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Thunderbird\Thunderbird Experiments\TB-Statistics\"/>
    </mc:Choice>
  </mc:AlternateContent>
  <xr:revisionPtr revIDLastSave="0" documentId="13_ncr:1_{38151163-3778-4ED9-BFDF-9B1E05281855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Rollup" sheetId="11" r:id="rId1"/>
    <sheet name="ExtensionData" sheetId="1" r:id="rId2"/>
    <sheet name="ExtensionRaw" sheetId="3" r:id="rId3"/>
    <sheet name="Sheet1" sheetId="12" r:id="rId4"/>
    <sheet name="Authors" sheetId="13" r:id="rId5"/>
  </sheets>
  <externalReferences>
    <externalReference r:id="rId6"/>
  </externalReferences>
  <definedNames>
    <definedName name="TB52_ESR">ExtensionData!$AA$6</definedName>
    <definedName name="TB60_ESR">ExtensionData!$AA$7</definedName>
    <definedName name="TB68_ESR">ExtensionData!$AA$8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0" i="1" l="1"/>
  <c r="AE10" i="1"/>
  <c r="AD10" i="1"/>
  <c r="AC10" i="1"/>
  <c r="AF9" i="1"/>
  <c r="AE9" i="1"/>
  <c r="AD9" i="1"/>
  <c r="AC9" i="1"/>
  <c r="AF8" i="1"/>
  <c r="AE8" i="1"/>
  <c r="AD8" i="1"/>
  <c r="AF7" i="1"/>
  <c r="AE7" i="1"/>
  <c r="AD7" i="1"/>
  <c r="AF6" i="1"/>
  <c r="AE6" i="1"/>
  <c r="AD6" i="1"/>
  <c r="T20" i="1" l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X19" i="1" l="1"/>
  <c r="U19" i="1" l="1"/>
  <c r="V19" i="1"/>
  <c r="W19" i="1"/>
  <c r="Y19" i="1"/>
  <c r="Z19" i="1"/>
  <c r="AA19" i="1"/>
  <c r="AB19" i="1"/>
  <c r="AC19" i="1"/>
  <c r="AD19" i="1"/>
  <c r="AF19" i="1"/>
  <c r="W10" i="1" l="1"/>
  <c r="X8" i="1"/>
  <c r="X9" i="1"/>
  <c r="X10" i="1"/>
  <c r="V6" i="1"/>
  <c r="V7" i="1"/>
  <c r="V8" i="1"/>
  <c r="V9" i="1"/>
  <c r="W6" i="1"/>
  <c r="W7" i="1"/>
  <c r="X6" i="1"/>
  <c r="W8" i="1"/>
  <c r="X7" i="1"/>
  <c r="W9" i="1"/>
  <c r="AA12" i="1"/>
  <c r="V10" i="1"/>
  <c r="B1360" i="1" l="1"/>
  <c r="C1360" i="1"/>
  <c r="C1361" i="1"/>
  <c r="C1362" i="1"/>
  <c r="T1360" i="1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2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T6" i="1" l="1"/>
  <c r="B11" i="1" l="1"/>
  <c r="B10" i="1"/>
  <c r="B9" i="1"/>
  <c r="B8" i="1"/>
  <c r="B7" i="1"/>
  <c r="Q9" i="1" s="1"/>
  <c r="B6" i="1"/>
  <c r="Q10" i="1" s="1"/>
  <c r="X1360" i="1" l="1"/>
  <c r="U10" i="1" l="1"/>
  <c r="U7" i="1"/>
  <c r="U9" i="1"/>
  <c r="U6" i="1"/>
  <c r="U8" i="1"/>
  <c r="T8" i="1"/>
  <c r="T10" i="1"/>
  <c r="T9" i="1"/>
  <c r="T7" i="1"/>
  <c r="Y1360" i="1"/>
  <c r="Y1362" i="1"/>
  <c r="Y1363" i="1"/>
  <c r="W1360" i="1" l="1"/>
  <c r="V1360" i="1"/>
  <c r="U1360" i="1"/>
</calcChain>
</file>

<file path=xl/sharedStrings.xml><?xml version="1.0" encoding="utf-8"?>
<sst xmlns="http://schemas.openxmlformats.org/spreadsheetml/2006/main" count="17390" uniqueCount="6856">
  <si>
    <t>daily-downloads</t>
  </si>
  <si>
    <t>minV</t>
  </si>
  <si>
    <t>maxV</t>
  </si>
  <si>
    <t>TB60</t>
  </si>
  <si>
    <t>Mext</t>
  </si>
  <si>
    <t>TB52</t>
  </si>
  <si>
    <t>TB58</t>
  </si>
  <si>
    <t>TB61+</t>
  </si>
  <si>
    <t>ID</t>
  </si>
  <si>
    <t>Lightning</t>
  </si>
  <si>
    <t>Mozilla Calendar Project</t>
  </si>
  <si>
    <t>ImportExportTools</t>
  </si>
  <si>
    <t>Paolo "Kaosmos"</t>
  </si>
  <si>
    <t>Provider for Google Calendar</t>
  </si>
  <si>
    <t>Philipp Kewisch</t>
  </si>
  <si>
    <t>Manually sort folders</t>
  </si>
  <si>
    <t>Jonathan Protzenko</t>
  </si>
  <si>
    <t>Enigmail</t>
  </si>
  <si>
    <t>Patrick Brunschwig</t>
  </si>
  <si>
    <t>LookOut (fix version)</t>
  </si>
  <si>
    <t>Oleksandr</t>
  </si>
  <si>
    <t>Quicktext</t>
  </si>
  <si>
    <t>R Kent James</t>
  </si>
  <si>
    <t>gContactSync</t>
  </si>
  <si>
    <t>Josh Geenen</t>
  </si>
  <si>
    <t>CompactHeader</t>
  </si>
  <si>
    <t>jmozmoz</t>
  </si>
  <si>
    <t>Remove Duplicate Messages (Alternate)</t>
  </si>
  <si>
    <t>Eyal Rozenberg</t>
  </si>
  <si>
    <t>Send Later</t>
  </si>
  <si>
    <t>Jonathan Kamens</t>
  </si>
  <si>
    <t>Signature Switch</t>
  </si>
  <si>
    <t>Achim Seufert</t>
  </si>
  <si>
    <t>Mail Merge</t>
  </si>
  <si>
    <t>Alexander Bergmann</t>
  </si>
  <si>
    <t>CardBook</t>
  </si>
  <si>
    <t>Philippe V.</t>
  </si>
  <si>
    <t>Mail Redirect</t>
  </si>
  <si>
    <t>PrintingTools</t>
  </si>
  <si>
    <t>Addressbooks Synchronizer</t>
  </si>
  <si>
    <t>Guenter Gersdorf</t>
  </si>
  <si>
    <t>Display Quota</t>
  </si>
  <si>
    <t>Arnaud Abelard</t>
  </si>
  <si>
    <t>Stationery</t>
  </si>
  <si>
    <t>Arivald</t>
  </si>
  <si>
    <t>DOM Inspector</t>
  </si>
  <si>
    <t>SeaMonkey Council</t>
  </si>
  <si>
    <t>LookOut</t>
  </si>
  <si>
    <t>Aron Rubin</t>
  </si>
  <si>
    <t>Thunderbird Conversations</t>
  </si>
  <si>
    <t>ThunderPEC</t>
  </si>
  <si>
    <t>thunderpec</t>
  </si>
  <si>
    <t>Lightning Calendar Tabs</t>
  </si>
  <si>
    <t>jlx84</t>
  </si>
  <si>
    <t>ExQuilla for Exchange</t>
  </si>
  <si>
    <t>Confirm-Address</t>
  </si>
  <si>
    <t>Meatian</t>
  </si>
  <si>
    <t>QuickFolders (Tabbed Folders)</t>
  </si>
  <si>
    <t>Realraven (Axel Grude)</t>
  </si>
  <si>
    <t>XNote++</t>
  </si>
  <si>
    <t>Lorenz Froihofer</t>
  </si>
  <si>
    <t>TbSync</t>
  </si>
  <si>
    <t>John Bieling</t>
  </si>
  <si>
    <t>SmartTemplate4</t>
  </si>
  <si>
    <t>Theme Font &amp; Size Changer (fixed)</t>
  </si>
  <si>
    <t>Bzzz</t>
  </si>
  <si>
    <t>Auto Resize Image</t>
  </si>
  <si>
    <t>TrVTrV</t>
  </si>
  <si>
    <t>LightningButton</t>
  </si>
  <si>
    <t>rsjtdrjgfuzkfg</t>
  </si>
  <si>
    <t>Check and Send</t>
  </si>
  <si>
    <t>H.Ogi</t>
  </si>
  <si>
    <t>ReminderFox</t>
  </si>
  <si>
    <t>StartupMaster</t>
  </si>
  <si>
    <t>htamas</t>
  </si>
  <si>
    <t>Flex Confirm Mail</t>
  </si>
  <si>
    <t>ClearCode Inc.</t>
  </si>
  <si>
    <t>Calendar Tweaks</t>
  </si>
  <si>
    <t>DW-dev</t>
  </si>
  <si>
    <t>JavaScript Debugger</t>
  </si>
  <si>
    <t>Contact Tabs</t>
  </si>
  <si>
    <t>speedball2001</t>
  </si>
  <si>
    <t>Account Colors</t>
  </si>
  <si>
    <t>MinimizeToTray revived</t>
  </si>
  <si>
    <t>Nils Maier</t>
  </si>
  <si>
    <t>Tag Toolbar</t>
  </si>
  <si>
    <t>Mailbox Alert</t>
  </si>
  <si>
    <t>Tjebbe</t>
  </si>
  <si>
    <t>Theme Font &amp; Size Changer for ThunderBird</t>
  </si>
  <si>
    <t>Baris Derin</t>
  </si>
  <si>
    <t>FireTray</t>
  </si>
  <si>
    <t>quickFilters</t>
  </si>
  <si>
    <t>ThunderBirthDay</t>
  </si>
  <si>
    <t>ingomueller.net</t>
  </si>
  <si>
    <t>Signal Spam</t>
  </si>
  <si>
    <t>Emoji</t>
  </si>
  <si>
    <t>Michael Ganss</t>
  </si>
  <si>
    <t>Xpunge</t>
  </si>
  <si>
    <t>Theodore Tegos</t>
  </si>
  <si>
    <t>Allow HTML Temp</t>
  </si>
  <si>
    <t>Alexander Ihrig</t>
  </si>
  <si>
    <t>Copy Folder</t>
  </si>
  <si>
    <t>jwolinsky</t>
  </si>
  <si>
    <t>Highlighter</t>
  </si>
  <si>
    <t>FiltaQuilla</t>
  </si>
  <si>
    <t>Blinking Alert</t>
  </si>
  <si>
    <t>kzmi</t>
  </si>
  <si>
    <t>DKIM Verifier</t>
  </si>
  <si>
    <t>Philippe Lieser</t>
  </si>
  <si>
    <t>AddressBook in Tab</t>
  </si>
  <si>
    <t>mthaens</t>
  </si>
  <si>
    <t>Sieve</t>
  </si>
  <si>
    <t>Thomas Schmid</t>
  </si>
  <si>
    <t>EditEmailSubject (Edit email Subject)</t>
  </si>
  <si>
    <t>jisse44</t>
  </si>
  <si>
    <t>Expression Search / GMailUI</t>
  </si>
  <si>
    <t>wang opera</t>
  </si>
  <si>
    <t>Toolbar Buttons</t>
  </si>
  <si>
    <t>Button Guy</t>
  </si>
  <si>
    <t>Hide Local Folders</t>
  </si>
  <si>
    <t>Alex Cabal</t>
  </si>
  <si>
    <t>Get/Send Button</t>
  </si>
  <si>
    <t>Folder Pane View Switcher</t>
  </si>
  <si>
    <t>Identity Chooser</t>
  </si>
  <si>
    <t>Awesome Auto Archive</t>
  </si>
  <si>
    <t>ConfigDate</t>
  </si>
  <si>
    <t>ProfileSwitcher</t>
  </si>
  <si>
    <t>Show All Body Parts</t>
  </si>
  <si>
    <t>Nostalgy</t>
  </si>
  <si>
    <t>Alain Frisch</t>
  </si>
  <si>
    <t>AutoarchiveReloaded</t>
  </si>
  <si>
    <t>Brummolix</t>
  </si>
  <si>
    <t>Shrunked Image Resizer</t>
  </si>
  <si>
    <t>Geoff Lankow</t>
  </si>
  <si>
    <t>P7MON</t>
  </si>
  <si>
    <t>LocalFolders</t>
  </si>
  <si>
    <t>Nextcloud for Filelink</t>
  </si>
  <si>
    <t>Send Later Button</t>
  </si>
  <si>
    <t>Header Tools Lite</t>
  </si>
  <si>
    <t>Lightning Colors Reminder</t>
  </si>
  <si>
    <t>Mic</t>
  </si>
  <si>
    <t>G-Hub Lite</t>
  </si>
  <si>
    <t>Chris Schiffner</t>
  </si>
  <si>
    <t>Automatic Dictionary</t>
  </si>
  <si>
    <t>beltrachi</t>
  </si>
  <si>
    <t>Menu Wizard</t>
  </si>
  <si>
    <t>CustomizeMyBird</t>
  </si>
  <si>
    <t>Aris</t>
  </si>
  <si>
    <t>Dorando keyconfig</t>
  </si>
  <si>
    <t>trlkly</t>
  </si>
  <si>
    <t>Emoji Menu</t>
  </si>
  <si>
    <t>Sebolains</t>
  </si>
  <si>
    <t>ThreadVis</t>
  </si>
  <si>
    <t>ahubmann</t>
  </si>
  <si>
    <t>Quick Folder Move</t>
  </si>
  <si>
    <t>AttachmentExtractor</t>
  </si>
  <si>
    <t>Andrew Williamson</t>
  </si>
  <si>
    <t>ThunderHTMLedit</t>
  </si>
  <si>
    <t>Jorg K</t>
  </si>
  <si>
    <t>Grammalecte [fr] (for Thunderbird)</t>
  </si>
  <si>
    <t>OR</t>
  </si>
  <si>
    <t>QuoteCollapse</t>
  </si>
  <si>
    <t>Michael J Gruber</t>
  </si>
  <si>
    <t>CategoryManager</t>
  </si>
  <si>
    <t>Color Folders</t>
  </si>
  <si>
    <t>fisheater</t>
  </si>
  <si>
    <t>Master Password+</t>
  </si>
  <si>
    <t>V@no</t>
  </si>
  <si>
    <t>Duplicate Contacts Manager</t>
  </si>
  <si>
    <t>David von Oheimb</t>
  </si>
  <si>
    <t>Remove Duplicate Messages</t>
  </si>
  <si>
    <t>Thorsten W. Schmidt</t>
  </si>
  <si>
    <t>Show Address Only</t>
  </si>
  <si>
    <t>R.I.P.</t>
  </si>
  <si>
    <t>Keep in Taskbar</t>
  </si>
  <si>
    <t>Tinnyx</t>
  </si>
  <si>
    <t>Smiley Fixer</t>
  </si>
  <si>
    <t>Richard Quirk</t>
  </si>
  <si>
    <t>Mail Summaries</t>
  </si>
  <si>
    <t>squib</t>
  </si>
  <si>
    <t>Gantt View</t>
  </si>
  <si>
    <t>Joe Brochu</t>
  </si>
  <si>
    <t>Search Results Sort By Date Not Relevance</t>
  </si>
  <si>
    <t>Casey</t>
  </si>
  <si>
    <t>Custom Address Sidebar</t>
  </si>
  <si>
    <t>shimamu</t>
  </si>
  <si>
    <t>Toggle Word Wrap</t>
  </si>
  <si>
    <t>Kaspar Brand</t>
  </si>
  <si>
    <t>ReplyWithHeader</t>
  </si>
  <si>
    <t>Jeevanandam M.</t>
  </si>
  <si>
    <t>Auto Compress File</t>
  </si>
  <si>
    <t>Markdown Here</t>
  </si>
  <si>
    <t>Adam Pritchard</t>
  </si>
  <si>
    <t>ThunderKeepPlus</t>
  </si>
  <si>
    <t>Garoe</t>
  </si>
  <si>
    <t>Auto Address Cleaner</t>
  </si>
  <si>
    <t>markopee</t>
  </si>
  <si>
    <t>Grammar Checker</t>
  </si>
  <si>
    <t>Alexander Slesarev</t>
  </si>
  <si>
    <t>IMAP Quota (Free Space)</t>
  </si>
  <si>
    <t>Secure Addressing</t>
  </si>
  <si>
    <t>Hiroya Matsuba</t>
  </si>
  <si>
    <t>AutoConfiguration Hook</t>
  </si>
  <si>
    <t>Google Calendar Tab</t>
  </si>
  <si>
    <t>Bryan Clark</t>
  </si>
  <si>
    <t>ReFwdFormatter</t>
  </si>
  <si>
    <t>masahiko_isshiki</t>
  </si>
  <si>
    <t>Mark All Read Button</t>
  </si>
  <si>
    <t>Mark S Baines</t>
  </si>
  <si>
    <t>Search as list</t>
  </si>
  <si>
    <t>psoebr</t>
  </si>
  <si>
    <t>Classic Toolbar Buttons [Tb24-58] (discontinued)</t>
  </si>
  <si>
    <t>Address Move Button</t>
  </si>
  <si>
    <t>MEGAbird</t>
  </si>
  <si>
    <t>MEGA</t>
  </si>
  <si>
    <t>Attach from Clipboard</t>
  </si>
  <si>
    <t>Address Close Button</t>
  </si>
  <si>
    <t>46emak</t>
  </si>
  <si>
    <t>Close tab on ESC</t>
  </si>
  <si>
    <t>David Winter</t>
  </si>
  <si>
    <t>Rise of the Tools</t>
  </si>
  <si>
    <t>Folderpane Tools</t>
  </si>
  <si>
    <t>chuonthis</t>
  </si>
  <si>
    <t>BiDi Mail UI</t>
  </si>
  <si>
    <t>IMAP Received Date</t>
  </si>
  <si>
    <t>Disable DragAndDrop (Thunderbird)</t>
  </si>
  <si>
    <t>Takayama Fumihiko</t>
  </si>
  <si>
    <t>Contacts Sidebar</t>
  </si>
  <si>
    <t>Jeroen Peters</t>
  </si>
  <si>
    <t>Lightning Invitation Notifier</t>
  </si>
  <si>
    <t>Markus Pullmann</t>
  </si>
  <si>
    <t>Minimize On Start and Close</t>
  </si>
  <si>
    <t>Fredrik Savje</t>
  </si>
  <si>
    <t>FlashGot Mass Downloader</t>
  </si>
  <si>
    <t>Giorgio Maone</t>
  </si>
  <si>
    <t>Thunderbird Message Filter Import/Export Enhanced</t>
  </si>
  <si>
    <t>kounavi</t>
  </si>
  <si>
    <t>Lightning QR Code Add-on</t>
  </si>
  <si>
    <t>Harald Judt</t>
  </si>
  <si>
    <t>Subject Manager</t>
  </si>
  <si>
    <t>No Message Pane Sort by Mouse</t>
  </si>
  <si>
    <t>List Addons in Windows' Programs</t>
  </si>
  <si>
    <t>MRC Compose</t>
  </si>
  <si>
    <t>Michel Renon</t>
  </si>
  <si>
    <t>Simple Locale Switcher</t>
  </si>
  <si>
    <t>nohamelin</t>
  </si>
  <si>
    <t>Check Domain</t>
  </si>
  <si>
    <t>karakawa</t>
  </si>
  <si>
    <t>Disable Add-on Compatibility Checks</t>
  </si>
  <si>
    <t>Kris Maglione</t>
  </si>
  <si>
    <t>lightningWeather</t>
  </si>
  <si>
    <t>Thomas Malcher</t>
  </si>
  <si>
    <t>Quote Colors</t>
  </si>
  <si>
    <t>Malte Ruecker</t>
  </si>
  <si>
    <t>Paranoia</t>
  </si>
  <si>
    <t>GDR!</t>
  </si>
  <si>
    <t>LaTeX It!</t>
  </si>
  <si>
    <t>Image Zoom</t>
  </si>
  <si>
    <t>Jason Adams</t>
  </si>
  <si>
    <t>CuteButtons</t>
  </si>
  <si>
    <t>ChoGGi</t>
  </si>
  <si>
    <t>Awesome ldapInfoShow</t>
  </si>
  <si>
    <t>Duplicate Contact Manager</t>
  </si>
  <si>
    <t>tipichris</t>
  </si>
  <si>
    <t>ppclick</t>
  </si>
  <si>
    <t>GS! Networks</t>
  </si>
  <si>
    <t>GWu</t>
  </si>
  <si>
    <t>Felix Dahlke</t>
  </si>
  <si>
    <t>Gary Kwong</t>
  </si>
  <si>
    <t>Adam Roach</t>
  </si>
  <si>
    <t>Daniel Dawson</t>
  </si>
  <si>
    <t>Julien L.</t>
  </si>
  <si>
    <t>Brandon Streiff</t>
  </si>
  <si>
    <t>Leni Mayo</t>
  </si>
  <si>
    <t>Exalm</t>
  </si>
  <si>
    <t>Dennis Verspuij</t>
  </si>
  <si>
    <t>Otto Berger</t>
  </si>
  <si>
    <t>Diego Casorran</t>
  </si>
  <si>
    <t>jdede</t>
  </si>
  <si>
    <t>diesmo</t>
  </si>
  <si>
    <t>Sukhbir Singh</t>
  </si>
  <si>
    <t>Justin Scott (fligtar)</t>
  </si>
  <si>
    <t>dlech</t>
  </si>
  <si>
    <t>Mateusz Balbus</t>
  </si>
  <si>
    <t>Joey Minta</t>
  </si>
  <si>
    <t>Tomasz Lewoc</t>
  </si>
  <si>
    <t>Frank Abelbeck</t>
  </si>
  <si>
    <t>Piroli YUKARINOMIYA</t>
  </si>
  <si>
    <t>Tomasz Krajewski</t>
  </si>
  <si>
    <t>David White</t>
  </si>
  <si>
    <t>opto</t>
  </si>
  <si>
    <t>lazierthanthou</t>
  </si>
  <si>
    <t>Roy Kokkelkoren</t>
  </si>
  <si>
    <t>Ganymede</t>
  </si>
  <si>
    <t>Attila K. Mergl</t>
  </si>
  <si>
    <t>Piotr Piastucki</t>
  </si>
  <si>
    <t>Andrew</t>
  </si>
  <si>
    <t>Ladar Levison</t>
  </si>
  <si>
    <t>Indo-mars.com</t>
  </si>
  <si>
    <t>RsCcman Production</t>
  </si>
  <si>
    <t>guitar1</t>
  </si>
  <si>
    <t>Szalgiris</t>
  </si>
  <si>
    <t>Antonio Miras</t>
  </si>
  <si>
    <t>Schuzak</t>
  </si>
  <si>
    <t>Cassiano Augusto Luna Rosario</t>
  </si>
  <si>
    <t>Jonathan Cutting</t>
  </si>
  <si>
    <t>nzeid</t>
  </si>
  <si>
    <t>EUNETIC GmbH</t>
  </si>
  <si>
    <t>Forrest79</t>
  </si>
  <si>
    <t>Niko Berger</t>
  </si>
  <si>
    <t>mkiol</t>
  </si>
  <si>
    <t>Simon Schubert</t>
  </si>
  <si>
    <t>dafizilla</t>
  </si>
  <si>
    <t>Javier "DarthMadara"</t>
  </si>
  <si>
    <t>sfeu_</t>
  </si>
  <si>
    <t>Zulkarnain K.</t>
  </si>
  <si>
    <t>wavexx</t>
  </si>
  <si>
    <t>eyeo GmbH</t>
  </si>
  <si>
    <t>Michael Koch</t>
  </si>
  <si>
    <t>pastisman</t>
  </si>
  <si>
    <t>arai_a</t>
  </si>
  <si>
    <t>The WiseStamp Team</t>
  </si>
  <si>
    <t>mehtuus</t>
  </si>
  <si>
    <t>Trident Software</t>
  </si>
  <si>
    <t>Vasiliy Temnikov</t>
  </si>
  <si>
    <t>IagoSRL</t>
  </si>
  <si>
    <t>markmyth</t>
  </si>
  <si>
    <t>Carlos Laufer</t>
  </si>
  <si>
    <t>Yvon Tanguy</t>
  </si>
  <si>
    <t>Milly</t>
  </si>
  <si>
    <t>alike03</t>
  </si>
  <si>
    <t>Peter Havekes</t>
  </si>
  <si>
    <t>JoungKyun</t>
  </si>
  <si>
    <t>Julien Fray</t>
  </si>
  <si>
    <t>Rob Norris</t>
  </si>
  <si>
    <t>flasresizerdeveloper</t>
  </si>
  <si>
    <t>Peter J. Sloetjes</t>
  </si>
  <si>
    <t>CySlider</t>
  </si>
  <si>
    <t>ffjon</t>
  </si>
  <si>
    <t>Zoiper</t>
  </si>
  <si>
    <t>bodtx</t>
  </si>
  <si>
    <t>roger21</t>
  </si>
  <si>
    <t>gemal</t>
  </si>
  <si>
    <t>Michael Talbot</t>
  </si>
  <si>
    <t>russa</t>
  </si>
  <si>
    <t>Medvezhonok</t>
  </si>
  <si>
    <t>Alex Benenson</t>
  </si>
  <si>
    <t>orev</t>
  </si>
  <si>
    <t>webreq</t>
  </si>
  <si>
    <t>Translate.org.za</t>
  </si>
  <si>
    <t>zbinlin</t>
  </si>
  <si>
    <t>Infocatcher</t>
  </si>
  <si>
    <t>Oyayubi11</t>
  </si>
  <si>
    <t>NICT</t>
  </si>
  <si>
    <t>trigano</t>
  </si>
  <si>
    <t>catweazle1</t>
  </si>
  <si>
    <t>Wind Li</t>
  </si>
  <si>
    <t>Tuxman</t>
  </si>
  <si>
    <t>DJ 'Cuppa' T</t>
  </si>
  <si>
    <t>InfoNotary</t>
  </si>
  <si>
    <t>techblocker</t>
  </si>
  <si>
    <t>TheOneX</t>
  </si>
  <si>
    <t>lovelywcm</t>
  </si>
  <si>
    <t>custom.firefox.lady</t>
  </si>
  <si>
    <t>Aleksandr Seleznev</t>
  </si>
  <si>
    <t>Roman Mironenko</t>
  </si>
  <si>
    <t>ansit-com</t>
  </si>
  <si>
    <t>ksla</t>
  </si>
  <si>
    <t>cstkingkey</t>
  </si>
  <si>
    <t>OOOO</t>
  </si>
  <si>
    <t>hrimfaxi</t>
  </si>
  <si>
    <t>Tomer Rotstein</t>
  </si>
  <si>
    <t>hyperstruct</t>
  </si>
  <si>
    <t>Walter Clozet</t>
  </si>
  <si>
    <t>simosx</t>
  </si>
  <si>
    <t>Kim A. Brandt</t>
  </si>
  <si>
    <t>Peter Heisig</t>
  </si>
  <si>
    <t>Telefonkonferenz.de</t>
  </si>
  <si>
    <t>D. A. Group Inc.</t>
  </si>
  <si>
    <t>Mandy Smith</t>
  </si>
  <si>
    <t>mrtech</t>
  </si>
  <si>
    <t>Ultra-GM</t>
  </si>
  <si>
    <t>Jivko Evgeniev</t>
  </si>
  <si>
    <t>Stanislav</t>
  </si>
  <si>
    <t>Vitaliy Demchuk</t>
  </si>
  <si>
    <t>J. Arnds</t>
  </si>
  <si>
    <t>cg</t>
  </si>
  <si>
    <t>Bogdan Butnaru</t>
  </si>
  <si>
    <t>Surekha Sastry &amp;amp; Srinivasa Raghavan</t>
  </si>
  <si>
    <t>ConferenceCall.co.uk</t>
  </si>
  <si>
    <t>Rudolf Noe</t>
  </si>
  <si>
    <t>Toftegaard</t>
  </si>
  <si>
    <t>Subrata Mazumdar</t>
  </si>
  <si>
    <t>David Kellogg</t>
  </si>
  <si>
    <t>ConferenceCall.nl</t>
  </si>
  <si>
    <t>enMailing</t>
  </si>
  <si>
    <t>Vasa Maximov</t>
  </si>
  <si>
    <t>Name</t>
  </si>
  <si>
    <t>Oleksandr; Dugite-Code</t>
  </si>
  <si>
    <t>Jonathan Protzenko; Standard8</t>
  </si>
  <si>
    <t>Realraven (Axel Grude); Alexander Malfait</t>
  </si>
  <si>
    <t>Realraven (Axel Grude); Marky Mark DE</t>
  </si>
  <si>
    <t>James Ross; Robert Ginda; Gijs Kruitbosch</t>
  </si>
  <si>
    <t>Foudil; Francesco S.; duo</t>
  </si>
  <si>
    <t>Signal Spam; VERIFROM</t>
  </si>
  <si>
    <t>R Kent James; Realraven (Axel Grude)</t>
  </si>
  <si>
    <t>philoux; Christopher Leidigh</t>
  </si>
  <si>
    <t>Guillaume Viguier-Just; Olivier Paroz</t>
  </si>
  <si>
    <t>trlkly; Jonathan Kamens</t>
  </si>
  <si>
    <t>Forward</t>
  </si>
  <si>
    <t>Onno Ekker</t>
  </si>
  <si>
    <t>FolderFlags</t>
  </si>
  <si>
    <t>Ryan Lee</t>
  </si>
  <si>
    <t>Copy Sent to Current</t>
  </si>
  <si>
    <t>chuonthis; Philip Chee</t>
  </si>
  <si>
    <t>The BiDi UI Team; Eyal Rozenberg</t>
  </si>
  <si>
    <t>Imap-ACL-Extension</t>
  </si>
  <si>
    <t>ds-10</t>
  </si>
  <si>
    <t>MailHops</t>
  </si>
  <si>
    <t>Andrew Van Tassel</t>
  </si>
  <si>
    <t>Maximize Message Pane</t>
  </si>
  <si>
    <t>Expand mailing list recipients</t>
  </si>
  <si>
    <t>Sven Giermann</t>
  </si>
  <si>
    <t>Marian Steinbach; Copelnug</t>
  </si>
  <si>
    <t>AuthorId1</t>
  </si>
  <si>
    <t>Thunderbird Development Team</t>
  </si>
  <si>
    <t>Beonex</t>
  </si>
  <si>
    <t>Philip Chee</t>
  </si>
  <si>
    <t>mike_conley</t>
  </si>
  <si>
    <t>ChristophK</t>
  </si>
  <si>
    <t>SECUSO</t>
  </si>
  <si>
    <t>Joshua Pack</t>
  </si>
  <si>
    <t>Alexander Moisseev</t>
  </si>
  <si>
    <t>Teester</t>
  </si>
  <si>
    <t>Nickolay Ponomarev</t>
  </si>
  <si>
    <t>David.Vincent</t>
  </si>
  <si>
    <t>alehro</t>
  </si>
  <si>
    <t>Giovanni Coriasco</t>
  </si>
  <si>
    <t>Linagora</t>
  </si>
  <si>
    <t>Cassandra Gelvin</t>
  </si>
  <si>
    <t>Adon</t>
  </si>
  <si>
    <t>Qiqitori</t>
  </si>
  <si>
    <t>Yonas Yanfa</t>
  </si>
  <si>
    <t>Samuel Mueller</t>
  </si>
  <si>
    <t>Tammo van Lessen</t>
  </si>
  <si>
    <t>Jonathan SEMCZYK</t>
  </si>
  <si>
    <t>kenichisak</t>
  </si>
  <si>
    <t>tk_i</t>
  </si>
  <si>
    <t xml:space="preserve"> MSc.</t>
  </si>
  <si>
    <t>Vincent Giersch</t>
  </si>
  <si>
    <t>Matt H</t>
  </si>
  <si>
    <t>Haven667</t>
  </si>
  <si>
    <t>TmoWizard</t>
  </si>
  <si>
    <t>yuoo2k</t>
  </si>
  <si>
    <t>marioalv</t>
  </si>
  <si>
    <t>Wladimir Palant</t>
  </si>
  <si>
    <t>Alexander Kapitman</t>
  </si>
  <si>
    <t>Jelle Geerts</t>
  </si>
  <si>
    <t>Nick Heim</t>
  </si>
  <si>
    <t>Ken Saunders</t>
  </si>
  <si>
    <t>L2C2</t>
  </si>
  <si>
    <t>vblavet</t>
  </si>
  <si>
    <t>Michael Otto</t>
  </si>
  <si>
    <t>Afian AB</t>
  </si>
  <si>
    <t>Jeremy Gillick</t>
  </si>
  <si>
    <t>Paul Crown</t>
  </si>
  <si>
    <t>cK-LFC</t>
  </si>
  <si>
    <t>Grier Forensics</t>
  </si>
  <si>
    <t>ngasoft</t>
  </si>
  <si>
    <t>KVSH</t>
  </si>
  <si>
    <t>clingykoala</t>
  </si>
  <si>
    <t>afurt</t>
  </si>
  <si>
    <t>N3tD3vil</t>
  </si>
  <si>
    <t>for-nothing</t>
  </si>
  <si>
    <t>Locatory.com</t>
  </si>
  <si>
    <t>Pontus Freyhult</t>
  </si>
  <si>
    <t>hATrayflood</t>
  </si>
  <si>
    <t>mozine.cn</t>
  </si>
  <si>
    <t>CantoFish</t>
  </si>
  <si>
    <t>Wayz Solutions GmbH</t>
  </si>
  <si>
    <t>zhsoft88</t>
  </si>
  <si>
    <t>CECID</t>
  </si>
  <si>
    <t>Marc Diethelm</t>
  </si>
  <si>
    <t>kkhandekar</t>
  </si>
  <si>
    <t>Jim Massey</t>
  </si>
  <si>
    <t>name</t>
  </si>
  <si>
    <t>Mart__</t>
  </si>
  <si>
    <t>Alexander Salas Bastidas</t>
  </si>
  <si>
    <t xml:space="preserve">id </t>
  </si>
  <si>
    <t xml:space="preserve"> name</t>
  </si>
  <si>
    <t xml:space="preserve"> adusers</t>
  </si>
  <si>
    <t xml:space="preserve"> ddownloads</t>
  </si>
  <si>
    <t xml:space="preserve"> lastupdated</t>
  </si>
  <si>
    <t xml:space="preserve"> minv</t>
  </si>
  <si>
    <t xml:space="preserve"> maxv</t>
  </si>
  <si>
    <t xml:space="preserve"> isMailExt</t>
  </si>
  <si>
    <t>ja-454238</t>
  </si>
  <si>
    <t>EnForward</t>
  </si>
  <si>
    <t>TBDialOut</t>
  </si>
  <si>
    <t>Google Search for Thunderbird</t>
  </si>
  <si>
    <t>mkmelin; mike_conley</t>
  </si>
  <si>
    <t>Quick Locale Switcher</t>
  </si>
  <si>
    <t>ThunderBrowse</t>
  </si>
  <si>
    <t>ThunderStats! Your Thunderbird Statistics!</t>
  </si>
  <si>
    <t>Mic; Christopher Leidigh</t>
  </si>
  <si>
    <t>ThreadKey</t>
  </si>
  <si>
    <t>Onno Ekker; Luca Porzio</t>
  </si>
  <si>
    <t>Encrypt if possible</t>
  </si>
  <si>
    <t>Element Hiding Helper for Adblock Plus</t>
  </si>
  <si>
    <t>Archive This</t>
  </si>
  <si>
    <t>Saved Password Editor</t>
  </si>
  <si>
    <t>Filter Button</t>
  </si>
  <si>
    <t>AdvancedTasks</t>
  </si>
  <si>
    <t>Thunderbook</t>
  </si>
  <si>
    <t>Menu On Top (SuperMenu Avatar)</t>
  </si>
  <si>
    <t>Priority Switcher</t>
  </si>
  <si>
    <t>Windows Taskbar Unread Badge</t>
  </si>
  <si>
    <t>Zindus</t>
  </si>
  <si>
    <t>Lightbird</t>
  </si>
  <si>
    <t>Correct Identity</t>
  </si>
  <si>
    <t>AttachExtraTools</t>
  </si>
  <si>
    <t>New Tab Button</t>
  </si>
  <si>
    <t>ColumnsWizard</t>
  </si>
  <si>
    <t>Advanced Unread Folders</t>
  </si>
  <si>
    <t>TORPEDO - TOoltip-poweRed Phishing Email DetectiOn</t>
  </si>
  <si>
    <t>Opacus SugarCRM/SuiteCRM Thunderbird Extension</t>
  </si>
  <si>
    <t>Jonathan Cutting; Mathew B; Daniel Cherrington</t>
  </si>
  <si>
    <t>QuickArchiver</t>
  </si>
  <si>
    <t>Bluhell Firewall</t>
  </si>
  <si>
    <t>Lightning Reminder Left Buttons</t>
  </si>
  <si>
    <t>Classic Password Editor</t>
  </si>
  <si>
    <t>WarnAttachment</t>
  </si>
  <si>
    <t>Extra Format Buttons</t>
  </si>
  <si>
    <t>CALDAV - Search/Subscribe</t>
  </si>
  <si>
    <t>Return Receipt Toolbar Button</t>
  </si>
  <si>
    <t>TitleCase For Thunderbird</t>
  </si>
  <si>
    <t>TorBirdy</t>
  </si>
  <si>
    <t>Rspamd-spamness</t>
  </si>
  <si>
    <t>Password Exporter</t>
  </si>
  <si>
    <t>Justin Scott (fligtar); Jorge Villalobos</t>
  </si>
  <si>
    <t>SMTP Switch Reborn</t>
  </si>
  <si>
    <t>QuickPasswords</t>
  </si>
  <si>
    <t>ThunderLink</t>
  </si>
  <si>
    <t>Christoph Zwirello; Mike Hardy</t>
  </si>
  <si>
    <t>KeeBird</t>
  </si>
  <si>
    <t>EDS Calendar Integration</t>
  </si>
  <si>
    <t>Extra Folder Columns</t>
  </si>
  <si>
    <t>Joey Minta; Thunderbird Development Team</t>
  </si>
  <si>
    <t>Google Tasks Sync</t>
  </si>
  <si>
    <t>ThunderSync</t>
  </si>
  <si>
    <t>Tag Sequence Arranger</t>
  </si>
  <si>
    <t>ToneQuilla</t>
  </si>
  <si>
    <t>.vcs Support</t>
  </si>
  <si>
    <t>QuickNote</t>
  </si>
  <si>
    <t>SubSwitch</t>
  </si>
  <si>
    <t>Use Bcc Instead</t>
  </si>
  <si>
    <t>attachment column in search result list</t>
  </si>
  <si>
    <t>Noia Fox options</t>
  </si>
  <si>
    <t>SQLite Manager</t>
  </si>
  <si>
    <t>Todo.txt</t>
  </si>
  <si>
    <t>Message Notes Plus</t>
  </si>
  <si>
    <t>BorderColors GT</t>
  </si>
  <si>
    <t>LookOut+</t>
  </si>
  <si>
    <t>Zombie Keys (Multilanguage Keyboard)</t>
  </si>
  <si>
    <t>Realraven (Axel Grude); Kai Bolay</t>
  </si>
  <si>
    <t>Reply to Multiple Messages</t>
  </si>
  <si>
    <t>New Mail Attention</t>
  </si>
  <si>
    <t>OBM Connector</t>
  </si>
  <si>
    <t>Michael Bailly; Linagora; David DOLCIMASCOLO; David DOLCIMASCOLO</t>
  </si>
  <si>
    <t>Menu Filter</t>
  </si>
  <si>
    <t>Checkbox Column</t>
  </si>
  <si>
    <t>Dictionary Switcher</t>
  </si>
  <si>
    <t>Dao Gottwald; MrWarper</t>
  </si>
  <si>
    <t>LDAP Contact Photo</t>
  </si>
  <si>
    <t>Quick Folder Key Navigation</t>
  </si>
  <si>
    <t>Toggle Folderpane View</t>
  </si>
  <si>
    <t>Tiny JavaScript Debugger</t>
  </si>
  <si>
    <t>Gmail Buttons</t>
  </si>
  <si>
    <t>EmailPicky 4</t>
  </si>
  <si>
    <t>Signature /Auto Paste /Prefill Fourms</t>
  </si>
  <si>
    <t>OutlookAlike BETA</t>
  </si>
  <si>
    <t>SavedSearchThemAll</t>
  </si>
  <si>
    <t>Download Status Bar</t>
  </si>
  <si>
    <t>ExtendIMAPFilters</t>
  </si>
  <si>
    <t>Copy Plain Text 2</t>
  </si>
  <si>
    <t>Reply to All as Cc</t>
  </si>
  <si>
    <t>Contact Photos</t>
  </si>
  <si>
    <t>Feedly Synchronizer</t>
  </si>
  <si>
    <t>Quick Locale Switcher 2</t>
  </si>
  <si>
    <t>Stop Ignoring Reply:To</t>
  </si>
  <si>
    <t>ThunderPlunger</t>
  </si>
  <si>
    <t>Restart</t>
  </si>
  <si>
    <t>JunQuilla</t>
  </si>
  <si>
    <t>Color Text Compose Buttons</t>
  </si>
  <si>
    <t>Opacus SugarCRM 6.2+ Thunderbird Integration Pro</t>
  </si>
  <si>
    <t>holle2de; Sebastian Gerdes</t>
  </si>
  <si>
    <t>One-by-One Forward</t>
  </si>
  <si>
    <t>Security Settings from Address Book</t>
  </si>
  <si>
    <t>Outgoing Message Format</t>
  </si>
  <si>
    <t>EuropeanMX Spam Reporter</t>
  </si>
  <si>
    <t>Reply As Original Recipient</t>
  </si>
  <si>
    <t>Thunderbird Chat Notification</t>
  </si>
  <si>
    <t>Custom Buttons</t>
  </si>
  <si>
    <t xml:space="preserve"> Yan; cubegm; SCClockDr</t>
  </si>
  <si>
    <t>SyncKolab</t>
  </si>
  <si>
    <t>GNotifier</t>
  </si>
  <si>
    <t>Provider for Microsoft Exchange</t>
  </si>
  <si>
    <t>Super Date Format</t>
  </si>
  <si>
    <t>Dafizilla Table2Clipboard</t>
  </si>
  <si>
    <t>NewScrollbars [Tb 10-56]  (discontinued)</t>
  </si>
  <si>
    <t>Notepad (QuickFox)</t>
  </si>
  <si>
    <t>InBasic; J Benthum</t>
  </si>
  <si>
    <t>DOM Inspector Plus! [dm]</t>
  </si>
  <si>
    <t>tb_email_grabber</t>
  </si>
  <si>
    <t>Add-ons Manager Context Menu</t>
  </si>
  <si>
    <t>about:config Button</t>
  </si>
  <si>
    <t>DL for Thunderbird</t>
  </si>
  <si>
    <t>Display Contact Photo</t>
  </si>
  <si>
    <t>Personal Level Indicators</t>
  </si>
  <si>
    <t>Customizations for Adblock Plus</t>
  </si>
  <si>
    <t>NoiaButtons [Tb45-58]  (discontinued)</t>
  </si>
  <si>
    <t>Telify</t>
  </si>
  <si>
    <t>AutoUp</t>
  </si>
  <si>
    <t>Add-ons Manager - Version Number (discontinued)</t>
  </si>
  <si>
    <t>Asterisk Click2Dial</t>
  </si>
  <si>
    <t>Sender Frequency</t>
  </si>
  <si>
    <t>UnMHT</t>
  </si>
  <si>
    <t>Email signature for Thunderbird - WiseStamp</t>
  </si>
  <si>
    <t>Diagnostics for Adblock Plus</t>
  </si>
  <si>
    <t>Any Confirmation Message before Send</t>
  </si>
  <si>
    <t>AutoCopy 2</t>
  </si>
  <si>
    <t>Copy As Plain Text</t>
  </si>
  <si>
    <t>www.Translate</t>
  </si>
  <si>
    <t>No need flash plugin on embeded youtube movies</t>
  </si>
  <si>
    <t>Unified Search</t>
  </si>
  <si>
    <t>Silent Block</t>
  </si>
  <si>
    <t>tzpush</t>
  </si>
  <si>
    <t>SoundPlus</t>
  </si>
  <si>
    <t>CookieKeeper</t>
  </si>
  <si>
    <t>Compact Menu 2</t>
  </si>
  <si>
    <t>Disable Addon Compatibility Checks (Version 4-56)</t>
  </si>
  <si>
    <t>bulkPaste_recipient</t>
  </si>
  <si>
    <t>Unmangle Outlook Safelinks</t>
  </si>
  <si>
    <t>Right Encoding</t>
  </si>
  <si>
    <t>Bamboo Feed Reader</t>
  </si>
  <si>
    <t>Sun Cult</t>
  </si>
  <si>
    <t>Thunderbird Biff</t>
  </si>
  <si>
    <t>eCleaner</t>
  </si>
  <si>
    <t>No Small Text</t>
  </si>
  <si>
    <t>EMail Address Crawler</t>
  </si>
  <si>
    <t>Certificate Patrol</t>
  </si>
  <si>
    <t>Carlo v. Loesch; tg(x); 20after4</t>
  </si>
  <si>
    <t>rikaichan</t>
  </si>
  <si>
    <t>Rikaichan Japanese-English Dictionary File</t>
  </si>
  <si>
    <t>hubiC for Filelink</t>
  </si>
  <si>
    <t>Zoiper Thunderbird Plugin</t>
  </si>
  <si>
    <t>Stylish-Custom</t>
  </si>
  <si>
    <t>Tab Wheel Scroll</t>
  </si>
  <si>
    <t>Squared Australis Tabs (Tb)</t>
  </si>
  <si>
    <t>Dictionary for recipient</t>
  </si>
  <si>
    <t>Asciidoctor for Thunderbird</t>
  </si>
  <si>
    <t>Send to Things for Thunderbird</t>
  </si>
  <si>
    <t>Image Zoom (ugly fixes)</t>
  </si>
  <si>
    <t>Launchy</t>
  </si>
  <si>
    <t>clamdrib LIN</t>
  </si>
  <si>
    <t>CardDAV Browser</t>
  </si>
  <si>
    <t>Show Calendar Week</t>
  </si>
  <si>
    <t>mms Auto Correct</t>
  </si>
  <si>
    <t>Font Finder</t>
  </si>
  <si>
    <t>Ben Dodson; Eric Caron; Jake Smith; Andy Portmen</t>
  </si>
  <si>
    <t>Transliterator</t>
  </si>
  <si>
    <t>Firesizer</t>
  </si>
  <si>
    <t>it-812455</t>
  </si>
  <si>
    <t>South African English spell checker</t>
  </si>
  <si>
    <t>Element Inspector</t>
  </si>
  <si>
    <t>Remote Content By Folder</t>
  </si>
  <si>
    <t>CN-325002</t>
  </si>
  <si>
    <t>Hide Menubar</t>
  </si>
  <si>
    <t>Profile Folder Button</t>
  </si>
  <si>
    <t>Link Properties Plus</t>
  </si>
  <si>
    <t>Rikaichan Japanese Names Dictionary File</t>
  </si>
  <si>
    <t>AutoCopy</t>
  </si>
  <si>
    <t>Autocopy; Michael Lidman</t>
  </si>
  <si>
    <t>Google Contacts</t>
  </si>
  <si>
    <t>backupMail</t>
  </si>
  <si>
    <t>TexTra</t>
  </si>
  <si>
    <t>No Resource URI Leak</t>
  </si>
  <si>
    <t>Desktopd Collaboration; nord-stream</t>
  </si>
  <si>
    <t>URLFilter</t>
  </si>
  <si>
    <t>Perfect View</t>
  </si>
  <si>
    <t>Babylon Dictionary Word Search</t>
  </si>
  <si>
    <t>Profile Buttons</t>
  </si>
  <si>
    <t>Addons Quick Search</t>
  </si>
  <si>
    <t>Color Transform</t>
  </si>
  <si>
    <t>Toggle Proxy</t>
  </si>
  <si>
    <t>LCD Clock</t>
  </si>
  <si>
    <t>Thunderbird Message Filter Import/Export</t>
  </si>
  <si>
    <t>AVIM</t>
  </si>
  <si>
    <t>Google+ Share for Thunderbird</t>
  </si>
  <si>
    <t>Extension Auto-Installer</t>
  </si>
  <si>
    <t>ZNotes</t>
  </si>
  <si>
    <t>QFO - Quick Fuck Off</t>
  </si>
  <si>
    <t>KeePass Helper</t>
  </si>
  <si>
    <t>Locale2MUI</t>
  </si>
  <si>
    <t>Stylish Tools</t>
  </si>
  <si>
    <t>Auto Filter Timer</t>
  </si>
  <si>
    <t>InfoNotary Configurator for Mozilla</t>
  </si>
  <si>
    <t>GuifiProxy</t>
  </si>
  <si>
    <t>docked JS-Console</t>
  </si>
  <si>
    <t>Colorific</t>
  </si>
  <si>
    <t>GmailOutOfOffice</t>
  </si>
  <si>
    <t>Chat Notifier (for Thunderbird)</t>
  </si>
  <si>
    <t>QuickFileMail</t>
  </si>
  <si>
    <t>AutoProxy</t>
  </si>
  <si>
    <t>Window Master</t>
  </si>
  <si>
    <t>Addons Manager Hilite</t>
  </si>
  <si>
    <t>HTitle (discontinued)</t>
  </si>
  <si>
    <t>Close Proxy Authentication</t>
  </si>
  <si>
    <t>accountex</t>
  </si>
  <si>
    <t>Nagios Checker</t>
  </si>
  <si>
    <t>Leet Key</t>
  </si>
  <si>
    <t>FileRun for Filelink</t>
  </si>
  <si>
    <t>TracEmail</t>
  </si>
  <si>
    <t>ansitel Click-to-Dial MT</t>
  </si>
  <si>
    <t>EHTip</t>
  </si>
  <si>
    <t>dictCheck</t>
  </si>
  <si>
    <t>Pan</t>
  </si>
  <si>
    <t>Copy Plain Text</t>
  </si>
  <si>
    <t>Chat Notifier with Pop-Ups</t>
  </si>
  <si>
    <t>CN-669310</t>
  </si>
  <si>
    <t>Change Referer Button</t>
  </si>
  <si>
    <t>Great DANE</t>
  </si>
  <si>
    <t>AutoProxy-ng</t>
  </si>
  <si>
    <t>Auto Zip Attachments</t>
  </si>
  <si>
    <t>MozLab</t>
  </si>
  <si>
    <t>hyperstruct; rply</t>
  </si>
  <si>
    <t>Notificaciones de chat</t>
  </si>
  <si>
    <t>AutoProxyMod</t>
  </si>
  <si>
    <t>Send to Internals</t>
  </si>
  <si>
    <t>TB Menubar Unread Notifier</t>
  </si>
  <si>
    <t>MinimizeToTray</t>
  </si>
  <si>
    <t>Mook; Brad Peterson</t>
  </si>
  <si>
    <t>System Monitor</t>
  </si>
  <si>
    <t>Export All Certificates</t>
  </si>
  <si>
    <t>Yet Another Remove It Permanently</t>
  </si>
  <si>
    <t>Thunderbird Taiga Integration</t>
  </si>
  <si>
    <t>eArztbrief</t>
  </si>
  <si>
    <t>Telefonkonferenz.de-Vorlagen</t>
  </si>
  <si>
    <t>TryAgain</t>
  </si>
  <si>
    <t>Paul Lammertsma; Mathijs Lagerberg</t>
  </si>
  <si>
    <t>Free Search &amp; Youtube HD Video Downloader FREE</t>
  </si>
  <si>
    <t>Music World Anonymous Quick Button</t>
  </si>
  <si>
    <t>MR Tech Disable XPI Install Delay</t>
  </si>
  <si>
    <t>GProxy Tool</t>
  </si>
  <si>
    <t>MinimizeToTray For FF 3.5</t>
  </si>
  <si>
    <t>No Ads!</t>
  </si>
  <si>
    <t>Esign</t>
  </si>
  <si>
    <t>TreeStat</t>
  </si>
  <si>
    <t>Gnome Open</t>
  </si>
  <si>
    <t>OpenMixTools</t>
  </si>
  <si>
    <t>Ethical signature</t>
  </si>
  <si>
    <t>Menu Editor II</t>
  </si>
  <si>
    <t>eBay Template Generator</t>
  </si>
  <si>
    <t>JIRA Integration Plugin (Beta)</t>
  </si>
  <si>
    <t>Jalali Date Format</t>
  </si>
  <si>
    <t>Novacoin Antispam</t>
  </si>
  <si>
    <t>AMBER A.I.</t>
  </si>
  <si>
    <t>Headers Toggle</t>
  </si>
  <si>
    <t>Indic IME</t>
  </si>
  <si>
    <t>ConferenceCall.co.uk templates</t>
  </si>
  <si>
    <t>Execute JS</t>
  </si>
  <si>
    <t>Stego Block</t>
  </si>
  <si>
    <t>XML Digital Signature Tool</t>
  </si>
  <si>
    <t>POW -- Plain Old Webserver</t>
  </si>
  <si>
    <t>Key Manager</t>
  </si>
  <si>
    <t>ConferenceCall.nl templates</t>
  </si>
  <si>
    <t>enMailing for Thunderbird</t>
  </si>
  <si>
    <t>SRB Lightning</t>
  </si>
  <si>
    <t>mappviewer</t>
  </si>
  <si>
    <t>XL2Report</t>
  </si>
  <si>
    <t>New Account Types</t>
  </si>
  <si>
    <t>FavLoc</t>
  </si>
  <si>
    <t>ConQuery</t>
  </si>
  <si>
    <t>bosskey</t>
  </si>
  <si>
    <t>MR Tech About:About</t>
  </si>
  <si>
    <t>gLOC for Thunderbird</t>
  </si>
  <si>
    <t>xultray for gecko 1.9.1</t>
  </si>
  <si>
    <t>xultray for gecko 1.9.2</t>
  </si>
  <si>
    <t>Sensitive Attachment Guard</t>
  </si>
  <si>
    <t>SMS Sidebar</t>
  </si>
  <si>
    <t>Yelp Search Toolbar</t>
  </si>
  <si>
    <t>Read2Me "speechify the web"</t>
  </si>
  <si>
    <t>tuneMDNDSN</t>
  </si>
  <si>
    <t>UxU - UnitTest.XUL</t>
  </si>
  <si>
    <t>vnotereader</t>
  </si>
  <si>
    <t>Preslovar</t>
  </si>
  <si>
    <t>teclib' Protocol</t>
  </si>
  <si>
    <t>MultiTemplateLoader</t>
  </si>
  <si>
    <t>Ric</t>
  </si>
  <si>
    <t>State of Addons:  3-31-2019</t>
  </si>
  <si>
    <t>Total</t>
  </si>
  <si>
    <t>Grouping:</t>
  </si>
  <si>
    <t>All (&gt;1 User)</t>
  </si>
  <si>
    <t>Top 10 (By Users)</t>
  </si>
  <si>
    <t>Top 100</t>
  </si>
  <si>
    <t>Top 25</t>
  </si>
  <si>
    <t>Top 50</t>
  </si>
  <si>
    <t>Compatibility:</t>
  </si>
  <si>
    <t>TB52 -</t>
  </si>
  <si>
    <t>TB60+</t>
  </si>
  <si>
    <t>TB68a1</t>
  </si>
  <si>
    <t>MailExtension</t>
  </si>
  <si>
    <t>Multiple Authors</t>
  </si>
  <si>
    <t>Handoffs</t>
  </si>
  <si>
    <t>Max Users</t>
  </si>
  <si>
    <t>Min Users</t>
  </si>
  <si>
    <t>Avg Users</t>
  </si>
  <si>
    <t>Max Downloads</t>
  </si>
  <si>
    <t>Avg Downloads</t>
  </si>
  <si>
    <t>Min Downloads</t>
  </si>
  <si>
    <t>Maximum:</t>
  </si>
  <si>
    <t>Minimum:</t>
  </si>
  <si>
    <t>Daily-Users</t>
  </si>
  <si>
    <t>A#</t>
  </si>
  <si>
    <t>Authors</t>
  </si>
  <si>
    <t>Totals</t>
  </si>
  <si>
    <t>Test Pilot for Thunderbird</t>
  </si>
  <si>
    <t>Open Google Calendar</t>
  </si>
  <si>
    <t>Emmanuel ROECKER</t>
  </si>
  <si>
    <t>Provider for Exchange ActiveSync</t>
  </si>
  <si>
    <t>Provider for CalDAV &amp; CardDAV</t>
  </si>
  <si>
    <t>Add Signature</t>
  </si>
  <si>
    <t>grufo</t>
  </si>
  <si>
    <t>ConfirmFolderMove</t>
  </si>
  <si>
    <t>Year  view</t>
  </si>
  <si>
    <t>fabrix</t>
  </si>
  <si>
    <t>Folder Filters Button</t>
  </si>
  <si>
    <t>Chris Malek</t>
  </si>
  <si>
    <t>Join-NG</t>
  </si>
  <si>
    <t>Paulius Zaleckas</t>
  </si>
  <si>
    <t>URL Link</t>
  </si>
  <si>
    <t>Neil Bird</t>
  </si>
  <si>
    <t>Colored Folders</t>
  </si>
  <si>
    <t>Lab5</t>
  </si>
  <si>
    <t>Enhanced Desktop Notifications</t>
  </si>
  <si>
    <t>Owl for Exchange</t>
  </si>
  <si>
    <t>Folder Account</t>
  </si>
  <si>
    <t>Christopher Eykamp</t>
  </si>
  <si>
    <t>NestedQuote Remover</t>
  </si>
  <si>
    <t>AddressBookTab</t>
  </si>
  <si>
    <t>Ruler Bar</t>
  </si>
  <si>
    <t>Piro (piro_or)</t>
  </si>
  <si>
    <t>Show InOut</t>
  </si>
  <si>
    <t>ViewAbout</t>
  </si>
  <si>
    <t>Phoenity Buttons</t>
  </si>
  <si>
    <t>Dillinger</t>
  </si>
  <si>
    <t>SortPref</t>
  </si>
  <si>
    <t>Open With</t>
  </si>
  <si>
    <t>Slideshow</t>
  </si>
  <si>
    <t>Get Selected Mails</t>
  </si>
  <si>
    <t>Enhanced Priority Display</t>
  </si>
  <si>
    <t>Flexible Identity</t>
  </si>
  <si>
    <t>Paul Kolomiets</t>
  </si>
  <si>
    <t>Toggle Headers</t>
  </si>
  <si>
    <t>mattsch</t>
  </si>
  <si>
    <t>BorderColors D</t>
  </si>
  <si>
    <t>dreadnaut</t>
  </si>
  <si>
    <t>Subject Cleaner</t>
  </si>
  <si>
    <t>mi-yo</t>
  </si>
  <si>
    <t>Deselect on Delete</t>
  </si>
  <si>
    <t>Show Outlook Appointments (vcal / ics)</t>
  </si>
  <si>
    <t>Sebastian Hammerl</t>
  </si>
  <si>
    <t>Mark Junk Read</t>
  </si>
  <si>
    <t>Report Spam</t>
  </si>
  <si>
    <t>Zoom Button for Thunderbird</t>
  </si>
  <si>
    <t>Access Firefox Project</t>
  </si>
  <si>
    <t>Keyword Highlight</t>
  </si>
  <si>
    <t xml:space="preserve"> genta</t>
  </si>
  <si>
    <t>More Snooze</t>
  </si>
  <si>
    <t>Cyrille Nocus; peci1</t>
  </si>
  <si>
    <t>Auto Zoomer</t>
  </si>
  <si>
    <t>Serge M</t>
  </si>
  <si>
    <t>Message Archive Options</t>
  </si>
  <si>
    <t>Andrew Williamson; Christopher Leidigh</t>
  </si>
  <si>
    <t>Multi-LDAP</t>
  </si>
  <si>
    <t>Trustedbird</t>
  </si>
  <si>
    <t>Auto Select Latest Message (restartless)</t>
  </si>
  <si>
    <t>Lightning Nightly Updater (Unofficial)</t>
  </si>
  <si>
    <t>Oliver S.</t>
  </si>
  <si>
    <t>LDAP - View Groups Members</t>
  </si>
  <si>
    <t>Auto Save Drafts Folders</t>
  </si>
  <si>
    <t>Text2Link</t>
  </si>
  <si>
    <t>Jeffrey Morgan</t>
  </si>
  <si>
    <t>Select Address Book Text</t>
  </si>
  <si>
    <t>craigm</t>
  </si>
  <si>
    <t>AlertSwitch</t>
  </si>
  <si>
    <t>Lightning Month Tabs</t>
  </si>
  <si>
    <t>Colored Diffs</t>
  </si>
  <si>
    <t>Vadim Atlygin; Jesse Glick; Qeole</t>
  </si>
  <si>
    <t>GlodaQuilla search indexing enhancements</t>
  </si>
  <si>
    <t>LeJav</t>
  </si>
  <si>
    <t>MailSentry IronPort Spam Reporter</t>
  </si>
  <si>
    <t>Syntonic</t>
  </si>
  <si>
    <t>Send Filter</t>
  </si>
  <si>
    <t>xzer lr</t>
  </si>
  <si>
    <t>Autoarchive</t>
  </si>
  <si>
    <t>CountZero</t>
  </si>
  <si>
    <t>X-Unsent support</t>
  </si>
  <si>
    <t>NoComposeAccount</t>
  </si>
  <si>
    <t>mital</t>
  </si>
  <si>
    <t>Purge Events Plus</t>
  </si>
  <si>
    <t>Mark</t>
  </si>
  <si>
    <t>Spamness</t>
  </si>
  <si>
    <t>Trashcan</t>
  </si>
  <si>
    <t>ThunderCal</t>
  </si>
  <si>
    <t>Michael Grafl</t>
  </si>
  <si>
    <t>IMAP Draft Unread</t>
  </si>
  <si>
    <t>Before Tabs Toolbar</t>
  </si>
  <si>
    <t>Paenglab</t>
  </si>
  <si>
    <t>Message Pane Button</t>
  </si>
  <si>
    <t>SuperT101; Redbay</t>
  </si>
  <si>
    <t>PathExplorer</t>
  </si>
  <si>
    <t>Tsubasa Kobayashi</t>
  </si>
  <si>
    <t>RemindIt</t>
  </si>
  <si>
    <t>omarce</t>
  </si>
  <si>
    <t>RedirectFilter</t>
  </si>
  <si>
    <t>Egor Potiomkin</t>
  </si>
  <si>
    <t>FG Printers</t>
  </si>
  <si>
    <t>fgrassmann</t>
  </si>
  <si>
    <t>Windows Contacts Loader</t>
  </si>
  <si>
    <t>Andreas Schaller</t>
  </si>
  <si>
    <t>Automatic Export</t>
  </si>
  <si>
    <t>Steffen</t>
  </si>
  <si>
    <t>Flat Folder Tree</t>
  </si>
  <si>
    <t>Gadget Master</t>
  </si>
  <si>
    <t>Single Domain</t>
  </si>
  <si>
    <t>Graeme</t>
  </si>
  <si>
    <t>ToggleReplied</t>
  </si>
  <si>
    <t>ConfirmBeforeDelete</t>
  </si>
  <si>
    <t>caligraf</t>
  </si>
  <si>
    <t>Always HTML</t>
  </si>
  <si>
    <t>Thunderbird-DontRestoreTabs</t>
  </si>
  <si>
    <t>Sort and Search Customization Dialogs</t>
  </si>
  <si>
    <t>Sender Name</t>
  </si>
  <si>
    <t>Takahiro Shinagawa</t>
  </si>
  <si>
    <t>mailmindr</t>
  </si>
  <si>
    <t>Arnd Issler</t>
  </si>
  <si>
    <t>Search for Sender</t>
  </si>
  <si>
    <t>Fabien Arcellier</t>
  </si>
  <si>
    <t>confirm-mail</t>
  </si>
  <si>
    <t>tanabec</t>
  </si>
  <si>
    <t>Sogame</t>
  </si>
  <si>
    <t>Lightweight Themes Manager</t>
  </si>
  <si>
    <t>QuickFilter Watched Threads</t>
  </si>
  <si>
    <t>MATSUDA Takashi</t>
  </si>
  <si>
    <t>MultiLDAP2</t>
  </si>
  <si>
    <t>Cyrille</t>
  </si>
  <si>
    <t>iOS IMAP Notes</t>
  </si>
  <si>
    <t>JesseLujack</t>
  </si>
  <si>
    <t>Layout Button</t>
  </si>
  <si>
    <t>TurtleTec</t>
  </si>
  <si>
    <t>SmilieInserter Plus</t>
  </si>
  <si>
    <t>Throoper</t>
  </si>
  <si>
    <t>ALL To CC BCC</t>
  </si>
  <si>
    <t>nakajidon</t>
  </si>
  <si>
    <t>Tidybird</t>
  </si>
  <si>
    <t>ganast</t>
  </si>
  <si>
    <t>Disable "You"</t>
  </si>
  <si>
    <t>JasnaPaka</t>
  </si>
  <si>
    <t>Sensitivity Header</t>
  </si>
  <si>
    <t>ff_bob</t>
  </si>
  <si>
    <t>MarkSubfolders New</t>
  </si>
  <si>
    <t>ponchofiesta</t>
  </si>
  <si>
    <t>Today's messages</t>
  </si>
  <si>
    <t>Florian Debiesse</t>
  </si>
  <si>
    <t>Customizable LDAP AddressBook Auto Complete</t>
  </si>
  <si>
    <t>Colored Recipient Type</t>
  </si>
  <si>
    <t>Get Partial Messages</t>
  </si>
  <si>
    <t>Restartless Restart</t>
  </si>
  <si>
    <t>Erik Vold</t>
  </si>
  <si>
    <t>Print Preview Button and Keyboard Shortcut</t>
  </si>
  <si>
    <t>guillaume.crico</t>
  </si>
  <si>
    <t>Exit Button Thunderbird</t>
  </si>
  <si>
    <t>Birthday Reminder</t>
  </si>
  <si>
    <t>Sebastian Apel</t>
  </si>
  <si>
    <t>Empty 'em</t>
  </si>
  <si>
    <t>GNOME Keyring integration</t>
  </si>
  <si>
    <t>swick</t>
  </si>
  <si>
    <t>Layout Switcher</t>
  </si>
  <si>
    <t>tasks &amp; mails</t>
  </si>
  <si>
    <t>gilles.orsini</t>
  </si>
  <si>
    <t>Prevent Delete</t>
  </si>
  <si>
    <t>Evernote Tab</t>
  </si>
  <si>
    <t>Gnome Integration</t>
  </si>
  <si>
    <t>vaites</t>
  </si>
  <si>
    <t>Follow Up</t>
  </si>
  <si>
    <t>Amulya</t>
  </si>
  <si>
    <t>Mnenhy</t>
  </si>
  <si>
    <t>Addressbooks Default Search</t>
  </si>
  <si>
    <t>Mark GMail Read</t>
  </si>
  <si>
    <t>Free/Busy</t>
  </si>
  <si>
    <t>John Leveille</t>
  </si>
  <si>
    <t>Growl/GNTP for Thunderbird</t>
  </si>
  <si>
    <t>brian dunnington</t>
  </si>
  <si>
    <t>FastCC</t>
  </si>
  <si>
    <t>AutoSlide</t>
  </si>
  <si>
    <t>Expertspam</t>
  </si>
  <si>
    <t>SpamExperts</t>
  </si>
  <si>
    <t>WebApp Tabs</t>
  </si>
  <si>
    <t>Mossop</t>
  </si>
  <si>
    <t>ICS Inspector</t>
  </si>
  <si>
    <t>BlunderDelay</t>
  </si>
  <si>
    <t>Andrew C. Brown</t>
  </si>
  <si>
    <t>Copy Pure Text</t>
  </si>
  <si>
    <t>Scatterplot</t>
  </si>
  <si>
    <t>Set Default Columns</t>
  </si>
  <si>
    <t>Track your shipment</t>
  </si>
  <si>
    <t>Takekatsu HIRAMURA</t>
  </si>
  <si>
    <t>Quicker Filer</t>
  </si>
  <si>
    <t>Eivind Rovik</t>
  </si>
  <si>
    <t>en-US-986303</t>
  </si>
  <si>
    <t>Old-style smilies</t>
  </si>
  <si>
    <t>Ale</t>
  </si>
  <si>
    <t>Toggle Quotes</t>
  </si>
  <si>
    <t>Dictionary Search</t>
  </si>
  <si>
    <t>Hahaha</t>
  </si>
  <si>
    <t>Insert Link from Local File</t>
  </si>
  <si>
    <t>Gravatars</t>
  </si>
  <si>
    <t>Tijn Schuurmans</t>
  </si>
  <si>
    <t>Restart application</t>
  </si>
  <si>
    <t>Clear IMAP Local Cache</t>
  </si>
  <si>
    <t>SmtpSwitch</t>
  </si>
  <si>
    <t>ratm</t>
  </si>
  <si>
    <t>Winmail Opener Bridge</t>
  </si>
  <si>
    <t>Christian Eyrich</t>
  </si>
  <si>
    <t>Reply Monitor</t>
  </si>
  <si>
    <t>Lin</t>
  </si>
  <si>
    <t>Timeline</t>
  </si>
  <si>
    <t>DisableChunks</t>
  </si>
  <si>
    <t>Too Many Recipients</t>
  </si>
  <si>
    <t>Johann Lapierre</t>
  </si>
  <si>
    <t>Mark All Read Button Postbox</t>
  </si>
  <si>
    <t>siebendreizehn</t>
  </si>
  <si>
    <t>Track Package</t>
  </si>
  <si>
    <t>Dave Kahler</t>
  </si>
  <si>
    <t>Allow Empty Subject</t>
  </si>
  <si>
    <t>Bird Import</t>
  </si>
  <si>
    <t>EasyRight2Left</t>
  </si>
  <si>
    <t>Behzad Moradi</t>
  </si>
  <si>
    <t>Mailing list filter</t>
  </si>
  <si>
    <t>peci1</t>
  </si>
  <si>
    <t>Simple Search-For Extension</t>
  </si>
  <si>
    <t>Send and File</t>
  </si>
  <si>
    <t>AddressBook In Mode ToolBar</t>
  </si>
  <si>
    <t>Tomas Kovacik</t>
  </si>
  <si>
    <t>filemail</t>
  </si>
  <si>
    <t>bmlk</t>
  </si>
  <si>
    <t>OrderAtt</t>
  </si>
  <si>
    <t>Titlebar Tabs Cleaner</t>
  </si>
  <si>
    <t>CN-348814</t>
  </si>
  <si>
    <t>ThunderTabs</t>
  </si>
  <si>
    <t>realgt</t>
  </si>
  <si>
    <t>Undigestify</t>
  </si>
  <si>
    <t>DragToCompose</t>
  </si>
  <si>
    <t>Collapsed Unread</t>
  </si>
  <si>
    <t>Travis Wood</t>
  </si>
  <si>
    <t>Allow Local Addresses</t>
  </si>
  <si>
    <t>Carl Irving</t>
  </si>
  <si>
    <t>Close On Reply</t>
  </si>
  <si>
    <t>Linchan</t>
  </si>
  <si>
    <t>Logout</t>
  </si>
  <si>
    <t>oheil</t>
  </si>
  <si>
    <t>Sender Address Columns</t>
  </si>
  <si>
    <t>HavaGuava</t>
  </si>
  <si>
    <t>Extension List Dumper 2</t>
  </si>
  <si>
    <t>Iceberg</t>
  </si>
  <si>
    <t>Extension List Dumper</t>
  </si>
  <si>
    <t>Get before Send</t>
  </si>
  <si>
    <t>Batch Copy</t>
  </si>
  <si>
    <t>Page Colors &amp; Fonts Buttons</t>
  </si>
  <si>
    <t>bgmCoder</t>
  </si>
  <si>
    <t>ThunderKeep</t>
  </si>
  <si>
    <t>JUehV</t>
  </si>
  <si>
    <t>Macro Template</t>
  </si>
  <si>
    <t>NISHIMURA Ryohei</t>
  </si>
  <si>
    <t>Address Cleaner Replying</t>
  </si>
  <si>
    <t>mathtti</t>
  </si>
  <si>
    <t>Simple Week View</t>
  </si>
  <si>
    <t>Free Memory Button</t>
  </si>
  <si>
    <t>Signature</t>
  </si>
  <si>
    <t xml:space="preserve"> miek</t>
  </si>
  <si>
    <t>Scan'Mail</t>
  </si>
  <si>
    <t>Nassim KACHA</t>
  </si>
  <si>
    <t>Resubmit</t>
  </si>
  <si>
    <t>3e Calendar</t>
  </si>
  <si>
    <t>Zonio</t>
  </si>
  <si>
    <t>Check for Updates in Help Menu</t>
  </si>
  <si>
    <t>Dagger</t>
  </si>
  <si>
    <t>Sieve Out of Office New</t>
  </si>
  <si>
    <t>Petr-k</t>
  </si>
  <si>
    <t>SearchWith</t>
  </si>
  <si>
    <t>soyapi</t>
  </si>
  <si>
    <t>Is It Compatible?</t>
  </si>
  <si>
    <t>eternicode</t>
  </si>
  <si>
    <t>Export for Thunderbird &amp; Lightning Launcher</t>
  </si>
  <si>
    <t>dadagoo GmbH</t>
  </si>
  <si>
    <t>Resize Header</t>
  </si>
  <si>
    <t>bwinton</t>
  </si>
  <si>
    <t>SMTP Control</t>
  </si>
  <si>
    <t>Addons Recent Updates</t>
  </si>
  <si>
    <t>Attachemnt Encoding Detector</t>
  </si>
  <si>
    <t>Received</t>
  </si>
  <si>
    <t>Add-ons Button</t>
  </si>
  <si>
    <t>Pydio for Filelink</t>
  </si>
  <si>
    <t>printplus</t>
  </si>
  <si>
    <t>Google+ Tab</t>
  </si>
  <si>
    <t>TB Header Tools Extension</t>
  </si>
  <si>
    <t>Frank DiLecce</t>
  </si>
  <si>
    <t>Muttator</t>
  </si>
  <si>
    <t>maxauthority; gkatsev</t>
  </si>
  <si>
    <t>Folder Categories</t>
  </si>
  <si>
    <t>Joshua Cranmer</t>
  </si>
  <si>
    <t>SavedSearchInSubFolders</t>
  </si>
  <si>
    <t>ju1ius</t>
  </si>
  <si>
    <t>Kmaleon Extension</t>
  </si>
  <si>
    <t>Level Programs S.L.</t>
  </si>
  <si>
    <t>Mark Read On Reply and Reply-All</t>
  </si>
  <si>
    <t>JJohnston2</t>
  </si>
  <si>
    <t>en-US-1815</t>
  </si>
  <si>
    <t>Philip Chee; zeniko</t>
  </si>
  <si>
    <t>Simple HT Jumper</t>
  </si>
  <si>
    <t>LastColour</t>
  </si>
  <si>
    <t>QuickFilterToolbar</t>
  </si>
  <si>
    <t>alta88</t>
  </si>
  <si>
    <t>RealPrevNextButtons for new Thunderbird versions</t>
  </si>
  <si>
    <t>FireballMonkey</t>
  </si>
  <si>
    <t>Folder Levels</t>
  </si>
  <si>
    <t>Jeremy Iverson</t>
  </si>
  <si>
    <t>Restart App Button</t>
  </si>
  <si>
    <t>infoRSS</t>
  </si>
  <si>
    <t>Didier Ernotte</t>
  </si>
  <si>
    <t>SendWithoutSubject</t>
  </si>
  <si>
    <t>Bigger Toolbar Buttons</t>
  </si>
  <si>
    <t>KOLOBOK Smiles for Firefox</t>
  </si>
  <si>
    <t>Hyron</t>
  </si>
  <si>
    <t>InspectorWidget</t>
  </si>
  <si>
    <t>Sailfish</t>
  </si>
  <si>
    <t>Restart Thunderbird</t>
  </si>
  <si>
    <t>Briks Software; David McNamara</t>
  </si>
  <si>
    <t>folderplus</t>
  </si>
  <si>
    <t>Just Restart!</t>
  </si>
  <si>
    <t>ja-584594</t>
  </si>
  <si>
    <t>Show Password On Input</t>
  </si>
  <si>
    <t>mozCleaner</t>
  </si>
  <si>
    <t>Hide C. Titlebar Plus Lite</t>
  </si>
  <si>
    <t>WordReference Translator</t>
  </si>
  <si>
    <t>another_sam</t>
  </si>
  <si>
    <t>LDAP Swapping</t>
  </si>
  <si>
    <t>NotTo_Ojx</t>
  </si>
  <si>
    <t>Envelopes</t>
  </si>
  <si>
    <t>sacharin</t>
  </si>
  <si>
    <t>Smart Folders For Single Account (restartless)</t>
  </si>
  <si>
    <t>Mailsleuth</t>
  </si>
  <si>
    <t>Joe Seanor</t>
  </si>
  <si>
    <t>Repeat Borders</t>
  </si>
  <si>
    <t>All Menus Button</t>
  </si>
  <si>
    <t>Shedule Filters</t>
  </si>
  <si>
    <t>Igor; Sabonis Sergei</t>
  </si>
  <si>
    <t>Text Complete</t>
  </si>
  <si>
    <t>Marcel Scherzer</t>
  </si>
  <si>
    <t>hitsniffer visitors monitoring</t>
  </si>
  <si>
    <t>San</t>
  </si>
  <si>
    <t>THUNDER!Box</t>
  </si>
  <si>
    <t>Honolulu Henk</t>
  </si>
  <si>
    <t>pasteCode</t>
  </si>
  <si>
    <t>Stephen Morton</t>
  </si>
  <si>
    <t>About Add-ons</t>
  </si>
  <si>
    <t>RealityRipple</t>
  </si>
  <si>
    <t>Seturgent</t>
  </si>
  <si>
    <t>Jorge Merlino</t>
  </si>
  <si>
    <t>GlassMyBird [Tb45-58] (discontinued)</t>
  </si>
  <si>
    <t>OpenERP Plugin</t>
  </si>
  <si>
    <t>OpenERP; tfr_openerp</t>
  </si>
  <si>
    <t>ReloadPAC</t>
  </si>
  <si>
    <t>Thomas Henlich</t>
  </si>
  <si>
    <t>More About</t>
  </si>
  <si>
    <t>No application/applefile</t>
  </si>
  <si>
    <t>Password Tags</t>
  </si>
  <si>
    <t>Tategaki</t>
  </si>
  <si>
    <t>marsf</t>
  </si>
  <si>
    <t>Personas Shuffler</t>
  </si>
  <si>
    <t>Classic Pop-up Alerts</t>
  </si>
  <si>
    <t>Follow Reply</t>
  </si>
  <si>
    <t>Edit As New</t>
  </si>
  <si>
    <t xml:space="preserve"> sk0002</t>
  </si>
  <si>
    <t>All mail from all accounts</t>
  </si>
  <si>
    <t>Bitmask Thunderbird Extension</t>
  </si>
  <si>
    <t>LEAP</t>
  </si>
  <si>
    <t>Dict</t>
  </si>
  <si>
    <t>David Costanzo</t>
  </si>
  <si>
    <t>sipgateFFX for Firefox and Thunderbird</t>
  </si>
  <si>
    <t>sipgate GmbH</t>
  </si>
  <si>
    <t>Version Number in Add-ons Manager</t>
  </si>
  <si>
    <t>magicp</t>
  </si>
  <si>
    <t>Version in Add-on bar</t>
  </si>
  <si>
    <t>kaiengert</t>
  </si>
  <si>
    <t>Force Addon Status</t>
  </si>
  <si>
    <t>dangerouswoo</t>
  </si>
  <si>
    <t>New Thread To All</t>
  </si>
  <si>
    <t>MultiBirthdaysReminder</t>
  </si>
  <si>
    <t>Autohide Folders panel</t>
  </si>
  <si>
    <t>legionus</t>
  </si>
  <si>
    <t>Rainbowpicker</t>
  </si>
  <si>
    <t>Toad King</t>
  </si>
  <si>
    <t>Open Conversation Button</t>
  </si>
  <si>
    <t>Ali Ayas</t>
  </si>
  <si>
    <t>AddressLabel</t>
  </si>
  <si>
    <t>Markus</t>
  </si>
  <si>
    <t>Send and Archive</t>
  </si>
  <si>
    <t>Bugmail (fixed version)</t>
  </si>
  <si>
    <t>Zonio Freebusy for Lightning</t>
  </si>
  <si>
    <t>Highlight Unread Folders</t>
  </si>
  <si>
    <t>ThunderSec</t>
  </si>
  <si>
    <t>Ilker Temir; Tim Sammut</t>
  </si>
  <si>
    <t>View Your Certificates Email Address</t>
  </si>
  <si>
    <t>Hartmut Goebel</t>
  </si>
  <si>
    <t>Large Fonts</t>
  </si>
  <si>
    <t>random(signature)</t>
  </si>
  <si>
    <t>Ingo Oppermann</t>
  </si>
  <si>
    <t>Hebrew Calendar</t>
  </si>
  <si>
    <t>iharz</t>
  </si>
  <si>
    <t>Disable "reply list"</t>
  </si>
  <si>
    <t>Kevin Cernekee</t>
  </si>
  <si>
    <t>TotalQuickFilter</t>
  </si>
  <si>
    <t>Clip to OneNote</t>
  </si>
  <si>
    <t>Jayarathina Madharasan</t>
  </si>
  <si>
    <t>QuickFilter Unreplied</t>
  </si>
  <si>
    <t>Deselect on Click 1.0</t>
  </si>
  <si>
    <t>RobertJ</t>
  </si>
  <si>
    <t>Growl New Message Notification</t>
  </si>
  <si>
    <t>Mitar</t>
  </si>
  <si>
    <t>Tea Timer</t>
  </si>
  <si>
    <t>benoitb</t>
  </si>
  <si>
    <t>Email Addresses in Message Headers</t>
  </si>
  <si>
    <t>Patrick Dark</t>
  </si>
  <si>
    <t>Quick Web Search</t>
  </si>
  <si>
    <t>NetLoad</t>
  </si>
  <si>
    <t>Crash Me Now! (Simple)</t>
  </si>
  <si>
    <t>Ted Mielczarek</t>
  </si>
  <si>
    <t>InfoLister</t>
  </si>
  <si>
    <t>QuickMultiselect</t>
  </si>
  <si>
    <t>wbayever</t>
  </si>
  <si>
    <t>WebPG for Mozilla</t>
  </si>
  <si>
    <t>Kyle L. Huff</t>
  </si>
  <si>
    <t>RemindMeBot-Reddit</t>
  </si>
  <si>
    <t>Silver</t>
  </si>
  <si>
    <t>Evolution Mirror</t>
  </si>
  <si>
    <t>Classicish Add-on Manager</t>
  </si>
  <si>
    <t>Mailopen</t>
  </si>
  <si>
    <t>Herrminator</t>
  </si>
  <si>
    <t>notto</t>
  </si>
  <si>
    <t>andreifa</t>
  </si>
  <si>
    <t>ja-499806</t>
  </si>
  <si>
    <t>Character Palette</t>
  </si>
  <si>
    <t>Ryan Li</t>
  </si>
  <si>
    <t>nowebsearch</t>
  </si>
  <si>
    <t>Bearnik</t>
  </si>
  <si>
    <t>FromToGMAP</t>
  </si>
  <si>
    <t>cmoine</t>
  </si>
  <si>
    <t>External Email Alert</t>
  </si>
  <si>
    <t>Bob O'Neill</t>
  </si>
  <si>
    <t>ManualJunkAction</t>
  </si>
  <si>
    <t>StormCows</t>
  </si>
  <si>
    <t>Moldy Beats</t>
  </si>
  <si>
    <t>Unread Count</t>
  </si>
  <si>
    <t>teleshoes</t>
  </si>
  <si>
    <t>xSidebar for Thunderbird</t>
  </si>
  <si>
    <t>replyTo</t>
  </si>
  <si>
    <t>The Ripper</t>
  </si>
  <si>
    <t>MR Tech Toolkit</t>
  </si>
  <si>
    <t>Filter_Copy</t>
  </si>
  <si>
    <t>Thunderbird Addons Test</t>
  </si>
  <si>
    <t>Sancus</t>
  </si>
  <si>
    <t>Rescue Conflicting Alternatives</t>
  </si>
  <si>
    <t>About:about Button</t>
  </si>
  <si>
    <t>TaQuilla</t>
  </si>
  <si>
    <t>TheRealURL</t>
  </si>
  <si>
    <t>Nir Yariv</t>
  </si>
  <si>
    <t>Log Helper</t>
  </si>
  <si>
    <t>Thin Tabs</t>
  </si>
  <si>
    <t>Robert 'Bobby' Zenz</t>
  </si>
  <si>
    <t>Lock The Text</t>
  </si>
  <si>
    <t>FairSimple</t>
  </si>
  <si>
    <t>dwMailCopy</t>
  </si>
  <si>
    <t>Switch Message Colour</t>
  </si>
  <si>
    <t>Johannes Lange</t>
  </si>
  <si>
    <t>Filter Button Thunderbird</t>
  </si>
  <si>
    <t>M@htte0</t>
  </si>
  <si>
    <t>addressContext</t>
  </si>
  <si>
    <t>Mike Krieger</t>
  </si>
  <si>
    <t>Toodledo Sync</t>
  </si>
  <si>
    <t>cmege</t>
  </si>
  <si>
    <t>From/To Column</t>
  </si>
  <si>
    <t>Column Reader</t>
  </si>
  <si>
    <t>MyAdFilter</t>
  </si>
  <si>
    <t>Search IP</t>
  </si>
  <si>
    <t>Sarybe</t>
  </si>
  <si>
    <t>Find Buttons</t>
  </si>
  <si>
    <t>Signature Fixer</t>
  </si>
  <si>
    <t>DJRavine</t>
  </si>
  <si>
    <t>Tag Sequence</t>
  </si>
  <si>
    <t>kindai</t>
  </si>
  <si>
    <t>PrivaConf</t>
  </si>
  <si>
    <t>honesty</t>
  </si>
  <si>
    <t>Add-on Preferences Button</t>
  </si>
  <si>
    <t>CookieFast</t>
  </si>
  <si>
    <t>CrowdMailer</t>
  </si>
  <si>
    <t>pantek</t>
  </si>
  <si>
    <t>Patch to Alert Invalid Addresses</t>
  </si>
  <si>
    <t>Delete Only Empty Folder</t>
  </si>
  <si>
    <t>QuickFilterPlus</t>
  </si>
  <si>
    <t>Strolchh</t>
  </si>
  <si>
    <t>Path Linker</t>
  </si>
  <si>
    <t>Attachment Sizes</t>
  </si>
  <si>
    <t>AutoCopy_rebirth</t>
  </si>
  <si>
    <t>onesolo2</t>
  </si>
  <si>
    <t>XUL/Migemo</t>
  </si>
  <si>
    <t>Rikaichan Japanese-German Dictionary File</t>
  </si>
  <si>
    <t>Disable about:config</t>
  </si>
  <si>
    <t>Zhong Wen</t>
  </si>
  <si>
    <t>Terry Yuen</t>
  </si>
  <si>
    <t>Run Filters on Folder button</t>
  </si>
  <si>
    <t>Philip Durbin</t>
  </si>
  <si>
    <t>Mail Miner</t>
  </si>
  <si>
    <t>Daniel Tralamazza</t>
  </si>
  <si>
    <t>PackageMapping.com Extension</t>
  </si>
  <si>
    <t>PackageMapping.com WebMaster</t>
  </si>
  <si>
    <t>Dcurrency</t>
  </si>
  <si>
    <t>Didier Lafleur</t>
  </si>
  <si>
    <t>globalChrome.css</t>
  </si>
  <si>
    <t>NirvanaHQ</t>
  </si>
  <si>
    <t>BramE</t>
  </si>
  <si>
    <t>Keychain Services Integration</t>
  </si>
  <si>
    <t>Julian Fitzell</t>
  </si>
  <si>
    <t>Moji</t>
  </si>
  <si>
    <t>Erwan Loisant; Gerald Vogt</t>
  </si>
  <si>
    <t>Trueblock Plus</t>
  </si>
  <si>
    <t>Eric Bishop</t>
  </si>
  <si>
    <t>MR Tech Toggle Preview Pane</t>
  </si>
  <si>
    <t>Benjamin Oesterle; Max Rosin</t>
  </si>
  <si>
    <t>SmartFilters</t>
  </si>
  <si>
    <t>gark87</t>
  </si>
  <si>
    <t>Pic Zoom</t>
  </si>
  <si>
    <t>Contarp</t>
  </si>
  <si>
    <t>DontPhishMe</t>
  </si>
  <si>
    <t>MyCERT</t>
  </si>
  <si>
    <t>Developer Assistant</t>
  </si>
  <si>
    <t>Ted Mielczarek; Gavin Sharp; Brett Zamir</t>
  </si>
  <si>
    <t>Message Title Header</t>
  </si>
  <si>
    <t>Rasmus Riiner</t>
  </si>
  <si>
    <t>Extensor</t>
  </si>
  <si>
    <t>Wunderlist Task Button</t>
  </si>
  <si>
    <t>Nicolas Arnaud-Cormos</t>
  </si>
  <si>
    <t>TMS Bulk SMS</t>
  </si>
  <si>
    <t>Flash Media Group</t>
  </si>
  <si>
    <t>IsAdmin</t>
  </si>
  <si>
    <t>VDT Software</t>
  </si>
  <si>
    <t>ThunderBridge</t>
  </si>
  <si>
    <t>XNote</t>
  </si>
  <si>
    <t>About Home Themer</t>
  </si>
  <si>
    <t>alfredkayser</t>
  </si>
  <si>
    <t>fairBlock</t>
  </si>
  <si>
    <t>AdUnblock</t>
  </si>
  <si>
    <t>Navigation Shortcuts</t>
  </si>
  <si>
    <t>Jens Nyman</t>
  </si>
  <si>
    <t>Mia CRM</t>
  </si>
  <si>
    <t>IBS SRL</t>
  </si>
  <si>
    <t>E-Mail Bodytext Autoexport</t>
  </si>
  <si>
    <t>Seba</t>
  </si>
  <si>
    <t>Native AdBlocker</t>
  </si>
  <si>
    <t>nativehyun</t>
  </si>
  <si>
    <t>Stacked Inspector</t>
  </si>
  <si>
    <t>mcdavis</t>
  </si>
  <si>
    <t>Rikaichan Japanese-French Dictionary File</t>
  </si>
  <si>
    <t>Environment Proxy</t>
  </si>
  <si>
    <t>Peter Leugner</t>
  </si>
  <si>
    <t>ToggleFullHeaders</t>
  </si>
  <si>
    <t>Ian Fraser</t>
  </si>
  <si>
    <t>UI Text Overrider</t>
  </si>
  <si>
    <t>Attachment Manager</t>
  </si>
  <si>
    <t>NuevaSync Push Email Synchronization</t>
  </si>
  <si>
    <t>NuevaSync</t>
  </si>
  <si>
    <t>Multiple Addon Deactivator</t>
  </si>
  <si>
    <t>ChrisLE</t>
  </si>
  <si>
    <t>Right Click Watch Ignore</t>
  </si>
  <si>
    <t>Protected E-mail Addresses</t>
  </si>
  <si>
    <t>blizzy</t>
  </si>
  <si>
    <t>InfoQube Firefox extension</t>
  </si>
  <si>
    <t>Pierre Paul Landry</t>
  </si>
  <si>
    <t>No More Install Delay</t>
  </si>
  <si>
    <t>CN-522418</t>
  </si>
  <si>
    <t>linuxcoming.com</t>
  </si>
  <si>
    <t>Buttons!</t>
  </si>
  <si>
    <t>Task Me (activity logger)</t>
  </si>
  <si>
    <t>Piotr Gawel</t>
  </si>
  <si>
    <t>sv-SE-215985</t>
  </si>
  <si>
    <t>BorderColors</t>
  </si>
  <si>
    <t>MarkSubfolders</t>
  </si>
  <si>
    <t>gaby_hy</t>
  </si>
  <si>
    <t>Smart Quotes</t>
  </si>
  <si>
    <t>Mark Simon</t>
  </si>
  <si>
    <t>Gif Remover</t>
  </si>
  <si>
    <t>Agung Firdausi Ahsan</t>
  </si>
  <si>
    <t>Reject Button 1.0</t>
  </si>
  <si>
    <t>Mambres</t>
  </si>
  <si>
    <t>Google Reader Tab</t>
  </si>
  <si>
    <t>ponsfrilus</t>
  </si>
  <si>
    <t>HtmlHighlightr</t>
  </si>
  <si>
    <t>Safe for Amoled</t>
  </si>
  <si>
    <t>JavaScript Object Examiner</t>
  </si>
  <si>
    <t>Chuck_Baker</t>
  </si>
  <si>
    <t>Check Attachment before Send</t>
  </si>
  <si>
    <t>Copy Reminder List To Clipboard</t>
  </si>
  <si>
    <t>Aryx</t>
  </si>
  <si>
    <t>Rethread</t>
  </si>
  <si>
    <t>Identity Checker</t>
  </si>
  <si>
    <t>Unified Communications Inc.</t>
  </si>
  <si>
    <t>Auto Password Registerer</t>
  </si>
  <si>
    <t>Re: Sort</t>
  </si>
  <si>
    <t>kusagame</t>
  </si>
  <si>
    <t>Purge Events</t>
  </si>
  <si>
    <t>ExecMail</t>
  </si>
  <si>
    <t>Spoof Detector</t>
  </si>
  <si>
    <t>Taizoh Tsukamoto</t>
  </si>
  <si>
    <t>Mass Password Reset</t>
  </si>
  <si>
    <t>johnath; Gavin Sharp</t>
  </si>
  <si>
    <t>After Unsent Mail Is Sent</t>
  </si>
  <si>
    <t>~okeanos for Filelink</t>
  </si>
  <si>
    <t>Synnefo development team</t>
  </si>
  <si>
    <t>Go Google</t>
  </si>
  <si>
    <t>Vishnuprabhu</t>
  </si>
  <si>
    <t>Oarces-DEV</t>
  </si>
  <si>
    <t>Delete Read Emails</t>
  </si>
  <si>
    <t>nkmathew</t>
  </si>
  <si>
    <t>Delete Junk Context Menu</t>
  </si>
  <si>
    <t>EditEmailSubject-hotfix</t>
  </si>
  <si>
    <t>mafr</t>
  </si>
  <si>
    <t>YNote</t>
  </si>
  <si>
    <t>Force Hide Message Pane</t>
  </si>
  <si>
    <t>Dybutar</t>
  </si>
  <si>
    <t>Rikaichan Japanese-Russian Dictionary File</t>
  </si>
  <si>
    <t>Country Lookup</t>
  </si>
  <si>
    <t>FrederikVds</t>
  </si>
  <si>
    <t>Simple Steganography</t>
  </si>
  <si>
    <t>coco</t>
  </si>
  <si>
    <t>Channel Guard</t>
  </si>
  <si>
    <t>Garisson Kingstorm</t>
  </si>
  <si>
    <t>Compose for Thunderbird</t>
  </si>
  <si>
    <t>Close Window on IMAP deletion</t>
  </si>
  <si>
    <t>SoftXperience</t>
  </si>
  <si>
    <t>Find In Numbers</t>
  </si>
  <si>
    <t>Ehsan Akhgari</t>
  </si>
  <si>
    <t>Sent-By-User column</t>
  </si>
  <si>
    <t>CKSZABI</t>
  </si>
  <si>
    <t>RealPrevNextButtons</t>
  </si>
  <si>
    <t>Shadow912</t>
  </si>
  <si>
    <t>No Delete</t>
  </si>
  <si>
    <t>SmartTemplate</t>
  </si>
  <si>
    <t>About Startup</t>
  </si>
  <si>
    <t>Mike Hommey</t>
  </si>
  <si>
    <t>Define</t>
  </si>
  <si>
    <t>One Click Search</t>
  </si>
  <si>
    <t>savo_msu</t>
  </si>
  <si>
    <t>Sync On Arrival</t>
  </si>
  <si>
    <t>Michael Buschbeck</t>
  </si>
  <si>
    <t>KDE5 Wallet password integration</t>
  </si>
  <si>
    <t>Guillermo Molina</t>
  </si>
  <si>
    <t>SendToSecondEmail</t>
  </si>
  <si>
    <t>planmacher</t>
  </si>
  <si>
    <t>Keyfixer</t>
  </si>
  <si>
    <t>Matthew Ball</t>
  </si>
  <si>
    <t>PennyPost</t>
  </si>
  <si>
    <t>jonasbits</t>
  </si>
  <si>
    <t>Firedrive for Filelink</t>
  </si>
  <si>
    <t>Firedrive</t>
  </si>
  <si>
    <t>Thundersomething</t>
  </si>
  <si>
    <t>derDoc80</t>
  </si>
  <si>
    <t>Limit_Offline_Message_Size Button</t>
  </si>
  <si>
    <t>Linux Growl</t>
  </si>
  <si>
    <t>Madan Thangavelu</t>
  </si>
  <si>
    <t>Mark Read On Reply</t>
  </si>
  <si>
    <t>Andrew Constant</t>
  </si>
  <si>
    <t>Cairo-Dock unread messages</t>
  </si>
  <si>
    <t>Fabounet</t>
  </si>
  <si>
    <t>NetscapeCommunicator 4.x Account Settings Migrator</t>
  </si>
  <si>
    <t>LinkedIN Tab</t>
  </si>
  <si>
    <t>ja-764831</t>
  </si>
  <si>
    <t>Mitsugu Oyama</t>
  </si>
  <si>
    <t>Events spanning multiple days</t>
  </si>
  <si>
    <t>Kai E. Koenig</t>
  </si>
  <si>
    <t>Copiar Assunto</t>
  </si>
  <si>
    <t>gusgov</t>
  </si>
  <si>
    <t>Edit HTML Source</t>
  </si>
  <si>
    <t>CuteMenus - Crystal SVG</t>
  </si>
  <si>
    <t>mrtech; Static_Nexus; Josep del Rio</t>
  </si>
  <si>
    <t>CapsKiller</t>
  </si>
  <si>
    <t>Nicolas Froidure</t>
  </si>
  <si>
    <t>Caret Out</t>
  </si>
  <si>
    <t>blogram</t>
  </si>
  <si>
    <t>AboutConfig</t>
  </si>
  <si>
    <t>Indian Language Transliterator</t>
  </si>
  <si>
    <t>vinay</t>
  </si>
  <si>
    <t>View Headers Toggle Button</t>
  </si>
  <si>
    <t>Josh Lukens</t>
  </si>
  <si>
    <t>XPCOMViewer</t>
  </si>
  <si>
    <t>No Alt Text</t>
  </si>
  <si>
    <t>Neil Rashbrook</t>
  </si>
  <si>
    <t>BNR Exchange Rates</t>
  </si>
  <si>
    <t>Stefan Radulescu</t>
  </si>
  <si>
    <t>Hide Horizontal Scrollbar</t>
  </si>
  <si>
    <t>Neit</t>
  </si>
  <si>
    <t>Posting Style Enforcer</t>
  </si>
  <si>
    <t>Connor Behan</t>
  </si>
  <si>
    <t>Look Up in Dictionary</t>
  </si>
  <si>
    <t>macaw</t>
  </si>
  <si>
    <t>en-US-694437</t>
  </si>
  <si>
    <t>Unselect Message</t>
  </si>
  <si>
    <t>Update Notifier</t>
  </si>
  <si>
    <t>Todd Long</t>
  </si>
  <si>
    <t>KDE Wallet password integration</t>
  </si>
  <si>
    <t>No Close Other Tabs</t>
  </si>
  <si>
    <t>Svetlana Tkachenko</t>
  </si>
  <si>
    <t>Captain Caveman</t>
  </si>
  <si>
    <t>Twitter Tab</t>
  </si>
  <si>
    <t>manoderecha</t>
  </si>
  <si>
    <t>Any key</t>
  </si>
  <si>
    <t>Roman Mironenko;  taye</t>
  </si>
  <si>
    <t>Switch Link External Handler</t>
  </si>
  <si>
    <t>AastraClickToCall</t>
  </si>
  <si>
    <t>mdauphin</t>
  </si>
  <si>
    <t>Edit Message Encoding Fallback</t>
  </si>
  <si>
    <t>Sender Verification Anti-Phishing Extension</t>
  </si>
  <si>
    <t>Joshua Tauberer</t>
  </si>
  <si>
    <t>FireCsv</t>
  </si>
  <si>
    <t>metagriffin</t>
  </si>
  <si>
    <t>MiniWebView Sidebar</t>
  </si>
  <si>
    <t>approval seal</t>
  </si>
  <si>
    <t>SanRockstar</t>
  </si>
  <si>
    <t>praveen</t>
  </si>
  <si>
    <t>Account Manager Toolbar Button</t>
  </si>
  <si>
    <t>Jane Ocean (Seamaiden)</t>
  </si>
  <si>
    <t>DSN Settings</t>
  </si>
  <si>
    <t>Custom Alarms</t>
  </si>
  <si>
    <t>Sensitivity Header + SPX</t>
  </si>
  <si>
    <t>heiligkuh</t>
  </si>
  <si>
    <t>Filter SubFolders</t>
  </si>
  <si>
    <t>Craig Miskell</t>
  </si>
  <si>
    <t>Chat RTL</t>
  </si>
  <si>
    <t>DiGMi</t>
  </si>
  <si>
    <t>Add Birthdays To Calendar</t>
  </si>
  <si>
    <t>Jens Ober; Stefan Puch</t>
  </si>
  <si>
    <t>Lovebird</t>
  </si>
  <si>
    <t>Jono X</t>
  </si>
  <si>
    <t>Follow Broken Lotus Notes Links</t>
  </si>
  <si>
    <t>wil</t>
  </si>
  <si>
    <t>ansitel Click-to-Dial Thunderbird</t>
  </si>
  <si>
    <t>ansitcom</t>
  </si>
  <si>
    <t>Don't Send Linked Files</t>
  </si>
  <si>
    <t>traduku</t>
  </si>
  <si>
    <t>Aaron Irvine</t>
  </si>
  <si>
    <t>BccInfo</t>
  </si>
  <si>
    <t>Close last tab with middle-click</t>
  </si>
  <si>
    <t>ypeels</t>
  </si>
  <si>
    <t>Message Notes</t>
  </si>
  <si>
    <t>Don't Forget CC</t>
  </si>
  <si>
    <t>kazuya-s</t>
  </si>
  <si>
    <t>zFiler mail</t>
  </si>
  <si>
    <t>FolderCheck</t>
  </si>
  <si>
    <t>Dave Ingram</t>
  </si>
  <si>
    <t>TB Reset Quote Header Extension</t>
  </si>
  <si>
    <t>Resubmission Folder</t>
  </si>
  <si>
    <t>Lisa Pfisterer</t>
  </si>
  <si>
    <t>ftnQuoter</t>
  </si>
  <si>
    <t>pushken_vbane</t>
  </si>
  <si>
    <t>ScrollToNext</t>
  </si>
  <si>
    <t>em_te</t>
  </si>
  <si>
    <t>Get Selected Messages</t>
  </si>
  <si>
    <t>Sergeys</t>
  </si>
  <si>
    <t>MessageID-Finder</t>
  </si>
  <si>
    <t>Markus Hossner</t>
  </si>
  <si>
    <t>Timer Fire</t>
  </si>
  <si>
    <t>NewsWorthy for Thunderbird 1.5</t>
  </si>
  <si>
    <t>Alf P. Steinbach</t>
  </si>
  <si>
    <t>Purge!</t>
  </si>
  <si>
    <t>Snert</t>
  </si>
  <si>
    <t>Peachphone : virtual phone (Android/iPhone)</t>
  </si>
  <si>
    <t>Peachphone team</t>
  </si>
  <si>
    <t>DeleteSimilar</t>
  </si>
  <si>
    <t>FileAnt</t>
  </si>
  <si>
    <t>Translation Panel</t>
  </si>
  <si>
    <t>Nazo</t>
  </si>
  <si>
    <t>Rikaichan Japanese-Hungarian Dictionary File</t>
  </si>
  <si>
    <t>Remember Mismatched Domains</t>
  </si>
  <si>
    <t>andrew lucking</t>
  </si>
  <si>
    <t>Extension Manager Extended</t>
  </si>
  <si>
    <t>Paul Spangler</t>
  </si>
  <si>
    <t>ThunderBayes</t>
  </si>
  <si>
    <t>Daniel Miller</t>
  </si>
  <si>
    <t>Fingerfox (SE)</t>
  </si>
  <si>
    <t>amews_aj</t>
  </si>
  <si>
    <t>about:support</t>
  </si>
  <si>
    <t>Siddharth Agarwal</t>
  </si>
  <si>
    <t>Auto Resize JPEG</t>
  </si>
  <si>
    <t>jimmi; TrVTrV</t>
  </si>
  <si>
    <t>[Un]read</t>
  </si>
  <si>
    <t>piercarlos</t>
  </si>
  <si>
    <t>Hindi Pop up</t>
  </si>
  <si>
    <t>shantanu Oak</t>
  </si>
  <si>
    <t>Gitter</t>
  </si>
  <si>
    <t>CIX Forums</t>
  </si>
  <si>
    <t>cixonline</t>
  </si>
  <si>
    <t>Autohide Tabbar</t>
  </si>
  <si>
    <t>Zen</t>
  </si>
  <si>
    <t>Android Debug Bridge For Firefox</t>
  </si>
  <si>
    <t>Open Long Url</t>
  </si>
  <si>
    <t>Equations</t>
  </si>
  <si>
    <t>Josh Eads</t>
  </si>
  <si>
    <t>A Better S/MIME GUI</t>
  </si>
  <si>
    <t>Element Hiding Helper for Pan</t>
  </si>
  <si>
    <t>Steganografi menggunakan PIT dan PRNG</t>
  </si>
  <si>
    <t>amira akhmad</t>
  </si>
  <si>
    <t>Alphanumerator</t>
  </si>
  <si>
    <t>Massey Omura Cryptosystem</t>
  </si>
  <si>
    <t>Massey Omura</t>
  </si>
  <si>
    <t>BccBlocker</t>
  </si>
  <si>
    <t>Orlench</t>
  </si>
  <si>
    <t>Perapera Japanese-German Dictionary File</t>
  </si>
  <si>
    <t>Perapera Admin</t>
  </si>
  <si>
    <t>Planteen Host Email</t>
  </si>
  <si>
    <t>Johnnie J. O'Dell Jr.</t>
  </si>
  <si>
    <t>Directory Contact Tabs</t>
  </si>
  <si>
    <t>Generate patch command</t>
  </si>
  <si>
    <t>Qeole</t>
  </si>
  <si>
    <t>Options Menu</t>
  </si>
  <si>
    <t>James R. Skinner</t>
  </si>
  <si>
    <t>CRM-Integration ITSP-PBX Mobile Exchange</t>
  </si>
  <si>
    <t>OpenNet_ch</t>
  </si>
  <si>
    <t>SearchIMDB</t>
  </si>
  <si>
    <t>AntiLostFilter</t>
  </si>
  <si>
    <t>Toggle Development Profile Prefs</t>
  </si>
  <si>
    <t>7ramy</t>
  </si>
  <si>
    <t>Dissociate Occurrence</t>
  </si>
  <si>
    <t>Konstantinos Natsakis</t>
  </si>
  <si>
    <t>RSS Dashboard</t>
  </si>
  <si>
    <t>Skyrock  by RaouF</t>
  </si>
  <si>
    <t>RaouF</t>
  </si>
  <si>
    <t>Workspace for Thunderbird</t>
  </si>
  <si>
    <t>Perapera Japanese-French Dictionary File</t>
  </si>
  <si>
    <t>Splash!</t>
  </si>
  <si>
    <t>mrtech; slyfox</t>
  </si>
  <si>
    <t>Keyword to Latest Digg URL Converter</t>
  </si>
  <si>
    <t>takatosi</t>
  </si>
  <si>
    <t>Kapaza Feed</t>
  </si>
  <si>
    <t>Couch Managers Mock Draft Monitor</t>
  </si>
  <si>
    <t>couchmanagers</t>
  </si>
  <si>
    <t>Ubuntu Unity unread count and quicklist</t>
  </si>
  <si>
    <t>Huahe</t>
  </si>
  <si>
    <t>Plugin Disabler</t>
  </si>
  <si>
    <t>Marco Wekking</t>
  </si>
  <si>
    <t>QuickMenuMC</t>
  </si>
  <si>
    <t>Krzysztof Janowicz (Jano)</t>
  </si>
  <si>
    <t>Options Toolbar Button</t>
  </si>
  <si>
    <t>thundertoe</t>
  </si>
  <si>
    <t>toe jiang</t>
  </si>
  <si>
    <t>Disable About Something</t>
  </si>
  <si>
    <t>TB Properties</t>
  </si>
  <si>
    <t>Copy Link Name for Thunderbird</t>
  </si>
  <si>
    <t>AlexPro for Thunderbird</t>
  </si>
  <si>
    <t>AlexPro Software</t>
  </si>
  <si>
    <t>Me Hincha</t>
  </si>
  <si>
    <t>Ceronegativo</t>
  </si>
  <si>
    <t>WebMyStyles</t>
  </si>
  <si>
    <t>prarthana</t>
  </si>
  <si>
    <t>Reinstall Last Installed Add-on</t>
  </si>
  <si>
    <t>Disable Folder Drag Button</t>
  </si>
  <si>
    <t>google-pagerank</t>
  </si>
  <si>
    <t>azu</t>
  </si>
  <si>
    <t>TweeQuilla Twitter for Thunderbird (Obsolete)</t>
  </si>
  <si>
    <t>arpitgupta31 (1)</t>
  </si>
  <si>
    <t>arpitgupta31</t>
  </si>
  <si>
    <t>Open Addons TB</t>
  </si>
  <si>
    <t>Electoral College Monitor</t>
  </si>
  <si>
    <t>pkrss</t>
  </si>
  <si>
    <t>Shift Box</t>
  </si>
  <si>
    <t>Romain Vuillemot; Azhar AIT OUASSARAH; Florian Debiesse</t>
  </si>
  <si>
    <t>arXiv</t>
  </si>
  <si>
    <t>Christoph Lehner</t>
  </si>
  <si>
    <t>xSearchbarT2</t>
  </si>
  <si>
    <t>InGmane</t>
  </si>
  <si>
    <t>Andriy Gapon</t>
  </si>
  <si>
    <t>Hidden Archive Prefs</t>
  </si>
  <si>
    <t>cabuki</t>
  </si>
  <si>
    <t>EasyVHitG</t>
  </si>
  <si>
    <t>SendVia</t>
  </si>
  <si>
    <t>double-six</t>
  </si>
  <si>
    <t>TB Custom Toolbar</t>
  </si>
  <si>
    <t>Michael B</t>
  </si>
  <si>
    <t>WebChanges</t>
  </si>
  <si>
    <t>Mutt Keys</t>
  </si>
  <si>
    <t>sdague</t>
  </si>
  <si>
    <t>tuxdroidthunderbird</t>
  </si>
  <si>
    <t>YuGiOhJCJ</t>
  </si>
  <si>
    <t>Dialectic Dialer</t>
  </si>
  <si>
    <t>JNSoftware LLC</t>
  </si>
  <si>
    <t>Use BCC Instead C</t>
  </si>
  <si>
    <t>DaveRo</t>
  </si>
  <si>
    <t>SmartSave Thunderbird Extension</t>
  </si>
  <si>
    <t>Stefano Anelli</t>
  </si>
  <si>
    <t>RSS Editor</t>
  </si>
  <si>
    <t>Leung Wing Chung</t>
  </si>
  <si>
    <t>Yandex.Metrika for Thunderbird</t>
  </si>
  <si>
    <t>yametrika</t>
  </si>
  <si>
    <t>Kukkuniiaat</t>
  </si>
  <si>
    <t>Tino Didriksen</t>
  </si>
  <si>
    <t>CruiseControl Monitor</t>
  </si>
  <si>
    <t>MaximDim</t>
  </si>
  <si>
    <t>TamilVisai (TamilKey)</t>
  </si>
  <si>
    <t>Muguntharaj;  voiceonwings; Thagadoor Gopi (Gopalakrishnan T)</t>
  </si>
  <si>
    <t>Nightly Tester Tools Lite</t>
  </si>
  <si>
    <t>Grayson Mixon</t>
  </si>
  <si>
    <t>PasteIP</t>
  </si>
  <si>
    <t>miken32</t>
  </si>
  <si>
    <t>RadioGNU Protocol</t>
  </si>
  <si>
    <t>Custom Geometry</t>
  </si>
  <si>
    <t>Kertis A. Henderson</t>
  </si>
  <si>
    <t>Add-ons Toolbar Button</t>
  </si>
  <si>
    <t>DevPrefs</t>
  </si>
  <si>
    <t>Noitidart</t>
  </si>
  <si>
    <t>TipsTrade Ticket Buttons</t>
  </si>
  <si>
    <t>TipsTrade Ltd.</t>
  </si>
  <si>
    <t>Random Theme Switcher</t>
  </si>
  <si>
    <t>rob64rock</t>
  </si>
  <si>
    <t>FlatStyle for Thunderbird</t>
  </si>
  <si>
    <t>KHANDBAHALE.COM  Marathi Spell Checker.</t>
  </si>
  <si>
    <t>khandbahale</t>
  </si>
  <si>
    <t>xmpp4moz</t>
  </si>
  <si>
    <t>Mozilla Labs - Jetpack Prototype</t>
  </si>
  <si>
    <t>Mozilla Labs</t>
  </si>
  <si>
    <t>Padma</t>
  </si>
  <si>
    <t>Nagarjuna Venna</t>
  </si>
  <si>
    <t>Play drums!</t>
  </si>
  <si>
    <t>Move Search Items</t>
  </si>
  <si>
    <t>Easy Get Mail Button</t>
  </si>
  <si>
    <t>Mark Chandler</t>
  </si>
  <si>
    <t>DirSwitcher</t>
  </si>
  <si>
    <t>Ayman Hourieh</t>
  </si>
  <si>
    <t>World Weather</t>
  </si>
  <si>
    <t>Luke Fessler</t>
  </si>
  <si>
    <t>DownloadStudio Firefox Integration</t>
  </si>
  <si>
    <t>Conceiva</t>
  </si>
  <si>
    <t>IT Next Consultant</t>
  </si>
  <si>
    <t>SMSalias MozClient</t>
  </si>
  <si>
    <t>Dino Fazzini</t>
  </si>
  <si>
    <t>Show SMTP Username</t>
  </si>
  <si>
    <t>Wepware - Capture and Share Live Content</t>
  </si>
  <si>
    <t>Wepware Team</t>
  </si>
  <si>
    <t>P18X Protocol</t>
  </si>
  <si>
    <t>RadioGNU Now Playing</t>
  </si>
  <si>
    <t>ksbtechies</t>
  </si>
  <si>
    <t>sandeep naga</t>
  </si>
  <si>
    <t>Innovativa Group</t>
  </si>
  <si>
    <t>Last.fm Now Playing</t>
  </si>
  <si>
    <t>Mail and Save Tab URLs</t>
  </si>
  <si>
    <t>Microquery LTD</t>
  </si>
  <si>
    <t>sepsis-console (Deprecated)</t>
  </si>
  <si>
    <t>Colby Russell</t>
  </si>
  <si>
    <t>DM Sync</t>
  </si>
  <si>
    <t>assistenza sistemistica</t>
  </si>
  <si>
    <t>CN-538928</t>
  </si>
  <si>
    <t>chaubeau</t>
  </si>
  <si>
    <t>ComposeRTF</t>
  </si>
  <si>
    <t>563addad</t>
  </si>
  <si>
    <t>Tb AutoSave Extension</t>
  </si>
  <si>
    <t>StockTicker</t>
  </si>
  <si>
    <t>Persian transliteration</t>
  </si>
  <si>
    <t>KbdMover</t>
  </si>
  <si>
    <t>ConnSets</t>
  </si>
  <si>
    <t xml:space="preserve"> ingoShome</t>
  </si>
  <si>
    <t>eMarks</t>
  </si>
  <si>
    <t>Francisco Herrera</t>
  </si>
  <si>
    <t>Forumzilla</t>
  </si>
  <si>
    <t>Myk Melez</t>
  </si>
  <si>
    <t>Rikaichan Japanese-Dutch Dictionary File</t>
  </si>
  <si>
    <t>ClickGuard</t>
  </si>
  <si>
    <t>Desktopd Collaboration; Desktopd Collaboration (old account)</t>
  </si>
  <si>
    <t>Jabberpresence</t>
  </si>
  <si>
    <t xml:space="preserve"> stefania; Fabio Calefato; Raffaele Cannone</t>
  </si>
  <si>
    <t>Notification Viewer</t>
  </si>
  <si>
    <t>yangben dictionnary</t>
  </si>
  <si>
    <t>ilembie</t>
  </si>
  <si>
    <t>Gmail IMAP Account Setup</t>
  </si>
  <si>
    <t>Habu</t>
  </si>
  <si>
    <t>Will Harris</t>
  </si>
  <si>
    <t>Nokia Synchronization</t>
  </si>
  <si>
    <t xml:space="preserve"> KaarPoSoft</t>
  </si>
  <si>
    <t>Anurag Seetha</t>
  </si>
  <si>
    <t>Bosnian spell checker</t>
  </si>
  <si>
    <t>Hide Option Pane</t>
  </si>
  <si>
    <t>Open As Webfolder</t>
  </si>
  <si>
    <t>Julian Reschke</t>
  </si>
  <si>
    <t>Spamato4Thunderbird</t>
  </si>
  <si>
    <t>kenoa</t>
  </si>
  <si>
    <t>Card Viewer Extended</t>
  </si>
  <si>
    <t>IMEStatus</t>
  </si>
  <si>
    <t>AFP protocol enabler</t>
  </si>
  <si>
    <t>VaanDeFanel</t>
  </si>
  <si>
    <t>Scott MacGregor</t>
  </si>
  <si>
    <t>Mukparasi</t>
  </si>
  <si>
    <t>rbbb</t>
  </si>
  <si>
    <t>CallingID Link Advisor</t>
  </si>
  <si>
    <t xml:space="preserve"> CallingID</t>
  </si>
  <si>
    <t>Text size toolbar</t>
  </si>
  <si>
    <t>Patrick H. Lauke</t>
  </si>
  <si>
    <t>Tag the Bird</t>
  </si>
  <si>
    <t>Paul Alexandrow</t>
  </si>
  <si>
    <t>Address book synchronizer between Memotoo.com and Thunderbird</t>
  </si>
  <si>
    <t>Thomas Pequet</t>
  </si>
  <si>
    <t>UMTools</t>
  </si>
  <si>
    <t>nntpthreads</t>
  </si>
  <si>
    <t>Ashar Voultoiz</t>
  </si>
  <si>
    <t>Kyrgyz Key</t>
  </si>
  <si>
    <t xml:space="preserve"> Ulik</t>
  </si>
  <si>
    <t>File Bug Report</t>
  </si>
  <si>
    <t>gekacheka</t>
  </si>
  <si>
    <t>RSS Linkify Subject</t>
  </si>
  <si>
    <t>Alex Dedul</t>
  </si>
  <si>
    <t>MailClassifier</t>
  </si>
  <si>
    <t>Emanuele Sabellico</t>
  </si>
  <si>
    <t>KnujOn</t>
  </si>
  <si>
    <t xml:space="preserve"> SecondWheel</t>
  </si>
  <si>
    <t>DebugLogger</t>
  </si>
  <si>
    <t>Quickfile</t>
  </si>
  <si>
    <t>Paul Tomlin</t>
  </si>
  <si>
    <t>Orb VideoMail</t>
  </si>
  <si>
    <t>Ian McCarthy</t>
  </si>
  <si>
    <t>my site 1.0</t>
  </si>
  <si>
    <t>Venkat Bommina</t>
  </si>
  <si>
    <t>NotTo</t>
  </si>
  <si>
    <t>Bork Bork Bork!</t>
  </si>
  <si>
    <t>Submit Word (Romanian)</t>
  </si>
  <si>
    <t>Strainu</t>
  </si>
  <si>
    <t>en-US-295716</t>
  </si>
  <si>
    <t>Danidek</t>
  </si>
  <si>
    <t>Soapy</t>
  </si>
  <si>
    <t>Griffin Boyce</t>
  </si>
  <si>
    <t>TB Change From and Fcc on Compose Extension</t>
  </si>
  <si>
    <t>GQueues Tab</t>
  </si>
  <si>
    <t>Daryl Jones</t>
  </si>
  <si>
    <t>Boomerang</t>
  </si>
  <si>
    <t>Michael Roux</t>
  </si>
  <si>
    <t>about:kittens</t>
  </si>
  <si>
    <t>S/MIME Security for Multiple Identities</t>
  </si>
  <si>
    <t>Reply All Control</t>
  </si>
  <si>
    <t>jbaker</t>
  </si>
  <si>
    <t>Becky! Import</t>
  </si>
  <si>
    <t>Mozilla Japan</t>
  </si>
  <si>
    <t>nynorskvg</t>
  </si>
  <si>
    <t>Velmont</t>
  </si>
  <si>
    <t>Periodic Memory Usage Dumper</t>
  </si>
  <si>
    <t>AddTo Miru Directory Server</t>
  </si>
  <si>
    <t>Steven McCoy</t>
  </si>
  <si>
    <t>eelpout</t>
  </si>
  <si>
    <t>Bryce Hicks</t>
  </si>
  <si>
    <t xml:space="preserve"> Ryan Ward</t>
  </si>
  <si>
    <t xml:space="preserve"> Mark Peloquin</t>
  </si>
  <si>
    <t>en-US-13653</t>
  </si>
  <si>
    <t>MDN Extended</t>
  </si>
  <si>
    <t>ThunderRetract</t>
  </si>
  <si>
    <t>iade.gesso</t>
  </si>
  <si>
    <t>GDirections</t>
  </si>
  <si>
    <t>spudtrooper</t>
  </si>
  <si>
    <t>New Mail Icon</t>
  </si>
  <si>
    <t>Ilya Konstantinov</t>
  </si>
  <si>
    <t>mailconsole</t>
  </si>
  <si>
    <t>sankazim</t>
  </si>
  <si>
    <t>Identity Reminder</t>
  </si>
  <si>
    <t>Joshua Pressnell</t>
  </si>
  <si>
    <t>PLUGIN NO LONGER BEING MAINTAINED</t>
  </si>
  <si>
    <t>exwavia</t>
  </si>
  <si>
    <t>CRL over LDAP</t>
  </si>
  <si>
    <t>World Weather+</t>
  </si>
  <si>
    <t>Been2Long</t>
  </si>
  <si>
    <t>Dayne May</t>
  </si>
  <si>
    <t>Extension Test</t>
  </si>
  <si>
    <t>RM: EXTERNAL:</t>
  </si>
  <si>
    <t>paul</t>
  </si>
  <si>
    <t>Notary</t>
  </si>
  <si>
    <t>david cooper</t>
  </si>
  <si>
    <t>Filter Uploader for Adblock Plus (unofficial)</t>
  </si>
  <si>
    <t>Dr. Evil</t>
  </si>
  <si>
    <t>Book Text Mark</t>
  </si>
  <si>
    <t>ThunderBird Ticker</t>
  </si>
  <si>
    <t>Kaktus</t>
  </si>
  <si>
    <t>Fritz!BoxDial</t>
  </si>
  <si>
    <t>charles17</t>
  </si>
  <si>
    <t>Preferential (New GUID)</t>
  </si>
  <si>
    <t>Stephen Bounds</t>
  </si>
  <si>
    <t>Last Message</t>
  </si>
  <si>
    <t>ja-12422</t>
  </si>
  <si>
    <t>Report</t>
  </si>
  <si>
    <t>Vasiliy</t>
  </si>
  <si>
    <t>Identity Select</t>
  </si>
  <si>
    <t>Adhiyan</t>
  </si>
  <si>
    <t>Thagadoor Gopi (Gopalakrishnan T)</t>
  </si>
  <si>
    <t>SJCall</t>
  </si>
  <si>
    <t>SJ Labs</t>
  </si>
  <si>
    <t xml:space="preserve"> Inc.</t>
  </si>
  <si>
    <t>ePhotoUploader</t>
  </si>
  <si>
    <t>ePhotoBay Firefox Addon</t>
  </si>
  <si>
    <t>Perapera Japanese-Russian Dictionary File</t>
  </si>
  <si>
    <t>pass-manager</t>
  </si>
  <si>
    <t>gekmihesg</t>
  </si>
  <si>
    <t>Crmthdb Lite ZohoCRM Thunderbird Extension</t>
  </si>
  <si>
    <t>Crmthdb</t>
  </si>
  <si>
    <t>BirdFon</t>
  </si>
  <si>
    <t>BirdFon Phone Plugin for Thunderbird</t>
  </si>
  <si>
    <t>EzStylist</t>
  </si>
  <si>
    <t>Conversation Meta Language</t>
  </si>
  <si>
    <t>Sanaa Maati</t>
  </si>
  <si>
    <t>Reply In Group</t>
  </si>
  <si>
    <t>DJAC Productions</t>
  </si>
  <si>
    <t>mouseless</t>
  </si>
  <si>
    <t xml:space="preserve"> koakuman</t>
  </si>
  <si>
    <t>DND Flavor Inspector</t>
  </si>
  <si>
    <t>FFPhil</t>
  </si>
  <si>
    <t>Eortologio - Greek Namedays Calendar (Thunderbird)</t>
  </si>
  <si>
    <t>Constantinos Valakas</t>
  </si>
  <si>
    <t>Elegant Scrollbar Cursors</t>
  </si>
  <si>
    <t>NotTheMama</t>
  </si>
  <si>
    <t>Synnefo for Filelink</t>
  </si>
  <si>
    <t>esri</t>
  </si>
  <si>
    <t>tikurahul</t>
  </si>
  <si>
    <t>PONG! Multiplayer</t>
  </si>
  <si>
    <t>JSW:O Alert</t>
  </si>
  <si>
    <t>Kris King</t>
  </si>
  <si>
    <t>Thunderled</t>
  </si>
  <si>
    <t>Leonardo</t>
  </si>
  <si>
    <t>SuperOffice Mail Link</t>
  </si>
  <si>
    <t>Anders Fahlstrom</t>
  </si>
  <si>
    <t>Avans Imap-account setup</t>
  </si>
  <si>
    <t>phavekes</t>
  </si>
  <si>
    <t>Russ Key</t>
  </si>
  <si>
    <t>Bugzilla Helper</t>
  </si>
  <si>
    <t>sdwilsh</t>
  </si>
  <si>
    <t>DOM Inspector - Mac OS X</t>
  </si>
  <si>
    <t>Cat Attack Quick Button</t>
  </si>
  <si>
    <t>Hide Badge Icon</t>
  </si>
  <si>
    <t>TeamBox-ff</t>
  </si>
  <si>
    <t>Teambox SARL</t>
  </si>
  <si>
    <t>Thunderbird Are Go</t>
  </si>
  <si>
    <t>saneyuki_s</t>
  </si>
  <si>
    <t>StickyCharset</t>
  </si>
  <si>
    <t>paa2004</t>
  </si>
  <si>
    <t>TB QuickMove Extension</t>
  </si>
  <si>
    <t>ThreadBubble</t>
  </si>
  <si>
    <t>Wil Clouser (clouserw)</t>
  </si>
  <si>
    <t>ZenbuShiitake</t>
  </si>
  <si>
    <t>Makoto1987</t>
  </si>
  <si>
    <t>Page Content Estimator</t>
  </si>
  <si>
    <t>Http Ping</t>
  </si>
  <si>
    <t>Notikeys</t>
  </si>
  <si>
    <t>polovik</t>
  </si>
  <si>
    <t>Foobar Controls</t>
  </si>
  <si>
    <t>Ben Basson</t>
  </si>
  <si>
    <t>parolu</t>
  </si>
  <si>
    <t>Archived-At</t>
  </si>
  <si>
    <t>Jan Kiszka</t>
  </si>
  <si>
    <t>Attachment Reminder</t>
  </si>
  <si>
    <t>Daniel Folkinshteyn</t>
  </si>
  <si>
    <t>rmIncomingDups</t>
  </si>
  <si>
    <t>philsmd</t>
  </si>
  <si>
    <t>Mailing List Manager</t>
  </si>
  <si>
    <t>mixedpuppy</t>
  </si>
  <si>
    <t>compactfolder</t>
  </si>
  <si>
    <t>Mark Edgington</t>
  </si>
  <si>
    <t>conceptERP Kontaktimport</t>
  </si>
  <si>
    <t>conceptERP</t>
  </si>
  <si>
    <t>Google Mail Tab for Thunderbird</t>
  </si>
  <si>
    <t>MIhai Stana</t>
  </si>
  <si>
    <t>Fix Tb Titlebar Extension</t>
  </si>
  <si>
    <t>Additional Folder Views</t>
  </si>
  <si>
    <t>Georges-Etienne Legendre</t>
  </si>
  <si>
    <t>Send Format LDAP</t>
  </si>
  <si>
    <t>Check Recipients</t>
  </si>
  <si>
    <t>Viadeo Tab</t>
  </si>
  <si>
    <t>SendTools</t>
  </si>
  <si>
    <t>Paste Feed Location</t>
  </si>
  <si>
    <t>Print Preview Toolbar Button</t>
  </si>
  <si>
    <t>Folder Selection (Thunderbird)</t>
  </si>
  <si>
    <t>Otto Wyss</t>
  </si>
  <si>
    <t>Get An Account</t>
  </si>
  <si>
    <t>Datodo</t>
  </si>
  <si>
    <t>MangoLight</t>
  </si>
  <si>
    <t>Dooth</t>
  </si>
  <si>
    <t>mailAD</t>
  </si>
  <si>
    <t>kobashi</t>
  </si>
  <si>
    <t>SUNBIRD Calendar button- **64 bit** version for Firefox 4.* and Thunderbird 3.*</t>
  </si>
  <si>
    <t>Foxfan100</t>
  </si>
  <si>
    <t>LilyPond It!</t>
  </si>
  <si>
    <t>Fabian L.</t>
  </si>
  <si>
    <t>TipTopic</t>
  </si>
  <si>
    <t>Serge Boyko</t>
  </si>
  <si>
    <t>Kardia CRM Add-on for Thunderbird</t>
  </si>
  <si>
    <t>LightSys</t>
  </si>
  <si>
    <t>Change</t>
  </si>
  <si>
    <t>Reivax</t>
  </si>
  <si>
    <t>whatmon</t>
  </si>
  <si>
    <t>JP Mens</t>
  </si>
  <si>
    <t>Complete master password</t>
  </si>
  <si>
    <t>Kysic</t>
  </si>
  <si>
    <t>Tabbed Mail Preferences</t>
  </si>
  <si>
    <t>Bradley Chapman</t>
  </si>
  <si>
    <t>Newsgroup Links</t>
  </si>
  <si>
    <t>Clickbank Search</t>
  </si>
  <si>
    <t>steve</t>
  </si>
  <si>
    <t>Always Default Client</t>
  </si>
  <si>
    <t>Growl Notifications</t>
  </si>
  <si>
    <t>Philipp Kewisch; sdwilsh</t>
  </si>
  <si>
    <t>BrowsrBounce</t>
  </si>
  <si>
    <t>ThunderShot</t>
  </si>
  <si>
    <t>blassey</t>
  </si>
  <si>
    <t>DOM Inspector Linux</t>
  </si>
  <si>
    <t>Tv program</t>
  </si>
  <si>
    <t>Mazarik; branor</t>
  </si>
  <si>
    <t>JSON Calendar Provider</t>
  </si>
  <si>
    <t>akbkhome</t>
  </si>
  <si>
    <t>JS Deminifier</t>
  </si>
  <si>
    <t>Patrick Walton</t>
  </si>
  <si>
    <t>BOINC Stats 2</t>
  </si>
  <si>
    <t>spaceShot</t>
  </si>
  <si>
    <t>Bulk List Filter</t>
  </si>
  <si>
    <t>Close Tab By Double Click</t>
  </si>
  <si>
    <t>akruglov</t>
  </si>
  <si>
    <t>Show Address</t>
  </si>
  <si>
    <t>Moritz Abraham</t>
  </si>
  <si>
    <t>Archived Link</t>
  </si>
  <si>
    <t>Shepazu</t>
  </si>
  <si>
    <t>Send to xNode</t>
  </si>
  <si>
    <t>Benjamin Hodgetts</t>
  </si>
  <si>
    <t>ca-307047</t>
  </si>
  <si>
    <t>Sergi Tur Badenas</t>
  </si>
  <si>
    <t>Unifinder Views</t>
  </si>
  <si>
    <t>sepsis-console</t>
  </si>
  <si>
    <t>JSON Inspector</t>
  </si>
  <si>
    <t>Cairo Dock Unread Count</t>
  </si>
  <si>
    <t>Lumberg</t>
  </si>
  <si>
    <t>RvrtRip</t>
  </si>
  <si>
    <t>Rsolution.be</t>
  </si>
  <si>
    <t>Open Addons</t>
  </si>
  <si>
    <t>Reload Disabler</t>
  </si>
  <si>
    <t>samurai20000</t>
  </si>
  <si>
    <t>check-links</t>
  </si>
  <si>
    <t>nit39</t>
  </si>
  <si>
    <t>CorrectLink</t>
  </si>
  <si>
    <t>Personas Windows Classic Statusbar</t>
  </si>
  <si>
    <t>SenderFace</t>
  </si>
  <si>
    <t>Matti Pehrs</t>
  </si>
  <si>
    <t>ClassicFox</t>
  </si>
  <si>
    <t>Kai Liu</t>
  </si>
  <si>
    <t>filer</t>
  </si>
  <si>
    <t>TorBaTux</t>
  </si>
  <si>
    <t>ltnPlus</t>
  </si>
  <si>
    <t>Edit Custom Size Image</t>
  </si>
  <si>
    <t>WDownloader WGrabber</t>
  </si>
  <si>
    <t>Krzysztof Bednarczyk</t>
  </si>
  <si>
    <t>TB Tabloc</t>
  </si>
  <si>
    <t>asukaze</t>
  </si>
  <si>
    <t>SUNBIRD Button-**32** bit version-for Firefox 4.* and Thunderbird 3.*</t>
  </si>
  <si>
    <t>gTimer</t>
  </si>
  <si>
    <t>Galen</t>
  </si>
  <si>
    <t>Linagora ESN OpenPaaS</t>
  </si>
  <si>
    <t>nomapi</t>
  </si>
  <si>
    <t>benniven</t>
  </si>
  <si>
    <t>Readonly Attachments</t>
  </si>
  <si>
    <t>Nathan R. Yergler</t>
  </si>
  <si>
    <t>RtoRe</t>
  </si>
  <si>
    <t>Giskard</t>
  </si>
  <si>
    <t>g15thunderbird</t>
  </si>
  <si>
    <t>Glasser for Thunderbird</t>
  </si>
  <si>
    <t>SS Ancestry Quick Button</t>
  </si>
  <si>
    <t>en-US-5066</t>
  </si>
  <si>
    <t>SCClockDr; nicholasalipaz; jw25; rawny</t>
  </si>
  <si>
    <t>en-US-4298</t>
  </si>
  <si>
    <t>Hadakadenkyu</t>
  </si>
  <si>
    <t>AutoRssDeleter</t>
  </si>
  <si>
    <t>Hun1Ahpu</t>
  </si>
  <si>
    <t>Shift-Delete Controller</t>
  </si>
  <si>
    <t xml:space="preserve"> Drakosha</t>
  </si>
  <si>
    <t>userChromeJS</t>
  </si>
  <si>
    <t>AuthorId2</t>
  </si>
  <si>
    <t>AuthorId3</t>
  </si>
  <si>
    <t>DaysSinceUpdate</t>
  </si>
  <si>
    <t>Thunderbird Add-ons:</t>
  </si>
  <si>
    <t>Current</t>
  </si>
  <si>
    <t>Version</t>
  </si>
  <si>
    <t>Date</t>
  </si>
  <si>
    <t>IsMailExtension</t>
  </si>
  <si>
    <t>Compatibility</t>
  </si>
  <si>
    <t>Authors: ATN Order</t>
  </si>
  <si>
    <t>Number of Authors(flag &gt;1)</t>
  </si>
  <si>
    <t>DataBars Scale Based on Visible Data</t>
  </si>
  <si>
    <t>Legend:</t>
  </si>
  <si>
    <t>Top 10</t>
  </si>
  <si>
    <t>Top100</t>
  </si>
  <si>
    <t>Top 200</t>
  </si>
  <si>
    <t>Count</t>
  </si>
  <si>
    <t>Fit Images (restartless)</t>
  </si>
  <si>
    <t>Highlight External Addresses</t>
  </si>
  <si>
    <t>Dan Smith</t>
  </si>
  <si>
    <t>Copy Attachment To Clipboard</t>
  </si>
  <si>
    <t>Realraven (Axel Grude); Bed</t>
  </si>
  <si>
    <t>New Plugin Disabler</t>
  </si>
  <si>
    <t>Serial Letter</t>
  </si>
  <si>
    <t>conceptERP eMailexport</t>
  </si>
  <si>
    <t>Do Not Save Password</t>
  </si>
  <si>
    <t>Mukparasi Korean-English Dictionary File</t>
  </si>
  <si>
    <t>Rage Hoye</t>
  </si>
  <si>
    <t>mozPod</t>
  </si>
  <si>
    <t>Robert Accettura</t>
  </si>
  <si>
    <t>Enigma-code</t>
  </si>
  <si>
    <t>Woo</t>
  </si>
  <si>
    <t>BugFlags</t>
  </si>
  <si>
    <t>ResetRec</t>
  </si>
  <si>
    <t>Clean Subject</t>
  </si>
  <si>
    <t>sbiz</t>
  </si>
  <si>
    <t>withAttach</t>
  </si>
  <si>
    <t>Chromatasks</t>
  </si>
  <si>
    <t>Montezooma</t>
  </si>
  <si>
    <t>Pete Stucke</t>
  </si>
  <si>
    <t>Fast Close Tabs</t>
  </si>
  <si>
    <t>Thomas Bertels</t>
  </si>
  <si>
    <t>SortRecipients</t>
  </si>
  <si>
    <t>masoff</t>
  </si>
  <si>
    <t>dwEasySubject</t>
  </si>
  <si>
    <t>Hyperactive</t>
  </si>
  <si>
    <t>HU-Man</t>
  </si>
  <si>
    <t>Smilie Inserter</t>
  </si>
  <si>
    <t>Christian Wolf</t>
  </si>
  <si>
    <t>SecondOpinion</t>
  </si>
  <si>
    <t>Greek Translator</t>
  </si>
  <si>
    <t>Onno Zweers</t>
  </si>
  <si>
    <t>Expiry Timestamp</t>
  </si>
  <si>
    <t>DreamsoftSG</t>
  </si>
  <si>
    <t>Telephone Message</t>
  </si>
  <si>
    <t>Wesley Computers</t>
  </si>
  <si>
    <t>Bugmail</t>
  </si>
  <si>
    <t>GTG Task Button</t>
  </si>
  <si>
    <t>Facebook Tab</t>
  </si>
  <si>
    <t>Last Dictionary for Mail</t>
  </si>
  <si>
    <t>Lemon Juice</t>
  </si>
  <si>
    <t>Force Authentication at Startup.</t>
  </si>
  <si>
    <t>MuteThread</t>
  </si>
  <si>
    <t>dmose</t>
  </si>
  <si>
    <t>Nepali Patro</t>
  </si>
  <si>
    <t>Nepalipatro</t>
  </si>
  <si>
    <t>Zendesk Widget</t>
  </si>
  <si>
    <t>Georg M. Sorst</t>
  </si>
  <si>
    <t>CX CallBook</t>
  </si>
  <si>
    <t>CX1FU</t>
  </si>
  <si>
    <t>Solpets Quick Button</t>
  </si>
  <si>
    <t>Message Level Authentication</t>
  </si>
  <si>
    <t>Message Level</t>
  </si>
  <si>
    <t>DivFind</t>
  </si>
  <si>
    <t>lernu-es</t>
  </si>
  <si>
    <t>Ruyman Rodriguez Gonzalez</t>
  </si>
  <si>
    <t>SamePlace Instant Messenger</t>
  </si>
  <si>
    <t>hyperstruct; X-Pilot</t>
  </si>
  <si>
    <t>GNOME keyring password integration</t>
  </si>
  <si>
    <t>PECindolor</t>
  </si>
  <si>
    <t>marco.gumini</t>
  </si>
  <si>
    <t>Splash! (Compatibility Update)</t>
  </si>
  <si>
    <t>sdbinwiiexe</t>
  </si>
  <si>
    <t>elevenia</t>
  </si>
  <si>
    <t>Scroll To Key</t>
  </si>
  <si>
    <t xml:space="preserve"> MarkusTheGeek</t>
  </si>
  <si>
    <t>Fast Mail Redirect</t>
  </si>
  <si>
    <t>aloetscher</t>
  </si>
  <si>
    <t>Personasizer</t>
  </si>
  <si>
    <t>dandonkulous</t>
  </si>
  <si>
    <t>Color Source</t>
  </si>
  <si>
    <t>Brett Zamir</t>
  </si>
  <si>
    <t>Event-to-task conversion activator</t>
  </si>
  <si>
    <t>pt-BR-408944</t>
  </si>
  <si>
    <t>Wonder Sistemas</t>
  </si>
  <si>
    <t>Year View</t>
  </si>
  <si>
    <t>MinimizeToTray Reanimated</t>
  </si>
  <si>
    <t>Ysard</t>
  </si>
  <si>
    <t>GPO support For Firefox and Thunderbird</t>
  </si>
  <si>
    <t>Slipeer</t>
  </si>
  <si>
    <t>FileLink Provider for Dropbox</t>
  </si>
  <si>
    <t>Teamworkx Thunderbird Integration for Jira</t>
  </si>
  <si>
    <t>Reply To All Reminder</t>
  </si>
  <si>
    <t>WebDAV for Filelink</t>
  </si>
  <si>
    <t>Get All Mail Button</t>
  </si>
  <si>
    <t>Copy Message ID</t>
  </si>
  <si>
    <t>Joshua Kahn</t>
  </si>
  <si>
    <t>DSN Settings 2</t>
  </si>
  <si>
    <t>wlkn</t>
  </si>
  <si>
    <t>Delete Trash Button</t>
  </si>
  <si>
    <t>PasteHyperlink</t>
  </si>
  <si>
    <t>Only Minor Update</t>
  </si>
  <si>
    <t>Message Filters Button</t>
  </si>
  <si>
    <t>Docky Unread Count</t>
  </si>
  <si>
    <t>lpiepiora</t>
  </si>
  <si>
    <t>CopyHeader</t>
  </si>
  <si>
    <t>Count Filters</t>
  </si>
  <si>
    <t>adumoulin</t>
  </si>
  <si>
    <t>Markov Dictionary Switcher</t>
  </si>
  <si>
    <t>Freek Zindel</t>
  </si>
  <si>
    <t>DictsInfo</t>
  </si>
  <si>
    <t>Grocery List Generator</t>
  </si>
  <si>
    <t>Password Mask Changer</t>
  </si>
  <si>
    <t>No Caption</t>
  </si>
  <si>
    <t>IO.Translator</t>
  </si>
  <si>
    <t>Jack.Yeng</t>
  </si>
  <si>
    <t>Thunderbird Pedophile Reporter</t>
  </si>
  <si>
    <t>Open all links</t>
  </si>
  <si>
    <t>Kristof Coomans</t>
  </si>
  <si>
    <t>Recipients Overview</t>
  </si>
  <si>
    <t>Dao Gottwald</t>
  </si>
  <si>
    <t>Email Notification Randomizer</t>
  </si>
  <si>
    <t>Easy Get Mail Button (NEW)</t>
  </si>
  <si>
    <t xml:space="preserve"> SynaptiX</t>
  </si>
  <si>
    <t>Russian hot keys bugfix</t>
  </si>
  <si>
    <t>Relan</t>
  </si>
  <si>
    <t>RunBeforeGetMail</t>
  </si>
  <si>
    <t>Micah Brandon</t>
  </si>
  <si>
    <t>Find Preferences</t>
  </si>
  <si>
    <t>Colorify Unread Watched NNTP</t>
  </si>
  <si>
    <t>Marcin Szewczyk</t>
  </si>
  <si>
    <t>Lightning Multiweek View</t>
  </si>
  <si>
    <t>MR Tech - Gant Icon Pack</t>
  </si>
  <si>
    <t>Scroll Menus On Drag</t>
  </si>
  <si>
    <t>Richard Gibson</t>
  </si>
  <si>
    <t>FileLink provider for WebDAV</t>
  </si>
  <si>
    <t>FileLink Provider for Box</t>
  </si>
  <si>
    <t>AuthorsEnc</t>
  </si>
  <si>
    <t>Timestamp</t>
  </si>
  <si>
    <t>Quitomzilla</t>
  </si>
  <si>
    <t>Julio Perales</t>
  </si>
  <si>
    <t>Onno Ekker; Pawel Krzesniak</t>
  </si>
  <si>
    <t>John Bieling; R Kent James; Thunderbird Development Team</t>
  </si>
  <si>
    <t>SyncMab</t>
  </si>
  <si>
    <t>Jan Pavek</t>
  </si>
  <si>
    <t>SmtpSelect</t>
  </si>
  <si>
    <t>nr</t>
  </si>
  <si>
    <t>KarClient</t>
  </si>
  <si>
    <t>kSolo</t>
  </si>
  <si>
    <t xml:space="preserve"> Inc</t>
  </si>
  <si>
    <t>Dictionary Switcher for Thunderbird</t>
  </si>
  <si>
    <t>IranZilla</t>
  </si>
  <si>
    <t>Force RTL</t>
  </si>
  <si>
    <t>Kai Liu; Ehsan Akhgari; Mike de Boer</t>
  </si>
  <si>
    <t>Gather the senders !</t>
  </si>
  <si>
    <t>Splash! (Compatible version of Firefox 4)</t>
  </si>
  <si>
    <t>nicomico</t>
  </si>
  <si>
    <t>Mail Size Report</t>
  </si>
  <si>
    <t>koiken</t>
  </si>
  <si>
    <t>DBus Notifications</t>
  </si>
  <si>
    <t>Fabien Carrion</t>
  </si>
  <si>
    <t>OpenSearch</t>
  </si>
  <si>
    <t>Hide Clear List Button</t>
  </si>
  <si>
    <t>PassToScript extension</t>
  </si>
  <si>
    <t>Michal Novotny</t>
  </si>
  <si>
    <t>Mail Sent Notifier</t>
  </si>
  <si>
    <t>setenv</t>
  </si>
  <si>
    <t>Asystent Nauki Angielskiego</t>
  </si>
  <si>
    <t>matrix0123456789</t>
  </si>
  <si>
    <t>Inbox Cleaner of expired Emails</t>
  </si>
  <si>
    <t>Jo3y</t>
  </si>
  <si>
    <t>Remote Developer Tools Server</t>
  </si>
  <si>
    <t>Mic; Dillinger</t>
  </si>
  <si>
    <t>Contact DnD</t>
  </si>
  <si>
    <t>JD</t>
  </si>
  <si>
    <t>Enhanced Date Formatter</t>
  </si>
  <si>
    <t>J G</t>
  </si>
  <si>
    <t>ImportExportTools NG</t>
  </si>
  <si>
    <t>Christopher Leidigh</t>
  </si>
  <si>
    <t>Anum</t>
  </si>
  <si>
    <t>Author1</t>
  </si>
  <si>
    <t>Id</t>
  </si>
  <si>
    <t>TB68+</t>
  </si>
  <si>
    <t>Add-ons Top Statistics (wUsers)</t>
  </si>
  <si>
    <t>Total (0+)</t>
  </si>
  <si>
    <t>Total (1+)</t>
  </si>
  <si>
    <t>Total (1k+)</t>
  </si>
  <si>
    <t>Total (10k+)</t>
  </si>
  <si>
    <t>Total (50k+)</t>
  </si>
  <si>
    <t>Total (100k+)</t>
  </si>
  <si>
    <t>Notes</t>
  </si>
  <si>
    <t>Phoenity Icons</t>
  </si>
  <si>
    <t>Night and Day Dynamic</t>
  </si>
  <si>
    <t>https://addons.thunderbird.net/en-US/thunderbird/user/miken32/</t>
  </si>
  <si>
    <t>http://mike.eire.ca/</t>
  </si>
  <si>
    <t>Leszek Ã…Â»yczkowski</t>
  </si>
  <si>
    <t>teo951</t>
  </si>
  <si>
    <t>Warszawa</t>
  </si>
  <si>
    <t>https://addons.thunderbird.net/en-US/thunderbird/user/teo951/</t>
  </si>
  <si>
    <t>Jed Brown</t>
  </si>
  <si>
    <t>jed-brown</t>
  </si>
  <si>
    <t>https://addons.thunderbird.net/en-US/thunderbird/user/jed-brown/</t>
  </si>
  <si>
    <t>http://jedbrown.net/</t>
  </si>
  <si>
    <t>nickolay-ponomarev</t>
  </si>
  <si>
    <t>Moscow; Russia</t>
  </si>
  <si>
    <t>https://addons.thunderbird.net/en-US/thunderbird/user/nickolay-ponomarev/</t>
  </si>
  <si>
    <t>http://asqueella.blogspot.com/</t>
  </si>
  <si>
    <t>sailfish</t>
  </si>
  <si>
    <t>https://addons.thunderbird.net/en-US/thunderbird/user/sailfish/</t>
  </si>
  <si>
    <t>http://projectit.com/</t>
  </si>
  <si>
    <t>jeroen-peters</t>
  </si>
  <si>
    <t>https://addons.thunderbird.net/en-US/thunderbird/user/jeroen-peters/</t>
  </si>
  <si>
    <t>http://extensions.sanjer.nl/</t>
  </si>
  <si>
    <t>patrick-brunschwig</t>
  </si>
  <si>
    <t>Zurich; Switzerland</t>
  </si>
  <si>
    <t>https://addons.thunderbird.net/en-US/thunderbird/user/patrick-brunschwig/</t>
  </si>
  <si>
    <t>http://www.enigmail.net/</t>
  </si>
  <si>
    <t>Copenhagen; Denmark</t>
  </si>
  <si>
    <t>https://addons.thunderbird.net/en-US/thunderbird/user/gemal/</t>
  </si>
  <si>
    <t>http://gemal.dk/</t>
  </si>
  <si>
    <t>https://addons.thunderbird.net/en-US/thunderbird/user/chuonthis/</t>
  </si>
  <si>
    <t>http://www.chuonthis.com/extensions/</t>
  </si>
  <si>
    <t>mark-chandler</t>
  </si>
  <si>
    <t>https://addons.thunderbird.net/en-US/thunderbird/user/mark-chandler/</t>
  </si>
  <si>
    <t>http://moonwolf.mozdev.org/</t>
  </si>
  <si>
    <t>jeremy-gillick</t>
  </si>
  <si>
    <t>https://addons.thunderbird.net/en-US/thunderbird/user/jeremy-gillick/</t>
  </si>
  <si>
    <t>http://mozmonkey.com/</t>
  </si>
  <si>
    <t>mykmelez</t>
  </si>
  <si>
    <t>The Internet</t>
  </si>
  <si>
    <t>https://addons.thunderbird.net/en-US/thunderbird/user/mykmelez/</t>
  </si>
  <si>
    <t>http://www.mykzilla.org/</t>
  </si>
  <si>
    <t>jason-adams</t>
  </si>
  <si>
    <t>https://addons.thunderbird.net/en-US/thunderbird/user/jason-adams/</t>
  </si>
  <si>
    <t>http://blog.yellowgorilla.net</t>
  </si>
  <si>
    <t>Erwan Loisant</t>
  </si>
  <si>
    <t>erwan-loisant</t>
  </si>
  <si>
    <t>Paris; France</t>
  </si>
  <si>
    <t>https://addons.thunderbird.net/en-US/thunderbird/user/erwan-loisant/</t>
  </si>
  <si>
    <t>http://www.erwan.jp/</t>
  </si>
  <si>
    <t>Gerald Vogt</t>
  </si>
  <si>
    <t>gerald-vogt</t>
  </si>
  <si>
    <t>https://addons.thunderbird.net/en-US/thunderbird/user/gerald-vogt/</t>
  </si>
  <si>
    <t>mike-krieger</t>
  </si>
  <si>
    <t>https://addons.thunderbird.net/en-US/thunderbird/user/mike-krieger/</t>
  </si>
  <si>
    <t>malte-ruecker</t>
  </si>
  <si>
    <t>https://addons.thunderbird.net/en-US/thunderbird/user/malte-ruecker/</t>
  </si>
  <si>
    <t>http://quotecolors.mozdev.org/</t>
  </si>
  <si>
    <t>josh-lukens</t>
  </si>
  <si>
    <t>https://addons.thunderbird.net/en-US/thunderbird/user/josh-lukens/</t>
  </si>
  <si>
    <t>http://joshandmerci.com/</t>
  </si>
  <si>
    <t>ayman-hourieh</t>
  </si>
  <si>
    <t>https://addons.thunderbird.net/en-US/thunderbird/user/ayman-hourieh/</t>
  </si>
  <si>
    <t>http://www.aymanh.com/</t>
  </si>
  <si>
    <t>James Ross</t>
  </si>
  <si>
    <t>james-ross</t>
  </si>
  <si>
    <t>https://addons.thunderbird.net/en-US/thunderbird/user/james-ross/</t>
  </si>
  <si>
    <t>Robert Ginda</t>
  </si>
  <si>
    <t>robert-ginda</t>
  </si>
  <si>
    <t>https://addons.thunderbird.net/en-US/thunderbird/user/robert-ginda/</t>
  </si>
  <si>
    <t>http://www.hacksrus.com/~ginda/</t>
  </si>
  <si>
    <t>Gijs Kruitbosch</t>
  </si>
  <si>
    <t>gijs-kruitbosch</t>
  </si>
  <si>
    <t>Apeldoorn; NL</t>
  </si>
  <si>
    <t>https://addons.thunderbird.net/en-US/thunderbird/user/gijs-kruitbosch/</t>
  </si>
  <si>
    <t>http://www.gijsk.com/</t>
  </si>
  <si>
    <t>giorgio-maone</t>
  </si>
  <si>
    <t>Palermo</t>
  </si>
  <si>
    <t>https://addons.thunderbird.net/en-US/thunderbird/user/giorgio-maone/</t>
  </si>
  <si>
    <t>http://maone.net/</t>
  </si>
  <si>
    <t>vasa-maximov</t>
  </si>
  <si>
    <t>https://addons.thunderbird.net/en-US/thunderbird/user/vasa-maximov/</t>
  </si>
  <si>
    <t>http://geek.net.ru/</t>
  </si>
  <si>
    <t>BenBasson</t>
  </si>
  <si>
    <t>London</t>
  </si>
  <si>
    <t>https://addons.thunderbird.net/en-US/thunderbird/user/BenBasson/</t>
  </si>
  <si>
    <t>http://www.basson.at/</t>
  </si>
  <si>
    <t>philip-chee</t>
  </si>
  <si>
    <t>https://addons.thunderbird.net/en-US/thunderbird/user/philip-chee/</t>
  </si>
  <si>
    <t>http://xsidebar.mozdev.org</t>
  </si>
  <si>
    <t>david-costanzo</t>
  </si>
  <si>
    <t>https://addons.thunderbird.net/en-US/thunderbird/user/david-costanzo/</t>
  </si>
  <si>
    <t>http://sourceforge.net/p/dictextension/</t>
  </si>
  <si>
    <t>The BiDi UI Team</t>
  </si>
  <si>
    <t>the-bidi-ui-team</t>
  </si>
  <si>
    <t>https://addons.thunderbird.net/en-US/thunderbird/user/the-bidi-ui-team/</t>
  </si>
  <si>
    <t>http://bidiui.mozdev.org</t>
  </si>
  <si>
    <t>eyalroz</t>
  </si>
  <si>
    <t>Amsterdam</t>
  </si>
  <si>
    <t>https://addons.thunderbird.net/en-US/thunderbird/user/eyalroz/</t>
  </si>
  <si>
    <t>http://removedupes.mozdev.org/</t>
  </si>
  <si>
    <t>luke-fessler</t>
  </si>
  <si>
    <t>https://addons.thunderbird.net/en-US/thunderbird/user/luke-fessler/</t>
  </si>
  <si>
    <t>leung-wing-chung</t>
  </si>
  <si>
    <t>https://addons.thunderbird.net/en-US/thunderbird/user/leung-wing-chung/</t>
  </si>
  <si>
    <t>http://rsseditor.mozdev.org/</t>
  </si>
  <si>
    <t>joshua-tauberer</t>
  </si>
  <si>
    <t>https://addons.thunderbird.net/en-US/thunderbird/user/joshua-tauberer/</t>
  </si>
  <si>
    <t>http://razor.occams.info</t>
  </si>
  <si>
    <t>michael-j-gruber</t>
  </si>
  <si>
    <t>https://addons.thunderbird.net/en-US/thunderbird/user/michael-j-gruber/</t>
  </si>
  <si>
    <t>paul-tomlin</t>
  </si>
  <si>
    <t>https://addons.thunderbird.net/en-US/thunderbird/user/paul-tomlin/</t>
  </si>
  <si>
    <t>didier-ernotte</t>
  </si>
  <si>
    <t>https://addons.thunderbird.net/en-US/thunderbird/user/didier-ernotte/</t>
  </si>
  <si>
    <t>http://inforss.mozdev.org</t>
  </si>
  <si>
    <t>Autocopy</t>
  </si>
  <si>
    <t>https://addons.thunderbird.net/en-US/thunderbird/user/Autocopy/</t>
  </si>
  <si>
    <t>{}</t>
  </si>
  <si>
    <t>NY</t>
  </si>
  <si>
    <t>https://addons.thunderbird.net/en-US/thunderbird/user/mrtech/</t>
  </si>
  <si>
    <t>http://www.mrtech.com/extensions/</t>
  </si>
  <si>
    <t>julio-perales</t>
  </si>
  <si>
    <t>https://addons.thunderbird.net/en-US/thunderbird/user/julio-perales/</t>
  </si>
  <si>
    <t>http://www.quitometro.org/quitomzilla_en.php</t>
  </si>
  <si>
    <t>patrick-h-lauke</t>
  </si>
  <si>
    <t>https://addons.thunderbird.net/en-US/thunderbird/user/patrick-h-lauke/</t>
  </si>
  <si>
    <t>http://www.splintered.co.uk/</t>
  </si>
  <si>
    <t>snert</t>
  </si>
  <si>
    <t>Montreal; Canada</t>
  </si>
  <si>
    <t>https://addons.thunderbird.net/en-US/thunderbird/user/snert/</t>
  </si>
  <si>
    <t>http://www.snert.com/</t>
  </si>
  <si>
    <t>niko-berger</t>
  </si>
  <si>
    <t>https://addons.thunderbird.net/en-US/thunderbird/user/niko-berger/</t>
  </si>
  <si>
    <t>http://www.gargan.org/</t>
  </si>
  <si>
    <t>julian-reschke</t>
  </si>
  <si>
    <t>https://addons.thunderbird.net/en-US/thunderbird/user/julian-reschke/</t>
  </si>
  <si>
    <t>http://greenbytes.de/tech/webdav/</t>
  </si>
  <si>
    <t>oeekker</t>
  </si>
  <si>
    <t>https://addons.thunderbird.net/en-US/thunderbird/user/oeekker/</t>
  </si>
  <si>
    <t>Pawel Krzesniak</t>
  </si>
  <si>
    <t>pawel-krzesniak</t>
  </si>
  <si>
    <t>https://addons.thunderbird.net/en-US/thunderbird/user/pawel-krzesniak/</t>
  </si>
  <si>
    <t>captain-caveman</t>
  </si>
  <si>
    <t>Doorn; The Netherlands</t>
  </si>
  <si>
    <t>https://addons.thunderbird.net/en-US/thunderbird/user/captain-caveman/</t>
  </si>
  <si>
    <t>http://www.martijnkooij.nl/</t>
  </si>
  <si>
    <t>eviljeff</t>
  </si>
  <si>
    <t>Sheffield; UK</t>
  </si>
  <si>
    <t>https://addons.thunderbird.net/en-US/thunderbird/user/eviljeff/</t>
  </si>
  <si>
    <t>http://www.aka-andy.com/</t>
  </si>
  <si>
    <t>roman-mironenko</t>
  </si>
  <si>
    <t>https://addons.thunderbird.net/en-US/thunderbird/user/roman-mironenko/</t>
  </si>
  <si>
    <t>http://russkey.mozdev.org/</t>
  </si>
  <si>
    <t>miek</t>
  </si>
  <si>
    <t>https://addons.thunderbird.net/en-US/thunderbird/user/miek/</t>
  </si>
  <si>
    <t>http://signature.mozdev.org/</t>
  </si>
  <si>
    <t>markus-hossner</t>
  </si>
  <si>
    <t>https://addons.thunderbird.net/en-US/thunderbird/user/markus-hossner/</t>
  </si>
  <si>
    <t>http://messageidfinder.mozdev.org/</t>
  </si>
  <si>
    <t>michael-otto</t>
  </si>
  <si>
    <t>https://addons.thunderbird.net/en-US/thunderbird/user/michael-otto/</t>
  </si>
  <si>
    <t>http://www.astrapi.de</t>
  </si>
  <si>
    <t>achim-seufert</t>
  </si>
  <si>
    <t>https://addons.thunderbird.net/en-US/thunderbird/user/achim-seufert/</t>
  </si>
  <si>
    <t>http://mozext.achimonline.de/</t>
  </si>
  <si>
    <t>aaron-irvine</t>
  </si>
  <si>
    <t>https://addons.thunderbird.net/en-US/thunderbird/user/aaron-irvine/</t>
  </si>
  <si>
    <t>http://lingvo.org/</t>
  </si>
  <si>
    <t>jobisoft</t>
  </si>
  <si>
    <t>Hennef</t>
  </si>
  <si>
    <t>https://addons.thunderbird.net/en-US/thunderbird/user/jobisoft/</t>
  </si>
  <si>
    <t>https://github.com/jobisoft</t>
  </si>
  <si>
    <t>rkentjames</t>
  </si>
  <si>
    <t>Redmond; Washington; USA</t>
  </si>
  <si>
    <t>https://addons.thunderbird.net/en-US/thunderbird/user/rkentjames/</t>
  </si>
  <si>
    <t>http://mesquilla.com/</t>
  </si>
  <si>
    <t>thunderbird-accounts</t>
  </si>
  <si>
    <t>https://addons.thunderbird.net/en-US/thunderbird/user/thunderbird-accounts/</t>
  </si>
  <si>
    <t>stephen-bounds</t>
  </si>
  <si>
    <t>https://addons.thunderbird.net/en-US/thunderbird/user/stephen-bounds/</t>
  </si>
  <si>
    <t>frank-dilecce</t>
  </si>
  <si>
    <t>https://addons.thunderbird.net/en-US/thunderbird/user/frank-dilecce/</t>
  </si>
  <si>
    <t>http://www.supportware.net/mozilla</t>
  </si>
  <si>
    <t>christian-wolf</t>
  </si>
  <si>
    <t>https://addons.thunderbird.net/en-US/thunderbird/user/christian-wolf/</t>
  </si>
  <si>
    <t>mark-edgington</t>
  </si>
  <si>
    <t>https://addons.thunderbird.net/en-US/thunderbird/user/mark-edgington/</t>
  </si>
  <si>
    <t xml:space="preserve"> stefania</t>
  </si>
  <si>
    <t>stefania</t>
  </si>
  <si>
    <t>https://addons.thunderbird.net/en-US/thunderbird/user/stefania/</t>
  </si>
  <si>
    <t>Fabio Calefato</t>
  </si>
  <si>
    <t>fabio-calefato</t>
  </si>
  <si>
    <t>https://addons.thunderbird.net/en-US/thunderbird/user/fabio-calefato/</t>
  </si>
  <si>
    <t>http://cdg.di.uniba.it/index.php?n=Calefato.HomePage</t>
  </si>
  <si>
    <t>Raffaele Cannone</t>
  </si>
  <si>
    <t>raffaele-cannone</t>
  </si>
  <si>
    <t>https://addons.thunderbird.net/en-US/thunderbird/user/raffaele-cannone/</t>
  </si>
  <si>
    <t>nagarjuna-venna</t>
  </si>
  <si>
    <t>https://addons.thunderbird.net/en-US/thunderbird/user/nagarjuna-venna/</t>
  </si>
  <si>
    <t>arnaud-abelard</t>
  </si>
  <si>
    <t>https://addons.thunderbird.net/en-US/thunderbird/user/arnaud-abelard/</t>
  </si>
  <si>
    <t>alex-benenson</t>
  </si>
  <si>
    <t>https://addons.thunderbird.net/en-US/thunderbird/user/alex-benenson/</t>
  </si>
  <si>
    <t>http://www.benya.com/</t>
  </si>
  <si>
    <t>maximdim</t>
  </si>
  <si>
    <t>https://addons.thunderbird.net/en-US/thunderbird/user/maximdim/</t>
  </si>
  <si>
    <t>http://www.md.pp.ru</t>
  </si>
  <si>
    <t>AlexanderIhrig</t>
  </si>
  <si>
    <t>https://addons.thunderbird.net/en-US/thunderbird/user/AlexanderIhrig/</t>
  </si>
  <si>
    <t>https://www.thunderbird-mail.de/</t>
  </si>
  <si>
    <t>dino-fazzini</t>
  </si>
  <si>
    <t>https://addons.thunderbird.net/en-US/thunderbird/user/dino-fazzini/</t>
  </si>
  <si>
    <t>www.smsalias.com</t>
  </si>
  <si>
    <t>ashar-voultoiz</t>
  </si>
  <si>
    <t>https://addons.thunderbird.net/en-US/thunderbird/user/ashar-voultoiz/</t>
  </si>
  <si>
    <t>none</t>
  </si>
  <si>
    <t>dave-kahler</t>
  </si>
  <si>
    <t>https://addons.thunderbird.net/en-US/thunderbird/user/dave-kahler/</t>
  </si>
  <si>
    <t>http://www.davekahler.com</t>
  </si>
  <si>
    <t>https://addons.thunderbird.net/en-US/thunderbird/user/paa2004/</t>
  </si>
  <si>
    <t>thorsten-w-schmidt</t>
  </si>
  <si>
    <t>Germany</t>
  </si>
  <si>
    <t>https://addons.thunderbird.net/en-US/thunderbird/user/thorsten-w-schmidt/</t>
  </si>
  <si>
    <t>david-cooper</t>
  </si>
  <si>
    <t>https://addons.thunderbird.net/en-US/thunderbird/user/david-cooper/</t>
  </si>
  <si>
    <t>dennis_verspuij</t>
  </si>
  <si>
    <t>Netherlands</t>
  </si>
  <si>
    <t>https://addons.thunderbird.net/en-US/thunderbird/user/dennis_verspuij/</t>
  </si>
  <si>
    <t>https://addons.thunderbird.net/en-US/thunderbird/user/spudtrooper/</t>
  </si>
  <si>
    <t>http://jeffpalm.com</t>
  </si>
  <si>
    <t>Tom Mutdosch</t>
  </si>
  <si>
    <t>tom-mutdosch</t>
  </si>
  <si>
    <t>Raleigh-Durham; NC; USA</t>
  </si>
  <si>
    <t>https://addons.thunderbird.net/en-US/thunderbird/user/tom-mutdosch/</t>
  </si>
  <si>
    <t>http://www.reminderfox.org/</t>
  </si>
  <si>
    <t>Daniel Lee</t>
  </si>
  <si>
    <t>daniel-lee</t>
  </si>
  <si>
    <t>Raleigh; NC</t>
  </si>
  <si>
    <t>https://addons.thunderbird.net/en-US/thunderbird/user/daniel-lee/</t>
  </si>
  <si>
    <t>http://www.reminderfox.org</t>
  </si>
  <si>
    <t>GÃƒÂ¼nter</t>
  </si>
  <si>
    <t>GuenterW</t>
  </si>
  <si>
    <t>https://addons.thunderbird.net/en-US/thunderbird/user/GuenterW/</t>
  </si>
  <si>
    <t>thomas-pequet</t>
  </si>
  <si>
    <t>https://addons.thunderbird.net/en-US/thunderbird/user/thomas-pequet/</t>
  </si>
  <si>
    <t>https://www.memotoo.com/</t>
  </si>
  <si>
    <t>theodore-tegos</t>
  </si>
  <si>
    <t>https://addons.thunderbird.net/en-US/thunderbird/user/theodore-tegos/</t>
  </si>
  <si>
    <t>http://www.theodoretegos.net/</t>
  </si>
  <si>
    <t>Static_Nexus</t>
  </si>
  <si>
    <t>static_nexus</t>
  </si>
  <si>
    <t>https://addons.thunderbird.net/en-US/thunderbird/user/static_nexus/</t>
  </si>
  <si>
    <t>http://www.cutemenuproject.com/</t>
  </si>
  <si>
    <t>Josep del Rio</t>
  </si>
  <si>
    <t>josep-del-rio</t>
  </si>
  <si>
    <t>Spain</t>
  </si>
  <si>
    <t>https://addons.thunderbird.net/en-US/thunderbird/user/josep-del-rio/</t>
  </si>
  <si>
    <t>http://www.uworks.net/</t>
  </si>
  <si>
    <t>https://addons.thunderbird.net/en-US/thunderbird/user/ppclick/</t>
  </si>
  <si>
    <t>http://www.ppclick.com/</t>
  </si>
  <si>
    <t>wang-opera</t>
  </si>
  <si>
    <t>Shanghai; China</t>
  </si>
  <si>
    <t>https://addons.thunderbird.net/en-US/thunderbird/user/wang-opera/</t>
  </si>
  <si>
    <t>https://addons.thunderbird.net/en-US/thunderbird/user/iharz/</t>
  </si>
  <si>
    <t>grayson-mixon</t>
  </si>
  <si>
    <t>https://addons.thunderbird.net/en-US/thunderbird/user/grayson-mixon/</t>
  </si>
  <si>
    <t>http://www.graysonmixon.com/extension/</t>
  </si>
  <si>
    <t>hogi</t>
  </si>
  <si>
    <t>https://addons.thunderbird.net/en-US/thunderbird/user/hogi/</t>
  </si>
  <si>
    <t>http://hogi.sakura.ne.jp/en/</t>
  </si>
  <si>
    <t>michael-buschbeck</t>
  </si>
  <si>
    <t>https://addons.thunderbird.net/en-US/thunderbird/user/michael-buschbeck/</t>
  </si>
  <si>
    <t>richard-gibson</t>
  </si>
  <si>
    <t>https://addons.thunderbird.net/en-US/thunderbird/user/richard-gibson/</t>
  </si>
  <si>
    <t>http://p2pfn.com/</t>
  </si>
  <si>
    <t>pontus-freyhult</t>
  </si>
  <si>
    <t>https://addons.thunderbird.net/en-US/thunderbird/user/pontus-freyhult/</t>
  </si>
  <si>
    <t>http://soua.net/</t>
  </si>
  <si>
    <t>drakosha</t>
  </si>
  <si>
    <t>https://addons.thunderbird.net/en-US/thunderbird/user/drakosha/</t>
  </si>
  <si>
    <t>http://linux4all.blogsome.com/</t>
  </si>
  <si>
    <t>krzysztof-janowicz-jano</t>
  </si>
  <si>
    <t>https://addons.thunderbird.net/en-US/thunderbird/user/krzysztof-janowicz-jano/</t>
  </si>
  <si>
    <t>http://www.personal.psu.edu/kuj13/</t>
  </si>
  <si>
    <t>toad-king</t>
  </si>
  <si>
    <t>https://addons.thunderbird.net/en-US/thunderbird/user/toad-king/</t>
  </si>
  <si>
    <t>http://www.toadking.com/</t>
  </si>
  <si>
    <t>robert-accettura</t>
  </si>
  <si>
    <t>https://addons.thunderbird.net/en-US/thunderbird/user/robert-accettura/</t>
  </si>
  <si>
    <t>http://robert.accettura.com</t>
  </si>
  <si>
    <t>alex-dedul</t>
  </si>
  <si>
    <t>Saint Petesburg; Russia</t>
  </si>
  <si>
    <t>https://addons.thunderbird.net/en-US/thunderbird/user/alex-dedul/</t>
  </si>
  <si>
    <t>http://plisk.livejournal.com/</t>
  </si>
  <si>
    <t>rudolf-noe</t>
  </si>
  <si>
    <t>https://addons.thunderbird.net/en-US/thunderbird/user/rudolf-noe/</t>
  </si>
  <si>
    <t>http://www.rudolf-noe.de</t>
  </si>
  <si>
    <t>scott-macgregor</t>
  </si>
  <si>
    <t>https://addons.thunderbird.net/en-US/thunderbird/user/scott-macgregor/</t>
  </si>
  <si>
    <t>http://scott-macgregor.org</t>
  </si>
  <si>
    <t>andrew-c-brown</t>
  </si>
  <si>
    <t>https://addons.thunderbird.net/en-US/thunderbird/user/andrew-c-brown/</t>
  </si>
  <si>
    <t>http://blunderdelay.mozdev.org</t>
  </si>
  <si>
    <t>zeniko</t>
  </si>
  <si>
    <t>https://addons.thunderbird.net/en-US/thunderbird/user/zeniko/</t>
  </si>
  <si>
    <t>paul-alexandrow</t>
  </si>
  <si>
    <t>https://addons.thunderbird.net/en-US/thunderbird/user/paul-alexandrow/</t>
  </si>
  <si>
    <t>http://alexandrow.org</t>
  </si>
  <si>
    <t>Pisa; Italy</t>
  </si>
  <si>
    <t>https://addons.thunderbird.net/en-US/thunderbird/user/sankazim/</t>
  </si>
  <si>
    <t>http://www.teslacore.it</t>
  </si>
  <si>
    <t>nathan-r-yergler</t>
  </si>
  <si>
    <t>https://addons.thunderbird.net/en-US/thunderbird/user/nathan-r-yergler/</t>
  </si>
  <si>
    <t>http://yergler.net/</t>
  </si>
  <si>
    <t>palermo; ITALY</t>
  </si>
  <si>
    <t>https://addons.thunderbird.net/en-US/thunderbird/user/dafizilla/</t>
  </si>
  <si>
    <t>http://dafizilla.sourceforge.net/</t>
  </si>
  <si>
    <t>synaptix</t>
  </si>
  <si>
    <t>https://addons.thunderbird.net/en-US/thunderbird/user/synaptix/</t>
  </si>
  <si>
    <t>ryan-lee</t>
  </si>
  <si>
    <t>https://addons.thunderbird.net/en-US/thunderbird/user/ryan-lee/</t>
  </si>
  <si>
    <t>http://ryanlee.org/</t>
  </si>
  <si>
    <t>djac-productions</t>
  </si>
  <si>
    <t>Suisse</t>
  </si>
  <si>
    <t>https://addons.thunderbird.net/en-US/thunderbird/user/djac-productions/</t>
  </si>
  <si>
    <t>http://djac-productions.com/</t>
  </si>
  <si>
    <t>rob-norris</t>
  </si>
  <si>
    <t>https://addons.thunderbird.net/en-US/thunderbird/user/rob-norris/</t>
  </si>
  <si>
    <t>https://addons.thunderbird.net/en-US/thunderbird/user/aloetscher/</t>
  </si>
  <si>
    <t>http://www.aloetscher.ch</t>
  </si>
  <si>
    <t>james-r-skinner</t>
  </si>
  <si>
    <t>https://addons.thunderbird.net/en-US/thunderbird/user/james-r-skinner/</t>
  </si>
  <si>
    <t>http://james.istop.com</t>
  </si>
  <si>
    <t>carl-irving</t>
  </si>
  <si>
    <t>https://addons.thunderbird.net/en-US/thunderbird/user/carl-irving/</t>
  </si>
  <si>
    <t>http://www.fundamentalfrequency.com</t>
  </si>
  <si>
    <t>joshua-pressnell</t>
  </si>
  <si>
    <t>https://addons.thunderbird.net/en-US/thunderbird/user/joshua-pressnell/</t>
  </si>
  <si>
    <t>tmlong</t>
  </si>
  <si>
    <t>Maryland</t>
  </si>
  <si>
    <t>https://addons.thunderbird.net/en-US/thunderbird/user/tmlong/</t>
  </si>
  <si>
    <t>http://www.longfocus.com/firefox/</t>
  </si>
  <si>
    <t>Mook</t>
  </si>
  <si>
    <t>mook</t>
  </si>
  <si>
    <t>https://addons.thunderbird.net/en-US/thunderbird/user/mook/</t>
  </si>
  <si>
    <t>Brad Peterson</t>
  </si>
  <si>
    <t>brad-peterson</t>
  </si>
  <si>
    <t>https://addons.thunderbird.net/en-US/thunderbird/user/brad-peterson/</t>
  </si>
  <si>
    <t>http://minimizetotray.mozdev.org</t>
  </si>
  <si>
    <t>alf-p-steinbach</t>
  </si>
  <si>
    <t>https://addons.thunderbird.net/en-US/thunderbird/user/alf-p-steinbach/</t>
  </si>
  <si>
    <t>andrew-lucking</t>
  </si>
  <si>
    <t>https://addons.thunderbird.net/en-US/thunderbird/user/andrew-lucking/</t>
  </si>
  <si>
    <t>http://www.andrewlucking.com/</t>
  </si>
  <si>
    <t>https://addons.thunderbird.net/en-US/thunderbird/user/charles17/</t>
  </si>
  <si>
    <t>http://www.ip-phone-forum.de/showthread.php?p=510215</t>
  </si>
  <si>
    <t>fligtar</t>
  </si>
  <si>
    <t>San Francisco Bay Area</t>
  </si>
  <si>
    <t>https://addons.thunderbird.net/en-US/thunderbird/user/fligtar/</t>
  </si>
  <si>
    <t>http://www.fligtar.com/</t>
  </si>
  <si>
    <t>mark-s-baines</t>
  </si>
  <si>
    <t>https://addons.thunderbird.net/en-US/thunderbird/user/mark-s-baines/</t>
  </si>
  <si>
    <t>http://www.linnhe.net/</t>
  </si>
  <si>
    <t>koakuman</t>
  </si>
  <si>
    <t>https://addons.thunderbird.net/en-US/thunderbird/user/koakuman/</t>
  </si>
  <si>
    <t>https://addons.thunderbird.net/en-US/thunderbird/user/soyapi/</t>
  </si>
  <si>
    <t>http://soyapi.blogspot.com</t>
  </si>
  <si>
    <t>paul-spangler</t>
  </si>
  <si>
    <t>https://addons.thunderbird.net/en-US/thunderbird/user/paul-spangler/</t>
  </si>
  <si>
    <t>http://spanglerco.com</t>
  </si>
  <si>
    <t>sogame</t>
  </si>
  <si>
    <t>https://addons.thunderbird.net/en-US/thunderbird/user/sogame/</t>
  </si>
  <si>
    <t>http://www.sogame.cat/</t>
  </si>
  <si>
    <t>jan-pavek</t>
  </si>
  <si>
    <t>https://addons.thunderbird.net/en-US/thunderbird/user/jan-pavek/</t>
  </si>
  <si>
    <t>http://www.pavek.de</t>
  </si>
  <si>
    <t>https://addons.thunderbird.net/en-US/thunderbird/user/nr/</t>
  </si>
  <si>
    <t>message-level</t>
  </si>
  <si>
    <t>https://addons.thunderbird.net/en-US/thunderbird/user/message-level/</t>
  </si>
  <si>
    <t>http://www.messagelevel.com</t>
  </si>
  <si>
    <t>otto-wyss</t>
  </si>
  <si>
    <t>https://addons.thunderbird.net/en-US/thunderbird/user/otto-wyss/</t>
  </si>
  <si>
    <t>http://wyoguide.sf.net</t>
  </si>
  <si>
    <t>bob-oneill</t>
  </si>
  <si>
    <t>https://addons.thunderbird.net/en-US/thunderbird/user/bob-oneill/</t>
  </si>
  <si>
    <t>Luca Porzio</t>
  </si>
  <si>
    <t>luca-porzio</t>
  </si>
  <si>
    <t>https://addons.thunderbird.net/en-US/thunderbird/user/luca-porzio/</t>
  </si>
  <si>
    <t>http://www.luca-porzio.com</t>
  </si>
  <si>
    <t>https://addons.thunderbird.net/en-US/thunderbird/user/pastisman/</t>
  </si>
  <si>
    <t>mozilla-calendar-project</t>
  </si>
  <si>
    <t>https://addons.thunderbird.net/en-US/thunderbird/user/mozilla-calendar-project/</t>
  </si>
  <si>
    <t>http://www.mozilla.org/projects/calendar</t>
  </si>
  <si>
    <t>marcel-scherzer</t>
  </si>
  <si>
    <t>https://addons.thunderbird.net/en-US/thunderbird/user/marcel-scherzer/</t>
  </si>
  <si>
    <t>http://cfavatar.com</t>
  </si>
  <si>
    <t>realraven</t>
  </si>
  <si>
    <t>Dunmore; Ireland</t>
  </si>
  <si>
    <t>https://addons.thunderbird.net/en-US/thunderbird/user/realraven/</t>
  </si>
  <si>
    <t>http://quickfolders.org/</t>
  </si>
  <si>
    <t>Kai Bolay</t>
  </si>
  <si>
    <t>kbolay</t>
  </si>
  <si>
    <t>https://addons.thunderbird.net/en-US/thunderbird/user/kbolay/</t>
  </si>
  <si>
    <t>http://zombiekeys.bolay.us/</t>
  </si>
  <si>
    <t>anonymous-80aa683061a489d129a401a879a5543c</t>
  </si>
  <si>
    <t>https://addons.thunderbird.net/en-US/thunderbird/user/anonymous-80aa683061a489d129a401a879a5543c/</t>
  </si>
  <si>
    <t>button_guy</t>
  </si>
  <si>
    <t>https://addons.thunderbird.net/en-US/thunderbird/user/button_guy/</t>
  </si>
  <si>
    <t>https://codefisher.org/</t>
  </si>
  <si>
    <t>Paul Lammertsma</t>
  </si>
  <si>
    <t>paul-lammertsma</t>
  </si>
  <si>
    <t>Utrecht; The Netherlands</t>
  </si>
  <si>
    <t>https://addons.thunderbird.net/en-US/thunderbird/user/paul-lammertsma/</t>
  </si>
  <si>
    <t>http://paul.luminos.nl</t>
  </si>
  <si>
    <t>Mathijs Lagerberg</t>
  </si>
  <si>
    <t>mathijs-lagerberg</t>
  </si>
  <si>
    <t>https://addons.thunderbird.net/en-US/thunderbird/user/mathijs-lagerberg/</t>
  </si>
  <si>
    <t>http://howcoldisit.com/</t>
  </si>
  <si>
    <t>https://addons.thunderbird.net/en-US/thunderbird/user/ffjon/</t>
  </si>
  <si>
    <t>http://www.polarcloud.com/</t>
  </si>
  <si>
    <t>wind-li</t>
  </si>
  <si>
    <t>https://addons.thunderbird.net/en-US/thunderbird/user/wind-li/</t>
  </si>
  <si>
    <t>http://www.teesoft.info/</t>
  </si>
  <si>
    <t>alain-frisch</t>
  </si>
  <si>
    <t>https://addons.thunderbird.net/en-US/thunderbird/user/alain-frisch/</t>
  </si>
  <si>
    <t>http://outgoing.mozilla.org/v1/77fc49621d358c8b06f161f7979d8b340be33c86/http%3A//alain.frisch.fr</t>
  </si>
  <si>
    <t>Marian Steinbach</t>
  </si>
  <si>
    <t>marian-steinbach</t>
  </si>
  <si>
    <t>https://addons.thunderbird.net/en-US/thunderbird/user/marian-steinbach/</t>
  </si>
  <si>
    <t>http://www.sendung.de/</t>
  </si>
  <si>
    <t>Copelnug</t>
  </si>
  <si>
    <t>copelnug</t>
  </si>
  <si>
    <t>https://addons.thunderbird.net/en-US/thunderbird/user/copelnug/</t>
  </si>
  <si>
    <t>Karsten "Mnyromyr" DÃ¼sterloh</t>
  </si>
  <si>
    <t>karsten-mnyromyr-dÃ¼sterloh</t>
  </si>
  <si>
    <t>https://addons.thunderbird.net/en-US/thunderbird/user/karsten-mnyromyr-d%C3%BCsterloh/</t>
  </si>
  <si>
    <t>guenter-gersdorf</t>
  </si>
  <si>
    <t>https://addons.thunderbird.net/en-US/thunderbird/user/guenter-gersdorf/</t>
  </si>
  <si>
    <t>http://www.ggbs.de/</t>
  </si>
  <si>
    <t>thomas-schmid</t>
  </si>
  <si>
    <t>https://addons.thunderbird.net/en-US/thunderbird/user/thomas-schmid/</t>
  </si>
  <si>
    <t>https://github.com/thsmi/</t>
  </si>
  <si>
    <t>ian-mccarthy</t>
  </si>
  <si>
    <t>https://addons.thunderbird.net/en-US/thunderbird/user/ian-mccarthy/</t>
  </si>
  <si>
    <t>http://www.orb.com</t>
  </si>
  <si>
    <t>surekha-sastry-amp-srinivasa-raghavan</t>
  </si>
  <si>
    <t>https://addons.thunderbird.net/en-US/thunderbird/user/surekha-sastry-amp-srinivasa-raghavan/</t>
  </si>
  <si>
    <t>http://mail.sarai.net:8080/indic</t>
  </si>
  <si>
    <t xml:space="preserve"> http://indicime.mozdev.org</t>
  </si>
  <si>
    <t>sj-labs-inc</t>
  </si>
  <si>
    <t>https://addons.thunderbird.net/en-US/thunderbird/user/sj-labs-inc/</t>
  </si>
  <si>
    <t>http://www.sjlabs.com</t>
  </si>
  <si>
    <t>tjebbe</t>
  </si>
  <si>
    <t>https://addons.thunderbird.net/en-US/thunderbird/user/tjebbe/</t>
  </si>
  <si>
    <t>http://tjeb.nl</t>
  </si>
  <si>
    <t>onno-zweers</t>
  </si>
  <si>
    <t>https://addons.thunderbird.net/en-US/thunderbird/user/onno-zweers/</t>
  </si>
  <si>
    <t>http://www.onnoot.com</t>
  </si>
  <si>
    <t>will-harris</t>
  </si>
  <si>
    <t>https://addons.thunderbird.net/en-US/thunderbird/user/will-harris/</t>
  </si>
  <si>
    <t>http://www.mosinu.com</t>
  </si>
  <si>
    <t>jp-mens</t>
  </si>
  <si>
    <t>https://addons.thunderbird.net/en-US/thunderbird/user/jp-mens/</t>
  </si>
  <si>
    <t>http://blog.fupps.com</t>
  </si>
  <si>
    <t>https://addons.thunderbird.net/en-US/thunderbird/user/hyperstruct/</t>
  </si>
  <si>
    <t>http://hyperstruct.net</t>
  </si>
  <si>
    <t>rply</t>
  </si>
  <si>
    <t>Lecce; Italy</t>
  </si>
  <si>
    <t>https://addons.thunderbird.net/en-US/thunderbird/user/rply/</t>
  </si>
  <si>
    <t>http://ubik.cc/</t>
  </si>
  <si>
    <t xml:space="preserve"> Yan</t>
  </si>
  <si>
    <t>yan</t>
  </si>
  <si>
    <t>https://addons.thunderbird.net/en-US/thunderbird/user/yan/</t>
  </si>
  <si>
    <t>cubegm</t>
  </si>
  <si>
    <t>https://addons.thunderbird.net/en-US/thunderbird/user/cubegm/</t>
  </si>
  <si>
    <t>SCClockDr</t>
  </si>
  <si>
    <t>scclockdr</t>
  </si>
  <si>
    <t>https://addons.thunderbird.net/en-US/thunderbird/user/scclockdr/</t>
  </si>
  <si>
    <t>http://custombuttons2.com/</t>
  </si>
  <si>
    <t>https://addons.thunderbird.net/en-US/thunderbird/user/kenoa/</t>
  </si>
  <si>
    <t>http://www.spamato.net</t>
  </si>
  <si>
    <t>secondwheel</t>
  </si>
  <si>
    <t>https://addons.thunderbird.net/en-US/thunderbird/user/secondwheel/</t>
  </si>
  <si>
    <t>http://secondwheel.googlepages.com</t>
  </si>
  <si>
    <t>matti-pehrs</t>
  </si>
  <si>
    <t>https://addons.thunderbird.net/en-US/thunderbird/user/matti-pehrs/</t>
  </si>
  <si>
    <t>senderface.mozdev.org</t>
  </si>
  <si>
    <t>Jorge Villalobos</t>
  </si>
  <si>
    <t>jorge-villalobos</t>
  </si>
  <si>
    <t>Costa Rica</t>
  </si>
  <si>
    <t>https://addons.thunderbird.net/en-US/thunderbird/user/jorge-villalobos/</t>
  </si>
  <si>
    <t>https://addons.thunderbird.net/en-US/thunderbird/user/piercarlos/</t>
  </si>
  <si>
    <t>http://www.linkedin.com/in/piercarloslavazza</t>
  </si>
  <si>
    <t>christopher-eykamp</t>
  </si>
  <si>
    <t>https://addons.thunderbird.net/en-US/thunderbird/user/christopher-eykamp/</t>
  </si>
  <si>
    <t>http://eykamp.com</t>
  </si>
  <si>
    <t>stefano-anelli</t>
  </si>
  <si>
    <t>Italy</t>
  </si>
  <si>
    <t>https://addons.thunderbird.net/en-US/thunderbird/user/stefano-anelli/</t>
  </si>
  <si>
    <t>kristof-coomans</t>
  </si>
  <si>
    <t>https://addons.thunderbird.net/en-US/thunderbird/user/kristof-coomans/</t>
  </si>
  <si>
    <t>http://blog.kristofcoomans.be</t>
  </si>
  <si>
    <t>Minh Nguyá»…n</t>
  </si>
  <si>
    <t>mxn</t>
  </si>
  <si>
    <t>San JosÃ©; California; United States</t>
  </si>
  <si>
    <t>https://addons.thunderbird.net/en-US/thunderbird/user/mxn/</t>
  </si>
  <si>
    <t>http://www.1ec5.org/</t>
  </si>
  <si>
    <t>Hieu Tran Dang</t>
  </si>
  <si>
    <t>hieu-tran-dang</t>
  </si>
  <si>
    <t>https://addons.thunderbird.net/en-US/thunderbird/user/hieu-tran-dang/</t>
  </si>
  <si>
    <t>http://hdang.co.uk</t>
  </si>
  <si>
    <t>markusthegeek</t>
  </si>
  <si>
    <t>https://addons.thunderbird.net/en-US/thunderbird/user/markusthegeek/</t>
  </si>
  <si>
    <t>sanaa-maati</t>
  </si>
  <si>
    <t>https://addons.thunderbird.net/en-US/thunderbird/user/sanaa-maati/</t>
  </si>
  <si>
    <t>Muguntharaj</t>
  </si>
  <si>
    <t>muguntharaj</t>
  </si>
  <si>
    <t>Brisbane</t>
  </si>
  <si>
    <t>https://addons.thunderbird.net/en-US/thunderbird/user/muguntharaj/</t>
  </si>
  <si>
    <t>http://mugunth.blogspot.com/</t>
  </si>
  <si>
    <t xml:space="preserve"> voiceonwings</t>
  </si>
  <si>
    <t>voiceonwings</t>
  </si>
  <si>
    <t>https://addons.thunderbird.net/en-US/thunderbird/user/voiceonwings/</t>
  </si>
  <si>
    <t>thagadoor-gopi</t>
  </si>
  <si>
    <t>Singapore</t>
  </si>
  <si>
    <t>https://addons.thunderbird.net/en-US/thunderbird/user/thagadoor-gopi/</t>
  </si>
  <si>
    <t>http://www.higopi.com/</t>
  </si>
  <si>
    <t>slyfox</t>
  </si>
  <si>
    <t>https://addons.thunderbird.net/en-US/thunderbird/user/slyfox/</t>
  </si>
  <si>
    <t>http://splash.mozdev.org/</t>
  </si>
  <si>
    <t>david-kellogg</t>
  </si>
  <si>
    <t>https://addons.thunderbird.net/en-US/thunderbird/user/david-kellogg/</t>
  </si>
  <si>
    <t>http://davidkellogg.com/wiki/Main_Page</t>
  </si>
  <si>
    <t>olive</t>
  </si>
  <si>
    <t>Paris</t>
  </si>
  <si>
    <t>https://addons.thunderbird.net/en-US/thunderbird/user/olive/</t>
  </si>
  <si>
    <t>http://ilpolipo.free.fr/addons/</t>
  </si>
  <si>
    <t>Pierre-AndrÃ© Galmes</t>
  </si>
  <si>
    <t>pierre-andrÃ©-galmes</t>
  </si>
  <si>
    <t>https://addons.thunderbird.net/en-US/thunderbird/user/pierre-andr%C3%A9-galmes/</t>
  </si>
  <si>
    <t>http://devadventure.blogspot.com</t>
  </si>
  <si>
    <t>nmweb</t>
  </si>
  <si>
    <t>https://addons.thunderbird.net/en-US/thunderbird/user/nmweb/</t>
  </si>
  <si>
    <t>http://www.nmwebservices.nl/blog</t>
  </si>
  <si>
    <t>StarXpert</t>
  </si>
  <si>
    <t>starxpert</t>
  </si>
  <si>
    <t>https://addons.thunderbird.net/en-US/thunderbird/user/starxpert/</t>
  </si>
  <si>
    <t>http://starxpert.fr</t>
  </si>
  <si>
    <t>teester</t>
  </si>
  <si>
    <t>https://addons.thunderbird.net/en-US/thunderbird/user/teester/</t>
  </si>
  <si>
    <t>http://vcssupport.blogspot.com</t>
  </si>
  <si>
    <t>ruyman-rodriguez-gonzalez</t>
  </si>
  <si>
    <t>https://addons.thunderbird.net/en-US/thunderbird/user/ruyman-rodriguez-gonzalez/</t>
  </si>
  <si>
    <t>Alexander Malfait</t>
  </si>
  <si>
    <t>alexander-malfait</t>
  </si>
  <si>
    <t>https://addons.thunderbird.net/en-US/thunderbird/user/alexander-malfait/</t>
  </si>
  <si>
    <t>http://bosmeeuw.wordpress.com</t>
  </si>
  <si>
    <t>sergeys</t>
  </si>
  <si>
    <t>https://addons.thunderbird.net/en-US/thunderbird/user/sergeys/</t>
  </si>
  <si>
    <t>http://mozilla-russia.org/</t>
  </si>
  <si>
    <t>steven-mccoy</t>
  </si>
  <si>
    <t>https://addons.thunderbird.net/en-US/thunderbird/user/steven-mccoy/</t>
  </si>
  <si>
    <t>http://miru.hk</t>
  </si>
  <si>
    <t>emanuele-sabellico</t>
  </si>
  <si>
    <t>https://addons.thunderbird.net/en-US/thunderbird/user/emanuele-sabellico/</t>
  </si>
  <si>
    <t>reivax</t>
  </si>
  <si>
    <t>https://addons.thunderbird.net/en-US/thunderbird/user/reivax/</t>
  </si>
  <si>
    <t>http://www.c-est-simple.com</t>
  </si>
  <si>
    <t>dao-gottwald</t>
  </si>
  <si>
    <t>https://addons.thunderbird.net/en-US/thunderbird/user/dao-gottwald/</t>
  </si>
  <si>
    <t>http://design-noir.de</t>
  </si>
  <si>
    <t>MrWarper</t>
  </si>
  <si>
    <t>mrwarper</t>
  </si>
  <si>
    <t>https://addons.thunderbird.net/en-US/thunderbird/user/mrwarper/</t>
  </si>
  <si>
    <t>callingid</t>
  </si>
  <si>
    <t>https://addons.thunderbird.net/en-US/thunderbird/user/callingid/</t>
  </si>
  <si>
    <t>http://www.callingid.com/</t>
  </si>
  <si>
    <t>mitar</t>
  </si>
  <si>
    <t>https://addons.thunderbird.net/en-US/thunderbird/user/mitar/</t>
  </si>
  <si>
    <t>http://mitar.tnode.com/</t>
  </si>
  <si>
    <t>ingoshome</t>
  </si>
  <si>
    <t>https://addons.thunderbird.net/en-US/thunderbird/user/ingoshome/</t>
  </si>
  <si>
    <t>http://ingoshome.org/mozilla/xpi/connsets/</t>
  </si>
  <si>
    <t>anders-fahlstrom</t>
  </si>
  <si>
    <t>https://addons.thunderbird.net/en-US/thunderbird/user/anders-fahlstrom/</t>
  </si>
  <si>
    <t>relan</t>
  </si>
  <si>
    <t>https://addons.thunderbird.net/en-US/thunderbird/user/relan/</t>
  </si>
  <si>
    <t>sk0002</t>
  </si>
  <si>
    <t>https://addons.thunderbird.net/en-US/thunderbird/user/sk0002/</t>
  </si>
  <si>
    <t>kliu0x52</t>
  </si>
  <si>
    <t>https://addons.thunderbird.net/en-US/thunderbird/user/kliu0x52/</t>
  </si>
  <si>
    <t>http://code.kliu.org/</t>
  </si>
  <si>
    <t>frederikvds</t>
  </si>
  <si>
    <t>https://addons.thunderbird.net/en-US/thunderbird/user/frederikvds/</t>
  </si>
  <si>
    <t>http://countrylookup.fvds.frih.net/</t>
  </si>
  <si>
    <t>Petr Å imek</t>
  </si>
  <si>
    <t>petr-Å¡imek</t>
  </si>
  <si>
    <t>Czech Republic</t>
  </si>
  <si>
    <t>https://addons.thunderbird.net/en-US/thunderbird/user/petr-%C5%A1imek/</t>
  </si>
  <si>
    <t>http://www.petrsimek.cz/</t>
  </si>
  <si>
    <t>X-Pilot</t>
  </si>
  <si>
    <t>x-pilot</t>
  </si>
  <si>
    <t>https://addons.thunderbird.net/en-US/thunderbird/user/x-pilot/</t>
  </si>
  <si>
    <t>sebastian-apel</t>
  </si>
  <si>
    <t>https://addons.thunderbird.net/en-US/thunderbird/user/sebastian-apel/</t>
  </si>
  <si>
    <t>joey-minta</t>
  </si>
  <si>
    <t>https://addons.thunderbird.net/en-US/thunderbird/user/joey-minta/</t>
  </si>
  <si>
    <t>Steff1408</t>
  </si>
  <si>
    <t>Stuttgart / Germany</t>
  </si>
  <si>
    <t>https://addons.thunderbird.net/en-US/thunderbird/user/Steff1408/</t>
  </si>
  <si>
    <t>http://www.sunbird-kalender.de/extensions/autoexport</t>
  </si>
  <si>
    <t>packagemappingcom-webmaster</t>
  </si>
  <si>
    <t>https://addons.thunderbird.net/en-US/thunderbird/user/packagemappingcom-webmaster/</t>
  </si>
  <si>
    <t>http://www.PackageMapping.com</t>
  </si>
  <si>
    <t>whitedavidp</t>
  </si>
  <si>
    <t>https://addons.thunderbird.net/en-US/thunderbird/user/whitedavidp/</t>
  </si>
  <si>
    <t>jane-ocean-seamaiden</t>
  </si>
  <si>
    <t>Fresno; CA; USA</t>
  </si>
  <si>
    <t>https://addons.thunderbird.net/en-US/thunderbird/user/jane-ocean-seamaiden/</t>
  </si>
  <si>
    <t>http://outgoing.mozilla.org/v1/b8bfc0cf262e9636b417ad6f90c059094452badc/http%3A//forum.addonsmirror.net</t>
  </si>
  <si>
    <t>fabien-arcellier</t>
  </si>
  <si>
    <t>https://addons.thunderbird.net/en-US/thunderbird/user/fabien-arcellier/</t>
  </si>
  <si>
    <t>https://addons.thunderbird.net/en-US/thunderbird/user/amews_aj/</t>
  </si>
  <si>
    <t>http://www.amews.net/</t>
  </si>
  <si>
    <t>Raik JÃ¼rgens</t>
  </si>
  <si>
    <t>raik-jÃ¼rgens</t>
  </si>
  <si>
    <t>https://addons.thunderbird.net/en-US/thunderbird/user/raik-j%C3%BCrgens/</t>
  </si>
  <si>
    <t>peter-leugner</t>
  </si>
  <si>
    <t>Munich; Germany</t>
  </si>
  <si>
    <t>https://addons.thunderbird.net/en-US/thunderbird/user/peter-leugner/</t>
  </si>
  <si>
    <t>http://www.as-computer.biz/</t>
  </si>
  <si>
    <t>ksolo-inc</t>
  </si>
  <si>
    <t>https://addons.thunderbird.net/en-US/thunderbird/user/ksolo-inc/</t>
  </si>
  <si>
    <t>http://www.ksolo.com</t>
  </si>
  <si>
    <t xml:space="preserve"> taye</t>
  </si>
  <si>
    <t>taye</t>
  </si>
  <si>
    <t>https://addons.thunderbird.net/en-US/thunderbird/user/taye/</t>
  </si>
  <si>
    <t>http://anykey.mozdev.org</t>
  </si>
  <si>
    <t>tomer-rotstein</t>
  </si>
  <si>
    <t>https://addons.thunderbird.net/en-US/thunderbird/user/tomer-rotstein/</t>
  </si>
  <si>
    <t>bryce-hicks-ryan-ward-mark-peloquin</t>
  </si>
  <si>
    <t>https://addons.thunderbird.net/en-US/thunderbird/user/bryce-hicks-ryan-ward-mark-peloquin/</t>
  </si>
  <si>
    <t>daniel-miller</t>
  </si>
  <si>
    <t>https://addons.thunderbird.net/en-US/thunderbird/user/daniel-miller/</t>
  </si>
  <si>
    <t>http://pieces.openpolitics.com/</t>
  </si>
  <si>
    <t>dr-evil</t>
  </si>
  <si>
    <t>https://addons.thunderbird.net/en-US/thunderbird/user/dr-evil/</t>
  </si>
  <si>
    <t>http://firefox.maltekraus.de/</t>
  </si>
  <si>
    <t>stephen-morton</t>
  </si>
  <si>
    <t>https://addons.thunderbird.net/en-US/thunderbird/user/stephen-morton/</t>
  </si>
  <si>
    <t>http://www.mortonet.net/software/</t>
  </si>
  <si>
    <t>kertis-a-henderson</t>
  </si>
  <si>
    <t>https://addons.thunderbird.net/en-US/thunderbird/user/kertis-a-henderson/</t>
  </si>
  <si>
    <t>http://www.kertdawg.net/</t>
  </si>
  <si>
    <t>birdfon-phone-plugin-for-thunderbird</t>
  </si>
  <si>
    <t>https://addons.thunderbird.net/en-US/thunderbird/user/birdfon-phone-plugin-for-thunderbird/</t>
  </si>
  <si>
    <t>http://BirdFon.com</t>
  </si>
  <si>
    <t>kaarposoft</t>
  </si>
  <si>
    <t>https://addons.thunderbird.net/en-US/thunderbird/user/kaarposoft/</t>
  </si>
  <si>
    <t>http://www.KaarPoSoft.dk/</t>
  </si>
  <si>
    <t>moritz-abraham</t>
  </si>
  <si>
    <t>https://addons.thunderbird.net/en-US/thunderbird/user/moritz-abraham/</t>
  </si>
  <si>
    <t>http://www.moritz-abraham.de</t>
  </si>
  <si>
    <t>philip-durbin</t>
  </si>
  <si>
    <t>https://addons.thunderbird.net/en-US/thunderbird/user/philip-durbin/</t>
  </si>
  <si>
    <t>http://pdurbin.freeshell.org/</t>
  </si>
  <si>
    <t>Robert KatiÄ‡</t>
  </si>
  <si>
    <t>robert-katiÄ‡</t>
  </si>
  <si>
    <t>https://addons.thunderbird.net/en-US/thunderbird/user/robert-kati%C4%87/</t>
  </si>
  <si>
    <t>legege</t>
  </si>
  <si>
    <t>https://addons.thunderbird.net/en-US/thunderbird/user/legege/</t>
  </si>
  <si>
    <t>http://legege.com/</t>
  </si>
  <si>
    <t>vdt-software</t>
  </si>
  <si>
    <t>The Netherlands</t>
  </si>
  <si>
    <t>https://addons.thunderbird.net/en-US/thunderbird/user/vdt-software/</t>
  </si>
  <si>
    <t>http://isadmin.mozdev.org/</t>
  </si>
  <si>
    <t>Vadim Atlygin</t>
  </si>
  <si>
    <t>vadim-atlygin</t>
  </si>
  <si>
    <t>https://addons.thunderbird.net/en-US/thunderbird/user/vadim-atlygin/</t>
  </si>
  <si>
    <t>Jesse Glick</t>
  </si>
  <si>
    <t>jesse-glick</t>
  </si>
  <si>
    <t>https://addons.thunderbird.net/en-US/thunderbird/user/jesse-glick/</t>
  </si>
  <si>
    <t>https://addons.thunderbird.net/en-US/thunderbird/user/Qeole/</t>
  </si>
  <si>
    <t>https://github.com/Qeole</t>
  </si>
  <si>
    <t>hadakadenkyu</t>
  </si>
  <si>
    <t>Yokohama</t>
  </si>
  <si>
    <t>https://addons.thunderbird.net/en-US/thunderbird/user/hadakadenkyu/</t>
  </si>
  <si>
    <t>http://hadakadenkyu.flnet.org/</t>
  </si>
  <si>
    <t>fdahlke</t>
  </si>
  <si>
    <t>https://addons.thunderbird.net/en-US/thunderbird/user/fdahlke/</t>
  </si>
  <si>
    <t>mhtte0</t>
  </si>
  <si>
    <t>https://addons.thunderbird.net/en-US/thunderbird/user/mhtte0/</t>
  </si>
  <si>
    <t>arivald</t>
  </si>
  <si>
    <t>https://addons.thunderbird.net/en-US/thunderbird/user/arivald/</t>
  </si>
  <si>
    <t>Ben Dodson</t>
  </si>
  <si>
    <t>ben-dodson</t>
  </si>
  <si>
    <t>https://addons.thunderbird.net/en-US/thunderbird/user/ben-dodson/</t>
  </si>
  <si>
    <t>http://bendodson.com/</t>
  </si>
  <si>
    <t>Eric Caron</t>
  </si>
  <si>
    <t>eric-caron</t>
  </si>
  <si>
    <t>https://addons.thunderbird.net/en-US/thunderbird/user/eric-caron/</t>
  </si>
  <si>
    <t>http://twitter.com/ecaron</t>
  </si>
  <si>
    <t>Jake Smith</t>
  </si>
  <si>
    <t>jake-smith5232859</t>
  </si>
  <si>
    <t>https://addons.thunderbird.net/en-US/thunderbird/user/jake-smith5232859/</t>
  </si>
  <si>
    <t>http://www.stoicjesterstudios.com/</t>
  </si>
  <si>
    <t>aron-rubin</t>
  </si>
  <si>
    <t>https://addons.thunderbird.net/en-US/thunderbird/user/aron-rubin/</t>
  </si>
  <si>
    <t>http://rubinium.org</t>
  </si>
  <si>
    <t>subrataxmazumdar</t>
  </si>
  <si>
    <t>https://addons.thunderbird.net/en-US/thunderbird/user/subrataxmazumdar/</t>
  </si>
  <si>
    <t>leonardo107022</t>
  </si>
  <si>
    <t>https://addons.thunderbird.net/en-US/thunderbird/user/leonardo107022/</t>
  </si>
  <si>
    <t>http://leonardoprosperi.com</t>
  </si>
  <si>
    <t>genta</t>
  </si>
  <si>
    <t>https://addons.thunderbird.net/en-US/thunderbird/user/genta/</t>
  </si>
  <si>
    <t>milly-c</t>
  </si>
  <si>
    <t>Tokyo; Japan</t>
  </si>
  <si>
    <t>https://addons.thunderbird.net/en-US/thunderbird/user/milly-c/</t>
  </si>
  <si>
    <t>http://d.hatena.ne.jp/MillyC/</t>
  </si>
  <si>
    <t>takayama-fumihiko</t>
  </si>
  <si>
    <t>https://addons.thunderbird.net/en-US/thunderbird/user/takayama-fumihiko/</t>
  </si>
  <si>
    <t>https://pqrs.org/</t>
  </si>
  <si>
    <t>kewisch</t>
  </si>
  <si>
    <t>Hamburg</t>
  </si>
  <si>
    <t>https://addons.thunderbird.net/en-US/thunderbird/user/kewisch/</t>
  </si>
  <si>
    <t>http://twitter.com/pkewisch/</t>
  </si>
  <si>
    <t>https://addons.thunderbird.net/en-US/thunderbird/user/sdwilsh/</t>
  </si>
  <si>
    <t>http://shawnwilsher.com/</t>
  </si>
  <si>
    <t>https://addons.thunderbird.net/en-US/thunderbird/user/fgrassmann/</t>
  </si>
  <si>
    <t>http://www.grassmann.info</t>
  </si>
  <si>
    <t>nazo</t>
  </si>
  <si>
    <t>https://addons.thunderbird.net/en-US/thunderbird/user/nazo/</t>
  </si>
  <si>
    <t>http://www4.pf-x.net/~nazodane/</t>
  </si>
  <si>
    <t>Taiwan</t>
  </si>
  <si>
    <t>https://addons.thunderbird.net/en-US/thunderbird/user/yuoo2k/</t>
  </si>
  <si>
    <t>Briks Software</t>
  </si>
  <si>
    <t>briks-software</t>
  </si>
  <si>
    <t>https://addons.thunderbird.net/en-US/thunderbird/user/briks-software/</t>
  </si>
  <si>
    <t>http://briks.si/</t>
  </si>
  <si>
    <t>David McNamara</t>
  </si>
  <si>
    <t>mackers</t>
  </si>
  <si>
    <t>Europe</t>
  </si>
  <si>
    <t>https://addons.thunderbird.net/en-US/thunderbird/user/mackers/</t>
  </si>
  <si>
    <t>http://33eels.com/</t>
  </si>
  <si>
    <t>Foudil</t>
  </si>
  <si>
    <t>foudfou</t>
  </si>
  <si>
    <t>France</t>
  </si>
  <si>
    <t>https://addons.thunderbird.net/en-US/thunderbird/user/foudfou/</t>
  </si>
  <si>
    <t>Bed</t>
  </si>
  <si>
    <t>bed</t>
  </si>
  <si>
    <t>https://addons.thunderbird.net/en-US/thunderbird/user/bed/</t>
  </si>
  <si>
    <t>http://www.abednarz.net/thunderbird.html</t>
  </si>
  <si>
    <t>dave-ingram</t>
  </si>
  <si>
    <t>https://addons.thunderbird.net/en-US/thunderbird/user/dave-ingram/</t>
  </si>
  <si>
    <t>http://www.dmi.me.uk/</t>
  </si>
  <si>
    <t>https://addons.thunderbird.net/en-US/thunderbird/user/gaby_hy/</t>
  </si>
  <si>
    <t>https://addons.thunderbird.net/en-US/thunderbird/user/ratm/</t>
  </si>
  <si>
    <t>None</t>
  </si>
  <si>
    <t>ehsan-akhgari</t>
  </si>
  <si>
    <t>https://addons.thunderbird.net/en-US/thunderbird/user/ehsan-akhgari/</t>
  </si>
  <si>
    <t>http://ehsanakhgari.org/</t>
  </si>
  <si>
    <t>nicholasalipaz</t>
  </si>
  <si>
    <t>Los Angeles; CA</t>
  </si>
  <si>
    <t>https://addons.thunderbird.net/en-US/thunderbird/user/nicholasalipaz/</t>
  </si>
  <si>
    <t>http://stitch-technologies.com/</t>
  </si>
  <si>
    <t>jw25</t>
  </si>
  <si>
    <t>https://addons.thunderbird.net/en-US/thunderbird/user/jw25/</t>
  </si>
  <si>
    <t>xzer-lr</t>
  </si>
  <si>
    <t>https://addons.thunderbird.net/en-US/thunderbird/user/xzer-lr/</t>
  </si>
  <si>
    <t>eballetbaz</t>
  </si>
  <si>
    <t>https://addons.thunderbird.net/en-US/thunderbird/user/eballetbaz/</t>
  </si>
  <si>
    <t>http://eballetbaz.free.fr</t>
  </si>
  <si>
    <t>Olivier ParniÃ¨re</t>
  </si>
  <si>
    <t>olivier-parniÃ¨re</t>
  </si>
  <si>
    <t>https://addons.thunderbird.net/en-US/thunderbird/user/olivier-parni%C3%A8re/</t>
  </si>
  <si>
    <t>http://www.trustedbird.org</t>
  </si>
  <si>
    <t>trustedbird</t>
  </si>
  <si>
    <t>https://addons.thunderbird.net/en-US/thunderbird/user/trustedbird/</t>
  </si>
  <si>
    <t>piro-piro_or</t>
  </si>
  <si>
    <t>https://addons.thunderbird.net/en-US/thunderbird/user/piro-piro_or/</t>
  </si>
  <si>
    <t>https://piro.sakura.ne.jp/xul/</t>
  </si>
  <si>
    <t>michael-b</t>
  </si>
  <si>
    <t>https://addons.thunderbird.net/en-US/thunderbird/user/michael-b/</t>
  </si>
  <si>
    <t>http://codefisher.org/</t>
  </si>
  <si>
    <t>gs-networks</t>
  </si>
  <si>
    <t>Seattle; WA</t>
  </si>
  <si>
    <t>https://addons.thunderbird.net/en-US/thunderbird/user/gs-networks/</t>
  </si>
  <si>
    <t>http://gamespotting.net/works/</t>
  </si>
  <si>
    <t>sven-giermann</t>
  </si>
  <si>
    <t>https://addons.thunderbird.net/en-US/thunderbird/user/sven-giermann/</t>
  </si>
  <si>
    <t>http://www.funke.de/</t>
  </si>
  <si>
    <t>utshina</t>
  </si>
  <si>
    <t>Japan</t>
  </si>
  <si>
    <t>https://addons.thunderbird.net/en-US/thunderbird/user/utshina/</t>
  </si>
  <si>
    <t>https://www.os.ecc.u-tokyo.ac.jp/</t>
  </si>
  <si>
    <t>clouserw</t>
  </si>
  <si>
    <t>Portland; OR</t>
  </si>
  <si>
    <t>https://addons.thunderbird.net/en-US/thunderbird/user/clouserw/</t>
  </si>
  <si>
    <t>http://micropipes.com/blog/</t>
  </si>
  <si>
    <t>ingomuellernet</t>
  </si>
  <si>
    <t>https://addons.thunderbird.net/en-US/thunderbird/user/ingomuellernet/</t>
  </si>
  <si>
    <t>http://ingomueller.net/</t>
  </si>
  <si>
    <t>mozinecn</t>
  </si>
  <si>
    <t>https://addons.thunderbird.net/en-US/thunderbird/user/mozinecn/</t>
  </si>
  <si>
    <t>http://addons.mozine.cn/</t>
  </si>
  <si>
    <t>https://addons.thunderbird.net/en-US/thunderbird/user/another_sam/</t>
  </si>
  <si>
    <t>ulik</t>
  </si>
  <si>
    <t>https://addons.thunderbird.net/en-US/thunderbird/user/ulik/</t>
  </si>
  <si>
    <t>meatian</t>
  </si>
  <si>
    <t>https://addons.thunderbird.net/en-US/thunderbird/user/meatian/</t>
  </si>
  <si>
    <t>https://github.com/Meatian/</t>
  </si>
  <si>
    <t>nick-heim</t>
  </si>
  <si>
    <t>https://addons.thunderbird.net/en-US/thunderbird/user/nick-heim/</t>
  </si>
  <si>
    <t>https://addons.thunderbird.net/en-US/thunderbird/user/kzmi/</t>
  </si>
  <si>
    <t>cmalek</t>
  </si>
  <si>
    <t>Mississauga; ON; Canada</t>
  </si>
  <si>
    <t>https://addons.thunderbird.net/en-US/thunderbird/user/cmalek/</t>
  </si>
  <si>
    <t>michael-roux</t>
  </si>
  <si>
    <t>https://addons.thunderbird.net/en-US/thunderbird/user/michael-roux/</t>
  </si>
  <si>
    <t>http://www.pragma.biz</t>
  </si>
  <si>
    <t>daniel-folkinshteyn</t>
  </si>
  <si>
    <t>https://addons.thunderbird.net/en-US/thunderbird/user/daniel-folkinshteyn/</t>
  </si>
  <si>
    <t>http://sourceforge.net/users/nanotube</t>
  </si>
  <si>
    <t>jimmi</t>
  </si>
  <si>
    <t>https://addons.thunderbird.net/en-US/thunderbird/user/jimmi/</t>
  </si>
  <si>
    <t>http://www.kernresonanz.de</t>
  </si>
  <si>
    <t>trvtrv</t>
  </si>
  <si>
    <t>https://addons.thunderbird.net/en-US/thunderbird/user/trvtrv/</t>
  </si>
  <si>
    <t>http://dev.arqendra.net/</t>
  </si>
  <si>
    <t>https://addons.thunderbird.net/en-US/thunderbird/user/orev/</t>
  </si>
  <si>
    <t>http://directedge.us</t>
  </si>
  <si>
    <t>https://addons.thunderbird.net/en-US/thunderbird/user/lazierthanthou/</t>
  </si>
  <si>
    <t>https://github.com/lazierthanthou</t>
  </si>
  <si>
    <t>choggi</t>
  </si>
  <si>
    <t>Calgary; AB; CA</t>
  </si>
  <si>
    <t>https://addons.thunderbird.net/en-US/thunderbird/user/choggi/</t>
  </si>
  <si>
    <t>http://choggi.org/</t>
  </si>
  <si>
    <t>translateorgza</t>
  </si>
  <si>
    <t>Pretoria; South Africa</t>
  </si>
  <si>
    <t>https://addons.thunderbird.net/en-US/thunderbird/user/translateorgza/</t>
  </si>
  <si>
    <t>http://translate.org.za/</t>
  </si>
  <si>
    <t>hyron</t>
  </si>
  <si>
    <t>https://addons.thunderbird.net/en-US/thunderbird/user/hyron/</t>
  </si>
  <si>
    <t>kris-king</t>
  </si>
  <si>
    <t>https://addons.thunderbird.net/en-US/thunderbird/user/kris-king/</t>
  </si>
  <si>
    <t>http://hades.distant-angel.co.uk/</t>
  </si>
  <si>
    <t>jeffrey-morgan</t>
  </si>
  <si>
    <t>https://addons.thunderbird.net/en-US/thunderbird/user/jeffrey-morgan/</t>
  </si>
  <si>
    <t>http://usabilityetc.com/</t>
  </si>
  <si>
    <t>leni</t>
  </si>
  <si>
    <t>https://addons.thunderbird.net/en-US/thunderbird/user/leni/</t>
  </si>
  <si>
    <t>http://www.zindus.com/</t>
  </si>
  <si>
    <t>giskard</t>
  </si>
  <si>
    <t>https://addons.thunderbird.net/en-US/thunderbird/user/giskard/</t>
  </si>
  <si>
    <t>http://giskard.wordpress.com</t>
  </si>
  <si>
    <t>https://addons.thunderbird.net/en-US/thunderbird/user/couchmanagers/</t>
  </si>
  <si>
    <t>http://www.couchmanagers.com</t>
  </si>
  <si>
    <t>josh-eads</t>
  </si>
  <si>
    <t>https://addons.thunderbird.net/en-US/thunderbird/user/josh-eads/</t>
  </si>
  <si>
    <t>http://mst.edu/~jmer43</t>
  </si>
  <si>
    <t>clearcode-inc</t>
  </si>
  <si>
    <t>https://addons.thunderbird.net/en-US/thunderbird/user/clearcode-inc/</t>
  </si>
  <si>
    <t>http://www.clear-code.com/</t>
  </si>
  <si>
    <t>Carlo v. Loesch</t>
  </si>
  <si>
    <t>carlo-v-loesch</t>
  </si>
  <si>
    <t>https://addons.thunderbird.net/en-US/thunderbird/user/carlo-v-loesch/</t>
  </si>
  <si>
    <t>http://patrol.psyced.org</t>
  </si>
  <si>
    <t>tg(x)</t>
  </si>
  <si>
    <t>tg-x</t>
  </si>
  <si>
    <t>https://addons.thunderbird.net/en-US/thunderbird/user/tg-x/</t>
  </si>
  <si>
    <t>20after4</t>
  </si>
  <si>
    <t>USA</t>
  </si>
  <si>
    <t>https://addons.thunderbird.net/en-US/thunderbird/user/20after4/</t>
  </si>
  <si>
    <t>https://coderwall.com/20after4</t>
  </si>
  <si>
    <t>didier-lafleur</t>
  </si>
  <si>
    <t>https://addons.thunderbird.net/en-US/thunderbird/user/didier-lafleur/</t>
  </si>
  <si>
    <t>dreamsoftsg</t>
  </si>
  <si>
    <t>https://addons.thunderbird.net/en-US/thunderbird/user/dreamsoftsg/</t>
  </si>
  <si>
    <t>http://www.dreamsoft-sg.com</t>
  </si>
  <si>
    <t>matt-h</t>
  </si>
  <si>
    <t>https://addons.thunderbird.net/en-US/thunderbird/user/matt-h/</t>
  </si>
  <si>
    <t>bogdan-butnaru</t>
  </si>
  <si>
    <t>https://addons.thunderbird.net/en-US/thunderbird/user/bogdan-butnaru/</t>
  </si>
  <si>
    <t>https://addons.thunderbird.net/en-US/thunderbird/user/ahubmann/</t>
  </si>
  <si>
    <t>http://threadvis.github.io/</t>
  </si>
  <si>
    <t>marc-diethelm</t>
  </si>
  <si>
    <t>https://addons.thunderbird.net/en-US/thunderbird/user/marc-diethelm/</t>
  </si>
  <si>
    <t>http://smssidebar.org/</t>
  </si>
  <si>
    <t>seamonkey-council</t>
  </si>
  <si>
    <t>https://addons.thunderbird.net/en-US/thunderbird/user/seamonkey-council/</t>
  </si>
  <si>
    <t>http://www.seamonkey-project.org/</t>
  </si>
  <si>
    <t>ingo-oppermann</t>
  </si>
  <si>
    <t>https://addons.thunderbird.net/en-US/thunderbird/user/ingo-oppermann/</t>
  </si>
  <si>
    <t>Ð‰ÑƒÐ±Ð¸ÑˆÐ° Ð Ð°Ð´Ð¾Ð²Ð°Ð½Ð¾Ð²Ð¸Ñ›</t>
  </si>
  <si>
    <t>Ñ™ÑƒÐ±Ð¸ÑˆÐ°-Ñ€Ð°Ð´Ð¾Ð²Ð°Ð½Ð¾Ð²Ð¸Ñ›</t>
  </si>
  <si>
    <t>https://addons.thunderbird.net/en-US/thunderbird/user/%D1%99%D1%83%D0%B1%D0%B8%D1%88%D0%B0-%D1%80%D0%B0%D0%B4%D0%BE%D0%B2%D0%B0%D0%BD%D0%BE%D0%B2%D0%B8%D1%9B/</t>
  </si>
  <si>
    <t>http://slovar.rs/addon/</t>
  </si>
  <si>
    <t>marcogumini</t>
  </si>
  <si>
    <t>https://addons.thunderbird.net/en-US/thunderbird/user/marcogumini/</t>
  </si>
  <si>
    <t>https://addons.thunderbird.net/en-US/thunderbird/user/craigm/</t>
  </si>
  <si>
    <t>MIKES KASZMÃN IstvÃ¡n</t>
  </si>
  <si>
    <t>istvÃ¡n-mikes-kaszmÃ¡n</t>
  </si>
  <si>
    <t>https://addons.thunderbird.net/en-US/thunderbird/user/istv%C3%A1n-mikes-kaszm%C3%A1n/</t>
  </si>
  <si>
    <t>https://addons.thunderbird.net/en-US/thunderbird/user/markopee/</t>
  </si>
  <si>
    <t>maxauthority</t>
  </si>
  <si>
    <t>https://addons.thunderbird.net/en-US/thunderbird/user/maxauthority/</t>
  </si>
  <si>
    <t>http://www.vimperator.org/</t>
  </si>
  <si>
    <t>gkatsev</t>
  </si>
  <si>
    <t>https://addons.thunderbird.net/en-US/thunderbird/user/gkatsev/</t>
  </si>
  <si>
    <t>http://gkatsev.com/</t>
  </si>
  <si>
    <t>kimabrandt</t>
  </si>
  <si>
    <t>https://addons.thunderbird.net/en-US/thunderbird/user/kimabrandt/</t>
  </si>
  <si>
    <t>http://yarip.mozdev.org/</t>
  </si>
  <si>
    <t>https://addons.thunderbird.net/en-US/thunderbird/user/macaw/</t>
  </si>
  <si>
    <t>https://addons.thunderbird.net/en-US/thunderbird/user/vblavet/</t>
  </si>
  <si>
    <t>http://www.phpconcept.net</t>
  </si>
  <si>
    <t>ted-mielczarek</t>
  </si>
  <si>
    <t>https://addons.thunderbird.net/en-US/thunderbird/user/ted-mielczarek/</t>
  </si>
  <si>
    <t>http://ted.mielczarek.org/code/mozilla/</t>
  </si>
  <si>
    <t>Gavin Sharp</t>
  </si>
  <si>
    <t>gavinsharp</t>
  </si>
  <si>
    <t>Toronto</t>
  </si>
  <si>
    <t>https://addons.thunderbird.net/en-US/thunderbird/user/gavinsharp/</t>
  </si>
  <si>
    <t>http://gavinsharp.com/</t>
  </si>
  <si>
    <t>brettz9</t>
  </si>
  <si>
    <t>https://addons.thunderbird.net/en-US/thunderbird/user/brettz9/</t>
  </si>
  <si>
    <t>http://brett-zamir.me/</t>
  </si>
  <si>
    <t>Mike de Boer</t>
  </si>
  <si>
    <t>mikedeboer</t>
  </si>
  <si>
    <t>https://addons.thunderbird.net/en-US/thunderbird/user/mikedeboer/</t>
  </si>
  <si>
    <t>http://www.mikedeboer.nl/</t>
  </si>
  <si>
    <t>https://addons.thunderbird.net/en-US/thunderbird/user/benoitb/</t>
  </si>
  <si>
    <t>http://closenforget.mozdev.org/</t>
  </si>
  <si>
    <t>Mazarik</t>
  </si>
  <si>
    <t>mazarik</t>
  </si>
  <si>
    <t>https://addons.thunderbird.net/en-US/thunderbird/user/mazarik/</t>
  </si>
  <si>
    <t>branor</t>
  </si>
  <si>
    <t>https://addons.thunderbird.net/en-US/thunderbird/user/branor/</t>
  </si>
  <si>
    <t>http://www.mozilla.sk</t>
  </si>
  <si>
    <t>https://addons.thunderbird.net/en-US/thunderbird/user/sbiz/</t>
  </si>
  <si>
    <t>http://style-biz.de/</t>
  </si>
  <si>
    <t>OndÅ™ej DonÄ›k</t>
  </si>
  <si>
    <t>ondrejd</t>
  </si>
  <si>
    <t>Chrudim; Czech Republic</t>
  </si>
  <si>
    <t>https://addons.thunderbird.net/en-US/thunderbird/user/ondrejd/</t>
  </si>
  <si>
    <t>https://ondrejd.com/</t>
  </si>
  <si>
    <t>rsolutionbe</t>
  </si>
  <si>
    <t>Herent</t>
  </si>
  <si>
    <t>https://addons.thunderbird.net/en-US/thunderbird/user/rsolutionbe/</t>
  </si>
  <si>
    <t>http://www.rsolution.be/</t>
  </si>
  <si>
    <t>https://addons.thunderbird.net/en-US/thunderbird/user/arai_a/</t>
  </si>
  <si>
    <t>http://www.unmht.org/</t>
  </si>
  <si>
    <t>derdoc80</t>
  </si>
  <si>
    <t>https://addons.thunderbird.net/en-US/thunderbird/user/derdoc80/</t>
  </si>
  <si>
    <t>http://derdoc.info/</t>
  </si>
  <si>
    <t>joshgeenen</t>
  </si>
  <si>
    <t>Midwest US</t>
  </si>
  <si>
    <t>https://addons.thunderbird.net/en-US/thunderbird/user/joshgeenen/</t>
  </si>
  <si>
    <t>http://www.pirules.org/</t>
  </si>
  <si>
    <t>dayne-may</t>
  </si>
  <si>
    <t>https://addons.thunderbird.net/en-US/thunderbird/user/dayne-may/</t>
  </si>
  <si>
    <t>http://daynemay.com</t>
  </si>
  <si>
    <t>https://addons.thunderbird.net/en-US/thunderbird/user/sdague/</t>
  </si>
  <si>
    <t>http://dague.net</t>
  </si>
  <si>
    <t>wodny</t>
  </si>
  <si>
    <t>Poland</t>
  </si>
  <si>
    <t>https://addons.thunderbird.net/en-US/thunderbird/user/wodny/</t>
  </si>
  <si>
    <t>http://wodny.org/</t>
  </si>
  <si>
    <t>hartmut-goebel</t>
  </si>
  <si>
    <t>https://addons.thunderbird.net/en-US/thunderbird/user/hartmut-goebel/</t>
  </si>
  <si>
    <t>http://www.goebel-consult.de</t>
  </si>
  <si>
    <t>Can Berk GÃƒÂ¼der</t>
  </si>
  <si>
    <t>cbguder</t>
  </si>
  <si>
    <t>https://addons.thunderbird.net/en-US/thunderbird/user/cbguder/</t>
  </si>
  <si>
    <t>http://cbg.me/</t>
  </si>
  <si>
    <t>ilya-konstantinov</t>
  </si>
  <si>
    <t>https://addons.thunderbird.net/en-US/thunderbird/user/ilya-konstantinov/</t>
  </si>
  <si>
    <t>https://addons.thunderbird.net/en-US/thunderbird/user/gekacheka/</t>
  </si>
  <si>
    <t>https://addons.thunderbird.net/en-US/thunderbird/user/akbkhome/</t>
  </si>
  <si>
    <t>http://www.akbkhome.com</t>
  </si>
  <si>
    <t>bughunter2</t>
  </si>
  <si>
    <t>https://addons.thunderbird.net/en-US/thunderbird/user/bughunter2/</t>
  </si>
  <si>
    <t>http://purl.org/net/bughunter2</t>
  </si>
  <si>
    <t>thomas-henlich</t>
  </si>
  <si>
    <t>https://addons.thunderbird.net/en-US/thunderbird/user/thomas-henlich/</t>
  </si>
  <si>
    <t>https://addons.thunderbird.net/en-US/thunderbird/user/mcdavis/</t>
  </si>
  <si>
    <t>Fabrice DesrÃ©</t>
  </si>
  <si>
    <t>fabrice-desrÃ©</t>
  </si>
  <si>
    <t>https://addons.thunderbird.net/en-US/thunderbird/user/fabrice-desr%C3%A9/</t>
  </si>
  <si>
    <t>johnath</t>
  </si>
  <si>
    <t>https://addons.thunderbird.net/en-US/thunderbird/user/johnath/</t>
  </si>
  <si>
    <t>http://blog.johnath.com/</t>
  </si>
  <si>
    <t>gary-kwong</t>
  </si>
  <si>
    <t>https://addons.thunderbird.net/en-US/thunderbird/user/gary-kwong/</t>
  </si>
  <si>
    <t>http://www.rumblingedge.com/</t>
  </si>
  <si>
    <t>mattball</t>
  </si>
  <si>
    <t>Broomfield; CO; USA</t>
  </si>
  <si>
    <t>https://addons.thunderbird.net/en-US/thunderbird/user/mattball/</t>
  </si>
  <si>
    <t>http://heisencoder.net/</t>
  </si>
  <si>
    <t>https://addons.thunderbird.net/en-US/thunderbird/user/htamas/</t>
  </si>
  <si>
    <t>tomas-kovacik</t>
  </si>
  <si>
    <t>https://addons.thunderbird.net/en-US/thunderbird/user/tomas-kovacik/</t>
  </si>
  <si>
    <t>francisco-herrera</t>
  </si>
  <si>
    <t>https://addons.thunderbird.net/en-US/thunderbird/user/francisco-herrera/</t>
  </si>
  <si>
    <t>thomas-bertels</t>
  </si>
  <si>
    <t>Belgium</t>
  </si>
  <si>
    <t>https://addons.thunderbird.net/en-US/thunderbird/user/thomas-bertels/</t>
  </si>
  <si>
    <t>cyslider</t>
  </si>
  <si>
    <t>https://addons.thunderbird.net/en-US/thunderbird/user/cyslider/</t>
  </si>
  <si>
    <t>iadegesso</t>
  </si>
  <si>
    <t>https://addons.thunderbird.net/en-US/thunderbird/user/iadegesso/</t>
  </si>
  <si>
    <t>https://addons.thunderbird.net/en-US/thunderbird/user/double-six/</t>
  </si>
  <si>
    <t>http://dooblesix.googlepages.com/sendvia</t>
  </si>
  <si>
    <t>jivko-evgeniev</t>
  </si>
  <si>
    <t>https://addons.thunderbird.net/en-US/thunderbird/user/jivko-evgeniev/</t>
  </si>
  <si>
    <t>http://web-goodies.net/firefox/</t>
  </si>
  <si>
    <t>adam-roach</t>
  </si>
  <si>
    <t>https://addons.thunderbird.net/en-US/thunderbird/user/adam-roach/</t>
  </si>
  <si>
    <t>christian-eyrich</t>
  </si>
  <si>
    <t>https://addons.thunderbird.net/en-US/thunderbird/user/christian-eyrich/</t>
  </si>
  <si>
    <t>https://addons.thunderbird.net/en-US/thunderbird/user/CantoFish/</t>
  </si>
  <si>
    <t>michael-koch4096589</t>
  </si>
  <si>
    <t>https://addons.thunderbird.net/en-US/thunderbird/user/michael-koch4096589/</t>
  </si>
  <si>
    <t>http://www.codepad.de/</t>
  </si>
  <si>
    <t>geoff-lankow</t>
  </si>
  <si>
    <t>https://addons.thunderbird.net/en-US/thunderbird/user/geoff-lankow/</t>
  </si>
  <si>
    <t>https://darktrojan.github.io/</t>
  </si>
  <si>
    <t>https://addons.thunderbird.net/en-US/thunderbird/user/lovelywcm/</t>
  </si>
  <si>
    <t>http://blog.wangcongming.info/</t>
  </si>
  <si>
    <t>mart__</t>
  </si>
  <si>
    <t>https://addons.thunderbird.net/en-US/thunderbird/user/mart__/</t>
  </si>
  <si>
    <t>http://www.fearofmice.co.uk/welcome/vnotereader</t>
  </si>
  <si>
    <t>terry-yuen</t>
  </si>
  <si>
    <t>https://addons.thunderbird.net/en-US/thunderbird/user/terry-yuen/</t>
  </si>
  <si>
    <t>http://hashcolouredtabs.mozdev.org/</t>
  </si>
  <si>
    <t>mossop</t>
  </si>
  <si>
    <t>https://addons.thunderbird.net/en-US/thunderbird/user/mossop/</t>
  </si>
  <si>
    <t>http://www.oxymoronical.com/</t>
  </si>
  <si>
    <t>https://addons.thunderbird.net/en-US/thunderbird/user/kenichisak/</t>
  </si>
  <si>
    <t>https://github.com/kenichisak</t>
  </si>
  <si>
    <t>https://addons.thunderbird.net/en-US/thunderbird/user/46emak/</t>
  </si>
  <si>
    <t>http://blog.livedoor.jp/emaklab/</t>
  </si>
  <si>
    <t>https://addons.thunderbird.net/en-US/thunderbird/user/speedball2001/</t>
  </si>
  <si>
    <t>http://www.janek.org</t>
  </si>
  <si>
    <t>https://addons.thunderbird.net/en-US/thunderbird/user/masahiko_isshiki/</t>
  </si>
  <si>
    <t>http://www.masahiko.info/index.html</t>
  </si>
  <si>
    <t>brian-dunnington</t>
  </si>
  <si>
    <t>https://addons.thunderbird.net/en-US/thunderbird/user/brian-dunnington/</t>
  </si>
  <si>
    <t>http://www.growlforwindows.com</t>
  </si>
  <si>
    <t>madharasan</t>
  </si>
  <si>
    <t>India</t>
  </si>
  <si>
    <t>https://addons.thunderbird.net/en-US/thunderbird/user/madharasan/</t>
  </si>
  <si>
    <t>http://www.madharasan.com/</t>
  </si>
  <si>
    <t>https://addons.thunderbird.net/en-US/thunderbird/user/phavekes/</t>
  </si>
  <si>
    <t>mozilla-labs5133025</t>
  </si>
  <si>
    <t>https://addons.thunderbird.net/en-US/thunderbird/user/mozilla-labs5133025/</t>
  </si>
  <si>
    <t>http://mozillalabs.com/</t>
  </si>
  <si>
    <t>yugiohjcj</t>
  </si>
  <si>
    <t>https://addons.thunderbird.net/en-US/thunderbird/user/yugiohjcj/</t>
  </si>
  <si>
    <t>http://yugiohjcj.1s.fr/</t>
  </si>
  <si>
    <t>Bulgaria</t>
  </si>
  <si>
    <t>https://addons.thunderbird.net/en-US/thunderbird/user/InfoNotary/</t>
  </si>
  <si>
    <t>http://www.infonotary.com</t>
  </si>
  <si>
    <t>ã¿ã£ã¤ã€ã¿ã‚“ãªã§ã€ã¿ã¤ã¾ã‚é£Ÿã¹ãŸã„ãªï¼</t>
  </si>
  <si>
    <t>ã¿ã£ã¤ã¿ã‚“ãªã§ã¿ã¤ã¾ã‚é£Ÿã¹ãŸã„ãª</t>
  </si>
  <si>
    <t>https://addons.thunderbird.net/en-US/thunderbird/user/%E3%81%BF%E3%81%A3%E3%81%A4%E3%81%BF%E3%82%93%E3%81%AA%E3%81%A7%E3%81%BF%E3%81%A4%E3%81%BE%E3%82%81%E9%A3%9F%E3%81%B9%E3%81%9F%E3%81%84%E3%81%AA/</t>
  </si>
  <si>
    <t>http://outgoing.mozilla.org/v1/8df62aa66920dde8a8fe81af2df32386cf046ccb/http%3A//ifonly.xii.jp/</t>
  </si>
  <si>
    <t>https://addons.thunderbird.net/en-US/thunderbird/user/kazuya-s/</t>
  </si>
  <si>
    <t>sipgate_com</t>
  </si>
  <si>
    <t>DÃƒÂ¼sseldorf</t>
  </si>
  <si>
    <t>https://addons.thunderbird.net/en-US/thunderbird/user/sipgate_com/</t>
  </si>
  <si>
    <t>https://www.sipgate.de</t>
  </si>
  <si>
    <t>vinay_moz</t>
  </si>
  <si>
    <t>Hyderabad; India</t>
  </si>
  <si>
    <t>https://addons.thunderbird.net/en-US/thunderbird/user/vinay_moz/</t>
  </si>
  <si>
    <t>joe-brochu</t>
  </si>
  <si>
    <t>Adelaide; South Australia</t>
  </si>
  <si>
    <t>https://addons.thunderbird.net/en-US/thunderbird/user/joe-brochu/</t>
  </si>
  <si>
    <t>http://ganttview.mozdev.org/</t>
  </si>
  <si>
    <t>jelkoarnds</t>
  </si>
  <si>
    <t>Hannover</t>
  </si>
  <si>
    <t>https://addons.thunderbird.net/en-US/thunderbird/user/jelkoarnds/</t>
  </si>
  <si>
    <t>http://dienetzgestalter.de/</t>
  </si>
  <si>
    <t>nils-maier</t>
  </si>
  <si>
    <t>https://addons.thunderbird.net/en-US/thunderbird/user/nils-maier/</t>
  </si>
  <si>
    <t>https://tn123.org/</t>
  </si>
  <si>
    <t>dillinger</t>
  </si>
  <si>
    <t>https://addons.thunderbird.net/en-US/thunderbird/user/dillinger/</t>
  </si>
  <si>
    <t>https://addons.thunderbird.net/en-US/thunderbird/user/563addad/</t>
  </si>
  <si>
    <t>syntonic</t>
  </si>
  <si>
    <t>Sydney; Australia</t>
  </si>
  <si>
    <t>https://addons.thunderbird.net/en-US/thunderbird/user/syntonic/</t>
  </si>
  <si>
    <t>http://www.syntonic.com.au/</t>
  </si>
  <si>
    <t>JÃ©rÃ´me Reybert</t>
  </si>
  <si>
    <t>jÃ©rÃ´me-reybert</t>
  </si>
  <si>
    <t>Grenoble</t>
  </si>
  <si>
    <t>https://addons.thunderbird.net/en-US/thunderbird/user/j%C3%A9r%C3%B4me-reybert/</t>
  </si>
  <si>
    <t>https://addons.thunderbird.net/en-US/thunderbird/user/jmozmoz/</t>
  </si>
  <si>
    <t>Los Berros Canyon; California</t>
  </si>
  <si>
    <t>https://addons.thunderbird.net/en-US/thunderbird/user/RealityRipple/</t>
  </si>
  <si>
    <t>http://realityripple.com/</t>
  </si>
  <si>
    <t>julian-fitzell</t>
  </si>
  <si>
    <t>https://addons.thunderbird.net/en-US/thunderbird/user/julian-fitzell/</t>
  </si>
  <si>
    <t>http://blog.fitzell.ca/</t>
  </si>
  <si>
    <t>https://addons.thunderbird.net/en-US/thunderbird/user/rob64rock/</t>
  </si>
  <si>
    <t>InBasic</t>
  </si>
  <si>
    <t>inbasic</t>
  </si>
  <si>
    <t>Canada</t>
  </si>
  <si>
    <t>https://addons.thunderbird.net/en-US/thunderbird/user/inbasic/</t>
  </si>
  <si>
    <t>https://github.com/inbasic</t>
  </si>
  <si>
    <t>J Benthum</t>
  </si>
  <si>
    <t>jeremybenthum</t>
  </si>
  <si>
    <t>https://addons.thunderbird.net/en-US/thunderbird/user/jeremybenthum/</t>
  </si>
  <si>
    <t>ReÅŸat</t>
  </si>
  <si>
    <t>reÅŸat</t>
  </si>
  <si>
    <t>https://addons.thunderbird.net/en-US/thunderbird/user/re%C5%9Fat/</t>
  </si>
  <si>
    <t>herrminator</t>
  </si>
  <si>
    <t>https://addons.thunderbird.net/en-US/thunderbird/user/herrminator/</t>
  </si>
  <si>
    <t>strainu</t>
  </si>
  <si>
    <t>https://addons.thunderbird.net/en-US/thunderbird/user/strainu/</t>
  </si>
  <si>
    <t>http://www.strainu.ro</t>
  </si>
  <si>
    <t>Rsccman</t>
  </si>
  <si>
    <t>texas</t>
  </si>
  <si>
    <t>https://addons.thunderbird.net/en-US/thunderbird/user/Rsccman/</t>
  </si>
  <si>
    <t>dw-dev</t>
  </si>
  <si>
    <t>https://addons.thunderbird.net/en-US/thunderbird/user/dw-dev/</t>
  </si>
  <si>
    <t>https://addons.thunderbird.net/en-US/thunderbird/user/fabrix/</t>
  </si>
  <si>
    <t>https://addons.thunderbird.net/en-US/thunderbird/user/savo_msu/</t>
  </si>
  <si>
    <t>christoph-lehner</t>
  </si>
  <si>
    <t>https://addons.thunderbird.net/en-US/thunderbird/user/christoph-lehner/</t>
  </si>
  <si>
    <t>http://www.lhnr.de/ext/</t>
  </si>
  <si>
    <t>nuald</t>
  </si>
  <si>
    <t>https://addons.thunderbird.net/en-US/thunderbird/user/nuald/</t>
  </si>
  <si>
    <t>https://nuald.blogspot.com</t>
  </si>
  <si>
    <t>fairsimple</t>
  </si>
  <si>
    <t>https://addons.thunderbird.net/en-US/thunderbird/user/fairsimple/</t>
  </si>
  <si>
    <t>http://www.linkedin.com/in/arthurzhang</t>
  </si>
  <si>
    <t>cleidigh</t>
  </si>
  <si>
    <t>Providence; Rhode Island</t>
  </si>
  <si>
    <t>https://addons.thunderbird.net/en-US/thunderbird/user/cleidigh/</t>
  </si>
  <si>
    <t>https://github.com/cleidigh/</t>
  </si>
  <si>
    <t>https://addons.thunderbird.net/en-US/thunderbird/user/kkhandekar/</t>
  </si>
  <si>
    <t>mozjonathan</t>
  </si>
  <si>
    <t>https://addons.thunderbird.net/en-US/thunderbird/user/mozjonathan/</t>
  </si>
  <si>
    <t>http://jonathan.protzenko.fr</t>
  </si>
  <si>
    <t>arnd-issler</t>
  </si>
  <si>
    <t>https://addons.thunderbird.net/en-US/thunderbird/user/arnd-issler/</t>
  </si>
  <si>
    <t>http://arndissler.net/</t>
  </si>
  <si>
    <t>Krzysiek WrÃ³blewski</t>
  </si>
  <si>
    <t>krzysiek-wrÃ³blewski</t>
  </si>
  <si>
    <t>https://addons.thunderbird.net/en-US/thunderbird/user/krzysiek-wr%C3%B3blewski/</t>
  </si>
  <si>
    <t>tempuser</t>
  </si>
  <si>
    <t>https://addons.thunderbird.net/en-US/thunderbird/user/tempuser/</t>
  </si>
  <si>
    <t>takekatsu-hiramura</t>
  </si>
  <si>
    <t>https://addons.thunderbird.net/en-US/thunderbird/user/takekatsu-hiramura/</t>
  </si>
  <si>
    <t>http://thira.plavox.info/</t>
  </si>
  <si>
    <t>kfsavje</t>
  </si>
  <si>
    <t>Sweden</t>
  </si>
  <si>
    <t>https://addons.thunderbird.net/en-US/thunderbird/user/kfsavje/</t>
  </si>
  <si>
    <t>adon</t>
  </si>
  <si>
    <t>https://addons.thunderbird.net/en-US/thunderbird/user/adon/</t>
  </si>
  <si>
    <t>https://secure.ie.cuhk.edu.hk/~fph008/phfung/</t>
  </si>
  <si>
    <t>guillermomolina</t>
  </si>
  <si>
    <t>Altafulla; EspaÃƒÂ±a</t>
  </si>
  <si>
    <t>https://addons.thunderbird.net/en-US/thunderbird/user/guillermomolina/</t>
  </si>
  <si>
    <t>http://outgoing.mozilla.org/v1/bac391e1e7428d5d6108b2ad70da3513f5ca8eb7/http%3A//www.guillermomolina.com.ar/</t>
  </si>
  <si>
    <t>tomasz-krajewski</t>
  </si>
  <si>
    <t>https://addons.thunderbird.net/en-US/thunderbird/user/tomasz-krajewski/</t>
  </si>
  <si>
    <t>http://subswitch.mozdev.org/</t>
  </si>
  <si>
    <t>ffphil</t>
  </si>
  <si>
    <t>https://addons.thunderbird.net/en-US/thunderbird/user/ffphil/</t>
  </si>
  <si>
    <t>carlos-laufer</t>
  </si>
  <si>
    <t>https://addons.thunderbird.net/en-US/thunderbird/user/carlos-laufer/</t>
  </si>
  <si>
    <t>https://addons.thunderbird.net/en-US/thunderbird/user/asukaze/</t>
  </si>
  <si>
    <t>http://www.asukaze.net/</t>
  </si>
  <si>
    <t>https://addons.thunderbird.net/en-US/thunderbird/user/trigano/</t>
  </si>
  <si>
    <t>http://www.quirkyquipu.co.uk/firefox</t>
  </si>
  <si>
    <t>peachphone-team</t>
  </si>
  <si>
    <t>New York; Barcelona; Paris</t>
  </si>
  <si>
    <t>https://addons.thunderbird.net/en-US/thunderbird/user/peachphone-team/</t>
  </si>
  <si>
    <t>http://peachphone.com/</t>
  </si>
  <si>
    <t>Standard8</t>
  </si>
  <si>
    <t>standard8</t>
  </si>
  <si>
    <t>https://addons.thunderbird.net/en-US/thunderbird/user/standard8/</t>
  </si>
  <si>
    <t>jasnapaka</t>
  </si>
  <si>
    <t>Pilsen; Czech republic</t>
  </si>
  <si>
    <t>https://addons.thunderbird.net/en-US/thunderbird/user/jasnapaka/</t>
  </si>
  <si>
    <t>http://www.mozilla.cz/</t>
  </si>
  <si>
    <t>https://addons.thunderbird.net/en-US/thunderbird/user/ksla/</t>
  </si>
  <si>
    <t>http://ksla.cba.pl</t>
  </si>
  <si>
    <t>fileant</t>
  </si>
  <si>
    <t>Australia</t>
  </si>
  <si>
    <t>https://addons.thunderbird.net/en-US/thunderbird/user/fileant/</t>
  </si>
  <si>
    <t>http://fileant.com</t>
  </si>
  <si>
    <t>https://addons.thunderbird.net/en-US/thunderbird/user/akruglov/</t>
  </si>
  <si>
    <t>http://www.aswellas.ru</t>
  </si>
  <si>
    <t>jim-massey56838</t>
  </si>
  <si>
    <t>https://addons.thunderbird.net/en-US/thunderbird/user/jim-massey56838/</t>
  </si>
  <si>
    <t>http://stlouis-shopper.com/</t>
  </si>
  <si>
    <t>constantinos-valakas</t>
  </si>
  <si>
    <t>https://addons.thunderbird.net/en-US/thunderbird/user/constantinos-valakas/</t>
  </si>
  <si>
    <t>http://costas.valakas.com</t>
  </si>
  <si>
    <t>samuel-mÃƒÂ¼ller</t>
  </si>
  <si>
    <t>https://addons.thunderbird.net/en-US/thunderbird/user/samuel-m%C3%BCller/</t>
  </si>
  <si>
    <t>michael-grafl</t>
  </si>
  <si>
    <t>Klagenfurt; Austria</t>
  </si>
  <si>
    <t>https://addons.thunderbird.net/en-US/thunderbird/user/michael-grafl/</t>
  </si>
  <si>
    <t>http://itec.aau.at/~mgrafl</t>
  </si>
  <si>
    <t>chris-schiffner</t>
  </si>
  <si>
    <t>New York; NY</t>
  </si>
  <si>
    <t>https://addons.thunderbird.net/en-US/thunderbird/user/chris-schiffner/</t>
  </si>
  <si>
    <t>http://www.schiffner.com</t>
  </si>
  <si>
    <t>39475zen4933217</t>
  </si>
  <si>
    <t>https://addons.thunderbird.net/en-US/thunderbird/user/39475zen4933217/</t>
  </si>
  <si>
    <t>http://www.toptip.ca/</t>
  </si>
  <si>
    <t>gillesorsini</t>
  </si>
  <si>
    <t>france</t>
  </si>
  <si>
    <t>https://addons.thunderbird.net/en-US/thunderbird/user/gillesorsini/</t>
  </si>
  <si>
    <t>http://gorsini.free.fr/</t>
  </si>
  <si>
    <t>ryanli</t>
  </si>
  <si>
    <t>China</t>
  </si>
  <si>
    <t>https://addons.thunderbird.net/en-US/thunderbird/user/ryanli/</t>
  </si>
  <si>
    <t>nir-yariv</t>
  </si>
  <si>
    <t>https://addons.thunderbird.net/en-US/thunderbird/user/nir-yariv/</t>
  </si>
  <si>
    <t>http://www.therealurl.net/</t>
  </si>
  <si>
    <t>daniel-dawson</t>
  </si>
  <si>
    <t>Spokane; WA</t>
  </si>
  <si>
    <t>https://addons.thunderbird.net/en-US/thunderbird/user/daniel-dawson/</t>
  </si>
  <si>
    <t>foxfan100</t>
  </si>
  <si>
    <t>https://addons.thunderbird.net/en-US/thunderbird/user/foxfan100/</t>
  </si>
  <si>
    <t>lorenzf</t>
  </si>
  <si>
    <t>https://addons.thunderbird.net/en-US/thunderbird/user/lorenzf/</t>
  </si>
  <si>
    <t>https://addons.thunderbird.net/en-US/thunderbird/user/eternicode/</t>
  </si>
  <si>
    <t>https://addons.thunderbird.net/en-US/thunderbird/user/sdbinwiiexe/</t>
  </si>
  <si>
    <t>madmital</t>
  </si>
  <si>
    <t>Denmark</t>
  </si>
  <si>
    <t>https://addons.thunderbird.net/en-US/thunderbird/user/madmital/</t>
  </si>
  <si>
    <t>http://dotnector.dk/</t>
  </si>
  <si>
    <t>Bonita Springs; FL</t>
  </si>
  <si>
    <t>https://addons.thunderbird.net/en-US/thunderbird/user/realgt/</t>
  </si>
  <si>
    <t>http://twitter.com/realgt</t>
  </si>
  <si>
    <t>clarkbw</t>
  </si>
  <si>
    <t>Vancouver; BC</t>
  </si>
  <si>
    <t>https://addons.thunderbird.net/en-US/thunderbird/user/clarkbw/</t>
  </si>
  <si>
    <t>http://clarkbw.net/blog/</t>
  </si>
  <si>
    <t>https://addons.thunderbird.net/en-US/thunderbird/user/lpiepiora/</t>
  </si>
  <si>
    <t>honolulu-henk</t>
  </si>
  <si>
    <t>https://addons.thunderbird.net/en-US/thunderbird/user/honolulu-henk/</t>
  </si>
  <si>
    <t>joungkyun</t>
  </si>
  <si>
    <t>https://addons.thunderbird.net/en-US/thunderbird/user/joungkyun/</t>
  </si>
  <si>
    <t>http://oops.org/</t>
  </si>
  <si>
    <t>jleveille</t>
  </si>
  <si>
    <t>https://addons.thunderbird.net/en-US/thunderbird/user/jleveille/</t>
  </si>
  <si>
    <t>http://www.d-wise.com/</t>
  </si>
  <si>
    <t>https://addons.thunderbird.net/en-US/thunderbird/user/zhsoft88/</t>
  </si>
  <si>
    <t>http://www.zhuatang.com</t>
  </si>
  <si>
    <t>jonathan-semczyk</t>
  </si>
  <si>
    <t>https://addons.thunderbird.net/en-US/thunderbird/user/jonathan-semczyk/</t>
  </si>
  <si>
    <t>http://www.acipia.fr/</t>
  </si>
  <si>
    <t>eivind-rovik</t>
  </si>
  <si>
    <t>Norway</t>
  </si>
  <si>
    <t>https://addons.thunderbird.net/en-US/thunderbird/user/eivind-rovik/</t>
  </si>
  <si>
    <t>https://plus.google.com/103398580387090372692/about</t>
  </si>
  <si>
    <t>Jens Ober</t>
  </si>
  <si>
    <t>jens-ober</t>
  </si>
  <si>
    <t>https://addons.thunderbird.net/en-US/thunderbird/user/jens-ober/</t>
  </si>
  <si>
    <t>Stefan Puch</t>
  </si>
  <si>
    <t>stefan-puch</t>
  </si>
  <si>
    <t>https://addons.thunderbird.net/en-US/thunderbird/user/stefan-puch/</t>
  </si>
  <si>
    <t>philoux</t>
  </si>
  <si>
    <t>https://addons.thunderbird.net/en-US/thunderbird/user/philoux/</t>
  </si>
  <si>
    <t>http://missel.free.fr/</t>
  </si>
  <si>
    <t>https://addons.thunderbird.net/en-US/thunderbird/user/rsjtdrjgfuzkfg/</t>
  </si>
  <si>
    <t>shadow912</t>
  </si>
  <si>
    <t>https://addons.thunderbird.net/en-US/thunderbird/user/shadow912/</t>
  </si>
  <si>
    <t>http://mozilla-ext-ja.way-nifty.com/</t>
  </si>
  <si>
    <t>https://addons.thunderbird.net/en-US/thunderbird/user/saneyuki_s/</t>
  </si>
  <si>
    <t>nepalipatro</t>
  </si>
  <si>
    <t>https://addons.thunderbird.net/en-US/thunderbird/user/nepalipatro/</t>
  </si>
  <si>
    <t>http://nepalipatro.com.np/</t>
  </si>
  <si>
    <t>https://addons.thunderbird.net/en-US/thunderbird/user/marioalv/</t>
  </si>
  <si>
    <t>http://marioalv2.wordpress.com/</t>
  </si>
  <si>
    <t>https://addons.thunderbird.net/en-US/thunderbird/user/beltrachi/</t>
  </si>
  <si>
    <t>http://github.com/beltrachi</t>
  </si>
  <si>
    <t>wesley-computers</t>
  </si>
  <si>
    <t>https://addons.thunderbird.net/en-US/thunderbird/user/wesley-computers/</t>
  </si>
  <si>
    <t>http://www.wesleycomputers.co.uk</t>
  </si>
  <si>
    <t>https://addons.thunderbird.net/en-US/thunderbird/user/Makoto1987/</t>
  </si>
  <si>
    <t>https://addons.thunderbird.net/en-US/thunderbird/user/vaites/</t>
  </si>
  <si>
    <t>http://davidmartinez.net/</t>
  </si>
  <si>
    <t>Vancouver</t>
  </si>
  <si>
    <t>https://addons.thunderbird.net/en-US/thunderbird/user/mixedpuppy/</t>
  </si>
  <si>
    <t>http://shane.caraveo.com/</t>
  </si>
  <si>
    <t>https://addons.thunderbird.net/en-US/thunderbird/user/masoff/</t>
  </si>
  <si>
    <t>cyfex</t>
  </si>
  <si>
    <t>Athens; Greece</t>
  </si>
  <si>
    <t>https://addons.thunderbird.net/en-US/thunderbird/user/cyfex/</t>
  </si>
  <si>
    <t>http://aleph-0.net/</t>
  </si>
  <si>
    <t>Mahesh Asolkar</t>
  </si>
  <si>
    <t>mahesh-asolkar</t>
  </si>
  <si>
    <t>Hillsboro; Oregon; USA</t>
  </si>
  <si>
    <t>https://addons.thunderbird.net/en-US/thunderbird/user/mahesh-asolkar/</t>
  </si>
  <si>
    <t>http://outgoing.mozilla.org/v1/cb810cc418e8e78622c6d740485fec498cc7b1cf/http%3A//outgoing.mozilla.org/v1/29665502abec191fd214a3501b63e1597fbdd846/http%253A//tech.mahesha.com</t>
  </si>
  <si>
    <t>Jens-Uwe GroÃƒÅ¸</t>
  </si>
  <si>
    <t>mindeo</t>
  </si>
  <si>
    <t>https://addons.thunderbird.net/en-US/thunderbird/user/mindeo/</t>
  </si>
  <si>
    <t>ck-lfc</t>
  </si>
  <si>
    <t>PS: Gawker Blog View has been disabled in May 2013; following the redesign of Gawker websites.</t>
  </si>
  <si>
    <t>https://addons.thunderbird.net/en-US/thunderbird/user/ck-lfc/</t>
  </si>
  <si>
    <t>https://addons.mozilla.org/en-US/firefox/user/ck-lfc/</t>
  </si>
  <si>
    <t>https://addons.thunderbird.net/en-US/thunderbird/user/simosx/</t>
  </si>
  <si>
    <t>http://simos.info/blog</t>
  </si>
  <si>
    <t>netload</t>
  </si>
  <si>
    <t>https://addons.thunderbird.net/en-US/thunderbird/user/netload/</t>
  </si>
  <si>
    <t>http://netload.biz</t>
  </si>
  <si>
    <t>mycert</t>
  </si>
  <si>
    <t>https://addons.thunderbird.net/en-US/thunderbird/user/mycert/</t>
  </si>
  <si>
    <t>http://www.mycert.org.my/</t>
  </si>
  <si>
    <t>stefanradulescu</t>
  </si>
  <si>
    <t>Romania</t>
  </si>
  <si>
    <t>https://addons.thunderbird.net/en-US/thunderbird/user/stefanradulescu/</t>
  </si>
  <si>
    <t>http://www.marasoft.ro/</t>
  </si>
  <si>
    <t>micah-brandon</t>
  </si>
  <si>
    <t>https://addons.thunderbird.net/en-US/thunderbird/user/micah-brandon/</t>
  </si>
  <si>
    <t>http://www.netsville.com</t>
  </si>
  <si>
    <t>joshua-cranmer</t>
  </si>
  <si>
    <t>https://addons.thunderbird.net/en-US/thunderbird/user/joshua-cranmer/</t>
  </si>
  <si>
    <t>http://quetzalcoatal.blogspot.com</t>
  </si>
  <si>
    <t>https://addons.thunderbird.net/en-US/thunderbird/user/pushken_vbane/</t>
  </si>
  <si>
    <t>http://propush.ru</t>
  </si>
  <si>
    <t>Cyrille Nocus</t>
  </si>
  <si>
    <t>cyrille-nocus</t>
  </si>
  <si>
    <t>https://addons.thunderbird.net/en-US/thunderbird/user/cyrille-nocus/</t>
  </si>
  <si>
    <t>https://addons.thunderbird.net/en-US/thunderbird/user/peci1/</t>
  </si>
  <si>
    <t>david-winter</t>
  </si>
  <si>
    <t>Vienna</t>
  </si>
  <si>
    <t>https://addons.thunderbird.net/en-US/thunderbird/user/david-winter/</t>
  </si>
  <si>
    <t>rip</t>
  </si>
  <si>
    <t>Russia; N. Novgorod</t>
  </si>
  <si>
    <t>https://addons.thunderbird.net/en-US/thunderbird/user/rip/</t>
  </si>
  <si>
    <t>cecid</t>
  </si>
  <si>
    <t>Hong Kong</t>
  </si>
  <si>
    <t>https://addons.thunderbird.net/en-US/thunderbird/user/cecid/</t>
  </si>
  <si>
    <t>http://www.cecid.hku.hk</t>
  </si>
  <si>
    <t>https://addons.thunderbird.net/en-US/thunderbird/user/ds-10/</t>
  </si>
  <si>
    <t>http://www.sirphreak.org</t>
  </si>
  <si>
    <t>andreas-schaller</t>
  </si>
  <si>
    <t>Hebertshausen</t>
  </si>
  <si>
    <t>https://addons.thunderbird.net/en-US/thunderbird/user/andreas-schaller/</t>
  </si>
  <si>
    <t>holle2de</t>
  </si>
  <si>
    <t>https://addons.thunderbird.net/en-US/thunderbird/user/holle2de/</t>
  </si>
  <si>
    <t>http://www.catworkx.de</t>
  </si>
  <si>
    <t>Sebastian Gerdes</t>
  </si>
  <si>
    <t>sebastian-gerdes</t>
  </si>
  <si>
    <t>https://addons.thunderbird.net/en-US/thunderbird/user/sebastian-gerdes/</t>
  </si>
  <si>
    <t>http://outgoing.mozilla.org/v1/7c13e23c71bede1a4618a7bdf1a97075523525db/http%3A//outgoing.mozilla.org/v1/3dbb3b35cd82f9e4be483278e7d0b80337453739/http%253A//www.catworkx.de</t>
  </si>
  <si>
    <t>shantanu-oak</t>
  </si>
  <si>
    <t>https://addons.thunderbird.net/en-US/thunderbird/user/shantanu-oak/</t>
  </si>
  <si>
    <t>http://outgoing.mozilla.org/v1/f65f5c0b8353b63ad3665afc6ff7310ffd93275e/http%3A//shabdasampada.blogspot.com</t>
  </si>
  <si>
    <t>iagosrl</t>
  </si>
  <si>
    <t>Galicia; Spain</t>
  </si>
  <si>
    <t>https://addons.thunderbird.net/en-US/thunderbird/user/iagosrl/</t>
  </si>
  <si>
    <t>https://twitter.com/#!/iagosrl</t>
  </si>
  <si>
    <t>giovanni-coriasco</t>
  </si>
  <si>
    <t>https://addons.thunderbird.net/en-US/thunderbird/user/giovanni-coriasco/</t>
  </si>
  <si>
    <t>jikamens</t>
  </si>
  <si>
    <t>https://addons.thunderbird.net/en-US/thunderbird/user/jikamens/</t>
  </si>
  <si>
    <t>http://stuff.mit.edu/~jik/</t>
  </si>
  <si>
    <t>simon-schubert</t>
  </si>
  <si>
    <t>https://addons.thunderbird.net/en-US/thunderbird/user/simon-schubert/</t>
  </si>
  <si>
    <t>gadget-master</t>
  </si>
  <si>
    <t>https://addons.thunderbird.net/en-US/thunderbird/user/gadget-master/</t>
  </si>
  <si>
    <t>http://www.hdgadgets.com/</t>
  </si>
  <si>
    <t>https://addons.thunderbird.net/en-US/thunderbird/user/kobashi/</t>
  </si>
  <si>
    <t>https://addons.thunderbird.net/en-US/thunderbird/user/azu/</t>
  </si>
  <si>
    <t>https://efcl.info/</t>
  </si>
  <si>
    <t>cutielou</t>
  </si>
  <si>
    <t>https://addons.thunderbird.net/en-US/thunderbird/user/cutielou/</t>
  </si>
  <si>
    <t>http://mandysmith.fii.me/</t>
  </si>
  <si>
    <t>StanÃ‚Â°chi</t>
  </si>
  <si>
    <t>stanchi</t>
  </si>
  <si>
    <t>https://addons.thunderbird.net/en-US/thunderbird/user/stanchi/</t>
  </si>
  <si>
    <t>https://addons.thunderbird.net/en-US/thunderbird/user/tikurahul/</t>
  </si>
  <si>
    <t>http://rahulswackyworld.blogspot.com</t>
  </si>
  <si>
    <t>https://addons.thunderbird.net/en-US/thunderbird/user/bmlk/</t>
  </si>
  <si>
    <t>CÃƒÂ©dric Chantepie</t>
  </si>
  <si>
    <t>cchantep</t>
  </si>
  <si>
    <t>https://addons.thunderbird.net/en-US/thunderbird/user/cchantep/</t>
  </si>
  <si>
    <t>https://addons.thunderbird.net/en-US/thunderbird/user/andreifa/</t>
  </si>
  <si>
    <t>https://addons.thunderbird.net/en-US/thunderbird/user/sacharin/</t>
  </si>
  <si>
    <t>signal-spam</t>
  </si>
  <si>
    <t>https://addons.thunderbird.net/en-US/thunderbird/user/signal-spam/</t>
  </si>
  <si>
    <t>https://www.signal-spam.fr/</t>
  </si>
  <si>
    <t>VERIFROM</t>
  </si>
  <si>
    <t>verifrom</t>
  </si>
  <si>
    <t>https://addons.thunderbird.net/en-US/thunderbird/user/verifrom/</t>
  </si>
  <si>
    <t>https://www.verifrom.com/</t>
  </si>
  <si>
    <t>San Francisco</t>
  </si>
  <si>
    <t>https://addons.thunderbird.net/en-US/thunderbird/user/dmose/</t>
  </si>
  <si>
    <t>http://redpuma.net/blog/</t>
  </si>
  <si>
    <t>AndrÃƒÂ© Rodier</t>
  </si>
  <si>
    <t>arodier</t>
  </si>
  <si>
    <t>https://addons.thunderbird.net/en-US/thunderbird/user/arodier/</t>
  </si>
  <si>
    <t>customfirefoxlady</t>
  </si>
  <si>
    <t>Pa; USA</t>
  </si>
  <si>
    <t>https://addons.thunderbird.net/en-US/thunderbird/user/customfirefoxlady/</t>
  </si>
  <si>
    <t>https://addons.thunderbird.net/en-US/thunderbird/user/blogram/</t>
  </si>
  <si>
    <t>https://blogram.net/</t>
  </si>
  <si>
    <t>sarybe</t>
  </si>
  <si>
    <t>https://addons.thunderbird.net/en-US/thunderbird/user/sarybe/</t>
  </si>
  <si>
    <t>agapon</t>
  </si>
  <si>
    <t>https://addons.thunderbird.net/en-US/thunderbird/user/agapon/</t>
  </si>
  <si>
    <t>jseanor</t>
  </si>
  <si>
    <t>Atlanta</t>
  </si>
  <si>
    <t>https://addons.thunderbird.net/en-US/thunderbird/user/jseanor/</t>
  </si>
  <si>
    <t>http://outgoing.mozilla.org/v1/c4541931fbab8c406f51d7f0560c149e452b649e/http%3A//www.internetpredatortracker.com</t>
  </si>
  <si>
    <t>Micz</t>
  </si>
  <si>
    <t>Italia</t>
  </si>
  <si>
    <t>https://addons.thunderbird.net/en-US/thunderbird/user/Micz/</t>
  </si>
  <si>
    <t>http://micz.it/</t>
  </si>
  <si>
    <t>https://addons.thunderbird.net/en-US/thunderbird/user/dandonkulous/</t>
  </si>
  <si>
    <t>DO_NOT_USE</t>
  </si>
  <si>
    <t>UK</t>
  </si>
  <si>
    <t>https://addons.thunderbird.net/en-US/thunderbird/user/DO_NOT_USE/</t>
  </si>
  <si>
    <t>http://exwavia.co.uk/</t>
  </si>
  <si>
    <t>sid1</t>
  </si>
  <si>
    <t>https://addons.thunderbird.net/en-US/thunderbird/user/sid1/</t>
  </si>
  <si>
    <t>https://addons.thunderbird.net/en-US/thunderbird/user/mi-yo/</t>
  </si>
  <si>
    <t>https://addons.thunderbird.net/en-US/thunderbird/user/cabuki/</t>
  </si>
  <si>
    <t>Szymon Ã…ï¿½ukaszyk</t>
  </si>
  <si>
    <t>Szymon</t>
  </si>
  <si>
    <t>https://addons.thunderbird.net/en-US/thunderbird/user/Szymon/</t>
  </si>
  <si>
    <t>http://www.metric.pl/</t>
  </si>
  <si>
    <t>nymanjens</t>
  </si>
  <si>
    <t>Antwerp; Belgium</t>
  </si>
  <si>
    <t>https://addons.thunderbird.net/en-US/thunderbird/user/nymanjens/</t>
  </si>
  <si>
    <t>http://jens.totw.nl/</t>
  </si>
  <si>
    <t>owl-beonex</t>
  </si>
  <si>
    <t>https://addons.thunderbird.net/en-US/thunderbird/user/owl-beonex/</t>
  </si>
  <si>
    <t>http://www.beonex.com/owl/</t>
  </si>
  <si>
    <t>pete-stucke</t>
  </si>
  <si>
    <t>https://addons.thunderbird.net/en-US/thunderbird/user/pete-stucke/</t>
  </si>
  <si>
    <t>freekzindel</t>
  </si>
  <si>
    <t>https://addons.thunderbird.net/en-US/thunderbird/user/freekzindel/</t>
  </si>
  <si>
    <t>http://www.aanmelder.nl</t>
  </si>
  <si>
    <t>Bogdan StÃ„Æ’ncescu</t>
  </si>
  <si>
    <t>bogdan-stancescu</t>
  </si>
  <si>
    <t>https://addons.thunderbird.net/en-US/thunderbird/user/bogdan-stancescu/</t>
  </si>
  <si>
    <t>http://www.moongate.ro/</t>
  </si>
  <si>
    <t>erikvold</t>
  </si>
  <si>
    <t>https://addons.thunderbird.net/en-US/thunderbird/user/erikvold/</t>
  </si>
  <si>
    <t>hogera1303</t>
  </si>
  <si>
    <t>https://addons.thunderbird.net/en-US/thunderbird/user/hogera1303/</t>
  </si>
  <si>
    <t>darthmadara</t>
  </si>
  <si>
    <t>SouthAmerica</t>
  </si>
  <si>
    <t>https://addons.thunderbird.net/en-US/thunderbird/user/darthmadara/</t>
  </si>
  <si>
    <t>vanowm</t>
  </si>
  <si>
    <t>https://addons.thunderbird.net/en-US/thunderbird/user/vanowm/</t>
  </si>
  <si>
    <t>http://vano.org/</t>
  </si>
  <si>
    <t>lejav</t>
  </si>
  <si>
    <t>https://addons.thunderbird.net/en-US/thunderbird/user/lejav/</t>
  </si>
  <si>
    <t>https://addons.thunderbird.net/en-US/thunderbird/user/blassey/</t>
  </si>
  <si>
    <t>http://blog.mozilla.com/blassey</t>
  </si>
  <si>
    <t>https://addons.thunderbird.net/en-US/thunderbird/user/prarthana/</t>
  </si>
  <si>
    <t>joncutting</t>
  </si>
  <si>
    <t>Suffolk; United Kingdom</t>
  </si>
  <si>
    <t>https://addons.thunderbird.net/en-US/thunderbird/user/joncutting/</t>
  </si>
  <si>
    <t>http://www.opacus.co.uk/</t>
  </si>
  <si>
    <t>Mathew B</t>
  </si>
  <si>
    <t>Mathew_Opacus</t>
  </si>
  <si>
    <t>https://addons.thunderbird.net/en-US/thunderbird/user/Mathew_Opacus/</t>
  </si>
  <si>
    <t>Daniel Cherrington</t>
  </si>
  <si>
    <t>opacus_daniel</t>
  </si>
  <si>
    <t>Ipswich</t>
  </si>
  <si>
    <t>https://addons.thunderbird.net/en-US/thunderbird/user/opacus_daniel/</t>
  </si>
  <si>
    <t>FabianL</t>
  </si>
  <si>
    <t>GÃƒÂ¶ttingen</t>
  </si>
  <si>
    <t>https://addons.thunderbird.net/en-US/thunderbird/user/FabianL/</t>
  </si>
  <si>
    <t>https://addons.thunderbird.net/en-US/thunderbird/user/bwinton/</t>
  </si>
  <si>
    <t>http://weblog.latte.ca</t>
  </si>
  <si>
    <t>abelbeck</t>
  </si>
  <si>
    <t>https://addons.thunderbird.net/en-US/thunderbird/user/abelbeck/</t>
  </si>
  <si>
    <t>http://abelbeck.wordpress.com/</t>
  </si>
  <si>
    <t>casey4877927</t>
  </si>
  <si>
    <t>https://addons.thunderbird.net/en-US/thunderbird/user/casey4877927/</t>
  </si>
  <si>
    <t>http://lacinato.com/</t>
  </si>
  <si>
    <t>daryljones</t>
  </si>
  <si>
    <t>San Carlos; CA</t>
  </si>
  <si>
    <t>https://addons.thunderbird.net/en-US/thunderbird/user/daryljones/</t>
  </si>
  <si>
    <t>http://blog.tcomeng.com/</t>
  </si>
  <si>
    <t>Warwick</t>
  </si>
  <si>
    <t>https://addons.thunderbird.net/en-US/thunderbird/user/tipichris/</t>
  </si>
  <si>
    <t>http://www.oak-wood.co.uk/</t>
  </si>
  <si>
    <t>guillendj</t>
  </si>
  <si>
    <t>Buenos Aires Argentina</t>
  </si>
  <si>
    <t>https://addons.thunderbird.net/en-US/thunderbird/user/guillendj/</t>
  </si>
  <si>
    <t>https://addons.thunderbird.net/en-US/thunderbird/user/samurai20000/</t>
  </si>
  <si>
    <t>https://github.com/samurai20000</t>
  </si>
  <si>
    <t>https://addons.thunderbird.net/en-US/thunderbird/user/koiken/</t>
  </si>
  <si>
    <t>https://addons.thunderbird.net/en-US/thunderbird/user/takatosi/</t>
  </si>
  <si>
    <t>https://addons.thunderbird.net/en-US/thunderbird/user/nit39/</t>
  </si>
  <si>
    <t>dlumberg</t>
  </si>
  <si>
    <t>https://addons.thunderbird.net/en-US/thunderbird/user/dlumberg/</t>
  </si>
  <si>
    <t>https://addons.thunderbird.net/en-US/thunderbird/user/thunderpec/</t>
  </si>
  <si>
    <t>djmihai</t>
  </si>
  <si>
    <t>https://addons.thunderbird.net/en-US/thunderbird/user/djmihai/</t>
  </si>
  <si>
    <t>fabien-carrion</t>
  </si>
  <si>
    <t>https://addons.thunderbird.net/en-US/thunderbird/user/fabien-carrion/</t>
  </si>
  <si>
    <t>pcwalton</t>
  </si>
  <si>
    <t>https://addons.thunderbird.net/en-US/thunderbird/user/pcwalton/</t>
  </si>
  <si>
    <t>http://pcwalton.blogspot.com/</t>
  </si>
  <si>
    <t>TomÃ¡s VelÃ¡zquez</t>
  </si>
  <si>
    <t>tomÃ¡s-velÃ¡zquez</t>
  </si>
  <si>
    <t>https://addons.thunderbird.net/en-US/thunderbird/user/tom%C3%A1s-vel%C3%A1zquez/</t>
  </si>
  <si>
    <t>http://guifi.net/</t>
  </si>
  <si>
    <t>Romain Vuillemot</t>
  </si>
  <si>
    <t>romsson</t>
  </si>
  <si>
    <t>https://addons.thunderbird.net/en-US/thunderbird/user/romsson/</t>
  </si>
  <si>
    <t>http://romain.vuillemot.net/</t>
  </si>
  <si>
    <t>Azhar AIT OUASSARAH</t>
  </si>
  <si>
    <t>AIT-OUASSARAH</t>
  </si>
  <si>
    <t>https://addons.thunderbird.net/en-US/thunderbird/user/AIT-OUASSARAH/</t>
  </si>
  <si>
    <t>FlorianDebiesse</t>
  </si>
  <si>
    <t>https://addons.thunderbird.net/en-US/thunderbird/user/FlorianDebiesse/</t>
  </si>
  <si>
    <t>https://addons.thunderbird.net/en-US/thunderbird/user/em_te/</t>
  </si>
  <si>
    <t>http://dragtotab.mozdev.org/</t>
  </si>
  <si>
    <t>velmont</t>
  </si>
  <si>
    <t>Bergen; Norway</t>
  </si>
  <si>
    <t>https://addons.thunderbird.net/en-US/thunderbird/user/velmont/</t>
  </si>
  <si>
    <t>http://tech.velmont.net/</t>
  </si>
  <si>
    <t>https://addons.thunderbird.net/en-US/thunderbird/user/trlkly/</t>
  </si>
  <si>
    <t>kmaglione</t>
  </si>
  <si>
    <t>US</t>
  </si>
  <si>
    <t>https://addons.thunderbird.net/en-US/thunderbird/user/kmaglione/</t>
  </si>
  <si>
    <t>jackyeng</t>
  </si>
  <si>
    <t>https://addons.thunderbird.net/en-US/thunderbird/user/jackyeng/</t>
  </si>
  <si>
    <t>https://addons.thunderbird.net/en-US/thunderbird/user/tk_i/</t>
  </si>
  <si>
    <t>glandium</t>
  </si>
  <si>
    <t>https://addons.thunderbird.net/en-US/thunderbird/user/glandium/</t>
  </si>
  <si>
    <t>http://glandium.org/</t>
  </si>
  <si>
    <t>https://addons.thunderbird.net/en-US/thunderbird/user/tanabec/</t>
  </si>
  <si>
    <t>avantassel</t>
  </si>
  <si>
    <t>Lafayette; CO</t>
  </si>
  <si>
    <t>https://addons.thunderbird.net/en-US/thunderbird/user/avantassel/</t>
  </si>
  <si>
    <t>https://andrewvantassel.com/</t>
  </si>
  <si>
    <t>crussell</t>
  </si>
  <si>
    <t>https://addons.thunderbird.net/en-US/thunderbird/user/crussell/</t>
  </si>
  <si>
    <t>hun1ahpu</t>
  </si>
  <si>
    <t>https://addons.thunderbird.net/en-US/thunderbird/user/hun1ahpu/</t>
  </si>
  <si>
    <t>http://shkoder.wordpress.com/</t>
  </si>
  <si>
    <t>jbaker9987</t>
  </si>
  <si>
    <t>https://addons.thunderbird.net/en-US/thunderbird/user/jbaker9987/</t>
  </si>
  <si>
    <t>kolam</t>
  </si>
  <si>
    <t>https://addons.thunderbird.net/en-US/thunderbird/user/kolam/</t>
  </si>
  <si>
    <t>danidek</t>
  </si>
  <si>
    <t>https://addons.thunderbird.net/en-US/thunderbird/user/danidek/</t>
  </si>
  <si>
    <t>http://www.danidek.hu/</t>
  </si>
  <si>
    <t>sanarena</t>
  </si>
  <si>
    <t>https://addons.thunderbird.net/en-US/thunderbird/user/sanarena/</t>
  </si>
  <si>
    <t>http://sanarena.com/</t>
  </si>
  <si>
    <t>neil-rashbrook</t>
  </si>
  <si>
    <t>https://addons.thunderbird.net/en-US/thunderbird/user/neil-rashbrook/</t>
  </si>
  <si>
    <t>http://neil.rashbrook.org/</t>
  </si>
  <si>
    <t>danwoo</t>
  </si>
  <si>
    <t>https://addons.thunderbird.net/en-US/thunderbird/user/danwoo/</t>
  </si>
  <si>
    <t>https://homebase.server-on.net/home/</t>
  </si>
  <si>
    <t>https://addons.thunderbird.net/en-US/thunderbird/user/arpitgupta31/</t>
  </si>
  <si>
    <t>acacha</t>
  </si>
  <si>
    <t>https://addons.thunderbird.net/en-US/thunderbird/user/acacha/</t>
  </si>
  <si>
    <t>http://acacha.org/</t>
  </si>
  <si>
    <t>teambox</t>
  </si>
  <si>
    <t>https://addons.thunderbird.net/en-US/thunderbird/user/teambox/</t>
  </si>
  <si>
    <t>http://www.teambox.fr/</t>
  </si>
  <si>
    <t>vanto</t>
  </si>
  <si>
    <t>https://addons.thunderbird.net/en-US/thunderbird/user/vanto/</t>
  </si>
  <si>
    <t>http://www.taval.de/</t>
  </si>
  <si>
    <t>venkat-bommina</t>
  </si>
  <si>
    <t>https://addons.thunderbird.net/en-US/thunderbird/user/venkat-bommina/</t>
  </si>
  <si>
    <t>https://addons.thunderbird.net/en-US/thunderbird/user/SoftXperience/</t>
  </si>
  <si>
    <t>http://www.SoftXperience.com/</t>
  </si>
  <si>
    <t>goodmuyis</t>
  </si>
  <si>
    <t>https://addons.thunderbird.net/en-US/thunderbird/user/goodmuyis/</t>
  </si>
  <si>
    <t>http://www.sict-ng.com/</t>
  </si>
  <si>
    <t>blueicefield</t>
  </si>
  <si>
    <t>https://addons.thunderbird.net/en-US/thunderbird/user/blueicefield/</t>
  </si>
  <si>
    <t>http://www.blueicefield.com/</t>
  </si>
  <si>
    <t>https://addons.thunderbird.net/en-US/thunderbird/user/shimamu/</t>
  </si>
  <si>
    <t>http://github.com/shimamu</t>
  </si>
  <si>
    <t>https://addons.thunderbird.net/en-US/thunderbird/user/squib/</t>
  </si>
  <si>
    <t>tbade</t>
  </si>
  <si>
    <t>https://addons.thunderbird.net/en-US/thunderbird/user/tbade/</t>
  </si>
  <si>
    <t>http://www.torbatux.de/</t>
  </si>
  <si>
    <t>Christoph Zwirello</t>
  </si>
  <si>
    <t>poohsen</t>
  </si>
  <si>
    <t>https://addons.thunderbird.net/en-US/thunderbird/user/poohsen/</t>
  </si>
  <si>
    <t>Mike Hardy</t>
  </si>
  <si>
    <t>mikehardy</t>
  </si>
  <si>
    <t>Ecuador</t>
  </si>
  <si>
    <t>https://addons.thunderbird.net/en-US/thunderbird/user/mikehardy/</t>
  </si>
  <si>
    <t>http://mikehardy.net</t>
  </si>
  <si>
    <t>https://addons.thunderbird.net/en-US/thunderbird/user/flasresizerdeveloper/</t>
  </si>
  <si>
    <t>httpwwwanodontacomua</t>
  </si>
  <si>
    <t>Ukraine</t>
  </si>
  <si>
    <t>https://addons.thunderbird.net/en-US/thunderbird/user/httpwwwanodontacomua/</t>
  </si>
  <si>
    <t>http://www.anodonta.com.ua/</t>
  </si>
  <si>
    <t>cmiskell</t>
  </si>
  <si>
    <t>https://addons.thunderbird.net/en-US/thunderbird/user/cmiskell/</t>
  </si>
  <si>
    <t>http://www.stroppykitten.com/</t>
  </si>
  <si>
    <t>diegocr</t>
  </si>
  <si>
    <t>https://addons.thunderbird.net/en-US/thunderbird/user/diegocr/</t>
  </si>
  <si>
    <t>http://goo.gl/eyC52</t>
  </si>
  <si>
    <t>amulyakhare</t>
  </si>
  <si>
    <t>https://addons.thunderbird.net/en-US/thunderbird/user/amulyakhare/</t>
  </si>
  <si>
    <t>http://www.wix.com/amulyakhare/portfolio</t>
  </si>
  <si>
    <t>Kufstein/Austria</t>
  </si>
  <si>
    <t>https://addons.thunderbird.net/en-US/thunderbird/user/grufo/</t>
  </si>
  <si>
    <t>http://blog.grufo.biz/</t>
  </si>
  <si>
    <t>huahe</t>
  </si>
  <si>
    <t>Madrid; Spain</t>
  </si>
  <si>
    <t>https://addons.thunderbird.net/en-US/thunderbird/user/huahe/</t>
  </si>
  <si>
    <t>http://www.puntodepartida.com/</t>
  </si>
  <si>
    <t>alexprosoftware</t>
  </si>
  <si>
    <t>Italia - Viterbo - Ronciglione</t>
  </si>
  <si>
    <t>https://addons.thunderbird.net/en-US/thunderbird/user/alexprosoftware/</t>
  </si>
  <si>
    <t>http://www.alexpro.it/</t>
  </si>
  <si>
    <t>https://addons.thunderbird.net/en-US/thunderbird/user/ChrisLE/</t>
  </si>
  <si>
    <t>https://addons.thunderbird.net/en-US/thunderbird/user/omarce/</t>
  </si>
  <si>
    <t>https://addons.thunderbird.net/en-US/thunderbird/user/alta88/</t>
  </si>
  <si>
    <t>nuevasync</t>
  </si>
  <si>
    <t>https://addons.thunderbird.net/en-US/thunderbird/user/nuevasync/</t>
  </si>
  <si>
    <t>http://www.nuevasync.com/</t>
  </si>
  <si>
    <t>Michal KoÄÃ¡rek</t>
  </si>
  <si>
    <t>michal-kocarek</t>
  </si>
  <si>
    <t>Prague; Czech Republic</t>
  </si>
  <si>
    <t>https://addons.thunderbird.net/en-US/thunderbird/user/michal-kocarek/</t>
  </si>
  <si>
    <t>http://brainbox.cz/</t>
  </si>
  <si>
    <t>Arnaud Le GuÃ©</t>
  </si>
  <si>
    <t>ALG</t>
  </si>
  <si>
    <t>https://addons.thunderbird.net/en-US/thunderbird/user/ALG/</t>
  </si>
  <si>
    <t>Etienne</t>
  </si>
  <si>
    <t>yent</t>
  </si>
  <si>
    <t>https://addons.thunderbird.net/en-US/thunderbird/user/yent/</t>
  </si>
  <si>
    <t>Paolo_Kaosmos</t>
  </si>
  <si>
    <t>Rome; Italy</t>
  </si>
  <si>
    <t>https://addons.thunderbird.net/en-US/thunderbird/user/Paolo_Kaosmos/</t>
  </si>
  <si>
    <t>https://freeshell.de/~kaosmos/index-en.html</t>
  </si>
  <si>
    <t>Marky Mark DE</t>
  </si>
  <si>
    <t>marky-mark-de</t>
  </si>
  <si>
    <t>Frankfurt/Main; Germany</t>
  </si>
  <si>
    <t>https://addons.thunderbird.net/en-US/thunderbird/user/marky-mark-de/</t>
  </si>
  <si>
    <t>https://addons.thunderbird.net/en-US/thunderbird/user/fisheater/</t>
  </si>
  <si>
    <t>binlin</t>
  </si>
  <si>
    <t>china</t>
  </si>
  <si>
    <t>https://addons.thunderbird.net/en-US/thunderbird/user/binlin/</t>
  </si>
  <si>
    <t>https://www.mozcp.com/</t>
  </si>
  <si>
    <t>Dissen a.T.W.; Germany</t>
  </si>
  <si>
    <t>https://addons.thunderbird.net/en-US/thunderbird/user/conceptERP/</t>
  </si>
  <si>
    <t>http://www.concepterp.de/</t>
  </si>
  <si>
    <t>schuzak</t>
  </si>
  <si>
    <t>https://addons.thunderbird.net/en-US/thunderbird/user/schuzak/</t>
  </si>
  <si>
    <t>http://www.schuzak.jp/</t>
  </si>
  <si>
    <t>alessandro-crespi</t>
  </si>
  <si>
    <t>Lausanne</t>
  </si>
  <si>
    <t>https://addons.thunderbird.net/en-US/thunderbird/user/alessandro-crespi/</t>
  </si>
  <si>
    <t>dagger2</t>
  </si>
  <si>
    <t>https://addons.thunderbird.net/en-US/thunderbird/user/dagger2/</t>
  </si>
  <si>
    <t>dadagoo</t>
  </si>
  <si>
    <t>https://addons.thunderbird.net/en-US/thunderbird/user/dadagoo/</t>
  </si>
  <si>
    <t>http://www.dadagoo.com/</t>
  </si>
  <si>
    <t>cernekee</t>
  </si>
  <si>
    <t>https://addons.thunderbird.net/en-US/thunderbird/user/cernekee/</t>
  </si>
  <si>
    <t>MPK</t>
  </si>
  <si>
    <t>Aachen</t>
  </si>
  <si>
    <t>https://addons.thunderbird.net/en-US/thunderbird/user/MPK/</t>
  </si>
  <si>
    <t>MigNov</t>
  </si>
  <si>
    <t>https://addons.thunderbird.net/en-US/thunderbird/user/MigNov/</t>
  </si>
  <si>
    <t>http://www.migsoft.net/</t>
  </si>
  <si>
    <t>https://addons.thunderbird.net/en-US/thunderbird/user/siebendreizehn/</t>
  </si>
  <si>
    <t>https://addons.thunderbird.net/en-US/thunderbird/user/jisse44/</t>
  </si>
  <si>
    <t>https://www.6admin.it</t>
  </si>
  <si>
    <t>Luxembourg</t>
  </si>
  <si>
    <t>https://addons.thunderbird.net/en-US/thunderbird/user/cmoine/</t>
  </si>
  <si>
    <t>irkit</t>
  </si>
  <si>
    <t>Russia</t>
  </si>
  <si>
    <t>https://addons.thunderbird.net/en-US/thunderbird/user/irkit/</t>
  </si>
  <si>
    <t>http://www.irkit.ru/</t>
  </si>
  <si>
    <t>bergerdata</t>
  </si>
  <si>
    <t>KÃƒÂ¶ln</t>
  </si>
  <si>
    <t>https://addons.thunderbird.net/en-US/thunderbird/user/bergerdata/</t>
  </si>
  <si>
    <t>http://www.bergerdata.de/</t>
  </si>
  <si>
    <t>https://addons.thunderbird.net/en-US/thunderbird/user/kaiengert/</t>
  </si>
  <si>
    <t>http://kuix.de</t>
  </si>
  <si>
    <t>micahmath1</t>
  </si>
  <si>
    <t>https://addons.thunderbird.net/en-US/thunderbird/user/micahmath1/</t>
  </si>
  <si>
    <t>https://addons.thunderbird.net/en-US/thunderbird/user/pantek/</t>
  </si>
  <si>
    <t>lisapfisterer</t>
  </si>
  <si>
    <t>Berlin</t>
  </si>
  <si>
    <t>https://addons.thunderbird.net/en-US/thunderbird/user/lisapfisterer/</t>
  </si>
  <si>
    <t>HightekDesigns</t>
  </si>
  <si>
    <t>North Carolina</t>
  </si>
  <si>
    <t>https://addons.thunderbird.net/en-US/thunderbird/user/HightekDesigns/</t>
  </si>
  <si>
    <t>http://www.htdsoftware.com/</t>
  </si>
  <si>
    <t>shepazu</t>
  </si>
  <si>
    <t>https://addons.thunderbird.net/en-US/thunderbird/user/shepazu/</t>
  </si>
  <si>
    <t>http://schepers.cc/</t>
  </si>
  <si>
    <t>throoper</t>
  </si>
  <si>
    <t>https://addons.thunderbird.net/en-US/thunderbird/user/throoper/</t>
  </si>
  <si>
    <t>womullan</t>
  </si>
  <si>
    <t>https://addons.thunderbird.net/en-US/thunderbird/user/womullan/</t>
  </si>
  <si>
    <t>http://hot-villa.com/womullan</t>
  </si>
  <si>
    <t>JosÃƒÂ© Fontanil</t>
  </si>
  <si>
    <t>fontajos</t>
  </si>
  <si>
    <t>Switzerland</t>
  </si>
  <si>
    <t>https://addons.thunderbird.net/en-US/thunderbird/user/fontajos/</t>
  </si>
  <si>
    <t>http://www.phpeppershop.com/</t>
  </si>
  <si>
    <t>flashmedia</t>
  </si>
  <si>
    <t>https://addons.thunderbird.net/en-US/thunderbird/user/flashmedia/</t>
  </si>
  <si>
    <t>http://www.flashmedia.co.za/</t>
  </si>
  <si>
    <t>fray</t>
  </si>
  <si>
    <t>https://addons.thunderbird.net/en-US/thunderbird/user/fray/</t>
  </si>
  <si>
    <t>georgs</t>
  </si>
  <si>
    <t>Salzburg; AT</t>
  </si>
  <si>
    <t>https://addons.thunderbird.net/en-US/thunderbird/user/georgs/</t>
  </si>
  <si>
    <t>http://vergiss-blackjack.de/</t>
  </si>
  <si>
    <t>https://addons.thunderbird.net/en-US/thunderbird/user/cmege/</t>
  </si>
  <si>
    <t>http://cmege.blogspot.com/search/label/Toodledosync</t>
  </si>
  <si>
    <t>mozilla-japan</t>
  </si>
  <si>
    <t>https://addons.thunderbird.net/en-US/thunderbird/user/mozilla-japan/</t>
  </si>
  <si>
    <t>http://mozilla.jp/</t>
  </si>
  <si>
    <t>tralamazza</t>
  </si>
  <si>
    <t>https://addons.thunderbird.net/en-US/thunderbird/user/tralamazza/</t>
  </si>
  <si>
    <t>https://github.com/tralamazza</t>
  </si>
  <si>
    <t>access-firefox-project</t>
  </si>
  <si>
    <t>https://addons.thunderbird.net/en-US/thunderbird/user/access-firefox-project/</t>
  </si>
  <si>
    <t>http://www.AccessFirefox.org/</t>
  </si>
  <si>
    <t>hdiakos</t>
  </si>
  <si>
    <t>https://addons.thunderbird.net/en-US/thunderbird/user/hdiakos/</t>
  </si>
  <si>
    <t>https://addons.thunderbird.net/en-US/thunderbird/user/mehtuus/</t>
  </si>
  <si>
    <t>http://infas.net/</t>
  </si>
  <si>
    <t>jkovalchuk</t>
  </si>
  <si>
    <t>https://addons.thunderbird.net/en-US/thunderbird/user/jkovalchuk/</t>
  </si>
  <si>
    <t>http://www.perapera.org/</t>
  </si>
  <si>
    <t>https://addons.thunderbird.net/en-US/thunderbird/user/alehro/</t>
  </si>
  <si>
    <t>http://forum.alehro00.com/</t>
  </si>
  <si>
    <t>https://addons.thunderbird.net/en-US/thunderbird/user/MangoLight/</t>
  </si>
  <si>
    <t>http://www.mangolight.com/</t>
  </si>
  <si>
    <t>richardquirk</t>
  </si>
  <si>
    <t>https://addons.thunderbird.net/en-US/thunderbird/user/richardquirk/</t>
  </si>
  <si>
    <t>http://quirk.es/</t>
  </si>
  <si>
    <t>trident2</t>
  </si>
  <si>
    <t>https://addons.thunderbird.net/en-US/thunderbird/user/trident2/</t>
  </si>
  <si>
    <t>http://www.translate.ua/</t>
  </si>
  <si>
    <t>https://addons.thunderbird.net/en-US/thunderbird/user/jwolinsky/</t>
  </si>
  <si>
    <t>http://www.jonathanwolinsky.com/</t>
  </si>
  <si>
    <t>https://addons.thunderbird.net/en-US/thunderbird/user/mathtti/</t>
  </si>
  <si>
    <t>aris-t2</t>
  </si>
  <si>
    <t>https://addons.thunderbird.net/en-US/thunderbird/user/aris-t2/</t>
  </si>
  <si>
    <t>https://github.com/Aris-t2/</t>
  </si>
  <si>
    <t>https://addons.thunderbird.net/en-US/thunderbird/user/ponsfrilus/</t>
  </si>
  <si>
    <t>http://www.donax.ch/</t>
  </si>
  <si>
    <t>acabal</t>
  </si>
  <si>
    <t>https://addons.thunderbird.net/en-US/thunderbird/user/acabal/</t>
  </si>
  <si>
    <t>https://alexcabal.com/</t>
  </si>
  <si>
    <t>ericpaulbishop</t>
  </si>
  <si>
    <t>https://addons.thunderbird.net/en-US/thunderbird/user/ericpaulbishop/</t>
  </si>
  <si>
    <t>http://www.trueblockplus.org/</t>
  </si>
  <si>
    <t>OpenERP</t>
  </si>
  <si>
    <t>acl_openerp</t>
  </si>
  <si>
    <t>https://addons.thunderbird.net/en-US/thunderbird/user/acl_openerp/</t>
  </si>
  <si>
    <t>http://www.openerp.com/</t>
  </si>
  <si>
    <t>tfr_openerp</t>
  </si>
  <si>
    <t>https://addons.thunderbird.net/en-US/thunderbird/user/tfr_openerp/</t>
  </si>
  <si>
    <t>eyeogmbh</t>
  </si>
  <si>
    <t>Cologne; Germany</t>
  </si>
  <si>
    <t>https://addons.thunderbird.net/en-US/thunderbird/user/eyeogmbh/</t>
  </si>
  <si>
    <t>https://eyeo.com</t>
  </si>
  <si>
    <t>hackinghabits</t>
  </si>
  <si>
    <t>https://addons.thunderbird.net/en-US/thunderbird/user/hackinghabits/</t>
  </si>
  <si>
    <t>http://hackinghabits.com/</t>
  </si>
  <si>
    <t>Enverex</t>
  </si>
  <si>
    <t>https://addons.thunderbird.net/en-US/thunderbird/user/Enverex/</t>
  </si>
  <si>
    <t>http://xnode.org/</t>
  </si>
  <si>
    <t>glamrock</t>
  </si>
  <si>
    <t>Cambridge; MA</t>
  </si>
  <si>
    <t>https://addons.thunderbird.net/en-US/thunderbird/user/glamrock/</t>
  </si>
  <si>
    <t>http://github.com/glamrock</t>
  </si>
  <si>
    <t>robertj</t>
  </si>
  <si>
    <t>https://addons.thunderbird.net/en-US/thunderbird/user/robertj/</t>
  </si>
  <si>
    <t>palant</t>
  </si>
  <si>
    <t>https://addons.thunderbird.net/en-US/thunderbird/user/palant/</t>
  </si>
  <si>
    <t>https://palant.de/</t>
  </si>
  <si>
    <t>SloetjesPJ</t>
  </si>
  <si>
    <t>https://addons.thunderbird.net/en-US/thunderbird/user/SloetjesPJ/</t>
  </si>
  <si>
    <t>hjudt</t>
  </si>
  <si>
    <t>https://addons.thunderbird.net/en-US/thunderbird/user/hjudt/</t>
  </si>
  <si>
    <t>https://addons.thunderbird.net/en-US/thunderbird/user/mattsch/</t>
  </si>
  <si>
    <t>http://mattsch.com/</t>
  </si>
  <si>
    <t>fireballmonkey</t>
  </si>
  <si>
    <t>https://addons.thunderbird.net/en-US/thunderbird/user/fireballmonkey/</t>
  </si>
  <si>
    <t>Algerie</t>
  </si>
  <si>
    <t>https://addons.thunderbird.net/en-US/thunderbird/user/RaouF/</t>
  </si>
  <si>
    <t>https://addons.thunderbird.net/en-US/thunderbird/user/dlech/</t>
  </si>
  <si>
    <t>lian456</t>
  </si>
  <si>
    <t>https://addons.thunderbird.net/en-US/thunderbird/user/lian456/</t>
  </si>
  <si>
    <t>SuperT101</t>
  </si>
  <si>
    <t>supert101</t>
  </si>
  <si>
    <t>https://addons.thunderbird.net/en-US/thunderbird/user/supert101/</t>
  </si>
  <si>
    <t>Redbay</t>
  </si>
  <si>
    <t>https://addons.thunderbird.net/en-US/thunderbird/user/Redbay/</t>
  </si>
  <si>
    <t>sboyko</t>
  </si>
  <si>
    <t>https://addons.thunderbird.net/en-US/thunderbird/user/sboyko/</t>
  </si>
  <si>
    <t>http://tiptopic.net/</t>
  </si>
  <si>
    <t>Izidor MatuÃ…Â¡ov</t>
  </si>
  <si>
    <t>izidor</t>
  </si>
  <si>
    <t>https://addons.thunderbird.net/en-US/thunderbird/user/izidor/</t>
  </si>
  <si>
    <t>http://izidor.io/</t>
  </si>
  <si>
    <t>ibssrl</t>
  </si>
  <si>
    <t>https://addons.thunderbird.net/en-US/thunderbird/user/ibssrl/</t>
  </si>
  <si>
    <t>http://www.ibs.vi.it/</t>
  </si>
  <si>
    <t>https://addons.thunderbird.net/en-US/thunderbird/user/diesmo/</t>
  </si>
  <si>
    <t>http://xul.addons.free.fr/</t>
  </si>
  <si>
    <t>https://addons.thunderbird.net/en-US/thunderbird/user/philsmd/</t>
  </si>
  <si>
    <t>mkmelin</t>
  </si>
  <si>
    <t>https://addons.thunderbird.net/en-US/thunderbird/user/mkmelin/</t>
  </si>
  <si>
    <t>https://addons.thunderbird.net/en-US/thunderbird/user/mike_conley/</t>
  </si>
  <si>
    <t>http://www.mikeconley.ca/</t>
  </si>
  <si>
    <t>ukandrewc</t>
  </si>
  <si>
    <t>https://addons.thunderbird.net/en-US/thunderbird/user/ukandrewc/</t>
  </si>
  <si>
    <t>crmthdb</t>
  </si>
  <si>
    <t>https://addons.thunderbird.net/en-US/thunderbird/user/crmthdb/</t>
  </si>
  <si>
    <t>http://sites.google.com/site/crmthdb</t>
  </si>
  <si>
    <t>https://addons.thunderbird.net/en-US/thunderbird/user/ju1ius/</t>
  </si>
  <si>
    <t>bradley-chapman</t>
  </si>
  <si>
    <t>https://addons.thunderbird.net/en-US/thunderbird/user/bradley-chapman/</t>
  </si>
  <si>
    <t>toejiang</t>
  </si>
  <si>
    <t>https://addons.thunderbird.net/en-US/thunderbird/user/toejiang/</t>
  </si>
  <si>
    <t>Gryllida</t>
  </si>
  <si>
    <t>https://addons.thunderbird.net/en-US/thunderbird/user/Gryllida/</t>
  </si>
  <si>
    <t>http://svetlana.nfshost.com/</t>
  </si>
  <si>
    <t>yonas</t>
  </si>
  <si>
    <t>Waterloo; Ontario</t>
  </si>
  <si>
    <t>https://addons.thunderbird.net/en-US/thunderbird/user/yonas/</t>
  </si>
  <si>
    <t>http://fizk.net/</t>
  </si>
  <si>
    <t>LouCypher</t>
  </si>
  <si>
    <t>Jakarta; Indonesia</t>
  </si>
  <si>
    <t>https://addons.thunderbird.net/en-US/thunderbird/user/LouCypher/</t>
  </si>
  <si>
    <t>https://mozillians.org/u/zoolcar9/</t>
  </si>
  <si>
    <t>https://addons.thunderbird.net/en-US/thunderbird/user/jlx84/</t>
  </si>
  <si>
    <t>delustas</t>
  </si>
  <si>
    <t>https://addons.thunderbird.net/en-US/thunderbird/user/delustas/</t>
  </si>
  <si>
    <t>Taizoh_Tsukamoto</t>
  </si>
  <si>
    <t>https://addons.thunderbird.net/en-US/thunderbird/user/Taizoh_Tsukamoto/</t>
  </si>
  <si>
    <t>fabounet</t>
  </si>
  <si>
    <t>https://addons.thunderbird.net/en-US/thunderbird/user/fabounet/</t>
  </si>
  <si>
    <t>http://glx-dock.org/</t>
  </si>
  <si>
    <t>https://addons.thunderbird.net/en-US/thunderbird/user/ponchofiesta/</t>
  </si>
  <si>
    <t>Vasiliy_Temnikov</t>
  </si>
  <si>
    <t>Saint-Petersburg; Russia</t>
  </si>
  <si>
    <t>https://addons.thunderbird.net/en-US/thunderbird/user/Vasiliy_Temnikov/</t>
  </si>
  <si>
    <t>http://censureblock.googlecode.com/</t>
  </si>
  <si>
    <t>adam-p</t>
  </si>
  <si>
    <t>https://addons.thunderbird.net/en-US/thunderbird/user/adam-p/</t>
  </si>
  <si>
    <t>http://adam-p.github.com/</t>
  </si>
  <si>
    <t>https://addons.thunderbird.net/en-US/thunderbird/user/CX1FU/</t>
  </si>
  <si>
    <t>http://cx1fu.info/</t>
  </si>
  <si>
    <t>spaceshot</t>
  </si>
  <si>
    <t>https://addons.thunderbird.net/en-US/thunderbird/user/spaceshot/</t>
  </si>
  <si>
    <t>Brisbane; Australia</t>
  </si>
  <si>
    <t>https://addons.thunderbird.net/en-US/thunderbird/user/DJRavine/</t>
  </si>
  <si>
    <t>http://www.wowps.org/</t>
  </si>
  <si>
    <t>Oarces-dev</t>
  </si>
  <si>
    <t>https://addons.thunderbird.net/en-US/thunderbird/user/Oarces-dev/</t>
  </si>
  <si>
    <t>http://dev.oarces.com/</t>
  </si>
  <si>
    <t>https://addons.thunderbird.net/en-US/thunderbird/user/karakawa/</t>
  </si>
  <si>
    <t>ckszabi</t>
  </si>
  <si>
    <t>https://addons.thunderbird.net/en-US/thunderbird/user/ckszabi/</t>
  </si>
  <si>
    <t>JosephKhan</t>
  </si>
  <si>
    <t>https://addons.thunderbird.net/en-US/thunderbird/user/JosephKhan/</t>
  </si>
  <si>
    <t>ganymede</t>
  </si>
  <si>
    <t>https://addons.thunderbird.net/en-US/thunderbird/user/ganymede/</t>
  </si>
  <si>
    <t>sukhbir</t>
  </si>
  <si>
    <t>https://addons.thunderbird.net/en-US/thunderbird/user/sukhbir/</t>
  </si>
  <si>
    <t>Owoc</t>
  </si>
  <si>
    <t>WrocÃ…â€šaw; Poland</t>
  </si>
  <si>
    <t>https://addons.thunderbird.net/en-US/thunderbird/user/Owoc/</t>
  </si>
  <si>
    <t>https://addons.thunderbird.net/en-US/thunderbird/user/hATrayflood/</t>
  </si>
  <si>
    <t>countzero</t>
  </si>
  <si>
    <t>https://addons.thunderbird.net/en-US/thunderbird/user/countzero/</t>
  </si>
  <si>
    <t>seleznev</t>
  </si>
  <si>
    <t>Novosibirsk; Russia</t>
  </si>
  <si>
    <t>https://addons.thunderbird.net/en-US/thunderbird/user/seleznev/</t>
  </si>
  <si>
    <t>https://plus.google.com/117305212417130012102</t>
  </si>
  <si>
    <t>https://addons.thunderbird.net/en-US/thunderbird/user/legionus/</t>
  </si>
  <si>
    <t>chuck_baker</t>
  </si>
  <si>
    <t>Peoria; AZ  USA</t>
  </si>
  <si>
    <t>https://addons.thunderbird.net/en-US/thunderbird/user/chuck_baker/</t>
  </si>
  <si>
    <t>http://SoftwareByChuck.com/</t>
  </si>
  <si>
    <t>Egypt</t>
  </si>
  <si>
    <t>https://addons.thunderbird.net/en-US/thunderbird/user/7ramy/</t>
  </si>
  <si>
    <t>https://addons.thunderbird.net/en-US/thunderbird/user/matrix0123456789/</t>
  </si>
  <si>
    <t>http://mkik.bitmar.net</t>
  </si>
  <si>
    <t>ppiastucki</t>
  </si>
  <si>
    <t>https://addons.thunderbird.net/en-US/thunderbird/user/ppiastucki/</t>
  </si>
  <si>
    <t>paenglab</t>
  </si>
  <si>
    <t>https://addons.thunderbird.net/en-US/thunderbird/user/paenglab/</t>
  </si>
  <si>
    <t>https://addons.thunderbird.net/en-US/thunderbird/user/ypeels/</t>
  </si>
  <si>
    <t>bordeux</t>
  </si>
  <si>
    <t>https://addons.thunderbird.net/en-US/thunderbird/user/bordeux/</t>
  </si>
  <si>
    <t>http://bednarczyk.bordeux.net/</t>
  </si>
  <si>
    <t>kylehuff</t>
  </si>
  <si>
    <t>https://addons.thunderbird.net/en-US/thunderbird/user/kylehuff/</t>
  </si>
  <si>
    <t>http://www.curetheitch.com/</t>
  </si>
  <si>
    <t>https://addons.thunderbird.net/en-US/thunderbird/user/ngasoft/</t>
  </si>
  <si>
    <t>urihart</t>
  </si>
  <si>
    <t>https://addons.thunderbird.net/en-US/thunderbird/user/urihart/</t>
  </si>
  <si>
    <t>http://uri2x.wordpress.com/</t>
  </si>
  <si>
    <t>https://addons.thunderbird.net/en-US/thunderbird/user/DiGMi/</t>
  </si>
  <si>
    <t>http://digmi.org/</t>
  </si>
  <si>
    <t>https://addons.thunderbird.net/en-US/thunderbird/user/Mambres/</t>
  </si>
  <si>
    <t>http://mud.tap.de/</t>
  </si>
  <si>
    <t>https://addons.thunderbird.net/en-US/thunderbird/user/nakajidon/</t>
  </si>
  <si>
    <t>Austria</t>
  </si>
  <si>
    <t>https://addons.thunderbird.net/en-US/thunderbird/user/GWu/</t>
  </si>
  <si>
    <t>Ð Ð¾ÑÑÐ¸Ñ</t>
  </si>
  <si>
    <t>https://addons.thunderbird.net/en-US/thunderbird/user/yametrika/</t>
  </si>
  <si>
    <t>http://metrika.yandex.ru</t>
  </si>
  <si>
    <t>jsaman</t>
  </si>
  <si>
    <t>https://addons.thunderbird.net/en-US/thunderbird/user/jsaman/</t>
  </si>
  <si>
    <t>http://www.ephotobay.com/tools/ephoto-uploader-firefox-addon.html</t>
  </si>
  <si>
    <t>https://addons.thunderbird.net/en-US/thunderbird/user/Neit/</t>
  </si>
  <si>
    <t>michelr</t>
  </si>
  <si>
    <t>https://addons.thunderbird.net/en-US/thunderbird/user/michelr/</t>
  </si>
  <si>
    <t>https://addons.thunderbird.net/en-US/thunderbird/user/Oyayubi11/</t>
  </si>
  <si>
    <t>zonio_3e</t>
  </si>
  <si>
    <t>https://addons.thunderbird.net/en-US/thunderbird/user/zonio_3e/</t>
  </si>
  <si>
    <t>http://zonio.net/</t>
  </si>
  <si>
    <t>Kansas City</t>
  </si>
  <si>
    <t>https://addons.thunderbird.net/en-US/thunderbird/user/bgmCoder/</t>
  </si>
  <si>
    <t>https://addons.thunderbird.net/en-US/thunderbird/user/kindai/</t>
  </si>
  <si>
    <t>https://addons.thunderbird.net/en-US/thunderbird/user/gark87/</t>
  </si>
  <si>
    <t>http://gark-87.livejournal.com/</t>
  </si>
  <si>
    <t>Schaffhausen</t>
  </si>
  <si>
    <t>https://addons.thunderbird.net/en-US/thunderbird/user/OpenNet_ch/</t>
  </si>
  <si>
    <t>http://www.opennet.ch/</t>
  </si>
  <si>
    <t>https://addons.thunderbird.net/en-US/thunderbird/user/ChristophK/</t>
  </si>
  <si>
    <t>wonder_sistemas</t>
  </si>
  <si>
    <t>https://addons.thunderbird.net/en-US/thunderbird/user/wonder_sistemas/</t>
  </si>
  <si>
    <t>http://www.wonder.com.br/</t>
  </si>
  <si>
    <t>Mirsad ÄŒirkiÄ‡</t>
  </si>
  <si>
    <t>mirsadcirkic</t>
  </si>
  <si>
    <t>https://addons.thunderbird.net/en-US/thunderbird/user/mirsadcirkic/</t>
  </si>
  <si>
    <t>djamol</t>
  </si>
  <si>
    <t>https://addons.thunderbird.net/en-US/thunderbird/user/djamol/</t>
  </si>
  <si>
    <t>http://www.djamol.com/</t>
  </si>
  <si>
    <t>yoyokayou</t>
  </si>
  <si>
    <t>https://addons.thunderbird.net/en-US/thunderbird/user/yoyokayou/</t>
  </si>
  <si>
    <t>ilembie2nuasue</t>
  </si>
  <si>
    <t>https://addons.thunderbird.net/en-US/thunderbird/user/ilembie2nuasue/</t>
  </si>
  <si>
    <t>https://addons.thunderbird.net/en-US/thunderbird/user/JJohnston2/</t>
  </si>
  <si>
    <t>DIdiHL</t>
  </si>
  <si>
    <t>https://addons.thunderbird.net/en-US/thunderbird/user/DIdiHL/</t>
  </si>
  <si>
    <t>https://addons.thunderbird.net/en-US/thunderbird/user/Infocatcher/</t>
  </si>
  <si>
    <t>bearnik</t>
  </si>
  <si>
    <t>https://addons.thunderbird.net/en-US/thunderbird/user/bearnik/</t>
  </si>
  <si>
    <t>https://addons.thunderbird.net/en-US/thunderbird/user/JesseLujack/</t>
  </si>
  <si>
    <t>https://addons.thunderbird.net/en-US/thunderbird/user/Linchan/</t>
  </si>
  <si>
    <t>AdriÃƒÂ¡n Arroyo Calle</t>
  </si>
  <si>
    <t>AdrianArroyoCalle</t>
  </si>
  <si>
    <t>Valladolid</t>
  </si>
  <si>
    <t>https://addons.thunderbird.net/en-US/thunderbird/user/AdrianArroyoCalle/</t>
  </si>
  <si>
    <t>http://adrianistan.eu/</t>
  </si>
  <si>
    <t>pauliusz</t>
  </si>
  <si>
    <t>https://addons.thunderbird.net/en-US/thunderbird/user/pauliusz/</t>
  </si>
  <si>
    <t>iliastsi</t>
  </si>
  <si>
    <t>https://addons.thunderbird.net/en-US/thunderbird/user/iliastsi/</t>
  </si>
  <si>
    <t>http://www.synnefo.org/</t>
  </si>
  <si>
    <t>Diego Blanco EstÃƒÂ©vez</t>
  </si>
  <si>
    <t>dbestevez</t>
  </si>
  <si>
    <t>https://addons.thunderbird.net/en-US/thunderbird/user/dbestevez/</t>
  </si>
  <si>
    <t>jono-x</t>
  </si>
  <si>
    <t>Mountain View</t>
  </si>
  <si>
    <t>https://addons.thunderbird.net/en-US/thunderbird/user/jono-x/</t>
  </si>
  <si>
    <t>http://labs.mozilla.com</t>
  </si>
  <si>
    <t>nfroidure</t>
  </si>
  <si>
    <t>Lille; France</t>
  </si>
  <si>
    <t>https://addons.thunderbird.net/en-US/thunderbird/user/nfroidure/</t>
  </si>
  <si>
    <t>http://www.elitwork.com/</t>
  </si>
  <si>
    <t>https://addons.thunderbird.net/en-US/thunderbird/user/khandbahale/</t>
  </si>
  <si>
    <t>http://www.khandbahale.com/</t>
  </si>
  <si>
    <t>Akman</t>
  </si>
  <si>
    <t>Kaliningrad; Russia</t>
  </si>
  <si>
    <t>https://addons.thunderbird.net/en-US/thunderbird/user/Akman/</t>
  </si>
  <si>
    <t>https://github.com/Akman/znotes</t>
  </si>
  <si>
    <t>https://addons.thunderbird.net/en-US/thunderbird/user/guitar1/</t>
  </si>
  <si>
    <t>https://addons.thunderbird.net/en-US/thunderbird/user/markmyth/</t>
  </si>
  <si>
    <t>http://capeproject.org.uk/</t>
  </si>
  <si>
    <t>semafour</t>
  </si>
  <si>
    <t>Minneapolis; MN</t>
  </si>
  <si>
    <t>https://addons.thunderbird.net/en-US/thunderbird/user/semafour/</t>
  </si>
  <si>
    <t>http://www.github.com/jeremyiverson</t>
  </si>
  <si>
    <t>AgungFirdausi</t>
  </si>
  <si>
    <t>Sumenep</t>
  </si>
  <si>
    <t>https://addons.thunderbird.net/en-US/thunderbird/user/AgungFirdausi/</t>
  </si>
  <si>
    <t>http://agungfirdausi.my.id</t>
  </si>
  <si>
    <t>gierschv</t>
  </si>
  <si>
    <t>Angers; France</t>
  </si>
  <si>
    <t>https://addons.thunderbird.net/en-US/thunderbird/user/gierschv/</t>
  </si>
  <si>
    <t>https://flat.io/</t>
  </si>
  <si>
    <t>https://addons.thunderbird.net/en-US/thunderbird/user/Woo/</t>
  </si>
  <si>
    <t>-Ken-Saunders-</t>
  </si>
  <si>
    <t>Boston-ish; Ma. U.S.A.</t>
  </si>
  <si>
    <t>https://addons.thunderbird.net/en-US/thunderbird/user/-Ken-Saunders-/</t>
  </si>
  <si>
    <t>Texas</t>
  </si>
  <si>
    <t>https://addons.thunderbird.net/en-US/thunderbird/user/Medvezhonok/</t>
  </si>
  <si>
    <t>Benjamin Oesterle</t>
  </si>
  <si>
    <t>crackedSkull</t>
  </si>
  <si>
    <t>Berlin; Germany</t>
  </si>
  <si>
    <t>https://addons.thunderbird.net/en-US/thunderbird/user/crackedSkull/</t>
  </si>
  <si>
    <t>Max Rosin</t>
  </si>
  <si>
    <t>ekeih</t>
  </si>
  <si>
    <t>https://addons.thunderbird.net/en-US/thunderbird/user/ekeih/</t>
  </si>
  <si>
    <t>http://fotoallerlei.com/</t>
  </si>
  <si>
    <t>Seba7</t>
  </si>
  <si>
    <t>https://addons.thunderbird.net/en-US/thunderbird/user/Seba7/</t>
  </si>
  <si>
    <t>http://sebrasoft.ch/</t>
  </si>
  <si>
    <t>https://addons.thunderbird.net/en-US/thunderbird/user/kusagame/</t>
  </si>
  <si>
    <t>http://kusagame.wordpress.com/</t>
  </si>
  <si>
    <t>https://addons.thunderbird.net/en-US/thunderbird/user/L2C2/</t>
  </si>
  <si>
    <t>http://www.l2-c2.com/</t>
  </si>
  <si>
    <t>travis_wood</t>
  </si>
  <si>
    <t>https://addons.thunderbird.net/en-US/thunderbird/user/travis_wood/</t>
  </si>
  <si>
    <t>praveensan99_qa</t>
  </si>
  <si>
    <t>https://addons.thunderbird.net/en-US/thunderbird/user/praveensan99_qa/</t>
  </si>
  <si>
    <t>moldybeats</t>
  </si>
  <si>
    <t>https://addons.thunderbird.net/en-US/thunderbird/user/moldybeats/</t>
  </si>
  <si>
    <t>lieser</t>
  </si>
  <si>
    <t>https://addons.thunderbird.net/en-US/thunderbird/user/lieser/</t>
  </si>
  <si>
    <t>benmitch</t>
  </si>
  <si>
    <t>https://addons.thunderbird.net/en-US/thunderbird/user/benmitch/</t>
  </si>
  <si>
    <t>manngo</t>
  </si>
  <si>
    <t>https://addons.thunderbird.net/en-US/thunderbird/user/manngo/</t>
  </si>
  <si>
    <t>Belarus</t>
  </si>
  <si>
    <t>https://addons.thunderbird.net/en-US/thunderbird/user/Galen/</t>
  </si>
  <si>
    <t>https://addons.thunderbird.net/en-US/thunderbird/user/alfredkayser/</t>
  </si>
  <si>
    <t>http://outgoing.mozilla.org/v1/d0a8ba76d2d6e223c0320a48dffe294ba0c2f32e/https%3A//addons.mozilla.org/</t>
  </si>
  <si>
    <t>gdr</t>
  </si>
  <si>
    <t>https://addons.thunderbird.net/en-US/thunderbird/user/gdr/</t>
  </si>
  <si>
    <t>connor-behan</t>
  </si>
  <si>
    <t>https://addons.thunderbird.net/en-US/thunderbird/user/connor-behan/</t>
  </si>
  <si>
    <t>https://addons.thunderbird.net/en-US/thunderbird/user/wavexx/</t>
  </si>
  <si>
    <t>narnaud</t>
  </si>
  <si>
    <t>https://addons.thunderbird.net/en-US/thunderbird/user/narnaud/</t>
  </si>
  <si>
    <t>æˆ¸è°·æ‹“é¦¬ ( toyataku )</t>
  </si>
  <si>
    <t>toyataku</t>
  </si>
  <si>
    <t>https://addons.thunderbird.net/en-US/thunderbird/user/toyataku/</t>
  </si>
  <si>
    <t>http://fomsan.sakura.ne.jp/</t>
  </si>
  <si>
    <t>Johnnie2u</t>
  </si>
  <si>
    <t>New York City</t>
  </si>
  <si>
    <t>https://addons.thunderbird.net/en-US/thunderbird/user/Johnnie2u/</t>
  </si>
  <si>
    <t>http://www.planteenhost.com/</t>
  </si>
  <si>
    <t>cix-online</t>
  </si>
  <si>
    <t>https://addons.thunderbird.net/en-US/thunderbird/user/cix-online/</t>
  </si>
  <si>
    <t>http://cix.co.uk/</t>
  </si>
  <si>
    <t>https://addons.thunderbird.net/en-US/thunderbird/user/benniven/</t>
  </si>
  <si>
    <t>binarycoco</t>
  </si>
  <si>
    <t>https://addons.thunderbird.net/en-US/thunderbird/user/binarycoco/</t>
  </si>
  <si>
    <t>http://www.steganografie.eu/</t>
  </si>
  <si>
    <t>Ãƒâ€°tienne Deparis</t>
  </si>
  <si>
    <t>milouse</t>
  </si>
  <si>
    <t>Nantes; France</t>
  </si>
  <si>
    <t>https://addons.thunderbird.net/en-US/thunderbird/user/milouse/</t>
  </si>
  <si>
    <t>https://etienne.depar.is/</t>
  </si>
  <si>
    <t>gktty</t>
  </si>
  <si>
    <t>https://addons.thunderbird.net/en-US/thunderbird/user/gktty/</t>
  </si>
  <si>
    <t>massey_omura</t>
  </si>
  <si>
    <t>https://addons.thunderbird.net/en-US/thunderbird/user/massey_omura/</t>
  </si>
  <si>
    <t>Chile</t>
  </si>
  <si>
    <t>https://addons.thunderbird.net/en-US/thunderbird/user/nohamelin/</t>
  </si>
  <si>
    <t>Michael Bailly</t>
  </si>
  <si>
    <t>MichaelBailly</t>
  </si>
  <si>
    <t>https://addons.thunderbird.net/en-US/thunderbird/user/MichaelBailly/</t>
  </si>
  <si>
    <t>http://obm.org/</t>
  </si>
  <si>
    <t>linagora</t>
  </si>
  <si>
    <t>https://addons.thunderbird.net/en-US/thunderbird/user/linagora/</t>
  </si>
  <si>
    <t>http://linagora.com/</t>
  </si>
  <si>
    <t>David DOLCIMASCOLO</t>
  </si>
  <si>
    <t>ddolinagora</t>
  </si>
  <si>
    <t>https://addons.thunderbird.net/en-US/thunderbird/user/ddolinagora/</t>
  </si>
  <si>
    <t>https://addons.thunderbird.net/en-US/thunderbird/user/JUehV/</t>
  </si>
  <si>
    <t>http://www.juehv-tech.de/</t>
  </si>
  <si>
    <t>assistenza_sistemistica</t>
  </si>
  <si>
    <t>https://addons.thunderbird.net/en-US/thunderbird/user/assistenza_sistemistica/</t>
  </si>
  <si>
    <t>https://addons.thunderbird.net/en-US/thunderbird/user/Exalm/</t>
  </si>
  <si>
    <t>guillaumecrico</t>
  </si>
  <si>
    <t>https://addons.thunderbird.net/en-US/thunderbird/user/guillaumecrico/</t>
  </si>
  <si>
    <t>LevelProgramsSL</t>
  </si>
  <si>
    <t>Terrassa; Barcelona</t>
  </si>
  <si>
    <t>https://addons.thunderbird.net/en-US/thunderbird/user/LevelProgramsSL/</t>
  </si>
  <si>
    <t>https://www.levelprograms.com</t>
  </si>
  <si>
    <t>amergl</t>
  </si>
  <si>
    <t>https://addons.thunderbird.net/en-US/thunderbird/user/amergl/</t>
  </si>
  <si>
    <t>https://github.com/AKMergl</t>
  </si>
  <si>
    <t>nattoheaven</t>
  </si>
  <si>
    <t>https://addons.thunderbird.net/en-US/thunderbird/user/nattoheaven/</t>
  </si>
  <si>
    <t>https://addons.thunderbird.net/en-US/thunderbird/user/teleshoes/</t>
  </si>
  <si>
    <t>cdpadmin</t>
  </si>
  <si>
    <t>https://addons.thunderbird.net/en-US/thunderbird/user/cdpadmin/</t>
  </si>
  <si>
    <t>danmsmith</t>
  </si>
  <si>
    <t>https://addons.thunderbird.net/en-US/thunderbird/user/danmsmith/</t>
  </si>
  <si>
    <t>http://www.danplanet.com/</t>
  </si>
  <si>
    <t>leapcode</t>
  </si>
  <si>
    <t>https://addons.thunderbird.net/en-US/thunderbird/user/leapcode/</t>
  </si>
  <si>
    <t>https://leap.se/</t>
  </si>
  <si>
    <t>wekking</t>
  </si>
  <si>
    <t>https://addons.thunderbird.net/en-US/thunderbird/user/wekking/</t>
  </si>
  <si>
    <t>Hartberg</t>
  </si>
  <si>
    <t>https://addons.thunderbird.net/en-US/thunderbird/user/Jo3y/</t>
  </si>
  <si>
    <t>https://www.facebook.com/josef.frnka</t>
  </si>
  <si>
    <t>the_ripper</t>
  </si>
  <si>
    <t>https://addons.thunderbird.net/en-US/thunderbird/user/the_ripper/</t>
  </si>
  <si>
    <t>London; Canada</t>
  </si>
  <si>
    <t>https://addons.thunderbird.net/en-US/thunderbird/user/psoebr/</t>
  </si>
  <si>
    <t>https://addons.thunderbird.net/en-US/thunderbird/user/Szalgiris/</t>
  </si>
  <si>
    <t>bstreiff</t>
  </si>
  <si>
    <t>https://addons.thunderbird.net/en-US/thunderbird/user/bstreiff/</t>
  </si>
  <si>
    <t>https://addons.thunderbird.net/en-US/thunderbird/user/Brummolix/</t>
  </si>
  <si>
    <t>JailhouseJoe</t>
  </si>
  <si>
    <t>https://addons.thunderbird.net/en-US/thunderbird/user/JailhouseJoe/</t>
  </si>
  <si>
    <t>http://jolange.github.io/</t>
  </si>
  <si>
    <t>Hry_Matsuba</t>
  </si>
  <si>
    <t>https://addons.thunderbird.net/en-US/thunderbird/user/Hry_Matsuba/</t>
  </si>
  <si>
    <t>BinaryOptionssignals</t>
  </si>
  <si>
    <t>usa</t>
  </si>
  <si>
    <t>https://addons.thunderbird.net/en-US/thunderbird/user/BinaryOptionssignals/</t>
  </si>
  <si>
    <t>http://binary-options-strategy.com/</t>
  </si>
  <si>
    <t>vono</t>
  </si>
  <si>
    <t>https://addons.thunderbird.net/en-US/thunderbird/user/vono/</t>
  </si>
  <si>
    <t>anuragseetha</t>
  </si>
  <si>
    <t>https://addons.thunderbird.net/en-US/thunderbird/user/anuragseetha/</t>
  </si>
  <si>
    <t>http://anuragseetha.blogspot.com/</t>
  </si>
  <si>
    <t>forrest79</t>
  </si>
  <si>
    <t>https://addons.thunderbird.net/en-US/thunderbird/user/forrest79/</t>
  </si>
  <si>
    <t>http://forrest79.net/</t>
  </si>
  <si>
    <t>San Jose</t>
  </si>
  <si>
    <t>https://addons.thunderbird.net/en-US/thunderbird/user/Noitidart/</t>
  </si>
  <si>
    <t>http://noitidart.github.io/</t>
  </si>
  <si>
    <t>big-wave</t>
  </si>
  <si>
    <t>https://addons.thunderbird.net/en-US/thunderbird/user/big-wave/</t>
  </si>
  <si>
    <t>https://addons.thunderbird.net/en-US/thunderbird/user/jonasbits/</t>
  </si>
  <si>
    <t>http://oestman.se/</t>
  </si>
  <si>
    <t>https://addons.thunderbird.net/en-US/thunderbird/user/swick/</t>
  </si>
  <si>
    <t>pirolix0705</t>
  </si>
  <si>
    <t>Kyoto; JAPAN</t>
  </si>
  <si>
    <t>https://addons.thunderbird.net/en-US/thunderbird/user/pirolix0705/</t>
  </si>
  <si>
    <t>http://www.magicvox.net/</t>
  </si>
  <si>
    <t>davidvincent</t>
  </si>
  <si>
    <t>https://addons.thunderbird.net/en-US/thunderbird/user/davidvincent/</t>
  </si>
  <si>
    <t>lunaqwerty</t>
  </si>
  <si>
    <t>Vila Real; Portugal</t>
  </si>
  <si>
    <t>https://addons.thunderbird.net/en-US/thunderbird/user/lunaqwerty/</t>
  </si>
  <si>
    <t>http://www.calrosario.com/</t>
  </si>
  <si>
    <t>slipeer</t>
  </si>
  <si>
    <t>https://addons.thunderbird.net/en-US/thunderbird/user/slipeer/</t>
  </si>
  <si>
    <t>http://mozillagpo.sourceforge.net/</t>
  </si>
  <si>
    <t>é¾ä¹‹ä»‹</t>
  </si>
  <si>
    <t>æœ‰é¦¬é¾ä¹‹ä»‹</t>
  </si>
  <si>
    <t>https://addons.thunderbird.net/en-US/thunderbird/user/%E6%9C%89%E9%A6%AC%E9%BE%8D%E4%B9%8B%E4%BB%8B/</t>
  </si>
  <si>
    <t>https://twitter.com/ArimaRyunosuke</t>
  </si>
  <si>
    <t>senselius</t>
  </si>
  <si>
    <t>Kiev; Ukraine</t>
  </si>
  <si>
    <t>https://addons.thunderbird.net/en-US/thunderbird/user/senselius/</t>
  </si>
  <si>
    <t>http://www.s3blog.org/</t>
  </si>
  <si>
    <t>firedrive</t>
  </si>
  <si>
    <t>https://addons.thunderbird.net/en-US/thunderbird/user/firedrive/</t>
  </si>
  <si>
    <t>http://firedrive.com/</t>
  </si>
  <si>
    <t>balbusm</t>
  </si>
  <si>
    <t>https://addons.thunderbird.net/en-US/thunderbird/user/balbusm/</t>
  </si>
  <si>
    <t>https://github.com/balbusm</t>
  </si>
  <si>
    <t>MarkusAndCat</t>
  </si>
  <si>
    <t>https://addons.thunderbird.net/en-US/thunderbird/user/MarkusAndCat/</t>
  </si>
  <si>
    <t>AliNÃƒÂ¢</t>
  </si>
  <si>
    <t>alinajafi</t>
  </si>
  <si>
    <t>https://addons.thunderbird.net/en-US/thunderbird/user/alinajafi/</t>
  </si>
  <si>
    <t>http://nowdabire.blogfa.com/</t>
  </si>
  <si>
    <t>Beijing; China</t>
  </si>
  <si>
    <t>https://addons.thunderbird.net/en-US/thunderbird/user/cstkingkey/</t>
  </si>
  <si>
    <t>https://addons.thunderbird.net/en-US/thunderbird/user/polovik/</t>
  </si>
  <si>
    <t>indo-mars</t>
  </si>
  <si>
    <t>https://addons.thunderbird.net/en-US/thunderbird/user/indo-mars/</t>
  </si>
  <si>
    <t>http://www.indo-mars.com/</t>
  </si>
  <si>
    <t>LocatoryCom</t>
  </si>
  <si>
    <t>https://addons.thunderbird.net/en-US/thunderbird/user/LocatoryCom/</t>
  </si>
  <si>
    <t>https://www.locatory.com/</t>
  </si>
  <si>
    <t>linuxcoming</t>
  </si>
  <si>
    <t>Beijing</t>
  </si>
  <si>
    <t>https://addons.thunderbird.net/en-US/thunderbird/user/linuxcoming/</t>
  </si>
  <si>
    <t>http://www.linuxcoming.com</t>
  </si>
  <si>
    <t>enmailing</t>
  </si>
  <si>
    <t>https://addons.thunderbird.net/en-US/thunderbird/user/enmailing/</t>
  </si>
  <si>
    <t>https://enmailing.com/</t>
  </si>
  <si>
    <t>https://addons.thunderbird.net/en-US/thunderbird/user/KVSH/</t>
  </si>
  <si>
    <t>no_user_no_name</t>
  </si>
  <si>
    <t>https://addons.thunderbird.net/en-US/thunderbird/user/no_user_no_name/</t>
  </si>
  <si>
    <t>Robert_Zenz</t>
  </si>
  <si>
    <t>Vienna; Austria</t>
  </si>
  <si>
    <t>https://addons.thunderbird.net/en-US/thunderbird/user/Robert_Zenz/</t>
  </si>
  <si>
    <t>http://www.bonsaimind.org/</t>
  </si>
  <si>
    <t>mtalbot</t>
  </si>
  <si>
    <t>https://addons.thunderbird.net/en-US/thunderbird/user/mtalbot/</t>
  </si>
  <si>
    <t>https://www.spinifexdragon.com/</t>
  </si>
  <si>
    <t>https://addons.thunderbird.net/en-US/thunderbird/user/Strolchh/</t>
  </si>
  <si>
    <t>moisseev</t>
  </si>
  <si>
    <t>https://addons.thunderbird.net/en-US/thunderbird/user/moisseev/</t>
  </si>
  <si>
    <t>maliayas</t>
  </si>
  <si>
    <t>Ã„Â°stanbul</t>
  </si>
  <si>
    <t>https://addons.thunderbird.net/en-US/thunderbird/user/maliayas/</t>
  </si>
  <si>
    <t>PhilippeVigneau</t>
  </si>
  <si>
    <t>https://addons.thunderbird.net/en-US/thunderbird/user/PhilippeVigneau/</t>
  </si>
  <si>
    <t>https://addons.thunderbird.net/en-US/thunderbird/user/chaubeau/</t>
  </si>
  <si>
    <t>https://addons.thunderbird.net/en-US/thunderbird/user/Petr-k/</t>
  </si>
  <si>
    <t>https://addons.thunderbird.net/en-US/thunderbird/user/Sebolains/</t>
  </si>
  <si>
    <t>Coppitters</t>
  </si>
  <si>
    <t>https://addons.thunderbird.net/en-US/thunderbird/user/Coppitters/</t>
  </si>
  <si>
    <t>PaweÃ…â€š Tomulik</t>
  </si>
  <si>
    <t>ptomulik</t>
  </si>
  <si>
    <t>https://addons.thunderbird.net/en-US/thunderbird/user/ptomulik/</t>
  </si>
  <si>
    <t>musiquegraeme</t>
  </si>
  <si>
    <t>https://addons.thunderbird.net/en-US/thunderbird/user/musiquegraeme/</t>
  </si>
  <si>
    <t>https://addons.thunderbird.net/en-US/thunderbird/user/rbbb/</t>
  </si>
  <si>
    <t>http://www.github.com/rbbb</t>
  </si>
  <si>
    <t>the-wisestamp-team</t>
  </si>
  <si>
    <t>https://addons.thunderbird.net/en-US/thunderbird/user/the-wisestamp-team/</t>
  </si>
  <si>
    <t>http://www.wisestamp.com/</t>
  </si>
  <si>
    <t>Guillaume Viguier-Just</t>
  </si>
  <si>
    <t>guillaumev</t>
  </si>
  <si>
    <t>https://addons.thunderbird.net/en-US/thunderbird/user/guillaumev/</t>
  </si>
  <si>
    <t>http://www.viguierjust.com/</t>
  </si>
  <si>
    <t>Olivier Paroz</t>
  </si>
  <si>
    <t>oparoz</t>
  </si>
  <si>
    <t>https://addons.thunderbird.net/en-US/thunderbird/user/oparoz/</t>
  </si>
  <si>
    <t>https://github.com/oparoz</t>
  </si>
  <si>
    <t>https://addons.thunderbird.net/en-US/thunderbird/user/HavaGuava/</t>
  </si>
  <si>
    <t>https://addons.thunderbird.net/en-US/thunderbird/user/metagriffin/</t>
  </si>
  <si>
    <t>https://addons.thunderbird.net/en-US/thunderbird/user/ganast/</t>
  </si>
  <si>
    <t>techspine</t>
  </si>
  <si>
    <t>https://addons.thunderbird.net/en-US/thunderbird/user/techspine/</t>
  </si>
  <si>
    <t>https://addons.thunderbird.net/en-US/thunderbird/user/elevenia/</t>
  </si>
  <si>
    <t>http://www.elevenia.co.id/</t>
  </si>
  <si>
    <t>suramouli</t>
  </si>
  <si>
    <t>https://addons.thunderbird.net/en-US/thunderbird/user/suramouli/</t>
  </si>
  <si>
    <t>spamexperts</t>
  </si>
  <si>
    <t>https://addons.thunderbird.net/en-US/thunderbird/user/spamexperts/</t>
  </si>
  <si>
    <t>http://www.spamexperts.com/</t>
  </si>
  <si>
    <t>Wepware</t>
  </si>
  <si>
    <t>https://addons.thunderbird.net/en-US/thunderbird/user/Wepware/</t>
  </si>
  <si>
    <t>http://www.wepware.com/</t>
  </si>
  <si>
    <t>https://addons.thunderbird.net/en-US/thunderbird/user/gekmihesg/</t>
  </si>
  <si>
    <t>https://addons.thunderbird.net/en-US/thunderbird/user/for-nothing/</t>
  </si>
  <si>
    <t>ajsb85</t>
  </si>
  <si>
    <t>Barcelona; Spain</t>
  </si>
  <si>
    <t>https://addons.thunderbird.net/en-US/thunderbird/user/ajsb85/</t>
  </si>
  <si>
    <t>https://ajsb85.com/</t>
  </si>
  <si>
    <t>tmatz</t>
  </si>
  <si>
    <t>https://addons.thunderbird.net/en-US/thunderbird/user/tmatz/</t>
  </si>
  <si>
    <t>https://github.com/tmatz</t>
  </si>
  <si>
    <t>Serge_M</t>
  </si>
  <si>
    <t>https://addons.thunderbird.net/en-US/thunderbird/user/Serge_M/</t>
  </si>
  <si>
    <t>ãˆãµã™ã</t>
  </si>
  <si>
    <t>å››å›½ã®å—å´</t>
  </si>
  <si>
    <t>https://addons.thunderbird.net/en-US/thunderbird/user/%E3%81%88%E3%81%B5%E3%81%99%E3%81%8F/</t>
  </si>
  <si>
    <t>http://ccf-square3rd.blogspot.com/</t>
  </si>
  <si>
    <t>Ilker Temir</t>
  </si>
  <si>
    <t>itemir</t>
  </si>
  <si>
    <t>https://addons.thunderbird.net/en-US/thunderbird/user/itemir/</t>
  </si>
  <si>
    <t>https://www.linkedin.com/in/ilkertemir</t>
  </si>
  <si>
    <t>Tim Sammut</t>
  </si>
  <si>
    <t>tsammut</t>
  </si>
  <si>
    <t>https://addons.thunderbird.net/en-US/thunderbird/user/tsammut/</t>
  </si>
  <si>
    <t>https://teamsammut.com/</t>
  </si>
  <si>
    <t>ladar</t>
  </si>
  <si>
    <t>https://addons.thunderbird.net/en-US/thunderbird/user/ladar/</t>
  </si>
  <si>
    <t>http://lavabit.com/</t>
  </si>
  <si>
    <t>vishnuprabhu_g</t>
  </si>
  <si>
    <t>https://addons.thunderbird.net/en-US/thunderbird/user/vishnuprabhu_g/</t>
  </si>
  <si>
    <t>afian</t>
  </si>
  <si>
    <t>https://addons.thunderbird.net/en-US/thunderbird/user/afian/</t>
  </si>
  <si>
    <t>http://www.afian.se/</t>
  </si>
  <si>
    <t>tmowizard</t>
  </si>
  <si>
    <t>Augsburg</t>
  </si>
  <si>
    <t>https://addons.thunderbird.net/en-US/thunderbird/user/tmowizard/</t>
  </si>
  <si>
    <t>https://www.tmowizard.eu/wordpress/</t>
  </si>
  <si>
    <t>eclairESC</t>
  </si>
  <si>
    <t>https://addons.thunderbird.net/en-US/thunderbird/user/eclairESC/</t>
  </si>
  <si>
    <t>https://addons.thunderbird.net/en-US/thunderbird/user/planmacher/</t>
  </si>
  <si>
    <t>WayzSolutions</t>
  </si>
  <si>
    <t>https://addons.thunderbird.net/en-US/thunderbird/user/WayzSolutions/</t>
  </si>
  <si>
    <t>https://gloc.wayz-solutions.com/</t>
  </si>
  <si>
    <t>TinoDidriksen</t>
  </si>
  <si>
    <t>Odense; Denmark</t>
  </si>
  <si>
    <t>https://addons.thunderbird.net/en-US/thunderbird/user/TinoDidriksen/</t>
  </si>
  <si>
    <t>http://tinodidriksen.com/</t>
  </si>
  <si>
    <t>jeevanandam</t>
  </si>
  <si>
    <t>Los Angeles; USA</t>
  </si>
  <si>
    <t>https://addons.thunderbird.net/en-US/thunderbird/user/jeevanandam/</t>
  </si>
  <si>
    <t>https://myjeeva.com</t>
  </si>
  <si>
    <t>tijntijn</t>
  </si>
  <si>
    <t>https://addons.thunderbird.net/en-US/thunderbird/user/tijntijn/</t>
  </si>
  <si>
    <t>https://tijnschuurmans.nl/</t>
  </si>
  <si>
    <t>jan-kiszka</t>
  </si>
  <si>
    <t>https://addons.thunderbird.net/en-US/thunderbird/user/jan-kiszka/</t>
  </si>
  <si>
    <t>julien1001</t>
  </si>
  <si>
    <t>https://addons.thunderbird.net/en-US/thunderbird/user/julien1001/</t>
  </si>
  <si>
    <t>https://addons.thunderbird.net/en-US/thunderbird/user/BramE/</t>
  </si>
  <si>
    <t>Edgar MirÃƒÂ³</t>
  </si>
  <si>
    <t>neoedgar</t>
  </si>
  <si>
    <t>https://addons.thunderbird.net/en-US/thunderbird/user/neoedgar/</t>
  </si>
  <si>
    <t>https://addons.thunderbird.net/en-US/thunderbird/user/russa/</t>
  </si>
  <si>
    <t>aryx</t>
  </si>
  <si>
    <t>Dresden; Germany</t>
  </si>
  <si>
    <t>https://addons.thunderbird.net/en-US/thunderbird/user/aryx/</t>
  </si>
  <si>
    <t>amira_akhmad</t>
  </si>
  <si>
    <t>https://addons.thunderbird.net/en-US/thunderbird/user/amira_akhmad/</t>
  </si>
  <si>
    <t>https://addons.thunderbird.net/en-US/thunderbird/user/catweazle1/</t>
  </si>
  <si>
    <t>tuxman</t>
  </si>
  <si>
    <t>https://addons.thunderbird.net/en-US/thunderbird/user/tuxman/</t>
  </si>
  <si>
    <t>http://tuxproject.de/</t>
  </si>
  <si>
    <t>AMArostegui</t>
  </si>
  <si>
    <t>AndalucÃƒÂ­a; Spain</t>
  </si>
  <si>
    <t>https://addons.thunderbird.net/en-US/thunderbird/user/AMArostegui/</t>
  </si>
  <si>
    <t>https://addons.thunderbird.net/en-US/thunderbird/user/magicp/</t>
  </si>
  <si>
    <t>https://addons.thunderbird.net/en-US/thunderbird/user/LightSys/</t>
  </si>
  <si>
    <t>http://www.LightSys.org/</t>
  </si>
  <si>
    <t>chrg</t>
  </si>
  <si>
    <t>Leipzig</t>
  </si>
  <si>
    <t>https://addons.thunderbird.net/en-US/thunderbird/user/chrg/</t>
  </si>
  <si>
    <t>http://www.guessmer.de/</t>
  </si>
  <si>
    <t>https://addons.thunderbird.net/en-US/thunderbird/user/Iceberg/</t>
  </si>
  <si>
    <t>vaandefanel</t>
  </si>
  <si>
    <t>https://addons.thunderbird.net/en-US/thunderbird/user/vaandefanel/</t>
  </si>
  <si>
    <t>haven667</t>
  </si>
  <si>
    <t>https://addons.thunderbird.net/en-US/thunderbird/user/haven667/</t>
  </si>
  <si>
    <t>https://addons.thunderbird.net/en-US/thunderbird/user/ff_bob/</t>
  </si>
  <si>
    <t>jorgk3</t>
  </si>
  <si>
    <t>https://addons.thunderbird.net/en-US/thunderbird/user/jorgk3/</t>
  </si>
  <si>
    <t>https://mozillians.org/en-US/u/jorgk/</t>
  </si>
  <si>
    <t>rkokkelk</t>
  </si>
  <si>
    <t>https://addons.thunderbird.net/en-US/thunderbird/user/rkokkelk/</t>
  </si>
  <si>
    <t>https://www.xsec.nl/</t>
  </si>
  <si>
    <t>kaktus312</t>
  </si>
  <si>
    <t>https://addons.thunderbird.net/en-US/thunderbird/user/kaktus312/</t>
  </si>
  <si>
    <t>tsubasa_kobayashi</t>
  </si>
  <si>
    <t>https://addons.thunderbird.net/en-US/thunderbird/user/tsubasa_kobayashi/</t>
  </si>
  <si>
    <t>conny_tarp</t>
  </si>
  <si>
    <t>https://addons.thunderbird.net/en-US/thunderbird/user/conny_tarp/</t>
  </si>
  <si>
    <t>joncody23</t>
  </si>
  <si>
    <t>https://addons.thunderbird.net/en-US/thunderbird/user/joncody23/</t>
  </si>
  <si>
    <t>https://addons.thunderbird.net/en-US/thunderbird/user/honesty/</t>
  </si>
  <si>
    <t>http://fonk.wz.cz/</t>
  </si>
  <si>
    <t>lemon_juice</t>
  </si>
  <si>
    <t>https://addons.thunderbird.net/en-US/thunderbird/user/lemon_juice/</t>
  </si>
  <si>
    <t>walterclozet</t>
  </si>
  <si>
    <t>https://addons.thunderbird.net/en-US/thunderbird/user/walterclozet/</t>
  </si>
  <si>
    <t>https://addons.thunderbird.net/en-US/thunderbird/user/adumoulin/</t>
  </si>
  <si>
    <t>OSK</t>
  </si>
  <si>
    <t>https://addons.thunderbird.net/en-US/thunderbird/user/OSK/</t>
  </si>
  <si>
    <t>http://remix.coding.io/</t>
  </si>
  <si>
    <t>meganz</t>
  </si>
  <si>
    <t>Auckland; New Zealand</t>
  </si>
  <si>
    <t>https://addons.thunderbird.net/en-US/thunderbird/user/meganz/</t>
  </si>
  <si>
    <t>https://mega.nz/</t>
  </si>
  <si>
    <t>orlench</t>
  </si>
  <si>
    <t>https://addons.thunderbird.net/en-US/thunderbird/user/orlench/</t>
  </si>
  <si>
    <t>http://www.tabtodo.com/</t>
  </si>
  <si>
    <t>https://addons.thunderbird.net/en-US/thunderbird/user/Conceiva/</t>
  </si>
  <si>
    <t>http://www.conceiva.com/</t>
  </si>
  <si>
    <t>JNSoftware</t>
  </si>
  <si>
    <t>https://addons.thunderbird.net/en-US/thunderbird/user/JNSoftware/</t>
  </si>
  <si>
    <t>http://www.jonn8.com/</t>
  </si>
  <si>
    <t>https://addons.thunderbird.net/en-US/thunderbird/user/hrimfaxi/</t>
  </si>
  <si>
    <t>https://addons.thunderbird.net/en-US/thunderbird/user/Kysic/</t>
  </si>
  <si>
    <t>pplandry</t>
  </si>
  <si>
    <t>https://addons.thunderbird.net/en-US/thunderbird/user/pplandry/</t>
  </si>
  <si>
    <t>http://www.infoqube.biz/</t>
  </si>
  <si>
    <t>tetrep</t>
  </si>
  <si>
    <t>https://addons.thunderbird.net/en-US/thunderbird/user/tetrep/</t>
  </si>
  <si>
    <t>Heiligkuh</t>
  </si>
  <si>
    <t>https://addons.thunderbird.net/en-US/thunderbird/user/Heiligkuh/</t>
  </si>
  <si>
    <t>http://www.github.com/heiligkuh</t>
  </si>
  <si>
    <t>Patrick_Dark</t>
  </si>
  <si>
    <t>Splendora; Texas; United States of America</t>
  </si>
  <si>
    <t>https://addons.thunderbird.net/en-US/thunderbird/user/Patrick_Dark/</t>
  </si>
  <si>
    <t>https://patrick.dark.name/</t>
  </si>
  <si>
    <t>https://addons.thunderbird.net/en-US/thunderbird/user/mkiol/</t>
  </si>
  <si>
    <t>PiotrGawel</t>
  </si>
  <si>
    <t>https://addons.thunderbird.net/en-US/thunderbird/user/PiotrGawel/</t>
  </si>
  <si>
    <t>Desktopd Collaboration</t>
  </si>
  <si>
    <t>desktopd-collaboration</t>
  </si>
  <si>
    <t>https://addons.thunderbird.net/en-US/thunderbird/user/desktopd-collaboration/</t>
  </si>
  <si>
    <t>https://notabug.org/desktopd</t>
  </si>
  <si>
    <t>Desktopd Collaboration (old account)</t>
  </si>
  <si>
    <t>desktopd-collaboration-old</t>
  </si>
  <si>
    <t>https://addons.thunderbird.net/en-US/thunderbird/user/desktopd-collaboration-old/</t>
  </si>
  <si>
    <t>https://notabug.org/org/desktopd</t>
  </si>
  <si>
    <t>Ð¢ÑƒÐºÑÐ¸</t>
  </si>
  <si>
    <t>https://addons.thunderbird.net/en-US/thunderbird/user/%D0%A2%D1%83%D0%BA%D1%81%D0%B8/</t>
  </si>
  <si>
    <t>https://addons.thunderbird.net/en-US/thunderbird/user/nativehyun/</t>
  </si>
  <si>
    <t>https://addons.thunderbird.net/en-US/thunderbird/user/wlkn/</t>
  </si>
  <si>
    <t>GÃ¡bor GyÃ¶rgy GulyÃ¡s</t>
  </si>
  <si>
    <t>gulyasg</t>
  </si>
  <si>
    <t>https://addons.thunderbird.net/en-US/thunderbird/user/gulyasg/</t>
  </si>
  <si>
    <t>https://gulyas.info/</t>
  </si>
  <si>
    <t>KovÃ¡cs ZoltÃ¡n</t>
  </si>
  <si>
    <t>anonymous-67e554aeaa939e4990bb5dd92ea763e8</t>
  </si>
  <si>
    <t>https://addons.thunderbird.net/en-US/thunderbird/user/anonymous-67e554aeaa939e4990bb5dd92ea763e8/</t>
  </si>
  <si>
    <t>Calais; France</t>
  </si>
  <si>
    <t>https://addons.thunderbird.net/en-US/thunderbird/user/AdUnblock/</t>
  </si>
  <si>
    <t>http://nilsine.fr/</t>
  </si>
  <si>
    <t>Igor</t>
  </si>
  <si>
    <t>ZmeyGoryn</t>
  </si>
  <si>
    <t>https://addons.thunderbird.net/en-US/thunderbird/user/ZmeyGoryn/</t>
  </si>
  <si>
    <t>http://sablok.ru/</t>
  </si>
  <si>
    <t>Sabonis Sergei</t>
  </si>
  <si>
    <t>SabonisSergei</t>
  </si>
  <si>
    <t>https://addons.thunderbird.net/en-US/thunderbird/user/SabonisSergei/</t>
  </si>
  <si>
    <t>https://addons.thunderbird.net/en-US/thunderbird/user/ansitcom/</t>
  </si>
  <si>
    <t>http://www.ansit-com.de/</t>
  </si>
  <si>
    <t>joeyranieri</t>
  </si>
  <si>
    <t>https://addons.thunderbird.net/en-US/thunderbird/user/joeyranieri/</t>
  </si>
  <si>
    <t>Jan Singon SlanÃƒÂ½</t>
  </si>
  <si>
    <t>Singon</t>
  </si>
  <si>
    <t>https://addons.thunderbird.net/en-US/thunderbird/user/Singon/</t>
  </si>
  <si>
    <t>https://addons.thunderbird.net/en-US/thunderbird/user/marsf/</t>
  </si>
  <si>
    <t>http://www.geocities.jp/chimantaea_mirabilis/</t>
  </si>
  <si>
    <t>eunetic</t>
  </si>
  <si>
    <t>Durmersheim</t>
  </si>
  <si>
    <t>https://addons.thunderbird.net/en-US/thunderbird/user/eunetic/</t>
  </si>
  <si>
    <t>http://www.eunetic.eu/</t>
  </si>
  <si>
    <t>Darmstadt</t>
  </si>
  <si>
    <t>https://addons.thunderbird.net/en-US/thunderbird/user/SECUSO/</t>
  </si>
  <si>
    <t>http://www.secuso.org</t>
  </si>
  <si>
    <t>nord-stream</t>
  </si>
  <si>
    <t>https://addons.thunderbird.net/en-US/thunderbird/user/nord-stream/</t>
  </si>
  <si>
    <t>mganss</t>
  </si>
  <si>
    <t>https://addons.thunderbird.net/en-US/thunderbird/user/mganss/</t>
  </si>
  <si>
    <t>http://www.updatestar.com/</t>
  </si>
  <si>
    <t>ConferenceCall_nl</t>
  </si>
  <si>
    <t>https://addons.thunderbird.net/en-US/thunderbird/user/ConferenceCall_nl/</t>
  </si>
  <si>
    <t>https://www.conferencecall.nl/</t>
  </si>
  <si>
    <t>telefonkonferenz_de</t>
  </si>
  <si>
    <t>Deutschland</t>
  </si>
  <si>
    <t>https://addons.thunderbird.net/en-US/thunderbird/user/telefonkonferenz_de/</t>
  </si>
  <si>
    <t>https://www.telefonkonferenz.de/</t>
  </si>
  <si>
    <t>ConferenceCall_couk</t>
  </si>
  <si>
    <t>United Kingdom</t>
  </si>
  <si>
    <t>https://addons.thunderbird.net/en-US/thunderbird/user/ConferenceCall_couk/</t>
  </si>
  <si>
    <t>https://www.conferencecall.co.uk/</t>
  </si>
  <si>
    <t>https://addons.thunderbird.net/en-US/thunderbird/user/NICT/</t>
  </si>
  <si>
    <t>Dugite-Code</t>
  </si>
  <si>
    <t>https://addons.thunderbird.net/en-US/thunderbird/user/Dugite-Code/</t>
  </si>
  <si>
    <t>https://peekread.info</t>
  </si>
  <si>
    <t>Ireland</t>
  </si>
  <si>
    <t>https://addons.thunderbird.net/en-US/thunderbird/user/TurtleTec/</t>
  </si>
  <si>
    <t>http://www.turtletec.ie/</t>
  </si>
  <si>
    <t>Furusho_Hidetoshi_UCI</t>
  </si>
  <si>
    <t>IIDA Bldg. 3-24-9; Nishi-Shinbashi; Minato-ku; Tokyo Japan</t>
  </si>
  <si>
    <t>https://addons.thunderbird.net/en-US/thunderbird/user/Furusho_Hidetoshi_UCI/</t>
  </si>
  <si>
    <t>http://www.unified.co.jp/</t>
  </si>
  <si>
    <t>invik</t>
  </si>
  <si>
    <t>https://addons.thunderbird.net/en-US/thunderbird/user/invik/</t>
  </si>
  <si>
    <t>Lyon</t>
  </si>
  <si>
    <t>https://addons.thunderbird.net/en-US/thunderbird/user/mdauphin/</t>
  </si>
  <si>
    <t>http://viewpoint.fr/</t>
  </si>
  <si>
    <t>https://addons.thunderbird.net/en-US/thunderbird/user/roger21/</t>
  </si>
  <si>
    <t>https://addons.thunderbird.net/en-US/thunderbird/user/Toftegaard/</t>
  </si>
  <si>
    <t>https://addons.thunderbird.net/en-US/thunderbird/user/alike03/</t>
  </si>
  <si>
    <t>https://addons.thunderbird.net/en-US/thunderbird/user/Qiqitori/</t>
  </si>
  <si>
    <t>http://blog.qiqitori.com/</t>
  </si>
  <si>
    <t>zoiper_com</t>
  </si>
  <si>
    <t>https://addons.thunderbird.net/en-US/thunderbird/user/zoiper_com/</t>
  </si>
  <si>
    <t>http://www.zoiper.com/</t>
  </si>
  <si>
    <t>https://addons.thunderbird.net/en-US/thunderbird/user/afurt/</t>
  </si>
  <si>
    <t>https://addons.thunderbird.net/en-US/thunderbird/user/oheil/</t>
  </si>
  <si>
    <t>https://addons.thunderbird.net/en-US/thunderbird/user/opto/</t>
  </si>
  <si>
    <t>https://addons.thunderbird.net/en-US/thunderbird/user/Garoe/</t>
  </si>
  <si>
    <t>mitsugu-oyama</t>
  </si>
  <si>
    <t>Osaka;Japan</t>
  </si>
  <si>
    <t>https://addons.thunderbird.net/en-US/thunderbird/user/mitsugu-oyama/</t>
  </si>
  <si>
    <t>http://mitsugu.github.io/</t>
  </si>
  <si>
    <t>https://addons.thunderbird.net/en-US/thunderbird/user/nkmathew/</t>
  </si>
  <si>
    <t>https://addons.thunderbird.net/en-US/thunderbird/user/clingykoala/</t>
  </si>
  <si>
    <t>https://addons.thunderbird.net/en-US/thunderbird/user/blizzy/</t>
  </si>
  <si>
    <t>mackshot</t>
  </si>
  <si>
    <t>https://addons.thunderbird.net/en-US/thunderbird/user/mackshot/</t>
  </si>
  <si>
    <t>anonymous-1f157fd7e64f3c52f6276da49f0e7b30</t>
  </si>
  <si>
    <t>https://addons.thunderbird.net/en-US/thunderbird/user/anonymous-1f157fd7e64f3c52f6276da49f0e7b30/</t>
  </si>
  <si>
    <t>jnaegele</t>
  </si>
  <si>
    <t>Pikesville; MD</t>
  </si>
  <si>
    <t>https://addons.thunderbird.net/en-US/thunderbird/user/jnaegele/</t>
  </si>
  <si>
    <t>http://grierforensics.com</t>
  </si>
  <si>
    <t>https://addons.thunderbird.net/en-US/thunderbird/user/MyAdFilter/</t>
  </si>
  <si>
    <t>http://www.myadfilter.com</t>
  </si>
  <si>
    <t>https://addons.thunderbird.net/en-US/thunderbird/user/Tinnyx/</t>
  </si>
  <si>
    <t>tipstrade</t>
  </si>
  <si>
    <t>https://addons.thunderbird.net/en-US/thunderbird/user/tipstrade/</t>
  </si>
  <si>
    <t>anonymous-0e8af1902e0864bb2d0b82423ab8741e</t>
  </si>
  <si>
    <t>https://addons.thunderbird.net/en-US/thunderbird/user/anonymous-0e8af1902e0864bb2d0b82423ab8741e/</t>
  </si>
  <si>
    <t>San Diego; CA</t>
  </si>
  <si>
    <t>https://addons.thunderbird.net/en-US/thunderbird/user/techblocker/</t>
  </si>
  <si>
    <t>http://techblocker.com/</t>
  </si>
  <si>
    <t>https://addons.thunderbird.net/en-US/thunderbird/user/mthaens/</t>
  </si>
  <si>
    <t>garoose</t>
  </si>
  <si>
    <t>Michigan</t>
  </si>
  <si>
    <t>https://addons.thunderbird.net/en-US/thunderbird/user/garoose/</t>
  </si>
  <si>
    <t>dicollecte</t>
  </si>
  <si>
    <t>https://addons.thunderbird.net/en-US/thunderbird/user/dicollecte/</t>
  </si>
  <si>
    <t>http://www.dicollecte.org/</t>
  </si>
  <si>
    <t>https://addons.thunderbird.net/en-US/thunderbird/user/jdede/</t>
  </si>
  <si>
    <t>https://addons.thunderbird.net/en-US/thunderbird/user/webreq/</t>
  </si>
  <si>
    <t>Chicago; IL</t>
  </si>
  <si>
    <t>https://addons.thunderbird.net/en-US/thunderbird/user/wbayever/</t>
  </si>
  <si>
    <t>http://www.wboptimum.com</t>
  </si>
  <si>
    <t>https://addons.thunderbird.net/en-US/thunderbird/user/nzeid/</t>
  </si>
  <si>
    <t>Sumzary</t>
  </si>
  <si>
    <t>Estonia</t>
  </si>
  <si>
    <t>https://addons.thunderbird.net/en-US/thunderbird/user/Sumzary/</t>
  </si>
  <si>
    <t>Kethlak</t>
  </si>
  <si>
    <t>https://addons.thunderbird.net/en-US/thunderbird/user/Kethlak/</t>
  </si>
  <si>
    <t>http://cassandra.gelvins.com</t>
  </si>
  <si>
    <t>https://addons.thunderbird.net/en-US/thunderbird/user/ansit-com/</t>
  </si>
  <si>
    <t>evandcombs</t>
  </si>
  <si>
    <t>Indianapolis; IN</t>
  </si>
  <si>
    <t>https://addons.thunderbird.net/en-US/thunderbird/user/evandcombs/</t>
  </si>
  <si>
    <t>https://www.evandcombs.com</t>
  </si>
  <si>
    <t>https://addons.thunderbird.net/en-US/thunderbird/user/N3tD3vil/</t>
  </si>
  <si>
    <t>baris-derin</t>
  </si>
  <si>
    <t>https://addons.thunderbird.net/en-US/thunderbird/user/baris-derin/</t>
  </si>
  <si>
    <t>http://barisderin.com</t>
  </si>
  <si>
    <t>https://addons.thunderbird.net/en-US/thunderbird/user/gusgov/</t>
  </si>
  <si>
    <t>https://addons.thunderbird.net/en-US/thunderbird/user/bodtx/</t>
  </si>
  <si>
    <t>https://addons.thunderbird.net/en-US/thunderbird/user/sfeu_/</t>
  </si>
  <si>
    <t>dvo</t>
  </si>
  <si>
    <t>https://addons.thunderbird.net/en-US/thunderbird/user/dvo/</t>
  </si>
  <si>
    <t>http://David.von-Oheimb.de/</t>
  </si>
  <si>
    <t>phdd</t>
  </si>
  <si>
    <t>Dresden</t>
  </si>
  <si>
    <t>https://addons.thunderbird.net/en-US/thunderbird/user/phdd/</t>
  </si>
  <si>
    <t>http://pehei.de</t>
  </si>
  <si>
    <t>vitaliy_demchuk</t>
  </si>
  <si>
    <t>https://addons.thunderbird.net/en-US/thunderbird/user/vitaliy_demchuk/</t>
  </si>
  <si>
    <t>DaBzzz</t>
  </si>
  <si>
    <t>WÃƒÂ¼rzburg; Germany</t>
  </si>
  <si>
    <t>https://addons.thunderbird.net/en-US/thunderbird/user/DaBzzz/</t>
  </si>
  <si>
    <t>djcuppat</t>
  </si>
  <si>
    <t>Neverland</t>
  </si>
  <si>
    <t>https://addons.thunderbird.net/en-US/thunderbird/user/djcuppat/</t>
  </si>
  <si>
    <t>PeterHavekes</t>
  </si>
  <si>
    <t>Nederland</t>
  </si>
  <si>
    <t>https://addons.thunderbird.net/en-US/thunderbird/user/PeterHavekes/</t>
  </si>
  <si>
    <t>https://addons.thunderbird.net/en-US/thunderbird/user/mafr/</t>
  </si>
  <si>
    <t>Kai-Erich</t>
  </si>
  <si>
    <t>https://addons.thunderbird.net/en-US/thunderbird/user/Kai-Erich/</t>
  </si>
  <si>
    <t>https://crosstimes.net</t>
  </si>
  <si>
    <t>sancus</t>
  </si>
  <si>
    <t>https://addons.thunderbird.net/en-US/thunderbird/user/sancus/</t>
  </si>
  <si>
    <t>anonymous-ce701d90a27a67673dffc1adf304981e</t>
  </si>
  <si>
    <t>Iran</t>
  </si>
  <si>
    <t>https://addons.thunderbird.net/en-US/thunderbird/user/anonymous-ce701d90a27a67673dffc1adf304981e/</t>
  </si>
  <si>
    <t>https://sokanacademy.com/</t>
  </si>
  <si>
    <t>synthemesc</t>
  </si>
  <si>
    <t>Uruguay</t>
  </si>
  <si>
    <t>https://addons.thunderbird.net/en-US/thunderbird/user/synthemesc/</t>
  </si>
  <si>
    <t>https://addons.thunderbird.net/en-US/thunderbird/user/Ysard/</t>
  </si>
  <si>
    <t>neil-bird</t>
  </si>
  <si>
    <t>https://addons.thunderbird.net/en-US/thunderbird/user/neil-bird/</t>
  </si>
  <si>
    <t>http://www.fnxweb.com/software-mozilla</t>
  </si>
  <si>
    <t>https://addons.thunderbird.net/en-US/thunderbird/user/Hahaha/</t>
  </si>
  <si>
    <t>https://addons.thunderbird.net/en-US/thunderbird/user/caligraf/</t>
  </si>
  <si>
    <t>https://addons.thunderbird.net/en-US/thunderbird/user/dreadnaut/</t>
  </si>
  <si>
    <t>http://dreadnaut.altervista.org/</t>
  </si>
  <si>
    <t>emmanuelrkr</t>
  </si>
  <si>
    <t>https://addons.thunderbird.net/en-US/thunderbird/user/emmanuelrkr/</t>
  </si>
  <si>
    <t>https://www.rymetemmanuel.fr/</t>
  </si>
  <si>
    <t>sebastianha</t>
  </si>
  <si>
    <t>https://addons.thunderbird.net/en-US/thunderbird/user/sebastianha/</t>
  </si>
  <si>
    <t>lab5</t>
  </si>
  <si>
    <t>Schweiz</t>
  </si>
  <si>
    <t>https://addons.thunderbird.net/en-US/thunderbird/user/lab5/</t>
  </si>
  <si>
    <t>https://lab5.ch</t>
  </si>
  <si>
    <t>https://addons.thunderbird.net/en-US/thunderbird/user/DaveRo/</t>
  </si>
  <si>
    <t>https://addons.thunderbird.net/en-US/thunderbird/user/onesolo2/</t>
  </si>
  <si>
    <t>j-g</t>
  </si>
  <si>
    <t>https://addons.thunderbird.net/en-US/thunderbird/user/j-g/</t>
  </si>
  <si>
    <t>anonymous-9f2615333eb29fd3589f08c3fe731001</t>
  </si>
  <si>
    <t>https://addons.thunderbird.net/en-US/thunderbird/user/anonymous-9f2615333eb29fd3589f08c3fe731001/</t>
  </si>
  <si>
    <t>userid</t>
  </si>
  <si>
    <t>Joined</t>
  </si>
  <si>
    <t>ATN Homepage</t>
  </si>
  <si>
    <t>User Homepage</t>
  </si>
  <si>
    <t>Location2</t>
  </si>
  <si>
    <t>Exts</t>
  </si>
  <si>
    <t>TopExtension</t>
  </si>
  <si>
    <t>Column1</t>
  </si>
  <si>
    <t>Column2</t>
  </si>
  <si>
    <t>Column3</t>
  </si>
  <si>
    <t>UsersAdj</t>
  </si>
  <si>
    <t>OID</t>
  </si>
  <si>
    <t>avgusers</t>
  </si>
  <si>
    <t>Filters</t>
  </si>
  <si>
    <t>TB522</t>
  </si>
  <si>
    <t>cTB52</t>
  </si>
  <si>
    <t>cTB60</t>
  </si>
  <si>
    <t>cTB68</t>
  </si>
  <si>
    <t>CurVersion</t>
  </si>
  <si>
    <t>https://addons.thunderbird.net/en-US/thunderbird/addon/pasteip/</t>
  </si>
  <si>
    <t>homepageURL</t>
  </si>
  <si>
    <t>supportURL</t>
  </si>
  <si>
    <t>cdTB52</t>
  </si>
  <si>
    <t>cdTB60</t>
  </si>
  <si>
    <t>cdTB68</t>
  </si>
  <si>
    <t>TB68</t>
  </si>
  <si>
    <t>https://addons.thunderbird.net/en-US/thunderbird/addon/inspectorwidget/</t>
  </si>
  <si>
    <t>{u'en-US': u'http://forum.projectit.com/'}</t>
  </si>
  <si>
    <t>https://addons.thunderbird.net/en-US/thunderbird/addon/contacts-sidebar/</t>
  </si>
  <si>
    <t>https://addons.thunderbird.net/en-US/thunderbird/addon/enigmail/</t>
  </si>
  <si>
    <t>{u'en-US': u'http://www.enigmail.net/support/'}</t>
  </si>
  <si>
    <t>https://addons.thunderbird.net/en-US/thunderbird/addon/launchy/</t>
  </si>
  <si>
    <t>https://addons.thunderbird.net/en-US/thunderbird/addon/buttons/</t>
  </si>
  <si>
    <t>https://addons.thunderbird.net/en-US/thunderbird/addon/easy-get-mail-button/</t>
  </si>
  <si>
    <t>https://addons.thunderbird.net/en-US/thunderbird/addon/open-long-url/</t>
  </si>
  <si>
    <t>https://addons.thunderbird.net/en-US/thunderbird/addon/forumzilla/</t>
  </si>
  <si>
    <t>https://addons.thunderbird.net/en-US/thunderbird/addon/copy-plain-text/</t>
  </si>
  <si>
    <t>https://addons.thunderbird.net/en-US/thunderbird/addon/image-zoom/</t>
  </si>
  <si>
    <t>{u'en-US': u'https://github.com/jasadams/imagezoom'}</t>
  </si>
  <si>
    <t>https://addons.thunderbird.net/en-US/thunderbird/addon/moji/</t>
  </si>
  <si>
    <t>{u'en-US': u'http://groups.google.com/group/moji'}</t>
  </si>
  <si>
    <t>https://addons.thunderbird.net/en-US/thunderbird/addon/delete-junk-context-menu/</t>
  </si>
  <si>
    <t>https://addons.thunderbird.net/en-US/thunderbird/addon/show-smtp-username/</t>
  </si>
  <si>
    <t>https://addons.thunderbird.net/en-US/thunderbird/addon/addresscontext/</t>
  </si>
  <si>
    <t>https://addons.thunderbird.net/en-US/thunderbird/addon/quote-colors/</t>
  </si>
  <si>
    <t>https://addons.thunderbird.net/en-US/thunderbird/addon/stockticker/</t>
  </si>
  <si>
    <t>https://addons.thunderbird.net/en-US/thunderbird/addon/view-headers-toggle-button/</t>
  </si>
  <si>
    <t>https://addons.thunderbird.net/en-US/thunderbird/addon/dirswitcher/</t>
  </si>
  <si>
    <t>https://addons.thunderbird.net/en-US/thunderbird/addon/javascript-debugger/</t>
  </si>
  <si>
    <t>{u'en-US': u'http://www.hacksrus.com/~ginda/venkman/faq/venkman-faq.html'}</t>
  </si>
  <si>
    <t>https://addons.thunderbird.net/en-US/thunderbird/addon/flashgot/</t>
  </si>
  <si>
    <t>{u'en-US': u'https://flashgot.net/forum'}</t>
  </si>
  <si>
    <t>https://addons.thunderbird.net/en-US/thunderbird/addon/conquery/</t>
  </si>
  <si>
    <t>https://addons.thunderbird.net/en-US/thunderbird/addon/foobar-controls/</t>
  </si>
  <si>
    <t>{u'en-US': u'http://www.basson.at/firefox-addons/foobarcontrols'}</t>
  </si>
  <si>
    <t>https://addons.thunderbird.net/en-US/thunderbird/addon/folderpane-tools/</t>
  </si>
  <si>
    <t>https://addons.thunderbird.net/en-US/thunderbird/addon/dict/</t>
  </si>
  <si>
    <t>{u'en-US': u'http://sourceforge.net/p/dictextension/tickets/'}</t>
  </si>
  <si>
    <t>https://addons.thunderbird.net/en-US/thunderbird/addon/allow-empty-subject/</t>
  </si>
  <si>
    <t>https://addons.thunderbird.net/en-US/thunderbird/addon/timestamp/</t>
  </si>
  <si>
    <t>https://addons.thunderbird.net/en-US/thunderbird/addon/bidi-mail-ui/</t>
  </si>
  <si>
    <t>{u'en-US': u'http://bidiui.mozdev.org/bugs.html'}</t>
  </si>
  <si>
    <t>https://addons.thunderbird.net/en-US/thunderbird/addon/world-weather/</t>
  </si>
  <si>
    <t>https://addons.thunderbird.net/en-US/thunderbird/addon/rss-editor/</t>
  </si>
  <si>
    <t>https://addons.thunderbird.net/en-US/thunderbird/addon/sender-verification-anti-phish/</t>
  </si>
  <si>
    <t>{u'en-US': u'http://razor.occams.info/code/spf'}</t>
  </si>
  <si>
    <t>https://addons.thunderbird.net/en-US/thunderbird/addon/quotecollapse/</t>
  </si>
  <si>
    <t>{u'en-US': u'https://github.com/mjg/QuoteCollapse/issues'}</t>
  </si>
  <si>
    <t>https://addons.thunderbird.net/en-US/thunderbird/addon/quickfile/</t>
  </si>
  <si>
    <t>https://addons.thunderbird.net/en-US/thunderbird/addon/inforss/</t>
  </si>
  <si>
    <t>{u'en-US': u'http://inforss.mozdev.org'}</t>
  </si>
  <si>
    <t>https://addons.thunderbird.net/en-US/thunderbird/addon/autocopy/</t>
  </si>
  <si>
    <t>https://addons.thunderbird.net/en-US/thunderbird/addon/mr-tech-toolkit/</t>
  </si>
  <si>
    <t>{u'en-US': u'http://forums.mozillazine.org/viewtopic.php?f=48&amp;t=669795'}</t>
  </si>
  <si>
    <t>https://addons.thunderbird.net/en-US/thunderbird/addon/aboutconfig/</t>
  </si>
  <si>
    <t>{u'en-US': u'https://github.com/mjg/AboutConfig/issues'}</t>
  </si>
  <si>
    <t>https://addons.thunderbird.net/en-US/thunderbird/addon/quitomzilla/</t>
  </si>
  <si>
    <t>https://addons.thunderbird.net/en-US/thunderbird/addon/infolister/</t>
  </si>
  <si>
    <t>{u'en-US': u'https://nickolay.github.io/infolister/'}</t>
  </si>
  <si>
    <t>https://addons.thunderbird.net/en-US/thunderbird/addon/text-size-toolbar/</t>
  </si>
  <si>
    <t>https://addons.thunderbird.net/en-US/thunderbird/addon/bork-bork-bork/</t>
  </si>
  <si>
    <t>{u'en-US': u'http://www.snert.com/'}</t>
  </si>
  <si>
    <t>https://addons.thunderbird.net/en-US/thunderbird/addon/sync-kolab/</t>
  </si>
  <si>
    <t>https://addons.thunderbird.net/en-US/thunderbird/addon/open-as-webfolder/</t>
  </si>
  <si>
    <t>{u'en-US': u'http://openwebfolder.mozdev.org'}</t>
  </si>
  <si>
    <t>https://addons.thunderbird.net/en-US/thunderbird/addon/mailredirect/</t>
  </si>
  <si>
    <t>{u'en-US': u'https://mailredirect.sourceforge.io/support.html'}</t>
  </si>
  <si>
    <t>https://addons.thunderbird.net/en-US/thunderbird/addon/pong-multiplayer/</t>
  </si>
  <si>
    <t>{u'en-US': u'http://www.captaincaveman.nl'}</t>
  </si>
  <si>
    <t>https://addons.thunderbird.net/en-US/thunderbird/addon/attachmentextractor/</t>
  </si>
  <si>
    <t>https://addons.thunderbird.net/en-US/thunderbird/addon/russ-key/</t>
  </si>
  <si>
    <t>{u'en-US': u'http://russkey.mozdev.org'}</t>
  </si>
  <si>
    <t>https://addons.thunderbird.net/en-US/thunderbird/addon/signature/</t>
  </si>
  <si>
    <t>https://addons.thunderbird.net/en-US/thunderbird/addon/messageid-finder/</t>
  </si>
  <si>
    <t>https://addons.thunderbird.net/en-US/thunderbird/addon/accountex/</t>
  </si>
  <si>
    <t>{u'en-US': u'http://www.astrapi.de'}</t>
  </si>
  <si>
    <t>https://addons.thunderbird.net/en-US/thunderbird/addon/signature-switch/</t>
  </si>
  <si>
    <t>https://addons.thunderbird.net/en-US/thunderbird/addon/nestedquote-remover/</t>
  </si>
  <si>
    <t>https://addons.thunderbird.net/en-US/thunderbird/addon/traduku/</t>
  </si>
  <si>
    <t>{u'en-US': u'http://tech.groups.yahoo.com/group/traduku_net/'}</t>
  </si>
  <si>
    <t>https://addons.thunderbird.net/en-US/thunderbird/addon/quicktext/</t>
  </si>
  <si>
    <t>https://addons.thunderbird.net/en-US/thunderbird/addon/preferential-new-guid/</t>
  </si>
  <si>
    <t>https://addons.thunderbird.net/en-US/thunderbird/addon/tb-autosave-extension/</t>
  </si>
  <si>
    <t>https://addons.thunderbird.net/en-US/thunderbird/addon/edit-html-source/</t>
  </si>
  <si>
    <t>https://addons.thunderbird.net/en-US/thunderbird/addon/fix-tb-titlebar-extension/</t>
  </si>
  <si>
    <t>https://addons.thunderbird.net/en-US/thunderbird/addon/move-search-items/</t>
  </si>
  <si>
    <t>https://addons.thunderbird.net/en-US/thunderbird/addon/message-notes/</t>
  </si>
  <si>
    <t>https://addons.thunderbird.net/en-US/thunderbird/addon/tb-reset-quote-header-extensio/</t>
  </si>
  <si>
    <t>https://addons.thunderbird.net/en-US/thunderbird/addon/sendtools/</t>
  </si>
  <si>
    <t>https://addons.thunderbird.net/en-US/thunderbird/addon/tb-change-from-and-fcc-on-comp/</t>
  </si>
  <si>
    <t>https://addons.thunderbird.net/en-US/thunderbird/addon/umtools/</t>
  </si>
  <si>
    <t>https://addons.thunderbird.net/en-US/thunderbird/addon/smilie-inserter/</t>
  </si>
  <si>
    <t>https://addons.thunderbird.net/en-US/thunderbird/addon/leet-key/</t>
  </si>
  <si>
    <t>{u'en-US': u'http://leetkey.mozdev.org'}</t>
  </si>
  <si>
    <t>https://addons.thunderbird.net/en-US/thunderbird/addon/mr-tech-disable-xpi-install-de/</t>
  </si>
  <si>
    <t>https://addons.thunderbird.net/en-US/thunderbird/addon/mr-tech-aboutabout/</t>
  </si>
  <si>
    <t>https://addons.thunderbird.net/en-US/thunderbird/addon/compactfolder/</t>
  </si>
  <si>
    <t>https://addons.thunderbird.net/en-US/thunderbird/addon/jabberpresence/</t>
  </si>
  <si>
    <t>https://addons.thunderbird.net/en-US/thunderbird/addon/padma/</t>
  </si>
  <si>
    <t>{u'en-US': u'http://padma.mozdev.org'}</t>
  </si>
  <si>
    <t>https://addons.thunderbird.net/en-US/thunderbird/addon/tb-header-tools-extension/</t>
  </si>
  <si>
    <t>https://addons.thunderbird.net/en-US/thunderbird/addon/tb-quickmove-extension/</t>
  </si>
  <si>
    <t>https://addons.thunderbird.net/en-US/thunderbird/addon/attachment-sizes/</t>
  </si>
  <si>
    <t>https://addons.thunderbird.net/en-US/thunderbird/addon/display-quota/</t>
  </si>
  <si>
    <t>https://addons.thunderbird.net/en-US/thunderbird/addon/transliterator/</t>
  </si>
  <si>
    <t>{u'en-US': u'http://www.benya.com/transliterator/'}</t>
  </si>
  <si>
    <t>https://addons.thunderbird.net/en-US/thunderbird/addon/cruisecontrol-monitor/</t>
  </si>
  <si>
    <t>{u'en-US': u'http://code.google.com/p/cc-monitor'}</t>
  </si>
  <si>
    <t>https://addons.thunderbird.net/en-US/thunderbird/addon/configdate/</t>
  </si>
  <si>
    <t>https://addons.thunderbird.net/en-US/thunderbird/addon/getsendbutton/</t>
  </si>
  <si>
    <t>https://addons.thunderbird.net/en-US/thunderbird/addon/smsalias-mozclient/</t>
  </si>
  <si>
    <t>{u'en-US': u'http://www.smsalias.com/'}</t>
  </si>
  <si>
    <t>https://addons.thunderbird.net/en-US/thunderbird/addon/nntpthreads/</t>
  </si>
  <si>
    <t>https://addons.thunderbird.net/en-US/thunderbird/addon/track-package/</t>
  </si>
  <si>
    <t>{u'en-US': u'http://www.trackpackageextension.com'}</t>
  </si>
  <si>
    <t>https://addons.thunderbird.net/en-US/thunderbird/addon/stickycharset/</t>
  </si>
  <si>
    <t>https://addons.thunderbird.net/en-US/thunderbird/addon/remove-duplicate-messages/</t>
  </si>
  <si>
    <t>https://addons.thunderbird.net/en-US/thunderbird/addon/notary/</t>
  </si>
  <si>
    <t>https://addons.thunderbird.net/en-US/thunderbird/addon/flatstyle-for-thunderbird/</t>
  </si>
  <si>
    <t>https://addons.thunderbird.net/en-US/thunderbird/addon/mr-tech-toggle-preview-pane/</t>
  </si>
  <si>
    <t>https://addons.thunderbird.net/en-US/thunderbird/addon/gdirections/</t>
  </si>
  <si>
    <t>{u'en-US': u'http://jeffpalm.com/gdirections/'}</t>
  </si>
  <si>
    <t>https://addons.thunderbird.net/en-US/thunderbird/addon/reminderfox/</t>
  </si>
  <si>
    <t>https://addons.thunderbird.net/en-US/thunderbird/addon/correct-identity/</t>
  </si>
  <si>
    <t>{u'en-US': u'https://github.com/dennisverspuij/tb-correctidentity'}</t>
  </si>
  <si>
    <t>https://addons.thunderbird.net/en-US/thunderbird/addon/address-book-synchronizer-betw/</t>
  </si>
  <si>
    <t>https://addons.thunderbird.net/en-US/thunderbird/addon/xpunge/</t>
  </si>
  <si>
    <t>{u'en-US': u'http://www.theodoretegos.net/mozilla/tb/'}</t>
  </si>
  <si>
    <t>https://addons.thunderbird.net/en-US/thunderbird/addon/grocery-list-generator/</t>
  </si>
  <si>
    <t>https://addons.thunderbird.net/en-US/thunderbird/addon/cutemenus-crystal-svg/</t>
  </si>
  <si>
    <t>https://addons.thunderbird.net/en-US/thunderbird/addon/quick-locale-switcher/</t>
  </si>
  <si>
    <t>{u'es': u'http://forum.captaincaveman.nl'}</t>
  </si>
  <si>
    <t>https://addons.thunderbird.net/en-US/thunderbird/addon/gmailui/</t>
  </si>
  <si>
    <t>{u'en-US': u'https://github.com/wangvisual/expression-search'}</t>
  </si>
  <si>
    <t>https://addons.thunderbird.net/en-US/thunderbird/addon/hebrew-calendar/</t>
  </si>
  <si>
    <t>{u'en-US': u'http://hcalendar.blogspot.com/'}</t>
  </si>
  <si>
    <t>https://addons.thunderbird.net/en-US/thunderbird/addon/nightly-tester-tools-lite/</t>
  </si>
  <si>
    <t>https://addons.thunderbird.net/en-US/thunderbird/addon/maximize-message-pane/</t>
  </si>
  <si>
    <t>https://addons.thunderbird.net/en-US/thunderbird/addon/sync-on-arrival/</t>
  </si>
  <si>
    <t>https://addons.thunderbird.net/en-US/thunderbird/addon/unselect-message/</t>
  </si>
  <si>
    <t>https://addons.thunderbird.net/en-US/thunderbird/addon/scroll-menus-on-drag/</t>
  </si>
  <si>
    <t>https://addons.thunderbird.net/en-US/thunderbird/addon/kbdmover/</t>
  </si>
  <si>
    <t>https://addons.thunderbird.net/en-US/thunderbird/addon/headers-toggle/</t>
  </si>
  <si>
    <t>https://addons.thunderbird.net/en-US/thunderbird/addon/shift-delete-controller/</t>
  </si>
  <si>
    <t>https://addons.thunderbird.net/en-US/thunderbird/addon/allow-html-temp/</t>
  </si>
  <si>
    <t>https://addons.thunderbird.net/en-US/thunderbird/addon/quickmenumc/</t>
  </si>
  <si>
    <t>https://addons.thunderbird.net/en-US/thunderbird/addon/rainbowpicker/</t>
  </si>
  <si>
    <t>https://addons.thunderbird.net/en-US/thunderbird/addon/mozpod/</t>
  </si>
  <si>
    <t>https://addons.thunderbird.net/en-US/thunderbird/addon/rss-linkify-subject/</t>
  </si>
  <si>
    <t>https://addons.thunderbird.net/en-US/thunderbird/addon/execute-js/</t>
  </si>
  <si>
    <t>{u'en-US': u'http://www.mouseless.de/index.php?/content/view/18/31/'}</t>
  </si>
  <si>
    <t>https://addons.thunderbird.net/en-US/thunderbird/addon/purge/</t>
  </si>
  <si>
    <t>https://addons.thunderbird.net/en-US/thunderbird/addon/dom-inspector/</t>
  </si>
  <si>
    <t>https://addons.thunderbird.net/en-US/thunderbird/addon/blunderdelay/</t>
  </si>
  <si>
    <t>{u'en-US': u'http://blunderdelay.mozdev.org/'}</t>
  </si>
  <si>
    <t>https://addons.thunderbird.net/en-US/thunderbird/addon/console%C2%B2/</t>
  </si>
  <si>
    <t>{u'en-US': u'http://forums.mozillazine.org/viewtopic.php?t=577627'}</t>
  </si>
  <si>
    <t>https://addons.thunderbird.net/en-US/thunderbird/addon/tag-the-bird/</t>
  </si>
  <si>
    <t>https://addons.thunderbird.net/en-US/thunderbird/addon/mailconsole/</t>
  </si>
  <si>
    <t>https://addons.thunderbird.net/en-US/thunderbird/addon/dom-inspector-mac-os-x/</t>
  </si>
  <si>
    <t>https://addons.thunderbird.net/en-US/thunderbird/addon/readonly-attachments/</t>
  </si>
  <si>
    <t>{u'en-US': u'http://yergler.net/ReadonlyAttachments'}</t>
  </si>
  <si>
    <t>https://addons.thunderbird.net/en-US/thunderbird/addon/dafizilla-table2clipboard/</t>
  </si>
  <si>
    <t>{u'en-US': u'http://dafizilla.sourceforge.net/table2clip'}</t>
  </si>
  <si>
    <t>https://addons.thunderbird.net/en-US/thunderbird/addon/easy-get-mail-button-new/</t>
  </si>
  <si>
    <t>https://addons.thunderbird.net/en-US/thunderbird/addon/folderflags/</t>
  </si>
  <si>
    <t>https://addons.thunderbird.net/en-US/thunderbird/addon/reply-in-group/</t>
  </si>
  <si>
    <t>https://addons.thunderbird.net/en-US/thunderbird/addon/sun-cult/</t>
  </si>
  <si>
    <t>https://addons.thunderbird.net/en-US/thunderbird/addon/fast-mail-redirect/</t>
  </si>
  <si>
    <t>https://addons.thunderbird.net/en-US/thunderbird/addon/options-menu/</t>
  </si>
  <si>
    <t>{u'en-US': u'http://james.istop.com/OptionsMenu'}</t>
  </si>
  <si>
    <t>https://addons.thunderbird.net/en-US/thunderbird/addon/mr-tech-gant-icon-pack/</t>
  </si>
  <si>
    <t>https://addons.thunderbird.net/en-US/thunderbird/addon/allow-local-addresses/</t>
  </si>
  <si>
    <t>https://addons.thunderbird.net/en-US/thunderbird/addon/email-notification-randomizer/</t>
  </si>
  <si>
    <t>https://addons.thunderbird.net/en-US/thunderbird/addon/update-notifier/</t>
  </si>
  <si>
    <t>{u'en-US': u'http://forums.mozillazine.org/viewtopic.php?t=384038'}</t>
  </si>
  <si>
    <t>https://addons.thunderbird.net/en-US/thunderbird/addon/minimizetotray/</t>
  </si>
  <si>
    <t>https://addons.thunderbird.net/en-US/thunderbird/addon/identity-reminder/</t>
  </si>
  <si>
    <t>https://addons.thunderbird.net/en-US/thunderbird/addon/identity-select/</t>
  </si>
  <si>
    <t>https://addons.thunderbird.net/en-US/thunderbird/addon/newsworthy-for-thunderbird-15/</t>
  </si>
  <si>
    <t>https://addons.thunderbird.net/en-US/thunderbird/addon/remember-mismatched-domains/</t>
  </si>
  <si>
    <t>https://addons.thunderbird.net/en-US/thunderbird/addon/fritzboxdial/</t>
  </si>
  <si>
    <t>https://addons.thunderbird.net/en-US/thunderbird/addon/favloc/</t>
  </si>
  <si>
    <t>{u'en-US': u'http://favloc.fligtar.com'}</t>
  </si>
  <si>
    <t>https://addons.thunderbird.net/en-US/thunderbird/addon/confirmfoldermove/</t>
  </si>
  <si>
    <t>https://addons.thunderbird.net/en-US/thunderbird/addon/exit-button-thunderbird/</t>
  </si>
  <si>
    <t>https://addons.thunderbird.net/en-US/thunderbird/addon/mouseless/</t>
  </si>
  <si>
    <t>https://addons.thunderbird.net/en-US/thunderbird/addon/searchwith/</t>
  </si>
  <si>
    <t>{u'en-US': u'http://searchwith.mozdev.org'}</t>
  </si>
  <si>
    <t>https://addons.thunderbird.net/en-US/thunderbird/addon/extension-manager-extended/</t>
  </si>
  <si>
    <t>{u'en-US': u'http://extended.spanglerco.com/'}</t>
  </si>
  <si>
    <t>https://addons.thunderbird.net/en-US/thunderbird/addon/withattach/</t>
  </si>
  <si>
    <t>https://addons.thunderbird.net/en-US/thunderbird/addon/syncmab/</t>
  </si>
  <si>
    <t>https://addons.thunderbird.net/en-US/thunderbird/addon/smtpselect/</t>
  </si>
  <si>
    <t>https://addons.thunderbird.net/en-US/thunderbird/addon/message-level-authentication/</t>
  </si>
  <si>
    <t>https://addons.thunderbird.net/en-US/thunderbird/addon/mark-all-read-button/</t>
  </si>
  <si>
    <t>https://addons.thunderbird.net/en-US/thunderbird/addon/check-and-send/</t>
  </si>
  <si>
    <t>https://addons.thunderbird.net/en-US/thunderbird/addon/folder-selection-thunderbird/</t>
  </si>
  <si>
    <t>https://addons.thunderbird.net/en-US/thunderbird/addon/external-email-alert/</t>
  </si>
  <si>
    <t>https://addons.thunderbird.net/en-US/thunderbird/addon/threadkey/</t>
  </si>
  <si>
    <t>https://addons.thunderbird.net/en-US/thunderbird/addon/slideshow/</t>
  </si>
  <si>
    <t>{u'en-US': u'http://pastisman-addons.goodforum.net/slideshow-f8/'}</t>
  </si>
  <si>
    <t>https://addons.thunderbird.net/en-US/thunderbird/addon/lightning/</t>
  </si>
  <si>
    <t>{u'en-US': u'https://groups.google.com/forum/#!forum/mozilla.support.calendar'}</t>
  </si>
  <si>
    <t>https://addons.thunderbird.net/en-US/thunderbird/addon/text-complete/</t>
  </si>
  <si>
    <t>{u'en-US': u'http://www.cfavatar.com/textComplete.cfm'}</t>
  </si>
  <si>
    <t>https://addons.thunderbird.net/en-US/thunderbird/addon/dom-inspector-linux/</t>
  </si>
  <si>
    <t>https://addons.thunderbird.net/en-US/thunderbird/addon/zombie-keys/</t>
  </si>
  <si>
    <t>{u'en-US': u'http://zombiekeys.mozdev.org/version.html'}</t>
  </si>
  <si>
    <t>https://addons.thunderbird.net/en-US/thunderbird/addon/toolbar-buttons/</t>
  </si>
  <si>
    <t>{u'en-US': u'http://codefisher.org/forum/'}</t>
  </si>
  <si>
    <t>https://addons.thunderbird.net/en-US/thunderbird/addon/get-before-send/</t>
  </si>
  <si>
    <t>https://addons.thunderbird.net/en-US/thunderbird/addon/tryagain/</t>
  </si>
  <si>
    <t>{u'en-US': u'http://getsatisfaction.com/tryagain/products/tryagain_tryagain_for_firefox'}</t>
  </si>
  <si>
    <t>https://addons.thunderbird.net/en-US/thunderbird/addon/rikaichan/</t>
  </si>
  <si>
    <t>{u'en-US': u'http://www.polarcloud.com/'}</t>
  </si>
  <si>
    <t>https://addons.thunderbird.net/en-US/thunderbird/addon/thunderbird-message-filter-imp/</t>
  </si>
  <si>
    <t>https://addons.thunderbird.net/en-US/thunderbird/addon/nostalgy/</t>
  </si>
  <si>
    <t>{u'en-US': u'http://alain.frisch.fr/soft_mozilla.html'}</t>
  </si>
  <si>
    <t>https://addons.thunderbird.net/en-US/thunderbird/addon/duplicate-contact-manager/</t>
  </si>
  <si>
    <t>https://addons.thunderbird.net/en-US/thunderbird/addon/mnenhy/</t>
  </si>
  <si>
    <t>https://addons.thunderbird.net/en-US/thunderbird/addon/addressbooks-synchronizer/</t>
  </si>
  <si>
    <t>{u'en-US': u'http://www.ggbs.de/extensions'}</t>
  </si>
  <si>
    <t>https://addons.thunderbird.net/en-US/thunderbird/addon/sieve/</t>
  </si>
  <si>
    <t>{u'en-US': u'https://github.com/thsmi/sieve'}</t>
  </si>
  <si>
    <t>https://addons.thunderbird.net/en-US/thunderbird/addon/copy-sent-to-current/</t>
  </si>
  <si>
    <t>https://addons.thunderbird.net/en-US/thunderbird/addon/orb-videomail/</t>
  </si>
  <si>
    <t>https://addons.thunderbird.net/en-US/thunderbird/addon/indic-ime/</t>
  </si>
  <si>
    <t>https://addons.thunderbird.net/en-US/thunderbird/addon/mailbox-alert/</t>
  </si>
  <si>
    <t>{u'en-US': u'https://tjeb.nl/Projects/Mailbox_Alert/'}</t>
  </si>
  <si>
    <t>https://addons.thunderbird.net/en-US/thunderbird/addon/greek-translator/</t>
  </si>
  <si>
    <t>{u'en-US': u'http://www.onnoot.com/wiki/greek_translator'}</t>
  </si>
  <si>
    <t>https://addons.thunderbird.net/en-US/thunderbird/addon/habu/</t>
  </si>
  <si>
    <t>{u'en-US': u'http://habu.mosinu.com'}</t>
  </si>
  <si>
    <t>https://addons.thunderbird.net/en-US/thunderbird/addon/whatmon/</t>
  </si>
  <si>
    <t>{u'en-US': u'http://jpmens.net/pages/whatmon-mozilla-extension-for-monitoring-whatever/'}</t>
  </si>
  <si>
    <t>https://addons.thunderbird.net/en-US/thunderbird/addon/mozlab/</t>
  </si>
  <si>
    <t>{u'en-US': u'http://groups.google.com/group/mozlab'}</t>
  </si>
  <si>
    <t>https://addons.thunderbird.net/en-US/thunderbird/addon/custom-buttons/</t>
  </si>
  <si>
    <t>{u'en-US': u'http://custombuttons.sf.net/forum/'}</t>
  </si>
  <si>
    <t>https://addons.thunderbird.net/en-US/thunderbird/addon/spamato4thunderbird/</t>
  </si>
  <si>
    <t>https://addons.thunderbird.net/en-US/thunderbird/addon/knujon/</t>
  </si>
  <si>
    <t>{u'en-US': u'http://secondwheel.googlepages.com/knujonthunderbirdextension'}</t>
  </si>
  <si>
    <t>https://addons.thunderbird.net/en-US/thunderbird/addon/senderface/</t>
  </si>
  <si>
    <t>https://addons.thunderbird.net/en-US/thunderbird/addon/password-exporter/</t>
  </si>
  <si>
    <t>{u'en-US': u'https://github.com/fligtar/password-exporter/wiki'}</t>
  </si>
  <si>
    <t>https://addons.thunderbird.net/en-US/thunderbird/addon/unread/</t>
  </si>
  <si>
    <t>https://addons.thunderbird.net/en-US/thunderbird/addon/folder-account/</t>
  </si>
  <si>
    <t>https://addons.thunderbird.net/en-US/thunderbird/addon/smartsave-thunderbird-extensio/</t>
  </si>
  <si>
    <t>https://addons.thunderbird.net/en-US/thunderbird/addon/open-all-links/</t>
  </si>
  <si>
    <t>https://addons.thunderbird.net/en-US/thunderbird/addon/avim/</t>
  </si>
  <si>
    <t>https://addons.thunderbird.net/en-US/thunderbird/addon/scroll-to-key/</t>
  </si>
  <si>
    <t>https://addons.thunderbird.net/en-US/thunderbird/addon/conversation-meta-language/</t>
  </si>
  <si>
    <t>https://addons.thunderbird.net/en-US/thunderbird/addon/tamilvisai-tamilkey/</t>
  </si>
  <si>
    <t>{u'en-US': u'http://tamilkey.mozdev.org/bugs.html '}</t>
  </si>
  <si>
    <t>https://addons.thunderbird.net/en-US/thunderbird/addon/splash/</t>
  </si>
  <si>
    <t>{u'en-US': u'http://forums.mozillazine.org/viewtopic.php?t=608349'}</t>
  </si>
  <si>
    <t>https://addons.thunderbird.net/en-US/thunderbird/addon/pow-plain-old-webserver/</t>
  </si>
  <si>
    <t>{u'en-US': u'http://davidkellogg.com/wiki/Main_Page'}</t>
  </si>
  <si>
    <t>https://addons.thunderbird.net/en-US/thunderbird/addon/paste-feed-location/</t>
  </si>
  <si>
    <t>https://addons.thunderbird.net/en-US/thunderbird/addon/xnote/</t>
  </si>
  <si>
    <t>{u'fr': u'http://www.starxpert.fr/'}</t>
  </si>
  <si>
    <t>https://addons.thunderbird.net/en-US/thunderbird/addon/right-click-watch-ignore/</t>
  </si>
  <si>
    <t>https://addons.thunderbird.net/en-US/thunderbird/addon/lernu-es/</t>
  </si>
  <si>
    <t>https://addons.thunderbird.net/en-US/thunderbird/addon/quickfolders-tabbed-folders/</t>
  </si>
  <si>
    <t>https://addons.thunderbird.net/en-US/thunderbird/addon/get-selected-messages/</t>
  </si>
  <si>
    <t>https://addons.thunderbird.net/en-US/thunderbird/addon/addto-miru-directory-server/</t>
  </si>
  <si>
    <t>https://addons.thunderbird.net/en-US/thunderbird/addon/mailclassifier/</t>
  </si>
  <si>
    <t>https://addons.thunderbird.net/en-US/thunderbird/addon/change/</t>
  </si>
  <si>
    <t>{u'en-US': u'http://www.c-est-simple.com/change'}</t>
  </si>
  <si>
    <t>https://addons.thunderbird.net/en-US/thunderbird/addon/dictionary-switcher/</t>
  </si>
  <si>
    <t>https://addons.thunderbird.net/en-US/thunderbird/addon/callingid-link-advisor/</t>
  </si>
  <si>
    <t>https://addons.thunderbird.net/en-US/thunderbird/addon/define/</t>
  </si>
  <si>
    <t>https://addons.thunderbird.net/en-US/thunderbird/addon/growl-new-message-notification/</t>
  </si>
  <si>
    <t>{u'en-US': u'https://github.com/mitar/growlnotify'}</t>
  </si>
  <si>
    <t>https://addons.thunderbird.net/en-US/thunderbird/addon/connsets/</t>
  </si>
  <si>
    <t>https://addons.thunderbird.net/en-US/thunderbird/addon/superoffice-mail-link/</t>
  </si>
  <si>
    <t>https://addons.thunderbird.net/en-US/thunderbird/addon/show-inout/</t>
  </si>
  <si>
    <t>https://addons.thunderbird.net/en-US/thunderbird/addon/russian-hot-keys-bugfix/</t>
  </si>
  <si>
    <t>https://addons.thunderbird.net/en-US/thunderbird/addon/edit-as-new/</t>
  </si>
  <si>
    <t>https://addons.thunderbird.net/en-US/thunderbird/addon/classicfox/</t>
  </si>
  <si>
    <t>{u'en-US': u'http://code.kliu.org/classicfox/'}</t>
  </si>
  <si>
    <t>https://addons.thunderbird.net/en-US/thunderbird/addon/country-lookup/</t>
  </si>
  <si>
    <t>https://addons.thunderbird.net/en-US/thunderbird/addon/nagios-checker/</t>
  </si>
  <si>
    <t>{u'en-US': u'http://code.google.com/p/nagioschecker/issues/list'}</t>
  </si>
  <si>
    <t>https://addons.thunderbird.net/en-US/thunderbird/addon/xmpp4moz/</t>
  </si>
  <si>
    <t>{u'en-US': u'http://groups.google.com/group/sameplace'}</t>
  </si>
  <si>
    <t>https://addons.thunderbird.net/en-US/thunderbird/addon/sameplace-instant-messenger/</t>
  </si>
  <si>
    <t>{u'en-US': u'http://www.sameplace.cc/support'}</t>
  </si>
  <si>
    <t>https://addons.thunderbird.net/en-US/thunderbird/addon/birthday-reminder/</t>
  </si>
  <si>
    <t>https://addons.thunderbird.net/en-US/thunderbird/addon/event-to-task-conversion-activ/</t>
  </si>
  <si>
    <t>https://addons.thunderbird.net/en-US/thunderbird/addon/lightning-multiweek-view/</t>
  </si>
  <si>
    <t>https://addons.thunderbird.net/en-US/thunderbird/addon/automatic-export/</t>
  </si>
  <si>
    <t>https://addons.thunderbird.net/en-US/thunderbird/addon/extension-list-dumper/</t>
  </si>
  <si>
    <t>https://addons.thunderbird.net/en-US/thunderbird/addon/packagemappingcom-extension/</t>
  </si>
  <si>
    <t>https://addons.thunderbird.net/en-US/thunderbird/addon/thunderbird-biff/</t>
  </si>
  <si>
    <t>{u'en-US': u'http://thunderbirdbiff.mozdev.org'}</t>
  </si>
  <si>
    <t>https://addons.thunderbird.net/en-US/thunderbird/addon/add-ons-toolbar-button/</t>
  </si>
  <si>
    <t>https://addons.thunderbird.net/en-US/thunderbird/addon/search-for-sender/</t>
  </si>
  <si>
    <t>https://addons.thunderbird.net/en-US/thunderbird/addon/adhiyan/</t>
  </si>
  <si>
    <t>{u'en-US': u'http://adhiyan.mozdev.org/bugs.html '}</t>
  </si>
  <si>
    <t>https://addons.thunderbird.net/en-US/thunderbird/addon/fingerfox-se/</t>
  </si>
  <si>
    <t>{u'en-US': u'http://www.fingerfox.amews.net/'}</t>
  </si>
  <si>
    <t>https://addons.thunderbird.net/en-US/thunderbird/addon/docked-js-console/</t>
  </si>
  <si>
    <t>https://addons.thunderbird.net/en-US/thunderbird/addon/environment-proxy/</t>
  </si>
  <si>
    <t>{u'en-US': u'http://www.as-computer.biz'}</t>
  </si>
  <si>
    <t>https://addons.thunderbird.net/en-US/thunderbird/addon/debuglogger/</t>
  </si>
  <si>
    <t>https://addons.thunderbird.net/en-US/thunderbird/addon/any-key/</t>
  </si>
  <si>
    <t>https://addons.thunderbird.net/en-US/thunderbird/addon/dictionary-switcher-for-thunde/</t>
  </si>
  <si>
    <t>https://addons.thunderbird.net/en-US/thunderbird/addon/auto-zip-attachments/</t>
  </si>
  <si>
    <t>{u'en-US': u'https://addons.mozilla.org/thunderbird/4003'}</t>
  </si>
  <si>
    <t>https://addons.thunderbird.net/en-US/thunderbird/addon/thunderbayes/</t>
  </si>
  <si>
    <t>https://addons.thunderbird.net/en-US/thunderbird/addon/adblock-plus-filter-uploader/</t>
  </si>
  <si>
    <t>{u'en-US': u'http://adblockfilters.mozdev.org/'}</t>
  </si>
  <si>
    <t>https://addons.thunderbird.net/en-US/thunderbird/addon/pastecode/</t>
  </si>
  <si>
    <t>https://addons.thunderbird.net/en-US/thunderbird/addon/custom-geometry/</t>
  </si>
  <si>
    <t>{u'en-US': u'http://customgeometry.mozdev.org/'}</t>
  </si>
  <si>
    <t>https://addons.thunderbird.net/en-US/thunderbird/addon/birdfon/</t>
  </si>
  <si>
    <t>https://addons.thunderbird.net/en-US/thunderbird/addon/nokia-synchronization/</t>
  </si>
  <si>
    <t>https://addons.thunderbird.net/en-US/thunderbird/addon/show-address/</t>
  </si>
  <si>
    <t>{u'en-US': u'http://www.moritz-abraham.de/de/programme/show-address.html'}</t>
  </si>
  <si>
    <t>https://addons.thunderbird.net/en-US/thunderbird/addon/run-filters-on-folder-button/</t>
  </si>
  <si>
    <t>https://addons.thunderbird.net/en-US/thunderbird/addon/world-weather-4144/</t>
  </si>
  <si>
    <t>https://addons.thunderbird.net/en-US/thunderbird/addon/ehtip/</t>
  </si>
  <si>
    <t>{u'en-US': u'http://groups.google.com/group/ehtip'}</t>
  </si>
  <si>
    <t>https://addons.thunderbird.net/en-US/thunderbird/addon/newsgroup-links/</t>
  </si>
  <si>
    <t>https://addons.thunderbird.net/en-US/thunderbird/addon/additional-folder-views/</t>
  </si>
  <si>
    <t>https://addons.thunderbird.net/en-US/thunderbird/addon/isadmin/</t>
  </si>
  <si>
    <t>{u'en-US': u'http://isadmin.mozdev.org/'}</t>
  </si>
  <si>
    <t>https://addons.thunderbird.net/en-US/thunderbird/addon/colored-diffs/</t>
  </si>
  <si>
    <t>{u'en-US': u'https://github.com/Qeole/colorediffs/issues'}</t>
  </si>
  <si>
    <t>https://addons.thunderbird.net/en-US/thunderbird/addon/%E4%B8%AD%E6%AD%A2%E3%83%9C%E3%82%BF%E3%83%B3%E3%81%8C%E3%81%97%E3%81%84%E3%81%9F%E3%81%91%E3%81%AB%E8%A6%8B%E3%81%88%E3%81%A6%E5%9B%B0%E3%82%8B/</t>
  </si>
  <si>
    <t>https://addons.thunderbird.net/en-US/thunderbird/addon/elemhidehelper/</t>
  </si>
  <si>
    <t>{u'en-US': u'https://adblockplus.org/forum/'}</t>
  </si>
  <si>
    <t>https://addons.thunderbird.net/en-US/thunderbird/addon/thunderplunger/</t>
  </si>
  <si>
    <t>https://addons.thunderbird.net/en-US/thunderbird/addon/filter-button-thunderbird/</t>
  </si>
  <si>
    <t>https://addons.thunderbird.net/en-US/thunderbird/addon/stationery/</t>
  </si>
  <si>
    <t>https://addons.thunderbird.net/en-US/thunderbird/addon/font-finder/</t>
  </si>
  <si>
    <t>{u'en-US': u'https://github.com/ecaron/firefox-font-finder/issues'}</t>
  </si>
  <si>
    <t>https://addons.thunderbird.net/en-US/thunderbird/addon/parolu/</t>
  </si>
  <si>
    <t>{u'en-US': u'http://lingvo.org/parolu'}</t>
  </si>
  <si>
    <t>https://addons.thunderbird.net/en-US/thunderbird/addon/lookout/</t>
  </si>
  <si>
    <t>{u'en-US': u'http://lookout.mozdev.org'}</t>
  </si>
  <si>
    <t>https://addons.thunderbird.net/en-US/thunderbird/addon/priority-switcher/</t>
  </si>
  <si>
    <t>https://addons.thunderbird.net/en-US/thunderbird/addon/key-manager/</t>
  </si>
  <si>
    <t>https://addons.thunderbird.net/en-US/thunderbird/addon/alphanumerator/</t>
  </si>
  <si>
    <t>{u'en-US': u'http://extensions.davekahler.com'}</t>
  </si>
  <si>
    <t>https://addons.thunderbird.net/en-US/thunderbird/addon/options-toolbar-button/</t>
  </si>
  <si>
    <t>https://addons.thunderbird.net/en-US/thunderbird/addon/print-preview-toolbar-button/</t>
  </si>
  <si>
    <t>https://addons.thunderbird.net/en-US/thunderbird/addon/account-manager-toolbar-button/</t>
  </si>
  <si>
    <t>{u'en-US': u'http://forum.addonsmirror.net'}</t>
  </si>
  <si>
    <t>https://addons.thunderbird.net/en-US/thunderbird/addon/xml-digital-signature-tool/</t>
  </si>
  <si>
    <t>https://addons.thunderbird.net/en-US/thunderbird/addon/thunderled/</t>
  </si>
  <si>
    <t>https://addons.thunderbird.net/en-US/thunderbird/addon/keyword-highlight/</t>
  </si>
  <si>
    <t>{u'ja': u'http://code.google.com/p/keywordhighlight-ext'}</t>
  </si>
  <si>
    <t>https://addons.thunderbird.net/en-US/thunderbird/addon/compact-menu-2/</t>
  </si>
  <si>
    <t>{u'en-US': u'http://github.com/Milly/compact_menu_2/issues'}</t>
  </si>
  <si>
    <t>https://addons.thunderbird.net/en-US/thunderbird/addon/disable-draganddrop-tb/</t>
  </si>
  <si>
    <t>{u'en-US': u'https://github.com/tekezo/disable_dnd_tb'}</t>
  </si>
  <si>
    <t>https://addons.thunderbird.net/en-US/thunderbird/addon/lightning-nightly-updater-unof/</t>
  </si>
  <si>
    <t>{u'en-US': u'http://ilpolipo.free.fr/addons/?sn=lnu'}</t>
  </si>
  <si>
    <t>https://addons.thunderbird.net/en-US/thunderbird/addon/provider-for-google-calendar/</t>
  </si>
  <si>
    <t>{u'en-US': u'http://groups.google.com/group/provider-for-google-calendar'}</t>
  </si>
  <si>
    <t>https://addons.thunderbird.net/en-US/thunderbird/addon/growl-notifications/</t>
  </si>
  <si>
    <t>https://addons.thunderbird.net/en-US/thunderbird/addon/fg-printers/</t>
  </si>
  <si>
    <t>{u'de': u'http://fgprinters.mozdev.org'}</t>
  </si>
  <si>
    <t>https://addons.thunderbird.net/en-US/thunderbird/addon/remove-duplicate-messages-alte/</t>
  </si>
  <si>
    <t>{u'en-US': u'https://removedupes.mozdev.org/bugs.html'}</t>
  </si>
  <si>
    <t>https://addons.thunderbird.net/en-US/thunderbird/addon/translation-panel-4698/</t>
  </si>
  <si>
    <t>{u'en-US': u'http://www4.pf-x.net/~nazodane/'}</t>
  </si>
  <si>
    <t>https://addons.thunderbird.net/en-US/thunderbird/addon/vcs-support/</t>
  </si>
  <si>
    <t>{u'en-US': u'http://vcssupport.blogspot.com/2008/10/frequently-asked-questions.html'}</t>
  </si>
  <si>
    <t>https://addons.thunderbird.net/en-US/thunderbird/addon/hidemenubar/</t>
  </si>
  <si>
    <t>{u'en-US': u'http://forums.mozillazine.org/viewtopic.php?t=766485'}</t>
  </si>
  <si>
    <t>https://addons.thunderbird.net/en-US/thunderbird/addon/spamness/</t>
  </si>
  <si>
    <t>https://addons.thunderbird.net/en-US/thunderbird/addon/manualjunkaction/</t>
  </si>
  <si>
    <t>https://addons.thunderbird.net/en-US/thunderbird/addon/aboutkittens/</t>
  </si>
  <si>
    <t>{u'en-US': u'http://ilpolipo.free.fr/addons/?sn=ak'}</t>
  </si>
  <si>
    <t>https://addons.thunderbird.net/en-US/thunderbird/addon/recipients-overview/</t>
  </si>
  <si>
    <t>https://addons.thunderbird.net/en-US/thunderbird/addon/restart-thunderbird-4847/</t>
  </si>
  <si>
    <t>{u'en-US': u'http://briks.si/kontakt/'}</t>
  </si>
  <si>
    <t>https://addons.thunderbird.net/en-US/thunderbird/addon/firetray/</t>
  </si>
  <si>
    <t>{u'en-US': u'https://github.com/foudfou/FireTray/issues'}</t>
  </si>
  <si>
    <t>https://addons.thunderbird.net/en-US/thunderbird/addon/bordercolors/</t>
  </si>
  <si>
    <t>{u'en-US': u'http://hci.stanford.edu/mkrieger/'}</t>
  </si>
  <si>
    <t>https://addons.thunderbird.net/en-US/thunderbird/addon/copy-attachment-to-clipboard/</t>
  </si>
  <si>
    <t>{u'en-US': u'http://abednarz.net/wp/?cat=11'}</t>
  </si>
  <si>
    <t>https://addons.thunderbird.net/en-US/thunderbird/addon/notto/</t>
  </si>
  <si>
    <t>https://addons.thunderbird.net/en-US/thunderbird/addon/foldercheck/</t>
  </si>
  <si>
    <t>https://addons.thunderbird.net/en-US/thunderbird/addon/book-text-mark/</t>
  </si>
  <si>
    <t>{u'en-US': u'http://booktextmark.mozdev.org'}</t>
  </si>
  <si>
    <t>https://addons.thunderbird.net/en-US/thunderbird/addon/tag-toolbar/</t>
  </si>
  <si>
    <t>https://addons.thunderbird.net/en-US/thunderbird/addon/marksubfolders/</t>
  </si>
  <si>
    <t>https://addons.thunderbird.net/en-US/thunderbird/addon/smtpswitch/</t>
  </si>
  <si>
    <t>{u'en-US': u'http://feelthefunkblast.wordpress.com/tag/smtpswitch/'}</t>
  </si>
  <si>
    <t>https://addons.thunderbird.net/en-US/thunderbird/addon/iranzilla/</t>
  </si>
  <si>
    <t>https://addons.thunderbird.net/en-US/thunderbird/addon/custom-buttons%C2%B2/</t>
  </si>
  <si>
    <t>https://addons.thunderbird.net/en-US/thunderbird/addon/simple-ht-jumper/</t>
  </si>
  <si>
    <t>https://addons.thunderbird.net/en-US/thunderbird/addon/card-viewer-extended/</t>
  </si>
  <si>
    <t>{u'en-US': u'http://www.trustedbird.org/'}</t>
  </si>
  <si>
    <t>https://addons.thunderbird.net/en-US/thunderbird/addon/send-format-ldap/</t>
  </si>
  <si>
    <t>https://addons.thunderbird.net/en-US/thunderbird/addon/xulmigemo/</t>
  </si>
  <si>
    <t>{u'en-US': u'https://github.com/piroor/xulmigemo/issues'}</t>
  </si>
  <si>
    <t>https://addons.thunderbird.net/en-US/thunderbird/addon/tb-custom-toolbar/</t>
  </si>
  <si>
    <t>https://addons.thunderbird.net/en-US/thunderbird/addon/tb-properties/</t>
  </si>
  <si>
    <t>https://addons.thunderbird.net/en-US/thunderbird/addon/ltnplus/</t>
  </si>
  <si>
    <t>https://addons.thunderbird.net/en-US/thunderbird/addon/dragtocompose/</t>
  </si>
  <si>
    <t>https://addons.thunderbird.net/en-US/thunderbird/addon/sender-name/</t>
  </si>
  <si>
    <t>https://addons.thunderbird.net/en-US/thunderbird/addon/copy-link-name-for-thunderbird/</t>
  </si>
  <si>
    <t>https://addons.thunderbird.net/en-US/thunderbird/addon/threadbubble/</t>
  </si>
  <si>
    <t>{u'en-US': u'http://www.micropipes.com/code/threadbubble/'}</t>
  </si>
  <si>
    <t>https://addons.thunderbird.net/en-US/thunderbird/addon/thunderbirthday/</t>
  </si>
  <si>
    <t>{u'en-US': u'http://ingomueller.net/mozilla/thunderbirthday'}</t>
  </si>
  <si>
    <t>https://addons.thunderbird.net/en-US/thunderbird/addon/thunderbrowse/</t>
  </si>
  <si>
    <t>https://addons.thunderbird.net/en-US/thunderbird/addon/bosskey/</t>
  </si>
  <si>
    <t>https://addons.thunderbird.net/en-US/thunderbird/addon/simple-search-for-extension/</t>
  </si>
  <si>
    <t>{u'en-US': u'http://ilpolipo.free.fr/addons/?sn=ssfe'}</t>
  </si>
  <si>
    <t>https://addons.thunderbird.net/en-US/thunderbird/addon/wordreference-translator/</t>
  </si>
  <si>
    <t>{u'en-US': u'https://github.com/sanoodles/wrtranslator/issues'}</t>
  </si>
  <si>
    <t>https://addons.thunderbird.net/en-US/thunderbird/addon/send-filter/</t>
  </si>
  <si>
    <t>https://addons.thunderbird.net/en-US/thunderbird/addon/kyrgyz-key/</t>
  </si>
  <si>
    <t>https://addons.thunderbird.net/en-US/thunderbird/addon/confirm-address-5582/</t>
  </si>
  <si>
    <t>{u'ja': u'https://github.com/Meatian/confirm-address'}</t>
  </si>
  <si>
    <t>https://addons.thunderbird.net/en-US/thunderbird/addon/locale2mui/</t>
  </si>
  <si>
    <t>{u'en-US': u'http://www.id.ethz.ch/people/allid_list/heim/index'}</t>
  </si>
  <si>
    <t>https://addons.thunderbird.net/en-US/thunderbird/addon/blinking-alert/</t>
  </si>
  <si>
    <t>https://addons.thunderbird.net/en-US/thunderbird/addon/multi-ldap/</t>
  </si>
  <si>
    <t>https://addons.thunderbird.net/en-US/thunderbird/addon/folder-filters-button/</t>
  </si>
  <si>
    <t>https://addons.thunderbird.net/en-US/thunderbird/addon/boomerang/</t>
  </si>
  <si>
    <t>{u'de': u'http://www.pragma.biz/content/view/196/280/'}</t>
  </si>
  <si>
    <t>https://addons.thunderbird.net/en-US/thunderbird/addon/xsearchbart2/</t>
  </si>
  <si>
    <t>{u'en-US': u'http://xsidebar.mozdev.org/'}</t>
  </si>
  <si>
    <t>https://addons.thunderbird.net/en-US/thunderbird/addon/attachment-reminder/</t>
  </si>
  <si>
    <t>https://addons.thunderbird.net/en-US/thunderbird/addon/auto-resize-jpeg/</t>
  </si>
  <si>
    <t>https://addons.thunderbird.net/en-US/thunderbird/addon/firesizer/</t>
  </si>
  <si>
    <t>{u'en-US': u'https://addons.mozilla.org/en-US/firefox/addon/5792'}</t>
  </si>
  <si>
    <t>https://addons.thunderbird.net/en-US/thunderbird/addon/sqlite-manager/</t>
  </si>
  <si>
    <t>{u'en-US': u'https://github.com/lazierthanthou/sqlite-manager'}</t>
  </si>
  <si>
    <t>https://addons.thunderbird.net/en-US/thunderbird/addon/cutebuttons-crystal-svg/</t>
  </si>
  <si>
    <t>{u'en-US': u'https://choggi.org/misc/CuteButtonsCrystalSVG/'}</t>
  </si>
  <si>
    <t>https://addons.thunderbird.net/en-US/thunderbird/addon/south-african-english-spell-ch/</t>
  </si>
  <si>
    <t>https://addons.thunderbird.net/en-US/thunderbird/addon/kolobok-smiles-for-firefox/</t>
  </si>
  <si>
    <t>{u'en-US': u'http://www.forums.kolobok.us/index.php?showtopic=595'}</t>
  </si>
  <si>
    <t>https://addons.thunderbird.net/en-US/thunderbird/addon/jswo-alert/</t>
  </si>
  <si>
    <t>{u'en-US': u'http://hades.distant-angel.co.uk/'}</t>
  </si>
  <si>
    <t>https://addons.thunderbird.net/en-US/thunderbird/addon/text2link/</t>
  </si>
  <si>
    <t>{u'en-US': u'http://text2link.net/'}</t>
  </si>
  <si>
    <t>https://addons.thunderbird.net/en-US/thunderbird/addon/searchimdb/</t>
  </si>
  <si>
    <t>https://addons.thunderbird.net/en-US/thunderbird/addon/return-receipt-toolbar-button/</t>
  </si>
  <si>
    <t>https://addons.thunderbird.net/en-US/thunderbird/addon/zindus/</t>
  </si>
  <si>
    <t>https://addons.thunderbird.net/en-US/thunderbird/addon/dictsinfo/</t>
  </si>
  <si>
    <t>https://addons.thunderbird.net/en-US/thunderbird/addon/rtore/</t>
  </si>
  <si>
    <t>https://addons.thunderbird.net/en-US/thunderbird/addon/disable-folder-drag-button/</t>
  </si>
  <si>
    <t>https://addons.thunderbird.net/en-US/thunderbird/addon/show-password-on-input/</t>
  </si>
  <si>
    <t>https://addons.thunderbird.net/en-US/thunderbird/addon/couch-managers-mock-draft-moni/</t>
  </si>
  <si>
    <t>https://addons.thunderbird.net/en-US/thunderbird/addon/equations/</t>
  </si>
  <si>
    <t>https://addons.thunderbird.net/en-US/thunderbird/addon/browsrbounce/</t>
  </si>
  <si>
    <t>https://addons.thunderbird.net/en-US/thunderbird/addon/uxu-unittestxul/</t>
  </si>
  <si>
    <t>{u'en-US': u'https://github.com/clear-code/uxu/issues'}</t>
  </si>
  <si>
    <t>https://addons.thunderbird.net/en-US/thunderbird/addon/gmail-imap-account-setup/</t>
  </si>
  <si>
    <t>https://addons.thunderbird.net/en-US/thunderbird/addon/certificate-patrol/</t>
  </si>
  <si>
    <t>{u'en-US': u'http://patrol.psyced.org'}</t>
  </si>
  <si>
    <t>https://addons.thunderbird.net/en-US/thunderbird/addon/dcurrency/</t>
  </si>
  <si>
    <t>https://addons.thunderbird.net/en-US/thunderbird/addon/expiry-timestamp/</t>
  </si>
  <si>
    <t>https://addons.thunderbird.net/en-US/thunderbird/addon/tab-wheel-scroll/</t>
  </si>
  <si>
    <t>{u'en-US': u'https://github.com/mthamil/Tab-Wheel-Scroll'}</t>
  </si>
  <si>
    <t>https://addons.thunderbird.net/en-US/thunderbird/addon/menu-editor-ii/</t>
  </si>
  <si>
    <t>{u'en-US': u'https://addons.mozilla.org/addon/6519'}</t>
  </si>
  <si>
    <t>https://addons.thunderbird.net/en-US/thunderbird/addon/threadvis/</t>
  </si>
  <si>
    <t>https://addons.thunderbird.net/en-US/thunderbird/addon/sms-sidebar/</t>
  </si>
  <si>
    <t>https://addons.thunderbird.net/en-US/thunderbird/addon/dom-inspector-6622/</t>
  </si>
  <si>
    <t>{u'en-US': u'http://www.mozilla.org/projects/inspector/'}</t>
  </si>
  <si>
    <t>https://addons.thunderbird.net/en-US/thunderbird/addon/randomsignature/</t>
  </si>
  <si>
    <t>https://addons.thunderbird.net/en-US/thunderbird/addon/preslovar/</t>
  </si>
  <si>
    <t>{u'en-US': u'http://slovar.rs/addon/preslovar/preslovar.html'}</t>
  </si>
  <si>
    <t>https://addons.thunderbird.net/en-US/thunderbird/addon/pecindolor/</t>
  </si>
  <si>
    <t>https://addons.thunderbird.net/en-US/thunderbird/addon/find-in-numbers/</t>
  </si>
  <si>
    <t>{u'en-US': u'http://ehsanakhgari.org/mozilla/extensions/firefox/find-in-numbers'}</t>
  </si>
  <si>
    <t>https://addons.thunderbird.net/en-US/thunderbird/addon/ics-inspector/</t>
  </si>
  <si>
    <t>https://addons.thunderbird.net/en-US/thunderbird/addon/forward/</t>
  </si>
  <si>
    <t>{u'en-US': u'http://forward.mozdev.org/list.html'}</t>
  </si>
  <si>
    <t>https://addons.thunderbird.net/en-US/thunderbird/addon/select-address-book-text/</t>
  </si>
  <si>
    <t>{u'en-US': u'http://select-address-book.blogspot.com/'}</t>
  </si>
  <si>
    <t>https://addons.thunderbird.net/en-US/thunderbird/addon/electoral-college-monitor/</t>
  </si>
  <si>
    <t>https://addons.thunderbird.net/en-US/thunderbird/addon/open-addons/</t>
  </si>
  <si>
    <t>https://addons.thunderbird.net/en-US/thunderbird/addon/auto-address-cleaner/</t>
  </si>
  <si>
    <t>https://addons.thunderbird.net/en-US/thunderbird/addon/muttator/</t>
  </si>
  <si>
    <t>{u'en-US': u'http://www.vimperator.org'}</t>
  </si>
  <si>
    <t>https://addons.thunderbird.net/en-US/thunderbird/addon/yarip/</t>
  </si>
  <si>
    <t>https://addons.thunderbird.net/en-US/thunderbird/addon/look-up-in-dictionary-7261/</t>
  </si>
  <si>
    <t>https://addons.thunderbird.net/en-US/thunderbird/addon/google-contacts/</t>
  </si>
  <si>
    <t>https://addons.thunderbird.net/en-US/thunderbird/addon/smtp-control/</t>
  </si>
  <si>
    <t>{u'en-US': u'http://www.phpconcept.net/smtp-control'}</t>
  </si>
  <si>
    <t>https://addons.thunderbird.net/en-US/thunderbird/addon/extension-developer/</t>
  </si>
  <si>
    <t>{u'en-US': u'http://ted.mielczarek.org/code/mozilla/extensiondev/'}</t>
  </si>
  <si>
    <t>https://addons.thunderbird.net/en-US/thunderbird/addon/force-rtl/</t>
  </si>
  <si>
    <t>https://addons.thunderbird.net/en-US/thunderbird/addon/tea-timer/</t>
  </si>
  <si>
    <t>https://addons.thunderbird.net/en-US/thunderbird/addon/unifinder-views/</t>
  </si>
  <si>
    <t>https://addons.thunderbird.net/en-US/thunderbird/addon/tv-program/</t>
  </si>
  <si>
    <t>https://addons.thunderbird.net/en-US/thunderbird/addon/clean-subject/</t>
  </si>
  <si>
    <t>https://addons.thunderbird.net/en-US/thunderbird/addon/xpcomviewer/</t>
  </si>
  <si>
    <t>https://addons.thunderbird.net/en-US/thunderbird/addon/rvrtrip/</t>
  </si>
  <si>
    <t>{u'en-US': u'http://www.rvrtrip.tk'}</t>
  </si>
  <si>
    <t>https://addons.thunderbird.net/en-US/thunderbird/addon/unmht/</t>
  </si>
  <si>
    <t>https://addons.thunderbird.net/en-US/thunderbird/addon/thundersomething/</t>
  </si>
  <si>
    <t>https://addons.thunderbird.net/en-US/thunderbird/addon/gcontactsync/</t>
  </si>
  <si>
    <t>{u'en-US': u'http://www.pirules.org/forum'}</t>
  </si>
  <si>
    <t>https://addons.thunderbird.net/en-US/thunderbird/addon/been2long/</t>
  </si>
  <si>
    <t>https://addons.thunderbird.net/en-US/thunderbird/addon/purge-events/</t>
  </si>
  <si>
    <t>https://addons.thunderbird.net/en-US/thunderbird/addon/mutt-keys/</t>
  </si>
  <si>
    <t>https://addons.thunderbird.net/en-US/thunderbird/addon/chromatasks/</t>
  </si>
  <si>
    <t>https://addons.thunderbird.net/en-US/thunderbird/addon/colorify-unread-watched-nntp/</t>
  </si>
  <si>
    <t>{u'en-US': u'http://wodny.org/'}</t>
  </si>
  <si>
    <t>https://addons.thunderbird.net/en-US/thunderbird/addon/smime-security-for-multiple-id/</t>
  </si>
  <si>
    <t>https://addons.thunderbird.net/en-US/thunderbird/addon/a-better-smime-gui/</t>
  </si>
  <si>
    <t>{u'en-US': u'http://people.sabanciuniv.edu/levi/SMIME-GUI-addon/'}</t>
  </si>
  <si>
    <t>https://addons.thunderbird.net/en-US/thunderbird/addon/new-mail-icon/</t>
  </si>
  <si>
    <t>{u'en-US': u'http://moztraybiff.mozdev.org/'}</t>
  </si>
  <si>
    <t>https://addons.thunderbird.net/en-US/thunderbird/addon/file-bug-report/</t>
  </si>
  <si>
    <t>https://addons.thunderbird.net/en-US/thunderbird/addon/view-your-certificates-email-a/</t>
  </si>
  <si>
    <t>{u'en-US': u'http://www.goebel-consult.de/'}</t>
  </si>
  <si>
    <t>https://addons.thunderbird.net/en-US/thunderbird/addon/json-calendar-provider/</t>
  </si>
  <si>
    <t>{u'en-US': u'http://www.akbkhome.com/blog.php/View/174/JSON.html'}</t>
  </si>
  <si>
    <t>https://addons.thunderbird.net/en-US/thunderbird/addon/ruler-bar/</t>
  </si>
  <si>
    <t>{u'en-US': u'https://github.com/piroor/rulerbar/issues'}</t>
  </si>
  <si>
    <t>https://addons.thunderbird.net/en-US/thunderbird/addon/keepass-helper/</t>
  </si>
  <si>
    <t>https://addons.thunderbird.net/en-US/thunderbird/addon/reloadpac/</t>
  </si>
  <si>
    <t>{u'en-US': u'https://bugzilla.mozilla.org/show_bug.cgi?id=351163'}</t>
  </si>
  <si>
    <t>https://addons.thunderbird.net/en-US/thunderbird/addon/stacked-inspector/</t>
  </si>
  <si>
    <t>https://addons.thunderbird.net/en-US/thunderbird/addon/open-addons-tb/</t>
  </si>
  <si>
    <t>https://addons.thunderbird.net/en-US/thunderbird/addon/bugmail/</t>
  </si>
  <si>
    <t>https://addons.thunderbird.net/en-US/thunderbird/addon/mass-password-reset/</t>
  </si>
  <si>
    <t>https://addons.thunderbird.net/en-US/thunderbird/addon/evolution-mirror/</t>
  </si>
  <si>
    <t>https://addons.thunderbird.net/en-US/thunderbird/addon/viewabout/</t>
  </si>
  <si>
    <t>{u'en-US': u'https://github.com/nth10sd/viewabout'}</t>
  </si>
  <si>
    <t>https://addons.thunderbird.net/en-US/thunderbird/addon/extra-folder-columns/</t>
  </si>
  <si>
    <t>https://addons.thunderbird.net/en-US/thunderbird/addon/keyfixer/</t>
  </si>
  <si>
    <t>{u'en-US': u'https://github.com/heisencoder/keyfixer'}</t>
  </si>
  <si>
    <t>https://addons.thunderbird.net/en-US/thunderbird/addon/startupmaster/</t>
  </si>
  <si>
    <t>https://addons.thunderbird.net/en-US/thunderbird/addon/addressbook-in-mode-toolbar/</t>
  </si>
  <si>
    <t>https://addons.thunderbird.net/en-US/thunderbird/addon/emarks/</t>
  </si>
  <si>
    <t>https://addons.thunderbird.net/en-US/thunderbird/addon/glodaquilla-search-indexing-en/</t>
  </si>
  <si>
    <t>{u'en-US': u'http://mesquilla.com/forum/glodaquilla'}</t>
  </si>
  <si>
    <t>https://addons.thunderbird.net/en-US/thunderbird/addon/junquilla/</t>
  </si>
  <si>
    <t>{u'en-US': u'http://mesquilla.com/forum/junquilla'}</t>
  </si>
  <si>
    <t>https://addons.thunderbird.net/en-US/thunderbird/addon/fast-close-tabs/</t>
  </si>
  <si>
    <t>https://addons.thunderbird.net/en-US/thunderbird/addon/tonequilla/</t>
  </si>
  <si>
    <t>{u'en-US': u'http://www.mesquilla.com/forum/tonequilla'}</t>
  </si>
  <si>
    <t>https://addons.thunderbird.net/en-US/thunderbird/addon/email-address-crawler/</t>
  </si>
  <si>
    <t>https://addons.thunderbird.net/en-US/thunderbird/addon/xsidebar-for-thunderbird/</t>
  </si>
  <si>
    <t>https://addons.thunderbird.net/en-US/thunderbird/addon/filtaquilla/</t>
  </si>
  <si>
    <t>https://addons.thunderbird.net/en-US/thunderbird/addon/thunderretract/</t>
  </si>
  <si>
    <t>https://addons.thunderbird.net/en-US/thunderbird/addon/new-tab-button/</t>
  </si>
  <si>
    <t>{u'en-US': u'http://hogiblog.blogspot.com/2008/12/open-new-tab-extension-for-thunderbird3.html'}</t>
  </si>
  <si>
    <t>https://addons.thunderbird.net/en-US/thunderbird/addon/sendvia/</t>
  </si>
  <si>
    <t>https://addons.thunderbird.net/en-US/thunderbird/addon/minimizetotray-for-ff-35/</t>
  </si>
  <si>
    <t>{u'en-US': u'http://jivkosfirefoxthemes.forumotion.com/problems-with-programs-f11/minimize-to-tray-for-firefox-36-t48.htm#426'}</t>
  </si>
  <si>
    <t>https://addons.thunderbird.net/en-US/thunderbird/addon/archive-this/</t>
  </si>
  <si>
    <t>{u'en-US': u'http://tb-archive-this.sf.net/'}</t>
  </si>
  <si>
    <t>https://addons.thunderbird.net/en-US/thunderbird/addon/togglereplied-10558/</t>
  </si>
  <si>
    <t>{u'en-US': u'http://www.eyrich-net.org/mozilla/mozapps.html'}</t>
  </si>
  <si>
    <t>https://addons.thunderbird.net/en-US/thunderbird/addon/cantofish/</t>
  </si>
  <si>
    <t>https://addons.thunderbird.net/en-US/thunderbird/addon/telify/</t>
  </si>
  <si>
    <t>https://addons.thunderbird.net/en-US/thunderbird/addon/taquilla/</t>
  </si>
  <si>
    <t>{u'en-US': u'http://mesquilla.com/forum/taquilla'}</t>
  </si>
  <si>
    <t>https://addons.thunderbird.net/en-US/thunderbird/addon/shrunked-image-resizer/</t>
  </si>
  <si>
    <t>https://addons.thunderbird.net/en-US/thunderbird/addon/autoproxy/</t>
  </si>
  <si>
    <t>{u'en-US': u'https://autoproxy.org/'}</t>
  </si>
  <si>
    <t>https://addons.thunderbird.net/en-US/thunderbird/addon/vnotereader/</t>
  </si>
  <si>
    <t>{u'en-US': u'http://www.fearofmice.co.uk/welcome/vnotereader'}</t>
  </si>
  <si>
    <t>https://addons.thunderbird.net/en-US/thunderbird/addon/zhong-wen/</t>
  </si>
  <si>
    <t>https://addons.thunderbird.net/en-US/thunderbird/addon/timer-fire/</t>
  </si>
  <si>
    <t>https://addons.thunderbird.net/en-US/thunderbird/addon/any-confirmation-message-befor/</t>
  </si>
  <si>
    <t>https://addons.thunderbird.net/en-US/thunderbird/addon/timeline/</t>
  </si>
  <si>
    <t>https://addons.thunderbird.net/en-US/thunderbird/addon/mdn-extended/</t>
  </si>
  <si>
    <t>https://addons.thunderbird.net/en-US/thunderbird/addon/check-recipients/</t>
  </si>
  <si>
    <t>https://addons.thunderbird.net/en-US/thunderbird/addon/crl-over-ldap/</t>
  </si>
  <si>
    <t>https://addons.thunderbird.net/en-US/thunderbird/addon/notification-viewer/</t>
  </si>
  <si>
    <t>https://addons.thunderbird.net/en-US/thunderbird/addon/address-close-button/</t>
  </si>
  <si>
    <t>https://addons.thunderbird.net/en-US/thunderbird/addon/year-view/</t>
  </si>
  <si>
    <t>https://addons.thunderbird.net/en-US/thunderbird/addon/no-message-pane-sort-by-mouse/</t>
  </si>
  <si>
    <t>https://addons.thunderbird.net/en-US/thunderbird/addon/refwdformatter/</t>
  </si>
  <si>
    <t>{u'en-US': u'https://github.com/isshiki/ReFwdFormatter/issues'}</t>
  </si>
  <si>
    <t>https://addons.thunderbird.net/en-US/thunderbird/addon/gather-the-senders/</t>
  </si>
  <si>
    <t>{u'en-US': u'http://code.google.com/p/gather-the-sender/issues/list'}</t>
  </si>
  <si>
    <t>https://addons.thunderbird.net/en-US/thunderbird/addon/growlgntp-for-thunderbird/</t>
  </si>
  <si>
    <t>https://addons.thunderbird.net/en-US/thunderbird/addon/clip-to-onenote/</t>
  </si>
  <si>
    <t>{u'en-US': u'http://onenote.madharasan.com'}</t>
  </si>
  <si>
    <t>https://addons.thunderbird.net/en-US/thunderbird/addon/avans-imap-account-setup/</t>
  </si>
  <si>
    <t>https://addons.thunderbird.net/en-US/thunderbird/addon/quick-folder-move/</t>
  </si>
  <si>
    <t>{u'en-US': u'https://bugzilla.kewis.ch/buglist.cgi?product=Extensions&amp;component=Quick%20Folder%20Move&amp;list_id=6'}</t>
  </si>
  <si>
    <t>https://addons.thunderbird.net/en-US/thunderbird/addon/mozilla-labs-jetpack-prototype/</t>
  </si>
  <si>
    <t>{u'en-US': u'http://jetpack.mozillalabs.com/'}</t>
  </si>
  <si>
    <t>https://addons.thunderbird.net/en-US/thunderbird/addon/g15thunderbird/</t>
  </si>
  <si>
    <t>{u'en-US': u'http://yugiohjcj.1s.fr/'}</t>
  </si>
  <si>
    <t>https://addons.thunderbird.net/en-US/thunderbird/addon/play-drums/</t>
  </si>
  <si>
    <t>https://addons.thunderbird.net/en-US/thunderbird/addon/infonotary-configurator-for-mo/</t>
  </si>
  <si>
    <t>https://addons.thunderbird.net/en-US/thunderbird/addon/yunocchi/</t>
  </si>
  <si>
    <t>https://addons.thunderbird.net/en-US/thunderbird/addon/dont-forget-cc/</t>
  </si>
  <si>
    <t>https://addons.thunderbird.net/en-US/thunderbird/addon/sipgateffx/</t>
  </si>
  <si>
    <t>https://addons.thunderbird.net/en-US/thunderbird/addon/indian-language-transliterator/</t>
  </si>
  <si>
    <t>https://addons.thunderbird.net/en-US/thunderbird/addon/gantt-view/</t>
  </si>
  <si>
    <t>{u'en-US': u'http://ganttview.mozdev.org/'}</t>
  </si>
  <si>
    <t>https://addons.thunderbird.net/en-US/thunderbird/addon/gnome-open/</t>
  </si>
  <si>
    <t>https://addons.thunderbird.net/en-US/thunderbird/addon/minimizetotray-revived/</t>
  </si>
  <si>
    <t>{u'en-US': u'https://github.com/nmaier/mintrayr/issues'}</t>
  </si>
  <si>
    <t>https://addons.thunderbird.net/en-US/thunderbird/addon/phoenity-buttons/</t>
  </si>
  <si>
    <t>https://addons.thunderbird.net/en-US/thunderbird/addon/composertf/</t>
  </si>
  <si>
    <t>https://addons.thunderbird.net/en-US/thunderbird/addon/mailsentry-ironport-spam-repor/</t>
  </si>
  <si>
    <t>{u'en-US': u'http://www.mailsentry.com.au/support.php'}</t>
  </si>
  <si>
    <t>https://addons.thunderbird.net/en-US/thunderbird/addon/ldap-swapping/</t>
  </si>
  <si>
    <t>https://addons.thunderbird.net/en-US/thunderbird/addon/get-partial-messages/</t>
  </si>
  <si>
    <t>https://addons.thunderbird.net/en-US/thunderbird/addon/about-add-ons/</t>
  </si>
  <si>
    <t>{u'en-US': u'https://realityripple.com/Software/Mozilla-Extensions/About-Add-ons/'}</t>
  </si>
  <si>
    <t>https://addons.thunderbird.net/en-US/thunderbird/addon/keychain-services-integration/</t>
  </si>
  <si>
    <t>{u'en-US': u'https://github.com/jfitzell/mozilla-keychain/'}</t>
  </si>
  <si>
    <t>https://addons.thunderbird.net/en-US/thunderbird/addon/random-theme-switcher-13536/</t>
  </si>
  <si>
    <t>https://addons.thunderbird.net/en-US/thunderbird/addon/compactheader/</t>
  </si>
  <si>
    <t>{u'en-US': u'http://forums.mozillazine.org/viewtopic.php?f=29&amp;t=1405155'}</t>
  </si>
  <si>
    <t>https://addons.thunderbird.net/en-US/thunderbird/addon/personas-windows-classic-statu/</t>
  </si>
  <si>
    <t>https://addons.thunderbird.net/en-US/thunderbird/addon/quickfox-notes/</t>
  </si>
  <si>
    <t>{u'en-US': u'http://add0n.com/quickfox.html'}</t>
  </si>
  <si>
    <t>https://addons.thunderbird.net/en-US/thunderbird/addon/qirimtatarca-til-destesi-posta/</t>
  </si>
  <si>
    <t>{u'en-US': u'http://tilde-birlik.sourceforge.net/?p=Qirim/mozilla/thunderbird/sahsiylestiruv'}</t>
  </si>
  <si>
    <t>https://addons.thunderbird.net/en-US/thunderbird/addon/mailopen/</t>
  </si>
  <si>
    <t>https://addons.thunderbird.net/en-US/thunderbird/addon/tuxdroidthunderbird/</t>
  </si>
  <si>
    <t>{u'fr': u'http://yugiohjcj.1s.fr/'}</t>
  </si>
  <si>
    <t>https://addons.thunderbird.net/en-US/thunderbird/addon/submit-word-romanian/</t>
  </si>
  <si>
    <t>https://addons.thunderbird.net/en-US/thunderbird/addon/autopaste/</t>
  </si>
  <si>
    <t>https://addons.thunderbird.net/en-US/thunderbird/addon/repeat-borders/</t>
  </si>
  <si>
    <t>https://addons.thunderbird.net/en-US/thunderbird/addon/calendar-tweaks/</t>
  </si>
  <si>
    <t>https://addons.thunderbird.net/en-US/thunderbird/addon/account-colors/</t>
  </si>
  <si>
    <t>https://addons.thunderbird.net/en-US/thunderbird/addon/popmaillistrecipients/</t>
  </si>
  <si>
    <t>https://addons.thunderbird.net/en-US/thunderbird/addon/year-view-14467/</t>
  </si>
  <si>
    <t>{u'en-US': u'http://github.com/fabrixxm/Year-View/issues'}</t>
  </si>
  <si>
    <t>https://addons.thunderbird.net/en-US/thunderbird/addon/one-click-search/</t>
  </si>
  <si>
    <t>{u'en-US': u'http://code.google.com/p/oneclicksearch/'}</t>
  </si>
  <si>
    <t>https://addons.thunderbird.net/en-US/thunderbird/addon/arxiv/</t>
  </si>
  <si>
    <t>https://addons.thunderbird.net/en-US/thunderbird/addon/smarttemplate/</t>
  </si>
  <si>
    <t>https://addons.thunderbird.net/en-US/thunderbird/addon/grammar-checker/</t>
  </si>
  <si>
    <t>{u'en-US': u'https://github.com/nuald/thb-gramchecker'}</t>
  </si>
  <si>
    <t>https://addons.thunderbird.net/en-US/thunderbird/addon/lock-the-text/</t>
  </si>
  <si>
    <t>{u'en-US': u'http://lockthetext.sourceforge.net/'}</t>
  </si>
  <si>
    <t>https://addons.thunderbird.net/en-US/thunderbird/addon/message-archive-options/</t>
  </si>
  <si>
    <t>{u'en-US': u'https://github.com/cleidigh/Message-archive-options-TB/issues'}</t>
  </si>
  <si>
    <t>https://addons.thunderbird.net/en-US/thunderbird/addon/yelp-search-toolbar/</t>
  </si>
  <si>
    <t>{u'en-US': u'http://funphp.freehostia.com/ff_extn.html'}</t>
  </si>
  <si>
    <t>https://addons.thunderbird.net/en-US/thunderbird/addon/system-monitor/</t>
  </si>
  <si>
    <t>{u'en-US': u'https://github.com/clear-code/system-monitor/issues'}</t>
  </si>
  <si>
    <t>https://addons.thunderbird.net/en-US/thunderbird/addon/manually-sort-folders/</t>
  </si>
  <si>
    <t>{u'en-US': u'http://wiki.github.com/protz/Manually-Sort-Folders/'}</t>
  </si>
  <si>
    <t>https://addons.thunderbird.net/en-US/thunderbird/addon/bugzilla-helper/</t>
  </si>
  <si>
    <t>{u'en-US': u'https://bitbucket.org/sdwilsh/bugzilla-helper/issues'}</t>
  </si>
  <si>
    <t>https://addons.thunderbird.net/en-US/thunderbird/addon/mailmindr/</t>
  </si>
  <si>
    <t>https://addons.thunderbird.net/en-US/thunderbird/addon/glasser-for-thunderbird/</t>
  </si>
  <si>
    <t>{u'en-US': u'http://groups.google.com/group/glasser-for-thunderbird'}</t>
  </si>
  <si>
    <t>https://addons.thunderbird.net/en-US/thunderbird/addon/mail-merge/</t>
  </si>
  <si>
    <t>https://addons.thunderbird.net/en-US/thunderbird/addon/track-your-shipment/</t>
  </si>
  <si>
    <t>https://addons.thunderbird.net/en-US/thunderbird/addon/latex-it/</t>
  </si>
  <si>
    <t>{u'en-US': u'http://wiki.github.com/protz/LatexIt/'}</t>
  </si>
  <si>
    <t>https://addons.thunderbird.net/en-US/thunderbird/addon/minimize-on-start-and-close/</t>
  </si>
  <si>
    <t>https://addons.thunderbird.net/en-US/thunderbird/addon/kde-wallet-password-integratio/</t>
  </si>
  <si>
    <t>{u'en-US': u'http://www.guillermomolina.com.ar/index.php/en/projects/firefox-kwallet-extension/forum-topics'}</t>
  </si>
  <si>
    <t>https://addons.thunderbird.net/en-US/thunderbird/addon/subswitch/</t>
  </si>
  <si>
    <t>https://addons.thunderbird.net/en-US/thunderbird/addon/dnd-flavor-inspector/</t>
  </si>
  <si>
    <t>{u'en-US': u"I'm on #maildev in irc as Phil"}</t>
  </si>
  <si>
    <t>https://addons.thunderbird.net/en-US/thunderbird/addon/soundplus/</t>
  </si>
  <si>
    <t>https://addons.thunderbird.net/en-US/thunderbird/addon/tb-tabloc/</t>
  </si>
  <si>
    <t>https://addons.thunderbird.net/en-US/thunderbird/addon/toggle-proxy-51740/</t>
  </si>
  <si>
    <t>https://addons.thunderbird.net/en-US/thunderbird/addon/flysms-send-webcam-video-by-mm/</t>
  </si>
  <si>
    <t>{u'en-US': u'http://peachphone.com/contacts/'}</t>
  </si>
  <si>
    <t>https://addons.thunderbird.net/en-US/thunderbird/addon/gmail-conversation-view/</t>
  </si>
  <si>
    <t>https://addons.thunderbird.net/en-US/thunderbird/addon/disable-you/</t>
  </si>
  <si>
    <t>https://addons.thunderbird.net/en-US/thunderbird/addon/dictcheck/</t>
  </si>
  <si>
    <t>https://addons.thunderbird.net/en-US/thunderbird/addon/deletesimilar/</t>
  </si>
  <si>
    <t>https://addons.thunderbird.net/en-US/thunderbird/addon/close-tab-by-double-clic-55539/</t>
  </si>
  <si>
    <t>https://addons.thunderbird.net/en-US/thunderbird/addon/get-allmail-button/</t>
  </si>
  <si>
    <t>https://addons.thunderbird.net/en-US/thunderbird/addon/execmail/</t>
  </si>
  <si>
    <t>https://addons.thunderbird.net/en-US/thunderbird/addon/identity-chooser/</t>
  </si>
  <si>
    <t>https://addons.thunderbird.net/en-US/thunderbird/addon/sortpref/</t>
  </si>
  <si>
    <t>https://addons.thunderbird.net/en-US/thunderbird/addon/read2me-speechify-the-web/</t>
  </si>
  <si>
    <t>https://addons.thunderbird.net/en-US/thunderbird/addon/delete_trash_button/</t>
  </si>
  <si>
    <t>https://addons.thunderbird.net/en-US/thunderbird/addon/eortologio-greek-nameday-57803/</t>
  </si>
  <si>
    <t>https://addons.thunderbird.net/en-US/thunderbird/addon/contact-photos/</t>
  </si>
  <si>
    <t>{u'en-US': u'http://pirules.org/forum/index.php'}</t>
  </si>
  <si>
    <t>https://addons.thunderbird.net/en-US/thunderbird/addon/display-contact-photo/</t>
  </si>
  <si>
    <t>https://addons.thunderbird.net/en-US/thunderbird/addon/thundercal/</t>
  </si>
  <si>
    <t>https://addons.thunderbird.net/en-US/thunderbird/addon/g-hub-lite_google-tabs/</t>
  </si>
  <si>
    <t>https://addons.thunderbird.net/en-US/thunderbird/addon/autohide-tabbar/</t>
  </si>
  <si>
    <t>https://addons.thunderbird.net/en-US/thunderbird/addon/tasks-mails/</t>
  </si>
  <si>
    <t>https://addons.thunderbird.net/en-US/thunderbird/addon/charpick/</t>
  </si>
  <si>
    <t>{u'en-US': u'http://github.com/ryanli/charpick'}</t>
  </si>
  <si>
    <t>https://addons.thunderbird.net/en-US/thunderbird/addon/therealurl/</t>
  </si>
  <si>
    <t>{u'en-US': u'http://niryariv.wordpress.com'}</t>
  </si>
  <si>
    <t>https://addons.thunderbird.net/en-US/thunderbird/addon/saved-password-editor/</t>
  </si>
  <si>
    <t>{u'en-US': u'https://groups.google.com/forum/#!forum/ddawson-addonssupport'}</t>
  </si>
  <si>
    <t>https://addons.thunderbird.net/en-US/thunderbird/addon/sunbird-button-32-bit-version-/</t>
  </si>
  <si>
    <t>https://addons.thunderbird.net/en-US/thunderbird/addon/sunbird-calendar-button-64-bit/</t>
  </si>
  <si>
    <t>https://addons.thunderbird.net/en-US/thunderbird/addon/xnotepp/</t>
  </si>
  <si>
    <t>{u'en-US': u'http://www.froihofer.net/xnote/'}</t>
  </si>
  <si>
    <t>https://addons.thunderbird.net/en-US/thunderbird/addon/is-it-compatible/</t>
  </si>
  <si>
    <t>{u'en-US': u'https://bitbucket.org/eternicode/isitcompatible/issues'}</t>
  </si>
  <si>
    <t>https://addons.thunderbird.net/en-US/thunderbird/addon/addressbooktab/</t>
  </si>
  <si>
    <t>{u'en-US': u'http://pastisman-addons.goodforum.net/addressbooktab-f5/'}</t>
  </si>
  <si>
    <t>https://addons.thunderbird.net/en-US/thunderbird/addon/splash-36-update/</t>
  </si>
  <si>
    <t>https://addons.thunderbird.net/en-US/thunderbird/addon/nocomposeaccount/</t>
  </si>
  <si>
    <t>https://addons.thunderbird.net/en-US/thunderbird/addon/thundertabs/</t>
  </si>
  <si>
    <t>https://addons.thunderbird.net/en-US/thunderbird/addon/google-calendar-tab/</t>
  </si>
  <si>
    <t>https://addons.thunderbird.net/en-US/thunderbird/addon/docky-unread-count/</t>
  </si>
  <si>
    <t>{u'en-US': u'http://github.com/lpiepiora/docky-thunderbird/'}</t>
  </si>
  <si>
    <t>https://addons.thunderbird.net/en-US/thunderbird/addon/quickpasswords/</t>
  </si>
  <si>
    <t>{u'en-US': u'http://quickpasswords.mozdev.org/bugs.html'}</t>
  </si>
  <si>
    <t>https://addons.thunderbird.net/en-US/thunderbird/addon/thunderbox/</t>
  </si>
  <si>
    <t>{u'en-US': u'https://sourceforge.net/projects/thunderbox/support'}</t>
  </si>
  <si>
    <t>https://addons.thunderbird.net/en-US/thunderbird/addon/right-encoding-76838/</t>
  </si>
  <si>
    <t>https://addons.thunderbird.net/en-US/thunderbird/addon/freebusy/</t>
  </si>
  <si>
    <t>https://addons.thunderbird.net/en-US/thunderbird/addon/xultray-for-gecko-192/</t>
  </si>
  <si>
    <t>https://addons.thunderbird.net/en-US/thunderbird/addon/xultray-for-gecko-191/</t>
  </si>
  <si>
    <t>https://addons.thunderbird.net/en-US/thunderbird/addon/asterisk-click2dial/</t>
  </si>
  <si>
    <t>{u'en-US': u'https://answers.launchpad.net/click2dial-firefox-extension'}</t>
  </si>
  <si>
    <t>https://addons.thunderbird.net/en-US/thunderbird/addon/quicker-filer/</t>
  </si>
  <si>
    <t>https://addons.thunderbird.net/en-US/thunderbird/addon/add-birthdays-to-calendar/</t>
  </si>
  <si>
    <t>https://addons.thunderbird.net/en-US/thunderbird/addon/localfolder/</t>
  </si>
  <si>
    <t>{u'en-US': u'https://github.com/cleidigh/Localfolder-TB/issues'}</t>
  </si>
  <si>
    <t>https://addons.thunderbird.net/en-US/thunderbird/addon/lightningbutton/</t>
  </si>
  <si>
    <t>https://addons.thunderbird.net/en-US/thunderbird/addon/custom-alarms/</t>
  </si>
  <si>
    <t>https://addons.thunderbird.net/en-US/thunderbird/addon/quickfilemail/</t>
  </si>
  <si>
    <t>{u'en-US': u'http://www.phpconcept.net/quick-file-mail'}</t>
  </si>
  <si>
    <t>https://addons.thunderbird.net/en-US/thunderbird/addon/correctlink/</t>
  </si>
  <si>
    <t>https://addons.thunderbird.net/en-US/thunderbird/addon/thunderbird-are-go/</t>
  </si>
  <si>
    <t>https://addons.thunderbird.net/en-US/thunderbird/addon/nepali-patro-110114/</t>
  </si>
  <si>
    <t>https://addons.thunderbird.net/en-US/thunderbird/addon/babylon-dictionary-word-search/</t>
  </si>
  <si>
    <t>https://addons.thunderbird.net/en-US/thunderbird/addon/automatic-dictionary-switching/</t>
  </si>
  <si>
    <t>https://addons.thunderbird.net/en-US/thunderbird/addon/telephone-message/</t>
  </si>
  <si>
    <t>https://addons.thunderbird.net/en-US/thunderbird/addon/zenbushiitake/</t>
  </si>
  <si>
    <t>https://addons.thunderbird.net/en-US/thunderbird/addon/webchanges/</t>
  </si>
  <si>
    <t>https://addons.thunderbird.net/en-US/thunderbird/addon/gnome-integration/</t>
  </si>
  <si>
    <t>https://addons.thunderbird.net/en-US/thunderbird/addon/bulk-list-filter/</t>
  </si>
  <si>
    <t>https://addons.thunderbird.net/en-US/thunderbird/addon/mailing-list-manager/</t>
  </si>
  <si>
    <t>https://addons.thunderbird.net/en-US/thunderbird/addon/sortrecipients/</t>
  </si>
  <si>
    <t>https://addons.thunderbird.net/en-US/thunderbird/addon/dissociate-occurrence/</t>
  </si>
  <si>
    <t>https://addons.thunderbird.net/en-US/thunderbird/addon/empty-em/</t>
  </si>
  <si>
    <t>{u'en-US': u'http://groups.google.com/group/empty-em-support'}</t>
  </si>
  <si>
    <t>https://addons.thunderbird.net/en-US/thunderbird/addon/change-referer-button/</t>
  </si>
  <si>
    <t>{u'en-US': u'https://addons.mozilla.org/en-US/firefox/user/5278157/'}</t>
  </si>
  <si>
    <t>https://addons.thunderbird.net/en-US/thunderbird/addon/export-all-certificates/</t>
  </si>
  <si>
    <t>{u'en-US': u'http://simos.info/blog/'}</t>
  </si>
  <si>
    <t>https://addons.thunderbird.net/en-US/thunderbird/addon/quick-web-search/</t>
  </si>
  <si>
    <t>{u'en-US': u'http://netload.biz/2010/04/12/quickwebsearch/'}</t>
  </si>
  <si>
    <t>https://addons.thunderbird.net/en-US/thunderbird/addon/dontphishme/</t>
  </si>
  <si>
    <t>{u'en-US': u'https://www.mycert.org.my/online_form/index.html'}</t>
  </si>
  <si>
    <t>https://addons.thunderbird.net/en-US/thunderbird/addon/bnr-exchange-rates/</t>
  </si>
  <si>
    <t>https://addons.thunderbird.net/en-US/thunderbird/addon/color-source/</t>
  </si>
  <si>
    <t>{u'en-US': u'http://blog.brett-zamir.me/?p=142'}</t>
  </si>
  <si>
    <t>https://addons.thunderbird.net/en-US/thunderbird/addon/runbeforegetmail/</t>
  </si>
  <si>
    <t>https://addons.thunderbird.net/en-US/thunderbird/addon/folder-categories/</t>
  </si>
  <si>
    <t>https://addons.thunderbird.net/en-US/thunderbird/addon/ftnquoter/</t>
  </si>
  <si>
    <t>https://addons.thunderbird.net/en-US/thunderbird/addon/dsn-settings/</t>
  </si>
  <si>
    <t>https://addons.thunderbird.net/en-US/thunderbird/addon/auto-resize-image/</t>
  </si>
  <si>
    <t>{u'en-US': u'http://dev.arqendra.net'}</t>
  </si>
  <si>
    <t>https://addons.thunderbird.net/en-US/thunderbird/addon/realprevnextbuttons/</t>
  </si>
  <si>
    <t>https://addons.thunderbird.net/en-US/thunderbird/addon/more-snooze/</t>
  </si>
  <si>
    <t>{u'en-US': u'https://github.com/peci1/more-snooze/issues'}</t>
  </si>
  <si>
    <t>https://addons.thunderbird.net/en-US/thunderbird/addon/close-tab-on-esc/</t>
  </si>
  <si>
    <t>https://addons.thunderbird.net/en-US/thunderbird/addon/alertswitch/</t>
  </si>
  <si>
    <t>https://addons.thunderbird.net/en-US/thunderbird/addon/show-address-only/</t>
  </si>
  <si>
    <t>https://addons.thunderbird.net/en-US/thunderbird/addon/imestatus/</t>
  </si>
  <si>
    <t>https://addons.thunderbird.net/en-US/thunderbird/addon/directory-contact-tabs/</t>
  </si>
  <si>
    <t>https://addons.thunderbird.net/en-US/thunderbird/addon/get-selected-mails/</t>
  </si>
  <si>
    <t>https://addons.thunderbird.net/en-US/thunderbird/addon/sensitive-attachment-guard/</t>
  </si>
  <si>
    <t>{u'en-US': u'http://community.cecid.hku.hk/'}</t>
  </si>
  <si>
    <t>https://addons.thunderbird.net/en-US/thunderbird/addon/subject-manager/</t>
  </si>
  <si>
    <t>https://addons.thunderbird.net/en-US/thunderbird/addon/imap-acl-extension/</t>
  </si>
  <si>
    <t>https://addons.thunderbird.net/en-US/thunderbird/addon/windows-contacts-loader/</t>
  </si>
  <si>
    <t>https://addons.thunderbird.net/en-US/thunderbird/addon/create-jira-issue/</t>
  </si>
  <si>
    <t>{u'en-US': u'https://jira.catworkx.de/servicedesk/customer/portal/7'}</t>
  </si>
  <si>
    <t>https://addons.thunderbird.net/en-US/thunderbird/addon/hindi-pop-up-184619/</t>
  </si>
  <si>
    <t>https://addons.thunderbird.net/en-US/thunderbird/addon/unified-search-187593/</t>
  </si>
  <si>
    <t>{u'en-US': u'https://twitter.com/#!/iagosrl'}</t>
  </si>
  <si>
    <t>https://addons.thunderbird.net/en-US/thunderbird/addon/new-mail-attention/</t>
  </si>
  <si>
    <t>https://addons.thunderbird.net/en-US/thunderbird/addon/send-later-3/</t>
  </si>
  <si>
    <t>{u'en-US': u'http://blog.kamens.us/send-later'}</t>
  </si>
  <si>
    <t>https://addons.thunderbird.net/en-US/thunderbird/addon/provider-for-microsoft-exchang/</t>
  </si>
  <si>
    <t>{u'en-US': u'https://bugs.launchpad.net/lightning-exchange-provider'}</t>
  </si>
  <si>
    <t>https://addons.thunderbird.net/en-US/thunderbird/addon/flat-folder-tree/</t>
  </si>
  <si>
    <t>{u'en-US': u'http://www.hdgadgets.com/thunderbird/flat-folder-tree-view-thunderbird'}</t>
  </si>
  <si>
    <t>https://addons.thunderbird.net/en-US/thunderbird/addon/mailad/</t>
  </si>
  <si>
    <t>https://addons.thunderbird.net/en-US/thunderbird/addon/google-pagerank/</t>
  </si>
  <si>
    <t>https://addons.thunderbird.net/en-US/thunderbird/addon/solpets-quick-button/</t>
  </si>
  <si>
    <t>{u'en-US': u'http://mandysmith.fii.me'}</t>
  </si>
  <si>
    <t>https://addons.thunderbird.net/en-US/thunderbird/addon/send-and-receive-all-mail-from/</t>
  </si>
  <si>
    <t>https://addons.thunderbird.net/en-US/thunderbird/addon/esri/</t>
  </si>
  <si>
    <t>{u'en-US': u'http://rahulswackyworld.blogspot.com'}</t>
  </si>
  <si>
    <t>https://addons.thunderbird.net/en-US/thunderbird/addon/filemail-207607/</t>
  </si>
  <si>
    <t>{u'en-US': u'https://github.com/bmlk/filemail'}</t>
  </si>
  <si>
    <t>https://addons.thunderbird.net/en-US/thunderbird/addon/zfiler-mail/</t>
  </si>
  <si>
    <t>https://addons.thunderbird.net/en-US/thunderbird/addon/notto-212316/</t>
  </si>
  <si>
    <t>https://addons.thunderbird.net/en-US/thunderbird/addon/envelopes/</t>
  </si>
  <si>
    <t>https://addons.thunderbird.net/en-US/thunderbird/addon/tools-options-for-linux/</t>
  </si>
  <si>
    <t>https://addons.thunderbird.net/en-US/thunderbird/addon/cat-attack-quick-button/</t>
  </si>
  <si>
    <t>https://addons.thunderbird.net/en-US/thunderbird/addon/signal-spam/</t>
  </si>
  <si>
    <t>{u'fr': u'https://assistance.signal-spam.fr/index.php'}</t>
  </si>
  <si>
    <t>https://addons.thunderbird.net/en-US/thunderbird/addon/srb-lightning/</t>
  </si>
  <si>
    <t>https://addons.thunderbird.net/en-US/thunderbird/addon/autoslide/</t>
  </si>
  <si>
    <t>{u'en-US': u'http://forums.mozillazine.org/viewtopic.php?uid=667645&amp;f=48&amp;t=1972877&amp;start=0'}</t>
  </si>
  <si>
    <t>https://addons.thunderbird.net/en-US/thunderbird/addon/mutethread/</t>
  </si>
  <si>
    <t>{u'en-US': u'http://feedback.mozillalabs.com/forums/68185-messaging-add-ons/'}</t>
  </si>
  <si>
    <t>https://addons.thunderbird.net/en-US/thunderbird/addon/highlighter-222207/</t>
  </si>
  <si>
    <t>{u'en-US': u'http://github.com/arodier/Highlighter/issues'}</t>
  </si>
  <si>
    <t>https://addons.thunderbird.net/en-US/thunderbird/addon/addons-manager-hilite/</t>
  </si>
  <si>
    <t>{u'en-US': u'http://forums.mozillazine.org/viewtopic.php?t=1982363'}</t>
  </si>
  <si>
    <t>https://addons.thunderbird.net/en-US/thunderbird/addon/caret-out/</t>
  </si>
  <si>
    <t>{u'ja': u'https://blogram.net/caretout/'}</t>
  </si>
  <si>
    <t>https://addons.thunderbird.net/en-US/thunderbird/addon/search-ip/</t>
  </si>
  <si>
    <t>https://addons.thunderbird.net/en-US/thunderbird/addon/compose-for-thunderbird/</t>
  </si>
  <si>
    <t>{u'en-US': u'http://github.com/protz/Compose'}</t>
  </si>
  <si>
    <t>https://addons.thunderbird.net/en-US/thunderbird/addon/ingmane/</t>
  </si>
  <si>
    <t>https://addons.thunderbird.net/en-US/thunderbird/addon/thunderbird-pedophile-reporter/</t>
  </si>
  <si>
    <t>{u'en-US': u'www.internetpredatortracker.com'}</t>
  </si>
  <si>
    <t>https://addons.thunderbird.net/en-US/thunderbird/addon/savedsearchthemall/</t>
  </si>
  <si>
    <t>{u'en-US': u'https://github.com/micz/SavedSearchThemAll/issues'}</t>
  </si>
  <si>
    <t>https://addons.thunderbird.net/en-US/thunderbird/addon/personasizer/</t>
  </si>
  <si>
    <t>https://addons.thunderbird.net/en-US/thunderbird/addon/telephone-message-taker/</t>
  </si>
  <si>
    <t>https://addons.thunderbird.net/en-US/thunderbird/addon/aboutsupport/</t>
  </si>
  <si>
    <t>https://addons.thunderbird.net/en-US/thunderbird/addon/subject-cleaner/</t>
  </si>
  <si>
    <t>{u'en-US': u'https://github.com/mi-yo/thunderbird-subjectcleaner'}</t>
  </si>
  <si>
    <t>https://addons.thunderbird.net/en-US/thunderbird/addon/hidden-archive-prefs/</t>
  </si>
  <si>
    <t>https://addons.thunderbird.net/en-US/thunderbird/addon/thunderbridge/</t>
  </si>
  <si>
    <t>https://addons.thunderbird.net/en-US/thunderbird/addon/navigation-shortcuts/</t>
  </si>
  <si>
    <t>https://addons.thunderbird.net/en-US/thunderbird/addon/exquilla-exchange-web-services/</t>
  </si>
  <si>
    <t>https://addons.thunderbird.net/en-US/thunderbird/addon/montezooma/</t>
  </si>
  <si>
    <t>https://addons.thunderbird.net/en-US/thunderbird/addon/markov-dictionary-switcher/</t>
  </si>
  <si>
    <t>https://addons.thunderbird.net/en-US/thunderbird/addon/last-message/</t>
  </si>
  <si>
    <t>https://addons.thunderbird.net/en-US/thunderbird/addon/ezstylist/</t>
  </si>
  <si>
    <t>https://addons.thunderbird.net/en-US/thunderbird/addon/restartless-restart/</t>
  </si>
  <si>
    <t>{u'en-US': u'http://github.com/voldsoftware/restartless-restart-ffext/issues'}</t>
  </si>
  <si>
    <t>https://addons.thunderbird.net/en-US/thunderbird/addon/splash-compatible-version-of-f/</t>
  </si>
  <si>
    <t>https://addons.thunderbird.net/en-US/thunderbird/addon/dom-inspector-dm/</t>
  </si>
  <si>
    <t>{u'en-US': u'http://forums.mozillazine.org/viewtopic.php?f=48&amp;t=1874965'}</t>
  </si>
  <si>
    <t>https://addons.thunderbird.net/en-US/thunderbird/addon/prevent-delete/</t>
  </si>
  <si>
    <t>{u'en-US': u'http://pastisman-addons.goodforum.net/prevent-delete-f9/'}</t>
  </si>
  <si>
    <t>https://addons.thunderbird.net/en-US/thunderbird/addon/master-password/</t>
  </si>
  <si>
    <t>https://addons.thunderbird.net/en-US/thunderbird/addon/orderatt/</t>
  </si>
  <si>
    <t>https://addons.thunderbird.net/en-US/thunderbird/addon/thundershot/</t>
  </si>
  <si>
    <t>https://addons.thunderbird.net/en-US/thunderbird/addon/webmystyles/</t>
  </si>
  <si>
    <t>https://addons.thunderbird.net/en-US/thunderbird/addon/password-categories/</t>
  </si>
  <si>
    <t>https://addons.thunderbird.net/en-US/thunderbird/addon/opacus-sugarcrm-thunderbird-ex/</t>
  </si>
  <si>
    <t>{u'en-US': u'http://www.opacus.co.uk/forum'}</t>
  </si>
  <si>
    <t>https://addons.thunderbird.net/en-US/thunderbird/addon/resetrec/</t>
  </si>
  <si>
    <t>https://addons.thunderbird.net/en-US/thunderbird/addon/serial-letter/</t>
  </si>
  <si>
    <t>https://addons.thunderbird.net/en-US/thunderbird/addon/get-an-account/</t>
  </si>
  <si>
    <t>{u'en-US': u'http://feedback.mozillalabs.com/forums/68185-messaging-add-ons'}</t>
  </si>
  <si>
    <t>https://addons.thunderbird.net/en-US/thunderbird/addon/thundersync/</t>
  </si>
  <si>
    <t>https://addons.thunderbird.net/en-US/thunderbird/addon/srsbdnr/</t>
  </si>
  <si>
    <t>{u'en-US': u'http://lacinato.com/cm/software/extensions/srsbdnr'}</t>
  </si>
  <si>
    <t>https://addons.thunderbird.net/en-US/thunderbird/addon/gqueues-tab/</t>
  </si>
  <si>
    <t>https://addons.thunderbird.net/en-US/thunderbird/addon/tbdialout/</t>
  </si>
  <si>
    <t>{u'en-US': u'http://getsatisfaction.com/tbdialout'}</t>
  </si>
  <si>
    <t>https://addons.thunderbird.net/en-US/thunderbird/addon/tweequilla-bundle/</t>
  </si>
  <si>
    <t>{u'en-US': u'http://mesquilla.com/forum/tweequilla-twitter-for-thunderbird/'}</t>
  </si>
  <si>
    <t>https://addons.thunderbird.net/en-US/thunderbird/addon/me-hincha/</t>
  </si>
  <si>
    <t>https://addons.thunderbird.net/en-US/thunderbird/addon/reload-disabler/</t>
  </si>
  <si>
    <t>https://addons.thunderbird.net/en-US/thunderbird/addon/mail-size-report/</t>
  </si>
  <si>
    <t>https://addons.thunderbird.net/en-US/thunderbird/addon/undigestify/</t>
  </si>
  <si>
    <t>https://addons.thunderbird.net/en-US/thunderbird/addon/notto_ojx/</t>
  </si>
  <si>
    <t>https://addons.thunderbird.net/en-US/thunderbird/addon/keyword_digg_converter/</t>
  </si>
  <si>
    <t>https://addons.thunderbird.net/en-US/thunderbird/addon/page_size_estimator/</t>
  </si>
  <si>
    <t>https://addons.thunderbird.net/en-US/thunderbird/addon/check-links/</t>
  </si>
  <si>
    <t>https://addons.thunderbird.net/en-US/thunderbird/addon/cairo-dock-unread-count/</t>
  </si>
  <si>
    <t>https://addons.thunderbird.net/en-US/thunderbird/addon/thunderpec/</t>
  </si>
  <si>
    <t>{u'it': u'https://groups.google.com/group/thunderpec?hl=it'}</t>
  </si>
  <si>
    <t>https://addons.thunderbird.net/en-US/thunderbird/addon/google-mail-tab/</t>
  </si>
  <si>
    <t>https://addons.thunderbird.net/en-US/thunderbird/addon/dbus-notifications/</t>
  </si>
  <si>
    <t>https://addons.thunderbird.net/en-US/thunderbird/addon/deminifier/</t>
  </si>
  <si>
    <t>https://addons.thunderbird.net/en-US/thunderbird/addon/resize-header/</t>
  </si>
  <si>
    <t>https://addons.thunderbird.net/en-US/thunderbird/addon/guifiproxy/</t>
  </si>
  <si>
    <t>{u'en-US': u'http://guifi.net'}</t>
  </si>
  <si>
    <t>https://addons.thunderbird.net/en-US/thunderbird/addon/shift-box/</t>
  </si>
  <si>
    <t>{u'en-US': u'http://romain.vuillemot.net/'}</t>
  </si>
  <si>
    <t>https://addons.thunderbird.net/en-US/thunderbird/addon/scrolltonext/</t>
  </si>
  <si>
    <t>https://addons.thunderbird.net/en-US/thunderbird/addon/opensearch/</t>
  </si>
  <si>
    <t>{u'en-US': u'http://mzl.la/aNUawh'}</t>
  </si>
  <si>
    <t>https://addons.thunderbird.net/en-US/thunderbird/addon/nynorskvg/</t>
  </si>
  <si>
    <t>https://addons.thunderbird.net/en-US/thunderbird/addon/no-install-delay/</t>
  </si>
  <si>
    <t>https://addons.thunderbird.net/en-US/thunderbird/addon/extension-test/</t>
  </si>
  <si>
    <t>https://addons.thunderbird.net/en-US/thunderbird/addon/iotranslator-1/</t>
  </si>
  <si>
    <t>https://addons.thunderbird.net/en-US/thunderbird/addon/Filter_Copy/</t>
  </si>
  <si>
    <t>https://addons.thunderbird.net/en-US/thunderbird/addon/about-startup/</t>
  </si>
  <si>
    <t>{u'en-US': u'https://github.com/glandium/about-startup/issues'}</t>
  </si>
  <si>
    <t>https://addons.thunderbird.net/en-US/thunderbird/addon/confirm-mail/</t>
  </si>
  <si>
    <t>https://addons.thunderbird.net/en-US/thunderbird/addon/mailhops/</t>
  </si>
  <si>
    <t>{u'en-US': u'https://www.mailhops.com/contact'}</t>
  </si>
  <si>
    <t>https://addons.thunderbird.net/en-US/thunderbird/addon/hide-clear-list-button/</t>
  </si>
  <si>
    <t>https://addons.thunderbird.net/en-US/thunderbird/addon/autorssdeleter/</t>
  </si>
  <si>
    <t>https://addons.thunderbird.net/en-US/thunderbird/addon/reply-all-control/</t>
  </si>
  <si>
    <t>https://addons.thunderbird.net/en-US/thunderbird/addon/flexible-identity/</t>
  </si>
  <si>
    <t>https://addons.thunderbird.net/en-US/thunderbird/addon/sztakidict/</t>
  </si>
  <si>
    <t>https://addons.thunderbird.net/en-US/thunderbird/addon/hit-sniffer-analytics/</t>
  </si>
  <si>
    <t>{u'en-US': u'http://www.hitsniffer.com'}</t>
  </si>
  <si>
    <t>https://addons.thunderbird.net/en-US/thunderbird/addon/checkcompatibility/</t>
  </si>
  <si>
    <t>https://addons.thunderbird.net/en-US/thunderbird/addon/sendwithoutsubject/</t>
  </si>
  <si>
    <t>{u'en-US': u'http://pastisman-addons.goodforum.net/t22-send-without-subject'}</t>
  </si>
  <si>
    <t>https://addons.thunderbird.net/en-US/thunderbird/addon/advanced-unread-folders/</t>
  </si>
  <si>
    <t>https://addons.thunderbird.net/en-US/thunderbird/addon/find-preferences/</t>
  </si>
  <si>
    <t>https://addons.thunderbird.net/en-US/thunderbird/addon/dwmailcopy/</t>
  </si>
  <si>
    <t>https://addons.thunderbird.net/en-US/thunderbird/addon/new-account-types/</t>
  </si>
  <si>
    <t>https://addons.thunderbird.net/en-US/thunderbird/addon/bulkpaste_recipient/</t>
  </si>
  <si>
    <t>https://addons.thunderbird.net/en-US/thunderbird/addon/arpitgupta31-1/</t>
  </si>
  <si>
    <t>https://addons.thunderbird.net/en-US/thunderbird/addon/contact-tabs/</t>
  </si>
  <si>
    <t>https://addons.thunderbird.net/en-US/thunderbird/addon/guifiproxy-infocentre-santa/</t>
  </si>
  <si>
    <t>https://addons.thunderbird.net/en-US/thunderbird/addon/teambox-ff/</t>
  </si>
  <si>
    <t>{u'fr': u'http://www.teambox.fr'}</t>
  </si>
  <si>
    <t>https://addons.thunderbird.net/en-US/thunderbird/addon/rss-tab/</t>
  </si>
  <si>
    <t>{u'en-US': u'https://github.com/protz/Rss-tab'}</t>
  </si>
  <si>
    <t>https://addons.thunderbird.net/en-US/thunderbird/addon/personal-level-indicators/</t>
  </si>
  <si>
    <t>https://addons.thunderbird.net/en-US/thunderbird/addon/allow-facebook-youtube-and-/</t>
  </si>
  <si>
    <t>https://addons.thunderbird.net/en-US/thunderbird/addon/close-window-on-imap-deleti/</t>
  </si>
  <si>
    <t>https://addons.thunderbird.net/en-US/thunderbird/addon/gproxy-tool/</t>
  </si>
  <si>
    <t>https://addons.thunderbird.net/en-US/thunderbird/addon/scanmail/</t>
  </si>
  <si>
    <t>{u'fr': u'https://github.com/blueicefield/scanmail'}</t>
  </si>
  <si>
    <t>https://addons.thunderbird.net/en-US/thunderbird/addon/address-move-button/</t>
  </si>
  <si>
    <t>{u'ja': u'http://d.hatena.ne.jp/arumamis/20110506'}</t>
  </si>
  <si>
    <t>https://addons.thunderbird.net/en-US/thunderbird/addon/deselect-on-delete/</t>
  </si>
  <si>
    <t>{u'en-US': u'https://bitbucket.org/squib/deselect-on-delete/issues?status=new&amp;status=open'}</t>
  </si>
  <si>
    <t>https://addons.thunderbird.net/en-US/thunderbird/addon/filer/</t>
  </si>
  <si>
    <t>https://addons.thunderbird.net/en-US/thunderbird/addon/thunderlink/</t>
  </si>
  <si>
    <t>https://addons.thunderbird.net/en-US/thunderbird/addon/follow-reply/</t>
  </si>
  <si>
    <t>https://addons.thunderbird.net/en-US/thunderbird/addon/ecleaner/</t>
  </si>
  <si>
    <t>https://addons.thunderbird.net/en-US/thunderbird/addon/report/</t>
  </si>
  <si>
    <t>https://addons.thunderbird.net/en-US/thunderbird/addon/filter-subfolders/</t>
  </si>
  <si>
    <t>{u'en-US': u'http://www.stroppykitten.com/filterSubFolders/'}</t>
  </si>
  <si>
    <t>https://addons.thunderbird.net/en-US/thunderbird/addon/personas-shuffler/</t>
  </si>
  <si>
    <t>{u'en-US': u'http://forums.mozillazine.org/viewtopic.php?f=48&amp;t=2318993'}</t>
  </si>
  <si>
    <t>https://addons.thunderbird.net/en-US/thunderbird/addon/attachment-manager/</t>
  </si>
  <si>
    <t>https://addons.thunderbird.net/en-US/thunderbird/addon/follow-up/</t>
  </si>
  <si>
    <t>{u'en-US': u'https://github.com/amulyakhare/Thunderbird-Follow-Up-Extension/issues'}</t>
  </si>
  <si>
    <t>https://addons.thunderbird.net/en-US/thunderbird/addon/add-signature/</t>
  </si>
  <si>
    <t>https://addons.thunderbird.net/en-US/thunderbird/addon/mailsleuth/</t>
  </si>
  <si>
    <t>{u'en-US': u'http://www.mailsleuthonline.com'}</t>
  </si>
  <si>
    <t>https://addons.thunderbird.net/en-US/thunderbird/addon/use-bcc-instead/</t>
  </si>
  <si>
    <t>https://addons.thunderbird.net/en-US/thunderbird/addon/unity-unread-count/</t>
  </si>
  <si>
    <t>https://addons.thunderbird.net/en-US/thunderbird/addon/alexpro-for-thunderbird/</t>
  </si>
  <si>
    <t>https://addons.thunderbird.net/en-US/thunderbird/addon/multiple-addon-deactivator/</t>
  </si>
  <si>
    <t>https://addons.thunderbird.net/en-US/thunderbird/addon/remindit/</t>
  </si>
  <si>
    <t>https://addons.thunderbird.net/en-US/thunderbird/addon/cookiefast/</t>
  </si>
  <si>
    <t>{u'en-US': u'https://forums.mozilla.org/addons/viewtopic.php?f=23&amp;t=19523'}</t>
  </si>
  <si>
    <t>https://addons.thunderbird.net/en-US/thunderbird/addon/nuevasync-push-email-synchr/</t>
  </si>
  <si>
    <t>{u'en-US': u'http://www.nuevasync.com'}</t>
  </si>
  <si>
    <t>https://addons.thunderbird.net/en-US/thunderbird/addon/birdimport/</t>
  </si>
  <si>
    <t>https://addons.thunderbird.net/en-US/thunderbird/addon/report-spam/</t>
  </si>
  <si>
    <t>https://addons.thunderbird.net/en-US/thunderbird/addon/importexporttools/</t>
  </si>
  <si>
    <t>https://addons.thunderbird.net/en-US/thunderbird/addon/smarttemplate4/</t>
  </si>
  <si>
    <t>https://addons.thunderbird.net/en-US/thunderbird/addon/lomsb/</t>
  </si>
  <si>
    <t>https://addons.thunderbird.net/en-US/thunderbird/addon/mail-summaries/</t>
  </si>
  <si>
    <t>{u'en-US': u'https://bitbucket.org/squib/mail-summaries/issues?status=new&amp;status=open'}</t>
  </si>
  <si>
    <t>https://addons.thunderbird.net/en-US/thunderbird/addon/trayhotkey/</t>
  </si>
  <si>
    <t>{u'zh-CN': u'http://blog.mozcp.com/archives/68'}</t>
  </si>
  <si>
    <t>https://addons.thunderbird.net/en-US/thunderbird/addon/concepterp-kontaktimport/</t>
  </si>
  <si>
    <t>{u'de': u'http://www.concepterp.de/'}</t>
  </si>
  <si>
    <t>https://addons.thunderbird.net/en-US/thunderbird/addon/concepterp-emailexport/</t>
  </si>
  <si>
    <t>https://addons.thunderbird.net/en-US/thunderbird/addon/silentblock/</t>
  </si>
  <si>
    <t>https://addons.thunderbird.net/en-US/thunderbird/addon/old-style-smilies/</t>
  </si>
  <si>
    <t>https://addons.thunderbird.net/en-US/thunderbird/addon/color-folders/</t>
  </si>
  <si>
    <t>https://addons.thunderbird.net/en-US/thunderbird/addon/google-plus-tab/</t>
  </si>
  <si>
    <t>https://addons.thunderbird.net/en-US/thunderbird/addon/classicish-addon-manager/</t>
  </si>
  <si>
    <t>https://addons.thunderbird.net/en-US/thunderbird/addon/fastcc/</t>
  </si>
  <si>
    <t>{u'en-US': u'https://github.com/micz/FastCC/issues'}</t>
  </si>
  <si>
    <t>https://addons.thunderbird.net/en-US/thunderbird/addon/auto-compress-file/</t>
  </si>
  <si>
    <t>https://addons.thunderbird.net/en-US/thunderbird/addon/auto-select-latest-message/</t>
  </si>
  <si>
    <t>https://addons.thunderbird.net/en-US/thunderbird/addon/export-4-thunderbird-lightning/</t>
  </si>
  <si>
    <t>{u'de': u'http://www.export-tl.com'}</t>
  </si>
  <si>
    <t>https://addons.thunderbird.net/en-US/thunderbird/addon/disable-reply-list/</t>
  </si>
  <si>
    <t>https://addons.thunderbird.net/en-US/thunderbird/addon/edit-custom-size-image/</t>
  </si>
  <si>
    <t>{u'en-US': u'https://bugzilla.mozilla.org/show_bug.cgi?id=541313'}</t>
  </si>
  <si>
    <t>https://addons.thunderbird.net/en-US/thunderbird/addon/smart-folders-for-single-accnt/</t>
  </si>
  <si>
    <t>https://addons.thunderbird.net/en-US/thunderbird/addon/purge-events-plus/</t>
  </si>
  <si>
    <t>https://addons.thunderbird.net/en-US/thunderbird/addon/passtoscript/</t>
  </si>
  <si>
    <t>https://addons.thunderbird.net/en-US/thunderbird/addon/mark-all-read-button-postbox/</t>
  </si>
  <si>
    <t>{u'de': u'http://markpb.001101.de'}</t>
  </si>
  <si>
    <t>https://addons.thunderbird.net/en-US/thunderbird/addon/edit-email-subject/</t>
  </si>
  <si>
    <t>https://addons.thunderbird.net/en-US/thunderbird/addon/printingtools/</t>
  </si>
  <si>
    <t>https://addons.thunderbird.net/en-US/thunderbird/addon/fromtogmap/</t>
  </si>
  <si>
    <t>{u'fr': u'http://fromtogmap.moine.biz'}</t>
  </si>
  <si>
    <t>https://addons.thunderbird.net/en-US/thunderbird/addon/redirectfilter/</t>
  </si>
  <si>
    <t>https://addons.thunderbird.net/en-US/thunderbird/addon/folder-pane-view-switcher/</t>
  </si>
  <si>
    <t>https://addons.thunderbird.net/en-US/thunderbird/addon/quickarchiver/</t>
  </si>
  <si>
    <t>https://addons.thunderbird.net/en-US/thunderbird/addon/element-inspector/</t>
  </si>
  <si>
    <t>https://addons.thunderbird.net/en-US/thunderbird/addon/profileswitcher/</t>
  </si>
  <si>
    <t>https://addons.thunderbird.net/en-US/thunderbird/addon/dweasysubject/</t>
  </si>
  <si>
    <t>https://addons.thunderbird.net/en-US/thunderbird/addon/version-bar/</t>
  </si>
  <si>
    <t>https://addons.thunderbird.net/en-US/thunderbird/addon/show-all-body-parts/</t>
  </si>
  <si>
    <t>https://addons.thunderbird.net/en-US/thunderbird/addon/bccinfo/</t>
  </si>
  <si>
    <t>https://addons.thunderbird.net/en-US/thunderbird/addon/copy-pure-text/</t>
  </si>
  <si>
    <t>https://addons.thunderbird.net/en-US/thunderbird/addon/crowdmailer/</t>
  </si>
  <si>
    <t>https://addons.thunderbird.net/en-US/thunderbird/addon/resubmission-folder/</t>
  </si>
  <si>
    <t>https://addons.thunderbird.net/en-US/thunderbird/addon/no-alt-text/</t>
  </si>
  <si>
    <t>https://addons.thunderbird.net/en-US/thunderbird/addon/titlecase-for-thunderbird/</t>
  </si>
  <si>
    <t>{u'en-US': u'http://www.htdsoftware.com/support'}</t>
  </si>
  <si>
    <t>https://addons.thunderbird.net/en-US/thunderbird/addon/archived-link/</t>
  </si>
  <si>
    <t>https://addons.thunderbird.net/en-US/thunderbird/addon/smilieinserter-plus/</t>
  </si>
  <si>
    <t>https://addons.thunderbird.net/en-US/thunderbird/addon/fixlink/</t>
  </si>
  <si>
    <t>https://addons.thunderbird.net/en-US/thunderbird/addon/mail-sent-notifier/</t>
  </si>
  <si>
    <t>https://addons.thunderbird.net/en-US/thunderbird/addon/setenv/</t>
  </si>
  <si>
    <t>https://addons.thunderbird.net/en-US/thunderbird/addon/autocopy-2/</t>
  </si>
  <si>
    <t>https://addons.thunderbird.net/en-US/thunderbird/addon/tms-bulk-sms/</t>
  </si>
  <si>
    <t>{u'en-US': u'http://www.flashmedia.co.za'}</t>
  </si>
  <si>
    <t>https://addons.thunderbird.net/en-US/thunderbird/addon/restart-application/</t>
  </si>
  <si>
    <t>https://addons.thunderbird.net/en-US/thunderbird/addon/bamboo-feed-reader/</t>
  </si>
  <si>
    <t>https://addons.thunderbird.net/en-US/thunderbird/addon/zendesk-widget/</t>
  </si>
  <si>
    <t>https://addons.thunderbird.net/en-US/thunderbird/addon/toodledo-sync/</t>
  </si>
  <si>
    <t>https://addons.thunderbird.net/en-US/thunderbird/addon/becky-import/</t>
  </si>
  <si>
    <t>https://addons.thunderbird.net/en-US/thunderbird/addon/mail-miner/</t>
  </si>
  <si>
    <t>https://addons.thunderbird.net/en-US/thunderbird/addon/bigger-toolbar-buttons/</t>
  </si>
  <si>
    <t>https://addons.thunderbird.net/en-US/thunderbird/addon/test-pilot-for-thunderbird/</t>
  </si>
  <si>
    <t>https://addons.thunderbird.net/en-US/thunderbird/addon/tb-import-export-wind-li-port/</t>
  </si>
  <si>
    <t>https://addons.thunderbird.net/en-US/thunderbird/addon/password-mask-changer/</t>
  </si>
  <si>
    <t>https://addons.thunderbird.net/en-US/thunderbird/addon/copyheader/</t>
  </si>
  <si>
    <t>https://addons.thunderbird.net/en-US/thunderbird/addon/copy-as-plain-text/</t>
  </si>
  <si>
    <t>{u'en-US': u'http://forum.infas.net/viewtopic.php?f=8&amp;t=2'}</t>
  </si>
  <si>
    <t>https://addons.thunderbird.net/en-US/thunderbird/addon/perapera-japanese-german-di/</t>
  </si>
  <si>
    <t>{u'en-US': u'http://www.perapera.org/help'}</t>
  </si>
  <si>
    <t>https://addons.thunderbird.net/en-US/thunderbird/addon/perapera-japanese-french-di/</t>
  </si>
  <si>
    <t>https://addons.thunderbird.net/en-US/thunderbird/addon/perapera-japanese-russian-d/</t>
  </si>
  <si>
    <t>https://addons.thunderbird.net/en-US/thunderbird/addon/help-menu-update/</t>
  </si>
  <si>
    <t>https://addons.thunderbird.net/en-US/thunderbird/addon/messagenotesplus/</t>
  </si>
  <si>
    <t>https://addons.thunderbird.net/en-US/thunderbird/addon/datodo/</t>
  </si>
  <si>
    <t>{u'fr': u'http://blog.datodo.com'}</t>
  </si>
  <si>
    <t>https://addons.thunderbird.net/en-US/thunderbird/addon/webapp-tabs/</t>
  </si>
  <si>
    <t>{u'en-US': u'http://www.fractalbrew.com/labs/webapp-tabs/'}</t>
  </si>
  <si>
    <t>https://addons.thunderbird.net/en-US/thunderbird/addon/evernote-tab/</t>
  </si>
  <si>
    <t>{u'en-US': u'http://hogi.sakura.ne.jp/hiki/?ExperimentalExtensions#l0'}</t>
  </si>
  <si>
    <t>https://addons.thunderbird.net/en-US/thunderbird/addon/filter-of-filters/</t>
  </si>
  <si>
    <t>https://addons.thunderbird.net/en-US/thunderbird/addon/smiley-fixer/</t>
  </si>
  <si>
    <t>https://addons.thunderbird.net/en-US/thunderbird/addon/wwwtran/</t>
  </si>
  <si>
    <t>https://addons.thunderbird.net/en-US/thunderbird/addon/outgoing-message-format/</t>
  </si>
  <si>
    <t>https://addons.thunderbird.net/en-US/thunderbird/addon/send-and-file/</t>
  </si>
  <si>
    <t>https://addons.thunderbird.net/en-US/thunderbird/addon/address-cleaner-replying/</t>
  </si>
  <si>
    <t>https://addons.thunderbird.net/en-US/thunderbird/addon/noiabuttons/</t>
  </si>
  <si>
    <t>{u'en-US': u'http://forums.mozillazine.org/viewtopic.php?f=48&amp;t=3002117'}</t>
  </si>
  <si>
    <t>https://addons.thunderbird.net/en-US/thunderbird/addon/cstbb/</t>
  </si>
  <si>
    <t>{u'en-US': u'http://forums.mozillazine.org/viewtopic.php?t=2447747'}</t>
  </si>
  <si>
    <t>https://addons.thunderbird.net/en-US/thunderbird/addon/google-reader-tab/</t>
  </si>
  <si>
    <t>https://addons.thunderbird.net/en-US/thunderbird/addon/copy-plain-text-2/</t>
  </si>
  <si>
    <t>https://addons.thunderbird.net/en-US/thunderbird/addon/mark-gmail-read/</t>
  </si>
  <si>
    <t>https://addons.thunderbird.net/en-US/thunderbird/addon/enhanced-desktop-notifications/</t>
  </si>
  <si>
    <t>https://addons.thunderbird.net/en-US/thunderbird/addon/noiascrollbars/</t>
  </si>
  <si>
    <t>https://addons.thunderbird.net/en-US/thunderbird/addon/trueblock-plus/</t>
  </si>
  <si>
    <t>https://addons.thunderbird.net/en-US/thunderbird/addon/openerp-plugin/</t>
  </si>
  <si>
    <t>https://addons.thunderbird.net/en-US/thunderbird/addon/abpcustomization/</t>
  </si>
  <si>
    <t>https://addons.thunderbird.net/en-US/thunderbird/addon/linux-growl/</t>
  </si>
  <si>
    <t>https://addons.thunderbird.net/en-US/thunderbird/addon/todays-messages/</t>
  </si>
  <si>
    <t>https://addons.thunderbird.net/en-US/thunderbird/addon/header-tools-lite/</t>
  </si>
  <si>
    <t>https://addons.thunderbird.net/en-US/thunderbird/addon/send-to-xnode/</t>
  </si>
  <si>
    <t>{u'en-US': u'https://xnode.org'}</t>
  </si>
  <si>
    <t>https://addons.thunderbird.net/en-US/thunderbird/addon/soapy/</t>
  </si>
  <si>
    <t>https://addons.thunderbird.net/en-US/thunderbird/addon/deselect-on-click/</t>
  </si>
  <si>
    <t>https://addons.thunderbird.net/en-US/thunderbird/addon/loghelper/</t>
  </si>
  <si>
    <t>https://addons.thunderbird.net/en-US/thunderbird/addon/autoinstaller/</t>
  </si>
  <si>
    <t>{u'en-US': u'https://github.com/palant/autoinstaller/issues'}</t>
  </si>
  <si>
    <t>https://addons.thunderbird.net/en-US/thunderbird/addon/glassmybird/</t>
  </si>
  <si>
    <t>{u'en-US': u'http://forums.mozillazine.org/viewtopic.php?f=48&amp;t=2410445'}</t>
  </si>
  <si>
    <t>https://addons.thunderbird.net/en-US/thunderbird/addon/lightning-qr-code-add-on/</t>
  </si>
  <si>
    <t>https://addons.thunderbird.net/en-US/thunderbird/addon/toggle-headers/</t>
  </si>
  <si>
    <t>{u'en-US': u'http://mattsch.com'}</t>
  </si>
  <si>
    <t>https://addons.thunderbird.net/en-US/thunderbird/addon/after-unsent-mail-is-sent/</t>
  </si>
  <si>
    <t>https://addons.thunderbird.net/en-US/thunderbird/addon/batchcopy/</t>
  </si>
  <si>
    <t>https://addons.thunderbird.net/en-US/thunderbird/addon/custom-address-sidebar/</t>
  </si>
  <si>
    <t>{u'ja': u'http://d.hatena.ne.jp/arumamis/20170714/1500051485'}</t>
  </si>
  <si>
    <t>https://addons.thunderbird.net/en-US/thunderbird/addon/just-restart/</t>
  </si>
  <si>
    <t>https://addons.thunderbird.net/en-US/thunderbird/addon/copy-folder/</t>
  </si>
  <si>
    <t>https://addons.thunderbird.net/en-US/thunderbird/addon/rpnb-new/</t>
  </si>
  <si>
    <t>https://addons.thunderbird.net/en-US/thunderbird/addon/skyrock-by-raouf/</t>
  </si>
  <si>
    <t>https://addons.thunderbird.net/en-US/thunderbird/addon/gmailbuttons/</t>
  </si>
  <si>
    <t>{u'en-US': u'https://github.com/dlech/gmailbuttons/issues'}</t>
  </si>
  <si>
    <t>https://addons.thunderbird.net/en-US/thunderbird/addon/pkrss/</t>
  </si>
  <si>
    <t>{u'zh-CN': u'http://www.pk17s.cn/bbs/'}</t>
  </si>
  <si>
    <t>https://addons.thunderbird.net/en-US/thunderbird/addon/auto-save-drafts-folders/</t>
  </si>
  <si>
    <t>{u'en-US': u'https://github.com/dlech/AutoSaveDraftsFolders/issues'}</t>
  </si>
  <si>
    <t>https://addons.thunderbird.net/en-US/thunderbird/addon/message-pane-button/</t>
  </si>
  <si>
    <t>https://addons.thunderbird.net/en-US/thunderbird/addon/zoom-button-for-thunderbird/</t>
  </si>
  <si>
    <t>{u'en-US': u'http://www.AccessFirefox.org'}</t>
  </si>
  <si>
    <t>https://addons.thunderbird.net/en-US/thunderbird/addon/tiptopic/</t>
  </si>
  <si>
    <t>https://addons.thunderbird.net/en-US/thunderbird/addon/trashcan/</t>
  </si>
  <si>
    <t>https://addons.thunderbird.net/en-US/thunderbird/addon/gtg-task-button/</t>
  </si>
  <si>
    <t>https://addons.thunderbird.net/en-US/thunderbird/addon/rise-of-the-tools/</t>
  </si>
  <si>
    <t>https://addons.thunderbird.net/en-US/thunderbird/addon/mia-crm/</t>
  </si>
  <si>
    <t>https://addons.thunderbird.net/en-US/thunderbird/addon/autoup/</t>
  </si>
  <si>
    <t>{u'en-US': u'http://pastisman-addons.goodforum.net/f11-autoup'}</t>
  </si>
  <si>
    <t>https://addons.thunderbird.net/en-US/thunderbird/addon/lilypond-it/</t>
  </si>
  <si>
    <t>https://addons.thunderbird.net/en-US/thunderbird/addon/caldav-searchsubscribe/</t>
  </si>
  <si>
    <t>{u'fr': u'http://xul.addon.free.fr/'}</t>
  </si>
  <si>
    <t>https://addons.thunderbird.net/en-US/thunderbird/addon/more-about/</t>
  </si>
  <si>
    <t>https://addons.thunderbird.net/en-US/thunderbird/addon/re-start/</t>
  </si>
  <si>
    <t>https://addons.thunderbird.net/en-US/thunderbird/addon/rmincomingdups/</t>
  </si>
  <si>
    <t>https://addons.thunderbird.net/en-US/thunderbird/addon/fit-images/</t>
  </si>
  <si>
    <t>https://addons.thunderbird.net/en-US/thunderbird/addon/google-search-for-thunderbi/</t>
  </si>
  <si>
    <t>https://addons.thunderbird.net/en-US/thunderbird/addon/mark-read-on-reply/</t>
  </si>
  <si>
    <t>https://addons.thunderbird.net/en-US/thunderbird/addon/crmthdb-lite-zohocrm/</t>
  </si>
  <si>
    <t>https://addons.thunderbird.net/en-US/thunderbird/addon/savedsearchinsubfolders/</t>
  </si>
  <si>
    <t>{u'fr': u'https://github.com/ju1ius/SavedSearchInSubFolders'}</t>
  </si>
  <si>
    <t>https://addons.thunderbird.net/en-US/thunderbird/addon/tabbed-mail-preferences/</t>
  </si>
  <si>
    <t>https://addons.thunderbird.net/en-US/thunderbird/addon/thundertoe/</t>
  </si>
  <si>
    <t>https://addons.thunderbird.net/en-US/thunderbird/addon/enhanced-priority-display/</t>
  </si>
  <si>
    <t>https://addons.thunderbird.net/en-US/thunderbird/addon/message-filters-button/</t>
  </si>
  <si>
    <t>https://addons.thunderbird.net/en-US/thunderbird/addon/layout-switcher/</t>
  </si>
  <si>
    <t>https://addons.thunderbird.net/en-US/thunderbird/addon/no-close-other-tabs/</t>
  </si>
  <si>
    <t>https://addons.thunderbird.net/en-US/thunderbird/addon/super-date-format/</t>
  </si>
  <si>
    <t>https://addons.thunderbird.net/en-US/thunderbird/addon/quickfilters/</t>
  </si>
  <si>
    <t>{u'en-US': u'http://quickfilters.mozdev.org/index.html'}</t>
  </si>
  <si>
    <t>https://addons.thunderbird.net/en-US/thunderbird/addon/am-context/</t>
  </si>
  <si>
    <t>{u'en-US': u'https://forums.mozilla.org/addons/viewtopic.php?t=9858'}</t>
  </si>
  <si>
    <t>https://addons.thunderbird.net/en-US/thunderbird/addon/lightning-month-tabs/</t>
  </si>
  <si>
    <t>https://addons.thunderbird.net/en-US/thunderbird/addon/no-ads/</t>
  </si>
  <si>
    <t>https://addons.thunderbird.net/en-US/thunderbird/addon/spoof-detector/</t>
  </si>
  <si>
    <t>https://addons.thunderbird.net/en-US/thunderbird/addon/sortcustomizationdialog/</t>
  </si>
  <si>
    <t>{u'en-US': u'http://forums.mozillazine.org/viewtopic.php?f=48&amp;t=2470925'}</t>
  </si>
  <si>
    <t>https://addons.thunderbird.net/en-US/thunderbird/addon/workspace-for-thunderbird/</t>
  </si>
  <si>
    <t>https://addons.thunderbird.net/en-US/thunderbird/addon/cairo-dock-unread-messages/</t>
  </si>
  <si>
    <t>https://addons.thunderbird.net/en-US/thunderbird/addon/marksubfolders-new/</t>
  </si>
  <si>
    <t>https://addons.thunderbird.net/en-US/thunderbird/addon/urlfilter/</t>
  </si>
  <si>
    <t>https://addons.thunderbird.net/en-US/thunderbird/addon/markdown-here-xul/</t>
  </si>
  <si>
    <t>{u'en-US': u'https://github.com/adam-p/markdown-here'}</t>
  </si>
  <si>
    <t>https://addons.thunderbird.net/en-US/thunderbird/addon/cx-callbook/</t>
  </si>
  <si>
    <t>{u'es': u'http://cx.com.uy'}</t>
  </si>
  <si>
    <t>https://addons.thunderbird.net/en-US/thunderbird/addon/boinc-stats-2/</t>
  </si>
  <si>
    <t>https://addons.thunderbird.net/en-US/thunderbird/addon/signature-fixer/</t>
  </si>
  <si>
    <t>{u'en-US': u'http://www.nadasoft.net'}</t>
  </si>
  <si>
    <t>https://addons.thunderbird.net/en-US/thunderbird/addon/no-caption/</t>
  </si>
  <si>
    <t>{u'ru': u'http://forum.mozilla-russia.org/viewtopic.php?pid=602593'}</t>
  </si>
  <si>
    <t>https://addons.thunderbird.net/en-US/thunderbird/addon/ldap-view-groups-members/</t>
  </si>
  <si>
    <t>https://addons.thunderbird.net/en-US/thunderbird/addon/imap-received-date/</t>
  </si>
  <si>
    <t>https://addons.thunderbird.net/en-US/thunderbird/addon/oarces-viadeo-tab/</t>
  </si>
  <si>
    <t>{u'fr': u'http://www.oarces.com/dev'}</t>
  </si>
  <si>
    <t>https://addons.thunderbird.net/en-US/thunderbird/addon/check-domain/</t>
  </si>
  <si>
    <t>https://addons.thunderbird.net/en-US/thunderbird/addon/sent-by-user-column/</t>
  </si>
  <si>
    <t>https://addons.thunderbird.net/en-US/thunderbird/addon/mail-and-save/</t>
  </si>
  <si>
    <t>{u'en-US': u'http://www.microquery.com'}</t>
  </si>
  <si>
    <t>https://addons.thunderbird.net/en-US/thunderbird/addon/always-html/</t>
  </si>
  <si>
    <t>https://addons.thunderbird.net/en-US/thunderbird/addon/bordercolors-gt/</t>
  </si>
  <si>
    <t>https://addons.thunderbird.net/en-US/thunderbird/addon/torbirdy/</t>
  </si>
  <si>
    <t>{u'en-US': u'https://www.torproject.org/about/contact.html'}</t>
  </si>
  <si>
    <t>https://addons.thunderbird.net/en-US/thunderbird/addon/google-tasks-sync/</t>
  </si>
  <si>
    <t>https://addons.thunderbird.net/en-US/thunderbird/addon/printplus/</t>
  </si>
  <si>
    <t>https://addons.thunderbird.net/en-US/thunderbird/addon/autoarchive/</t>
  </si>
  <si>
    <t>https://addons.thunderbird.net/en-US/thunderbird/addon/lightning-calendar-tabs/</t>
  </si>
  <si>
    <t>https://addons.thunderbird.net/en-US/thunderbird/addon/htitle/</t>
  </si>
  <si>
    <t>{u'en-US': u'https://github.com/seleznev/firefox-extension-htitle/issues'}</t>
  </si>
  <si>
    <t>https://addons.thunderbird.net/en-US/thunderbird/addon/auto-hide-folders-panel/</t>
  </si>
  <si>
    <t>https://addons.thunderbird.net/en-US/thunderbird/addon/quickfilter-unreplied/</t>
  </si>
  <si>
    <t>https://addons.thunderbird.net/en-US/thunderbird/addon/javascript-object-examiner/</t>
  </si>
  <si>
    <t>{u'en-US': u'http://www.customsoftwareconsult.com/forum/index.php'}</t>
  </si>
  <si>
    <t>https://addons.thunderbird.net/en-US/thunderbird/addon/ss-ancestry-quick-button/</t>
  </si>
  <si>
    <t>https://addons.thunderbird.net/en-US/thunderbird/addon/toggle-development-profile/</t>
  </si>
  <si>
    <t>https://addons.thunderbird.net/en-US/thunderbird/addon/asystent-nauki-angielskiego/</t>
  </si>
  <si>
    <t>https://addons.thunderbird.net/en-US/thunderbird/addon/ldap-contact-photo/</t>
  </si>
  <si>
    <t>https://addons.thunderbird.net/en-US/thunderbird/addon/webdav-for-filelink/</t>
  </si>
  <si>
    <t>https://addons.thunderbird.net/en-US/thunderbird/addon/facebook-tab/</t>
  </si>
  <si>
    <t>https://addons.thunderbird.net/en-US/thunderbird/addon/twitter-tab/</t>
  </si>
  <si>
    <t>https://addons.thunderbird.net/en-US/thunderbird/addon/music-world-anonymous-quick/</t>
  </si>
  <si>
    <t>https://addons.thunderbird.net/en-US/thunderbird/addon/android-debug-bridge-for-fi/</t>
  </si>
  <si>
    <t>https://addons.thunderbird.net/en-US/thunderbird/addon/before-tabs-toolbar/</t>
  </si>
  <si>
    <t>https://addons.thunderbird.net/en-US/thunderbird/addon/close-last-tab-with-middle-/</t>
  </si>
  <si>
    <t>https://addons.thunderbird.net/en-US/thunderbird/addon/wdownloader/</t>
  </si>
  <si>
    <t>https://addons.thunderbird.net/en-US/thunderbird/addon/webpg-firefox/</t>
  </si>
  <si>
    <t>{u'en-US': u'http://webpg.org/'}</t>
  </si>
  <si>
    <t>https://addons.thunderbird.net/en-US/thunderbird/addon/tb-menubar-unread-notifier/</t>
  </si>
  <si>
    <t>https://addons.thunderbird.net/en-US/thunderbird/addon/fromto-column/</t>
  </si>
  <si>
    <t>https://addons.thunderbird.net/en-US/thunderbird/addon/no-applicationapplefile/</t>
  </si>
  <si>
    <t>https://addons.thunderbird.net/en-US/thunderbird/addon/dont-send-linked-files/</t>
  </si>
  <si>
    <t>{u'en-US': u'https://github.com/clear-code/donotsendlinkedfile/issues'}</t>
  </si>
  <si>
    <t>https://addons.thunderbird.net/en-US/thunderbird/addon/patch-to-alert-invalid-addr/</t>
  </si>
  <si>
    <t>{u'en-US': u'https://github.com/clear-code/alertinvalidaddresses/issues'}</t>
  </si>
  <si>
    <t>https://addons.thunderbird.net/en-US/thunderbird/addon/hyperactive/</t>
  </si>
  <si>
    <t>{u'en-US': u'http://uri2x.wordpress.com'}</t>
  </si>
  <si>
    <t>https://addons.thunderbird.net/en-US/thunderbird/addon/chat-rtl/</t>
  </si>
  <si>
    <t>{u'en-US': u'http://digmi.org'}</t>
  </si>
  <si>
    <t>https://addons.thunderbird.net/en-US/thunderbird/addon/reject-button/</t>
  </si>
  <si>
    <t>https://addons.thunderbird.net/en-US/thunderbird/addon/all-to-cc-bcc/</t>
  </si>
  <si>
    <t>https://addons.thunderbird.net/en-US/thunderbird/addon/hide_titlebar_plus_tb/</t>
  </si>
  <si>
    <t>{u'en-US': u'http://forums.mozillazine.org/viewtopic.php?f=48&amp;t=2548157'}</t>
  </si>
  <si>
    <t>https://addons.thunderbird.net/en-US/thunderbird/addon/rikaichan-jpen/</t>
  </si>
  <si>
    <t>https://addons.thunderbird.net/en-US/thunderbird/addon/rikaichan-jpnames/</t>
  </si>
  <si>
    <t>https://addons.thunderbird.net/en-US/thunderbird/addon/rikaichan-jpde/</t>
  </si>
  <si>
    <t>https://addons.thunderbird.net/en-US/thunderbird/addon/rikaichan-jpfr/</t>
  </si>
  <si>
    <t>https://addons.thunderbird.net/en-US/thunderbird/addon/rikaichan-jpru/</t>
  </si>
  <si>
    <t>https://addons.thunderbird.net/en-US/thunderbird/addon/autoconfiguration-hook/</t>
  </si>
  <si>
    <t>{u'en-US': u'https://github.com/clear-code/achook/issues'}</t>
  </si>
  <si>
    <t>https://addons.thunderbird.net/en-US/thunderbird/addon/nc4migrator/</t>
  </si>
  <si>
    <t>{u'en-US': u'https://github.com/clear-code/nc4migrator/issues'}</t>
  </si>
  <si>
    <t>https://addons.thunderbird.net/en-US/thunderbird/addon/security-settings-from-addr/</t>
  </si>
  <si>
    <t>https://addons.thunderbird.net/en-US/thunderbird/addon/encrypt-if-possible/</t>
  </si>
  <si>
    <t>https://addons.thunderbird.net/en-US/thunderbird/addon/yandexmetrika-for-thunderbi/</t>
  </si>
  <si>
    <t>https://addons.thunderbird.net/en-US/thunderbird/addon/ephotouploader/</t>
  </si>
  <si>
    <t>{u'en-US': u'http://www.ephotobay.com/'}</t>
  </si>
  <si>
    <t>https://addons.thunderbird.net/en-US/thunderbird/addon/attachextratools/</t>
  </si>
  <si>
    <t>{u'en-US': u'https://nic-nac-project.org/~kaosmos/index-en.html'}</t>
  </si>
  <si>
    <t>https://addons.thunderbird.net/en-US/thunderbird/addon/hide-horizontal-scrollbar/</t>
  </si>
  <si>
    <t>https://addons.thunderbird.net/en-US/thunderbird/addon/mrc-compose/</t>
  </si>
  <si>
    <t>https://addons.thunderbird.net/en-US/thunderbird/addon/backupmail_at_receive/</t>
  </si>
  <si>
    <t>{u'en-US': u'http://bigoyayubi.hatenablog.com/entry/2015/01/07/222451'}</t>
  </si>
  <si>
    <t>https://addons.thunderbird.net/en-US/thunderbird/addon/3e-calendar/</t>
  </si>
  <si>
    <t>{u'en-US': u'https://zonio.net/docs/display/3E/Mozilla+3e+Calendar+Addon'}</t>
  </si>
  <si>
    <t>https://addons.thunderbird.net/en-US/thunderbird/addon/pastehyperlink/</t>
  </si>
  <si>
    <t>https://addons.thunderbird.net/en-US/thunderbird/addon/tagsequence/</t>
  </si>
  <si>
    <t>https://addons.thunderbird.net/en-US/thunderbird/addon/smartfilters/</t>
  </si>
  <si>
    <t>{u'en-US': u'https://github.com/gark87/SmartFilters/issues'}</t>
  </si>
  <si>
    <t>https://addons.thunderbird.net/en-US/thunderbird/addon/lastcolour/</t>
  </si>
  <si>
    <t>{u'en-US': u'https://addons.mozilla.org/en-US/thunderbird/addon/lastcolour/'}</t>
  </si>
  <si>
    <t>https://addons.thunderbird.net/en-US/thunderbird/addon/crm-integration-itsp-pbx/</t>
  </si>
  <si>
    <t>{u'de': u'http://www.opennet.ch'}</t>
  </si>
  <si>
    <t>https://addons.thunderbird.net/en-US/thunderbird/addon/filter-button/</t>
  </si>
  <si>
    <t>https://addons.thunderbird.net/en-US/thunderbird/addon/controle-eventos/</t>
  </si>
  <si>
    <t>https://addons.thunderbird.net/en-US/thunderbird/addon/titlebar-cleaner/</t>
  </si>
  <si>
    <t>https://addons.thunderbird.net/en-US/thunderbird/addon/sugarcrm-thunderbird-integr/</t>
  </si>
  <si>
    <t>https://addons.thunderbird.net/en-US/thunderbird/addon/bosnian-spell-checker/</t>
  </si>
  <si>
    <t>https://addons.thunderbird.net/en-US/thunderbird/addon/quickfiltertoolbar/</t>
  </si>
  <si>
    <t>{u'en-US': u'https://forums.mozilla.org/addons/viewtopic.php?f=23&amp;t=14775'}</t>
  </si>
  <si>
    <t>https://addons.thunderbird.net/en-US/thunderbird/addon/send-and-archive/</t>
  </si>
  <si>
    <t>{u'en-US': u'https://bitbucket.org/squib/send-and-archive/issues?status=new&amp;status=open'}</t>
  </si>
  <si>
    <t>https://addons.thunderbird.net/en-US/thunderbird/addon/djamolgroup/</t>
  </si>
  <si>
    <t>{u'en-US': u'http://www.djamol.com'}</t>
  </si>
  <si>
    <t>https://addons.thunderbird.net/en-US/thunderbird/addon/too-many-recipients/</t>
  </si>
  <si>
    <t>https://addons.thunderbird.net/en-US/thunderbird/addon/yangben-dictionnary/</t>
  </si>
  <si>
    <t>https://addons.thunderbird.net/en-US/thunderbird/addon/mark-read-on-reply-and-repl/</t>
  </si>
  <si>
    <t>https://addons.thunderbird.net/en-US/thunderbird/addon/reply-manager/</t>
  </si>
  <si>
    <t>https://addons.thunderbird.net/en-US/thunderbird/addon/addons-quick-search/</t>
  </si>
  <si>
    <t>https://addons.thunderbird.net/en-US/thunderbird/addon/addons-recent-updates/</t>
  </si>
  <si>
    <t>{u'en-US': u'https://github.com/Infocatcher/Addons_Recent_Updates/issues'}</t>
  </si>
  <si>
    <t>https://addons.thunderbird.net/en-US/thunderbird/addon/nowebsearch/</t>
  </si>
  <si>
    <t>https://addons.thunderbird.net/en-US/thunderbird/addon/link-properties-plus/</t>
  </si>
  <si>
    <t>https://addons.thunderbird.net/en-US/thunderbird/addon/ios-imap-notes/</t>
  </si>
  <si>
    <t>https://addons.thunderbird.net/en-US/thunderbird/addon/close-on-reply/</t>
  </si>
  <si>
    <t>https://addons.thunderbird.net/en-US/thunderbird/addon/gnome-keyring-integration/</t>
  </si>
  <si>
    <t>https://addons.thunderbird.net/en-US/thunderbird/addon/google-share-for-thunderbir/</t>
  </si>
  <si>
    <t>https://addons.thunderbird.net/en-US/thunderbird/addon/join-ng/</t>
  </si>
  <si>
    <t>https://addons.thunderbird.net/en-US/thunderbird/addon/dybutar/</t>
  </si>
  <si>
    <t>{u'en-US': u'http://forums.mozillazine.org/viewtopic.php?f=19&amp;t=2657051'}</t>
  </si>
  <si>
    <t>https://addons.thunderbird.net/en-US/thunderbird/addon/~okeanos-for-filelink/</t>
  </si>
  <si>
    <t>https://addons.thunderbird.net/en-US/thunderbird/addon/pydio-for-filelink/</t>
  </si>
  <si>
    <t>{u'en-US': u'https://github.com/dbestevez/pydio-for-filelink/issues'}</t>
  </si>
  <si>
    <t>https://addons.thunderbird.net/en-US/thunderbird/addon/folderplus/</t>
  </si>
  <si>
    <t>https://addons.thunderbird.net/en-US/thunderbird/addon/lovebird/</t>
  </si>
  <si>
    <t>https://addons.thunderbird.net/en-US/thunderbird/addon/caps-killer/</t>
  </si>
  <si>
    <t>https://addons.thunderbird.net/en-US/thunderbird/addon/khandbahalecom-marathi-spel/</t>
  </si>
  <si>
    <t>https://addons.thunderbird.net/en-US/thunderbird/addon/znotes/</t>
  </si>
  <si>
    <t>https://addons.thunderbird.net/en-US/thunderbird/addon/outlookalike/</t>
  </si>
  <si>
    <t>https://addons.thunderbird.net/en-US/thunderbird/addon/tzpush/</t>
  </si>
  <si>
    <t>{u'en-US': u'https://code.google.com/p/tz-push/'}</t>
  </si>
  <si>
    <t>https://addons.thunderbird.net/en-US/thunderbird/addon/folder-levels/</t>
  </si>
  <si>
    <t>{u'en-US': u'https://github.com/jeremyiverson/folderlevels'}</t>
  </si>
  <si>
    <t>https://addons.thunderbird.net/en-US/thunderbird/addon/tiny-javascript-debugger/</t>
  </si>
  <si>
    <t>{u'en-US': u'https://sourceforge.net/u/pbrunschwig/tinyjsd/wiki/Documentation/'}</t>
  </si>
  <si>
    <t>https://addons.thunderbird.net/en-US/thunderbird/addon/gif-remover/</t>
  </si>
  <si>
    <t>https://addons.thunderbird.net/en-US/thunderbird/addon/close-proxy-authentication/</t>
  </si>
  <si>
    <t>https://addons.thunderbird.net/en-US/thunderbird/addon/treestat/</t>
  </si>
  <si>
    <t>https://addons.thunderbird.net/en-US/thunderbird/addon/hubic-for-filelink/</t>
  </si>
  <si>
    <t>https://addons.thunderbird.net/en-US/thunderbird/addon/enigma-code/</t>
  </si>
  <si>
    <t>https://addons.thunderbird.net/en-US/thunderbird/addon/stylish-tools/</t>
  </si>
  <si>
    <t>{u'en-US': u'http://forums.mozillazine.org/viewtopic.php?f=48&amp;t=2687501'}</t>
  </si>
  <si>
    <t>https://addons.thunderbird.net/en-US/thunderbird/addon/mms-auto-correct/</t>
  </si>
  <si>
    <t>https://addons.thunderbird.net/en-US/thunderbird/addon/seturgent/</t>
  </si>
  <si>
    <t>https://addons.thunderbird.net/en-US/thunderbird/addon/sepsis-console-deprecated/</t>
  </si>
  <si>
    <t>https://addons.thunderbird.net/en-US/thunderbird/addon/e-mail-bodytext-autoexport/</t>
  </si>
  <si>
    <t>https://addons.thunderbird.net/en-US/thunderbird/addon/re-sort/</t>
  </si>
  <si>
    <t>https://addons.thunderbird.net/en-US/thunderbird/addon/chat-notifier-for-thunderbid/</t>
  </si>
  <si>
    <t>https://addons.thunderbird.net/en-US/thunderbird/addon/collapsed-unread/</t>
  </si>
  <si>
    <t>https://addons.thunderbird.net/en-US/thunderbird/addon/sanrockstar/</t>
  </si>
  <si>
    <t>https://addons.thunderbird.net/en-US/thunderbird/addon/stormcows/</t>
  </si>
  <si>
    <t>https://addons.thunderbird.net/en-US/thunderbird/addon/dkim-verifier/</t>
  </si>
  <si>
    <t>{u'en-US': u'https://github.com/lieser/dkim_verifier/issues'}</t>
  </si>
  <si>
    <t>https://addons.thunderbird.net/en-US/thunderbird/addon/hide-local-folders/</t>
  </si>
  <si>
    <t>https://addons.thunderbird.net/en-US/thunderbird/addon/mark-junk-read/</t>
  </si>
  <si>
    <t>https://addons.thunderbird.net/en-US/thunderbird/addon/bluhell-firewall/</t>
  </si>
  <si>
    <t>https://addons.thunderbird.net/en-US/thunderbird/addon/miniwebview-sidebar/</t>
  </si>
  <si>
    <t>https://addons.thunderbird.net/en-US/thunderbird/addon/ldapinfoshow/</t>
  </si>
  <si>
    <t>{u'en-US': u'https://github.com/wangvisual/ldapinfo'}</t>
  </si>
  <si>
    <t>https://addons.thunderbird.net/en-US/thunderbird/addon/enforward/</t>
  </si>
  <si>
    <t>{u'en-US': u'http://hogi.sakura.ne.jp/en/index.rhtml'}</t>
  </si>
  <si>
    <t>https://addons.thunderbird.net/en-US/thunderbird/addon/smart-quotes/</t>
  </si>
  <si>
    <t>{u'en-US': u'http://www.smartquotes.info'}</t>
  </si>
  <si>
    <t>https://addons.thunderbird.net/en-US/thunderbird/addon/menu-on-top/</t>
  </si>
  <si>
    <t>{u'en-US': u'http://quickfolders.mozdev.org/menuOnTop.html'}</t>
  </si>
  <si>
    <t>https://addons.thunderbird.net/en-US/thunderbird/addon/safeforamoled/</t>
  </si>
  <si>
    <t>https://addons.thunderbird.net/en-US/thunderbird/addon/gtimer/</t>
  </si>
  <si>
    <t>https://addons.thunderbird.net/en-US/thunderbird/addon/about-home-themer/</t>
  </si>
  <si>
    <t>https://addons.thunderbird.net/en-US/thunderbird/addon/paranoia/</t>
  </si>
  <si>
    <t>{u'en-US': u'https://github.com/gjedeer/paranoia/issues'}</t>
  </si>
  <si>
    <t>https://addons.thunderbird.net/en-US/thunderbird/addon/posting-style-enforcer/</t>
  </si>
  <si>
    <t>https://addons.thunderbird.net/en-US/thunderbird/addon/dl-for-thunderbird/</t>
  </si>
  <si>
    <t>{u'en-US': u'http://www.thregr.org/~wavexx/software/dl/README.html#general-support-mailing-list'}</t>
  </si>
  <si>
    <t>https://addons.thunderbird.net/en-US/thunderbird/addon/wunderlist-task-button/</t>
  </si>
  <si>
    <t>{u'en-US': u'https://github.com/narnaud/wunderlist-thunderbird'}</t>
  </si>
  <si>
    <t>https://addons.thunderbird.net/en-US/thunderbird/addon/address-bulk-copy-%E3%82%A2%E3%83%89%E3%83%AC%E3%82%B9%E4%B8%80%E6%8B%AC%E3%82%B3%E3%83%94%E3%83%BC/</t>
  </si>
  <si>
    <t>{u'ja': u'https://addons.mozilla.org/ja/thunderbird/user/toyataku/'}</t>
  </si>
  <si>
    <t>https://addons.thunderbird.net/en-US/thunderbird/addon/rikaichan-jpnl/</t>
  </si>
  <si>
    <t>https://addons.thunderbird.net/en-US/thunderbird/addon/email/</t>
  </si>
  <si>
    <t>{u'en-US': u'http://www.planteenhost.com'}</t>
  </si>
  <si>
    <t>https://addons.thunderbird.net/en-US/thunderbird/addon/divfind/</t>
  </si>
  <si>
    <t>https://addons.thunderbird.net/en-US/thunderbird/addon/cix-forums/</t>
  </si>
  <si>
    <t>{u'en-US': u'https://cix.co.uk'}</t>
  </si>
  <si>
    <t>https://addons.thunderbird.net/en-US/thunderbird/addon/mozcleaner/</t>
  </si>
  <si>
    <t>{u'en-US': u'http://adrianarroyocalle.github.io/firefox-addons'}</t>
  </si>
  <si>
    <t>https://addons.thunderbird.net/en-US/thunderbird/addon/totalquickfilter/</t>
  </si>
  <si>
    <t>{u'en-US': u'http://forums.mozillazine.org/viewtopic.php?f=48&amp;t=2626433'}</t>
  </si>
  <si>
    <t>https://addons.thunderbird.net/en-US/thunderbird/addon/nomapi/</t>
  </si>
  <si>
    <t>https://addons.thunderbird.net/en-US/thunderbird/addon/simple-steganography/</t>
  </si>
  <si>
    <t>https://addons.thunderbird.net/en-US/thunderbird/addon/ethical-signature/</t>
  </si>
  <si>
    <t>https://addons.thunderbird.net/en-US/thunderbird/addon/channel-guard/</t>
  </si>
  <si>
    <t>https://addons.thunderbird.net/en-US/thunderbird/addon/massey-omura-cryptosystem/</t>
  </si>
  <si>
    <t>https://addons.thunderbird.net/en-US/thunderbird/addon/simple-locale-switcher/</t>
  </si>
  <si>
    <t>{u'en-US': u'http://forums.mozillazine.org/viewtopic.php?t=2746943'}</t>
  </si>
  <si>
    <t>https://addons.thunderbird.net/en-US/thunderbird/addon/obm-connector/</t>
  </si>
  <si>
    <t>https://addons.thunderbird.net/en-US/thunderbird/addon/thunderkeep/</t>
  </si>
  <si>
    <t>https://addons.thunderbird.net/en-US/thunderbird/addon/dm-sync/</t>
  </si>
  <si>
    <t>{u'it': u'http://www.dmpro.it'}</t>
  </si>
  <si>
    <t>https://addons.thunderbird.net/en-US/thunderbird/addon/lightbird/</t>
  </si>
  <si>
    <t>https://addons.thunderbird.net/en-US/thunderbird/addon/print-preview-button-and-ke/</t>
  </si>
  <si>
    <t>https://addons.thunderbird.net/en-US/thunderbird/addon/kmaleon-extension/</t>
  </si>
  <si>
    <t>{u'es': u'http://www.kmaleon.com/foro/index.php'}</t>
  </si>
  <si>
    <t>https://addons.thunderbird.net/en-US/thunderbird/addon/lookout-1/</t>
  </si>
  <si>
    <t>https://addons.thunderbird.net/en-US/thunderbird/addon/macro-template/</t>
  </si>
  <si>
    <t>{u'en-US': u'https://github.com/nattoheaven/macrotemplate'}</t>
  </si>
  <si>
    <t>https://addons.thunderbird.net/en-US/thunderbird/addon/unread-count/</t>
  </si>
  <si>
    <t>https://addons.thunderbird.net/en-US/thunderbird/addon/json-inspector/</t>
  </si>
  <si>
    <t>{u'en-US': u'https://github.com/LouCypher/json-inspector/issues'}</t>
  </si>
  <si>
    <t>https://addons.thunderbird.net/en-US/thunderbird/addon/chat-notifier-with-pop-ups/</t>
  </si>
  <si>
    <t>https://addons.thunderbird.net/en-US/thunderbird/addon/highlight-external-addresses/</t>
  </si>
  <si>
    <t>https://addons.thunderbird.net/en-US/thunderbird/addon/linkedin-tab/</t>
  </si>
  <si>
    <t>https://addons.thunderbird.net/en-US/thunderbird/addon/bitmask/</t>
  </si>
  <si>
    <t>https://addons.thunderbird.net/en-US/thunderbird/addon/new-plugin-disabler/</t>
  </si>
  <si>
    <t>https://addons.thunderbird.net/en-US/thunderbird/addon/p7mon/</t>
  </si>
  <si>
    <t>{u'it': u'http://www.pocketpec.it'}</t>
  </si>
  <si>
    <t>https://addons.thunderbird.net/en-US/thunderbird/addon/menu-filter/</t>
  </si>
  <si>
    <t>https://addons.thunderbird.net/en-US/thunderbird/addon/categorymanager/</t>
  </si>
  <si>
    <t>{u'en-US': u'https://github.com/jobisoft/CategoryManager'}</t>
  </si>
  <si>
    <t>https://addons.thunderbird.net/en-US/thunderbird/addon/lwthemes/</t>
  </si>
  <si>
    <t>{u'en-US': u'https://github.com/LouCypher/lwthemes/issues'}</t>
  </si>
  <si>
    <t>https://addons.thunderbird.net/en-US/thunderbird/addon/emic/</t>
  </si>
  <si>
    <t>https://addons.thunderbird.net/en-US/thunderbird/addon/replyto/</t>
  </si>
  <si>
    <t>https://addons.thunderbird.net/en-US/thunderbird/addon/search-as-list/</t>
  </si>
  <si>
    <t>https://addons.thunderbird.net/en-US/thunderbird/addon/download-status-bar/</t>
  </si>
  <si>
    <t>{u'en-US': u'http://forums.mozillazine.org/viewtopic.php?f=48&amp;t=2782661'}</t>
  </si>
  <si>
    <t>https://addons.thunderbird.net/en-US/thunderbird/addon/unread-badge/</t>
  </si>
  <si>
    <t>{u'en-US': u'https://github.com/bstreiff/unread-badge'}</t>
  </si>
  <si>
    <t>https://addons.thunderbird.net/en-US/thunderbird/addon/columnswizard/</t>
  </si>
  <si>
    <t>{u'en-US': u'https://github.com/micz/ColumnsWizard/issues'}</t>
  </si>
  <si>
    <t>https://addons.thunderbird.net/en-US/thunderbird/addon/autoarchivereloaded/</t>
  </si>
  <si>
    <t>https://addons.thunderbird.net/en-US/thunderbird/addon/awesome-auto-archive/</t>
  </si>
  <si>
    <t>{u'en-US': u'https://github.com/wangvisual/autoarchive/wiki/Help'}</t>
  </si>
  <si>
    <t>https://addons.thunderbird.net/en-US/thunderbird/addon/remote-developer-tools-server/</t>
  </si>
  <si>
    <t>https://addons.thunderbird.net/en-US/thunderbird/addon/switch-message-colour/</t>
  </si>
  <si>
    <t>https://addons.thunderbird.net/en-US/thunderbird/addon/secure-addressing/</t>
  </si>
  <si>
    <t>https://addons.thunderbird.net/en-US/thunderbird/addon/clickbank-search/</t>
  </si>
  <si>
    <t>{u'en-US': u'http://officialnetwealth.com'}</t>
  </si>
  <si>
    <t>https://addons.thunderbird.net/en-US/thunderbird/addon/cookiekeeper/</t>
  </si>
  <si>
    <t>https://addons.thunderbird.net/en-US/thunderbird/addon/thunderbird-chat-notificati/</t>
  </si>
  <si>
    <t>{u'cs': u'https://github.com/forrest79/tbchatnotification'}</t>
  </si>
  <si>
    <t>https://addons.thunderbird.net/en-US/thunderbird/addon/devprefs/</t>
  </si>
  <si>
    <t>{u'en-US': u'https://github.com/Noitidart/DevPrefs/issues'}</t>
  </si>
  <si>
    <t>https://addons.thunderbird.net/en-US/thunderbird/addon/togglefullheaders/</t>
  </si>
  <si>
    <t>https://addons.thunderbird.net/en-US/thunderbird/addon/force-addon-status/</t>
  </si>
  <si>
    <t>{u'en-US': u'https://github.com/clear-code/force-addon-status/issues'}</t>
  </si>
  <si>
    <t>https://addons.thunderbird.net/en-US/thunderbird/addon/flex-confirm-mail/</t>
  </si>
  <si>
    <t>{u'en-US': u'https://github.com/clear-code/flex-confirm-mail/issues'}</t>
  </si>
  <si>
    <t>https://addons.thunderbird.net/en-US/thunderbird/addon/clear-imap-local-cache/</t>
  </si>
  <si>
    <t>{u'en-US': u'https://github.com/clear-code/clearimapcache/issues'}</t>
  </si>
  <si>
    <t>https://addons.thunderbird.net/en-US/thunderbird/addon/attachemnt-encoding-detecto/</t>
  </si>
  <si>
    <t>{u'en-US': u'https://github.com/clear-code/attachment-encoding-localized-autodetect/issues'}</t>
  </si>
  <si>
    <t>https://addons.thunderbird.net/en-US/thunderbird/addon/insert-link-from-local-file/</t>
  </si>
  <si>
    <t>{u'en-US': u'https://github.com/clear-code/insertlinkfromlocalfile/issues'}</t>
  </si>
  <si>
    <t>https://addons.thunderbird.net/en-US/thunderbird/addon/winmail-opener-bridge/</t>
  </si>
  <si>
    <t>{u'en-US': u'https://github.com/clear-code/winmaildat/issues'}</t>
  </si>
  <si>
    <t>https://addons.thunderbird.net/en-US/thunderbird/addon/only-minor-update/</t>
  </si>
  <si>
    <t>{u'en-US': u'https://github.com/clear-code/only-minor-update/issues'}</t>
  </si>
  <si>
    <t>https://addons.thunderbird.net/en-US/thunderbird/addon/always-default-client/</t>
  </si>
  <si>
    <t>{u'en-US': u'https://github.com/clear-code/always-default-client/issues'}</t>
  </si>
  <si>
    <t>https://addons.thunderbird.net/en-US/thunderbird/addon/pennypost/</t>
  </si>
  <si>
    <t>{u'en-US': u'http://pennypost.sourceforge.net/PennyPost'}</t>
  </si>
  <si>
    <t>https://addons.thunderbird.net/en-US/thunderbird/addon/mozilla-gnome-keyring/</t>
  </si>
  <si>
    <t>{u'en-US': u'https://github.com/swick/mozilla-gnome-keyring'}</t>
  </si>
  <si>
    <t>https://addons.thunderbird.net/en-US/thunderbird/addon/tag-sequence-arranger/</t>
  </si>
  <si>
    <t>{u'en-US': u'http://lab.magicvox.net/trac/public/wiki/Mozilla%20Thunderbird/TagSequenceArranger'}</t>
  </si>
  <si>
    <t>https://addons.thunderbird.net/en-US/thunderbird/addon/ui-text-overrider/</t>
  </si>
  <si>
    <t>{u'en-US': u'https://github.com/clear-code/ui-text-overrider/issues'}</t>
  </si>
  <si>
    <t>https://addons.thunderbird.net/en-US/thunderbird/addon/do-not-save-password/</t>
  </si>
  <si>
    <t>{u'en-US': u'https://github.com/clear-code/donotsavepassword/issues'}</t>
  </si>
  <si>
    <t>https://addons.thunderbird.net/en-US/thunderbird/addon/disable-aboutconfig/</t>
  </si>
  <si>
    <t>{u'en-US': u'https://github.com/clear-code/disableaboutconfig/issues'}</t>
  </si>
  <si>
    <t>https://addons.thunderbird.net/en-US/thunderbird/addon/globalchromecss/</t>
  </si>
  <si>
    <t>{u'en-US': u'https://github.com/clear-code/globalchromecss/issues'}</t>
  </si>
  <si>
    <t>https://addons.thunderbird.net/en-US/thunderbird/addon/hide-option-pane/</t>
  </si>
  <si>
    <t>{u'en-US': u'https://github.com/clear-code/hide-option-pane/issues'}</t>
  </si>
  <si>
    <t>https://addons.thunderbird.net/en-US/thunderbird/addon/noia-fox-options/</t>
  </si>
  <si>
    <t>{u'en-US': u'http://forums.mozillazine.org/viewtopic.php?f=48&amp;t=2230157'}</t>
  </si>
  <si>
    <t>https://addons.thunderbird.net/en-US/thunderbird/addon/sepsis-console/</t>
  </si>
  <si>
    <t>{u'en-US': u'https://wiki.mozilla.org/Sepsis'}</t>
  </si>
  <si>
    <t>https://addons.thunderbird.net/en-US/thunderbird/addon/color-text-compose-buttons/</t>
  </si>
  <si>
    <t>{u'pt-PT': u'https://addons.mozilla.org/en-US/thunderbird/addon/color-text-compose-buttons/'}</t>
  </si>
  <si>
    <t>https://addons.thunderbird.net/en-US/thunderbird/addon/plugin-disabler/</t>
  </si>
  <si>
    <t>https://addons.thunderbird.net/en-US/thunderbird/addon/gpo-support-for-firefox-and-th/</t>
  </si>
  <si>
    <t>https://addons.thunderbird.net/en-US/thunderbird/addon/redmine%E9%80%A3%E6%90%BA/</t>
  </si>
  <si>
    <t>https://addons.thunderbird.net/en-US/thunderbird/addon/x-unsent-support/</t>
  </si>
  <si>
    <t>{u'en-US': u'https://github.com/lieser/X-Unsent_support/issues'}</t>
  </si>
  <si>
    <t>https://addons.thunderbird.net/en-US/thunderbird/addon/rethread/</t>
  </si>
  <si>
    <t>{u'en-US': u'http://www.xulforum.org'}</t>
  </si>
  <si>
    <t>https://addons.thunderbird.net/en-US/thunderbird/addon/imap-quota-free-space/</t>
  </si>
  <si>
    <t>https://addons.thunderbird.net/en-US/thunderbird/addon/imap-draft-unread/</t>
  </si>
  <si>
    <t>https://addons.thunderbird.net/en-US/thunderbird/addon/s3menu-wizard/</t>
  </si>
  <si>
    <t>{u'en-US': u'http://forums.mozillazine.org/viewtopic.php?f=48&amp;t=2828771'}</t>
  </si>
  <si>
    <t>https://addons.thunderbird.net/en-US/thunderbird/addon/firedrive-for-filelink/</t>
  </si>
  <si>
    <t>{u'en-US': u'http://firedrive.com'}</t>
  </si>
  <si>
    <t>https://addons.thunderbird.net/en-US/thunderbird/addon/eds-calendar-integration/</t>
  </si>
  <si>
    <t>{u'en-US': u'https://github.com/balbusm/xul-ext-eds-calendar'}</t>
  </si>
  <si>
    <t>https://addons.thunderbird.net/en-US/thunderbird/addon/addresslabel/</t>
  </si>
  <si>
    <t>{u'en-US': u'https://github.com/markuskramerIgitt/MozillaThunderbirdAddon/issues'}</t>
  </si>
  <si>
    <t>https://addons.thunderbird.net/en-US/thunderbird/addon/persian-transliteration/</t>
  </si>
  <si>
    <t>https://addons.thunderbird.net/en-US/thunderbird/addon/htmlhighlightr/</t>
  </si>
  <si>
    <t>https://addons.thunderbird.net/en-US/thunderbird/addon/pan/</t>
  </si>
  <si>
    <t>https://addons.thunderbird.net/en-US/thunderbird/addon/element-hiding-helper-for-pan/</t>
  </si>
  <si>
    <t>https://addons.thunderbird.net/en-US/thunderbird/addon/notikeys/</t>
  </si>
  <si>
    <t>https://addons.thunderbird.net/en-US/thunderbird/addon/emailpicky-4/</t>
  </si>
  <si>
    <t>https://addons.thunderbird.net/en-US/thunderbird/addon/amber/</t>
  </si>
  <si>
    <t>https://addons.thunderbird.net/en-US/thunderbird/addon/reply-to-all-as-cc/</t>
  </si>
  <si>
    <t>https://addons.thunderbird.net/en-US/thunderbird/addon/addressbooks-default-search/</t>
  </si>
  <si>
    <t>https://addons.thunderbird.net/en-US/thunderbird/addon/set-default-columns/</t>
  </si>
  <si>
    <t>https://addons.thunderbird.net/en-US/thunderbird/addon/highlightforcode/</t>
  </si>
  <si>
    <t>{u'zh-CN': u'http://www.linuxcoming.com'}</t>
  </si>
  <si>
    <t>https://addons.thunderbird.net/en-US/thunderbird/addon/enmailing-thunderbird/</t>
  </si>
  <si>
    <t>https://addons.thunderbird.net/en-US/thunderbird/addon/easy-vhitg/</t>
  </si>
  <si>
    <t>https://addons.thunderbird.net/en-US/thunderbird/addon/tunemdndsn/</t>
  </si>
  <si>
    <t>https://addons.thunderbird.net/en-US/thunderbird/addon/earztbrief/</t>
  </si>
  <si>
    <t>https://addons.thunderbird.net/en-US/thunderbird/addon/thintabs/</t>
  </si>
  <si>
    <t>{u'en-US': u'https://github.com/RobertZenz/ThinTabs'}</t>
  </si>
  <si>
    <t>https://addons.thunderbird.net/en-US/thunderbird/addon/carddav-browser/</t>
  </si>
  <si>
    <t>https://addons.thunderbird.net/en-US/thunderbird/addon/quickfilterplus/</t>
  </si>
  <si>
    <t>https://addons.thunderbird.net/en-US/thunderbird/addon/received/</t>
  </si>
  <si>
    <t>{u'en-US': u'https://github.com/moisseev/received/issues'}</t>
  </si>
  <si>
    <t>https://addons.thunderbird.net/en-US/thunderbird/addon/open-conversation-button/</t>
  </si>
  <si>
    <t>https://addons.thunderbird.net/en-US/thunderbird/addon/multibirthdaysreminder/</t>
  </si>
  <si>
    <t>https://addons.thunderbird.net/en-US/thunderbird/addon/date-on-thunderbird/</t>
  </si>
  <si>
    <t>{u'zh-CN': u'http://chaubeau.github.io'}</t>
  </si>
  <si>
    <t>https://addons.thunderbird.net/en-US/thunderbird/addon/sieve-out-of-office-new/</t>
  </si>
  <si>
    <t>https://addons.thunderbird.net/en-US/thunderbird/addon/synnefo-for-filelink/</t>
  </si>
  <si>
    <t>{u'en-US': u'https://synnefo.org'}</t>
  </si>
  <si>
    <t>https://addons.thunderbird.net/en-US/thunderbird/addon/emoji-menu/</t>
  </si>
  <si>
    <t>https://addons.thunderbird.net/en-US/thunderbird/addon/multildap2/</t>
  </si>
  <si>
    <t>https://addons.thunderbird.net/en-US/thunderbird/addon/linagora-esn/</t>
  </si>
  <si>
    <t>https://addons.thunderbird.net/en-US/thunderbird/addon/resubmit/</t>
  </si>
  <si>
    <t>https://addons.thunderbird.net/en-US/thunderbird/addon/single-domain/</t>
  </si>
  <si>
    <t>https://addons.thunderbird.net/en-US/thunderbird/addon/mukparasi/</t>
  </si>
  <si>
    <t>https://addons.thunderbird.net/en-US/thunderbird/addon/mukparasi-korean-english-dicti/</t>
  </si>
  <si>
    <t>https://addons.thunderbird.net/en-US/thunderbird/addon/profile-folder-button/</t>
  </si>
  <si>
    <t>https://addons.thunderbird.net/en-US/thunderbird/addon/thunderbird-email-signature/</t>
  </si>
  <si>
    <t>https://addons.thunderbird.net/en-US/thunderbird/addon/nextcloud-filelink/</t>
  </si>
  <si>
    <t>{u'fr': u'https://github.com/nextcloud/nextcloud-filelink/issues'}</t>
  </si>
  <si>
    <t>https://addons.thunderbird.net/en-US/thunderbird/addon/senderaddresscolumn/</t>
  </si>
  <si>
    <t>https://addons.thunderbird.net/en-US/thunderbird/addon/firecsv/</t>
  </si>
  <si>
    <t>{u'en-US': u'https://github.com/metagriffin/firecsv/issues'}</t>
  </si>
  <si>
    <t>https://addons.thunderbird.net/en-US/thunderbird/addon/tidybird/</t>
  </si>
  <si>
    <t>https://addons.thunderbird.net/en-US/thunderbird/addon/dooth/</t>
  </si>
  <si>
    <t>{u'en-US': u'https://app.dooth.com'}</t>
  </si>
  <si>
    <t>https://addons.thunderbird.net/en-US/thunderbird/addon/elevenia/</t>
  </si>
  <si>
    <t>https://addons.thunderbird.net/en-US/thunderbird/addon/ksbtechies/</t>
  </si>
  <si>
    <t>https://addons.thunderbird.net/en-US/thunderbird/addon/expertspam/</t>
  </si>
  <si>
    <t>https://addons.thunderbird.net/en-US/thunderbird/addon/wepware-capture-and-share-live/</t>
  </si>
  <si>
    <t>https://addons.thunderbird.net/en-US/thunderbird/addon/add-ons-button/</t>
  </si>
  <si>
    <t>{u'en-US': u'https://codefisher.org/forum/'}</t>
  </si>
  <si>
    <t>https://addons.thunderbird.net/en-US/thunderbird/addon/pass-manager/</t>
  </si>
  <si>
    <t>{u'en-US': u'https://github.com/gekmihesg/pass-manager'}</t>
  </si>
  <si>
    <t>https://addons.thunderbird.net/en-US/thunderbird/addon/novacoin-antispam/</t>
  </si>
  <si>
    <t>https://addons.thunderbird.net/en-US/thunderbird/addon/p18x/</t>
  </si>
  <si>
    <t>{u'en-US': u'https://github.com/alexsalas/instantbird-protocol-p18x/issues'}</t>
  </si>
  <si>
    <t>https://addons.thunderbird.net/en-US/thunderbird/addon/lastfm-now-playing/</t>
  </si>
  <si>
    <t>{u'en-US': u'https://github.com/alexsalas/instantbird-addon-lastfm/issues'}</t>
  </si>
  <si>
    <t>https://addons.thunderbird.net/en-US/thunderbird/addon/quickfilter-watched-threads/</t>
  </si>
  <si>
    <t>https://addons.thunderbird.net/en-US/thunderbird/addon/gitter/</t>
  </si>
  <si>
    <t>{u'en-US': u'https://github.com/alexsalas/instantbird-protocol-gitter/issues'}</t>
  </si>
  <si>
    <t>https://addons.thunderbird.net/en-US/thunderbird/addon/itnext/</t>
  </si>
  <si>
    <t>{u'en-US': u'https://github.com/ITNext/instantbird-protocol-itnext/issues'}</t>
  </si>
  <si>
    <t>https://addons.thunderbird.net/en-US/thunderbird/addon/lightning-reminder-left-button/</t>
  </si>
  <si>
    <t>https://addons.thunderbird.net/en-US/thunderbird/addon/innovativa/</t>
  </si>
  <si>
    <t>{u'es': u'https://github.com/alexsalas/instantbird-protocol-innovativa/issues'}</t>
  </si>
  <si>
    <t>https://addons.thunderbird.net/en-US/thunderbird/addon/simple-week-view/</t>
  </si>
  <si>
    <t>https://addons.thunderbird.net/en-US/thunderbird/addon/auto-zoomer/</t>
  </si>
  <si>
    <t>https://addons.thunderbird.net/en-US/thunderbird/addon/%E4%B8%AD%E6%AD%A2%E3%83%9C%E3%82%BF%E3%83%B3%E3%81%8C%E3%82%B5%E3%83%BC%E3%83%8B%E3%83%A3%E3%81%AB%E8%A6%8B%E3%81%88%E3%81%A6%E5%9B%B0%E3%82%8B/</t>
  </si>
  <si>
    <t>https://addons.thunderbird.net/en-US/thunderbird/addon/path-linker/</t>
  </si>
  <si>
    <t>https://addons.thunderbird.net/en-US/thunderbird/addon/thundersec/</t>
  </si>
  <si>
    <t>{u'en-US': u'https://github.com/itemir/thundersec'}</t>
  </si>
  <si>
    <t>https://addons.thunderbird.net/en-US/thunderbird/addon/toggle-folder-view/</t>
  </si>
  <si>
    <t>https://addons.thunderbird.net/en-US/thunderbird/addon/just-google/</t>
  </si>
  <si>
    <t>https://addons.thunderbird.net/en-US/thunderbird/addon/filerun-for-filelink/</t>
  </si>
  <si>
    <t>{u'en-US': u'https://feedback.filerun.com'}</t>
  </si>
  <si>
    <t>https://addons.thunderbird.net/en-US/thunderbird/addon/clamdrib-lin/</t>
  </si>
  <si>
    <t>{u'de': u'https://www.tmowizard.eu/wordpress'}</t>
  </si>
  <si>
    <t>https://addons.thunderbird.net/en-US/thunderbird/addon/extra-format-buttons/</t>
  </si>
  <si>
    <t>https://addons.thunderbird.net/en-US/thunderbird/addon/elegant-scrollbar-cursors/</t>
  </si>
  <si>
    <t>https://addons.thunderbird.net/en-US/thunderbird/addon/force-auth-at-startup/</t>
  </si>
  <si>
    <t>https://addons.thunderbird.net/en-US/thunderbird/addon/sendtosecondemail/</t>
  </si>
  <si>
    <t>https://addons.thunderbird.net/en-US/thunderbird/addon/customizable-ldap-addressbook-/</t>
  </si>
  <si>
    <t>https://addons.thunderbird.net/en-US/thunderbird/addon/thunderstats/</t>
  </si>
  <si>
    <t>{u'en-US': u'https://github.com/micz/ThunderStats/issues'}</t>
  </si>
  <si>
    <t>https://addons.thunderbird.net/en-US/thunderbird/addon/dorando-keyconfig/</t>
  </si>
  <si>
    <t>{u'en-US': u'https://github.com/trlkly/dorando-keyconfig/issues'}</t>
  </si>
  <si>
    <t>https://addons.thunderbird.net/en-US/thunderbird/addon/radiognu/</t>
  </si>
  <si>
    <t>{u'en-US': u'https://github.com/alexsalas/instantbird-addon-radiognu/issues'}</t>
  </si>
  <si>
    <t>https://addons.thunderbird.net/en-US/thunderbird/addon/prpl-radiognu/</t>
  </si>
  <si>
    <t>{u'en-US': u'https://github.com/alexsalas/instantbird-protocol-radiognu/issues/new'}</t>
  </si>
  <si>
    <t>https://addons.thunderbird.net/en-US/thunderbird/addon/gloc-for-thunderbird/</t>
  </si>
  <si>
    <t>{u'en-US': u'https://gloc.io/faq'}</t>
  </si>
  <si>
    <t>https://addons.thunderbird.net/en-US/thunderbird/addon/kukkuniiaat/</t>
  </si>
  <si>
    <t>https://addons.thunderbird.net/en-US/thunderbird/addon/replywithheader/</t>
  </si>
  <si>
    <t>{u'en-US': u'https://github.com/jeevatkm/ReplyWithHeaderMozilla/issues'}</t>
  </si>
  <si>
    <t>https://addons.thunderbird.net/en-US/thunderbird/addon/gravatars/</t>
  </si>
  <si>
    <t>{u'en-US': u'https://github.com/tijn/gravatars/issues'}</t>
  </si>
  <si>
    <t>https://addons.thunderbird.net/en-US/thunderbird/addon/archived-at/</t>
  </si>
  <si>
    <t>https://addons.thunderbird.net/en-US/thunderbird/addon/kapaza-feed/</t>
  </si>
  <si>
    <t>https://addons.thunderbird.net/en-US/thunderbird/addon/manoderecha/</t>
  </si>
  <si>
    <t>{u'en-US': u'https://github.com/mozillavenezuela/instantbird-protocol-manoderecha/issues'}</t>
  </si>
  <si>
    <t>https://addons.thunderbird.net/en-US/thunderbird/addon/nirvanahq/</t>
  </si>
  <si>
    <t>https://addons.thunderbird.net/en-US/thunderbird/addon/notificaciones-de-chat/</t>
  </si>
  <si>
    <t>https://addons.thunderbird.net/en-US/thunderbird/addon/toggle-quotes/</t>
  </si>
  <si>
    <t>https://addons.thunderbird.net/en-US/thunderbird/addon/show-calendar-week/</t>
  </si>
  <si>
    <t>https://addons.thunderbird.net/en-US/thunderbird/addon/rage-hoye/</t>
  </si>
  <si>
    <t>https://addons.thunderbird.net/en-US/thunderbird/addon/steganografi-pit-prng/</t>
  </si>
  <si>
    <t>https://addons.thunderbird.net/en-US/thunderbird/addon/lcd-clock/</t>
  </si>
  <si>
    <t>https://addons.thunderbird.net/en-US/thunderbird/addon/free-memory-button/</t>
  </si>
  <si>
    <t>https://addons.thunderbird.net/en-US/thunderbird/addon/add-on-preferences-button/</t>
  </si>
  <si>
    <t>https://addons.thunderbird.net/en-US/thunderbird/addon/restart-app-button/</t>
  </si>
  <si>
    <t>https://addons.thunderbird.net/en-US/thunderbird/addon/qfo-quick-fuck-off/</t>
  </si>
  <si>
    <t>{u'de': u'https://discourse.mozilla-community.org/t/support-quick-fuck-off/2560'}</t>
  </si>
  <si>
    <t>https://addons.thunderbird.net/en-US/thunderbird/addon/aboutabout-button/</t>
  </si>
  <si>
    <t>https://addons.thunderbird.net/en-US/thunderbird/addon/find-buttons/</t>
  </si>
  <si>
    <t>https://addons.thunderbird.net/en-US/thunderbird/addon/page-colors-fonts-buttons/</t>
  </si>
  <si>
    <t>https://addons.thunderbird.net/en-US/thunderbird/addon/all-menus-button/</t>
  </si>
  <si>
    <t>https://addons.thunderbird.net/en-US/thunderbird/addon/feedly-synchronizer/</t>
  </si>
  <si>
    <t>https://addons.thunderbird.net/en-US/thunderbird/addon/secondopinion/</t>
  </si>
  <si>
    <t>{u'en-US': u'https://github.com/thsmi/SecondOpinion'}</t>
  </si>
  <si>
    <t>https://addons.thunderbird.net/en-US/thunderbird/addon/aboutconfig-buttons/</t>
  </si>
  <si>
    <t>https://addons.thunderbird.net/en-US/thunderbird/addon/amversionnumber/</t>
  </si>
  <si>
    <t>https://addons.thunderbird.net/en-US/thunderbird/addon/addonvernumber/</t>
  </si>
  <si>
    <t>{u'en-US': u'https://addons.mozilla.org/addon/AddonVerNumber/reviews/'}</t>
  </si>
  <si>
    <t>https://addons.thunderbird.net/en-US/thunderbird/addon/kardia-extension/</t>
  </si>
  <si>
    <t>https://addons.thunderbird.net/en-US/thunderbird/addon/profile-buttons/</t>
  </si>
  <si>
    <t>https://addons.thunderbird.net/en-US/thunderbird/addon/cardbook/</t>
  </si>
  <si>
    <t>https://addons.thunderbird.net/en-US/thunderbird/addon/xl2report/</t>
  </si>
  <si>
    <t>https://addons.thunderbird.net/en-US/thunderbird/addon/extension-list-dumper-2/</t>
  </si>
  <si>
    <t>https://addons.thunderbird.net/en-US/thunderbird/addon/afp-protocol-enabler/</t>
  </si>
  <si>
    <t>https://addons.thunderbird.net/en-US/thunderbird/addon/squared-australis-tabs-tb/</t>
  </si>
  <si>
    <t>{u'de': u'http://haven667.deviantart.com/'}</t>
  </si>
  <si>
    <t>https://addons.thunderbird.net/en-US/thunderbird/addon/reinstall-last-installed-add-o/</t>
  </si>
  <si>
    <t>https://addons.thunderbird.net/en-US/thunderbird/addon/sensitivity-header/</t>
  </si>
  <si>
    <t>https://addons.thunderbird.net/en-US/thunderbird/addon/bugflags/</t>
  </si>
  <si>
    <t>https://addons.thunderbird.net/en-US/thunderbird/addon/dictionary-for-recipient/</t>
  </si>
  <si>
    <t>{u'en-US': u'http://www.jorgk.com'}</t>
  </si>
  <si>
    <t>https://addons.thunderbird.net/en-US/thunderbird/addon/todotxt-extension/</t>
  </si>
  <si>
    <t>{u'en-US': u'https://github.com/rkokkelk/todo.txt-ext/issues'}</t>
  </si>
  <si>
    <t>https://addons.thunderbird.net/en-US/thunderbird/addon/copy-reminderlist-to-clipboard/</t>
  </si>
  <si>
    <t>https://addons.thunderbird.net/en-US/thunderbird/addon/mappviewer/</t>
  </si>
  <si>
    <t>{u'en-GB': u'http://www.trbtr.de/pmw/pmwiki.php/Software/MAPPViewer'}</t>
  </si>
  <si>
    <t>https://addons.thunderbird.net/en-US/thunderbird/addon/openmixtools/</t>
  </si>
  <si>
    <t>https://addons.thunderbird.net/en-US/thunderbird/addon/thunderbird-ticker/</t>
  </si>
  <si>
    <t>https://addons.thunderbird.net/en-US/thunderbird/addon/pathexplorer/</t>
  </si>
  <si>
    <t>https://addons.thunderbird.net/en-US/thunderbird/addon/disable-about-something/</t>
  </si>
  <si>
    <t>https://addons.thunderbird.net/en-US/thunderbird/addon/crash-me-now-simple/</t>
  </si>
  <si>
    <t>https://addons.thunderbird.net/en-US/thunderbird/addon/lightning-colors-reminder/</t>
  </si>
  <si>
    <t>{u'en-US': u'http://micz.it/thunderdbird-addon-lightning-color-reminders/'}</t>
  </si>
  <si>
    <t>https://addons.thunderbird.net/en-US/thunderbird/addon/pic-zoom/</t>
  </si>
  <si>
    <t>https://addons.thunderbird.net/en-US/thunderbird/addon/contact-dnd/</t>
  </si>
  <si>
    <t>https://addons.thunderbird.net/en-US/thunderbird/addon/kde5-wallet-password-integrati/</t>
  </si>
  <si>
    <t>https://addons.thunderbird.net/en-US/thunderbird/addon/privaconf/</t>
  </si>
  <si>
    <t>https://addons.thunderbird.net/en-US/thunderbird/addon/periodic-memory-usage-dumper/</t>
  </si>
  <si>
    <t>https://addons.thunderbird.net/en-US/thunderbird/addon/dontrestoretabs/</t>
  </si>
  <si>
    <t>https://addons.thunderbird.net/en-US/thunderbird/addon/last-dictionary-for-mail/</t>
  </si>
  <si>
    <t>https://addons.thunderbird.net/en-US/thunderbird/addon/autoproxymod/</t>
  </si>
  <si>
    <t>https://addons.thunderbird.net/en-US/thunderbird/addon/count-filters/</t>
  </si>
  <si>
    <t>https://addons.thunderbird.net/en-US/thunderbird/addon/hide-badge-icon/</t>
  </si>
  <si>
    <t>https://addons.thunderbird.net/en-US/thunderbird/addon/acmmize/</t>
  </si>
  <si>
    <t>https://addons.thunderbird.net/en-US/thunderbird/addon/megabird/</t>
  </si>
  <si>
    <t>https://addons.thunderbird.net/en-US/thunderbird/addon/bccblocker/</t>
  </si>
  <si>
    <t>https://addons.thunderbird.net/en-US/thunderbird/addon/disablechunks/</t>
  </si>
  <si>
    <t>https://addons.thunderbird.net/en-US/thunderbird/addon/downloadstudio-firefox-integra/</t>
  </si>
  <si>
    <t>https://addons.thunderbird.net/en-US/thunderbird/addon/diagnostics-for-adblock-plus/</t>
  </si>
  <si>
    <t>https://addons.thunderbird.net/en-US/thunderbird/addon/dialectic-dialer/</t>
  </si>
  <si>
    <t>{u'en-US': u'http://www.jonn8.com/dialectic'}</t>
  </si>
  <si>
    <t>https://addons.thunderbird.net/en-US/thunderbird/addon/check-attachment-before-send/</t>
  </si>
  <si>
    <t>https://addons.thunderbird.net/en-US/thunderbird/addon/autoproxy-ng/</t>
  </si>
  <si>
    <t>https://addons.thunderbird.net/en-US/thunderbird/addon/complete-master-password/</t>
  </si>
  <si>
    <t>https://addons.thunderbird.net/en-US/thunderbird/addon/rspamd-spamness/</t>
  </si>
  <si>
    <t>{u'en-US': u'https://github.com/moisseev/rspamd-spamness/issues'}</t>
  </si>
  <si>
    <t>https://addons.thunderbird.net/en-US/thunderbird/addon/infoqube-firefox-extension/</t>
  </si>
  <si>
    <t>https://addons.thunderbird.net/en-US/thunderbird/addon/rikaichan-jphu/</t>
  </si>
  <si>
    <t>https://addons.thunderbird.net/en-US/thunderbird/addon/no-need-flash-plugin-on-embede/</t>
  </si>
  <si>
    <t>https://addons.thunderbird.net/en-US/thunderbird/addon/stylish-custom/</t>
  </si>
  <si>
    <t>{u'en-GB': u'https://choggi.org/wiki/stylish-custom'}</t>
  </si>
  <si>
    <t>https://addons.thunderbird.net/en-US/thunderbird/addon/rm-external/</t>
  </si>
  <si>
    <t>https://addons.thunderbird.net/en-US/thunderbird/addon/sensitivity-header-spx/</t>
  </si>
  <si>
    <t>{u'en-US': u'http://www.github.com/heiligkuh'}</t>
  </si>
  <si>
    <t>https://addons.thunderbird.net/en-US/thunderbird/addon/delete-only-empty-folder/</t>
  </si>
  <si>
    <t>https://addons.thunderbird.net/en-US/thunderbird/addon/eaimh/</t>
  </si>
  <si>
    <t>https://addons.thunderbird.net/en-US/thunderbird/addon/gnotifier/</t>
  </si>
  <si>
    <t>{u'en-US': u'https://github.com/mkiol/GNotifier'}</t>
  </si>
  <si>
    <t>https://addons.thunderbird.net/en-US/thunderbird/addon/zonio-freebusy-for-lightning/</t>
  </si>
  <si>
    <t>{u'en-US': u'https://zonio.net/docs'}</t>
  </si>
  <si>
    <t>https://addons.thunderbird.net/en-US/thunderbird/addon/classic-pop-up-alerts/</t>
  </si>
  <si>
    <t>https://addons.thunderbird.net/en-US/thunderbird/addon/task-me-activity-logger/</t>
  </si>
  <si>
    <t>https://addons.thunderbird.net/en-US/thunderbird/addon/clickguard/</t>
  </si>
  <si>
    <t>{u'en-US': u'https://notabug.org/desktopd/ClickGuard/issues'}</t>
  </si>
  <si>
    <t>https://addons.thunderbird.net/en-US/thunderbird/addon/colored-recipient-type/</t>
  </si>
  <si>
    <t>{u'en-US': u'http://lab.magicvox.net/trac/public/wiki/Mozilla%20Thunderbird/ColoredRecipientType'}</t>
  </si>
  <si>
    <t>https://addons.thunderbird.net/en-US/thunderbird/addon/sender-frequency/</t>
  </si>
  <si>
    <t>https://addons.thunderbird.net/en-US/thunderbird/addon/antilostfilter/</t>
  </si>
  <si>
    <t>{u'ru': u'http://alf.did120.ru'}</t>
  </si>
  <si>
    <t>https://addons.thunderbird.net/en-US/thunderbird/addon/native-adblocker/</t>
  </si>
  <si>
    <t>https://addons.thunderbird.net/en-US/thunderbird/addon/teclib/</t>
  </si>
  <si>
    <t>{u'en-US': u'https://github.com/ajsb85/instantbird-protocol-teclib/issues'}</t>
  </si>
  <si>
    <t>https://addons.thunderbird.net/en-US/thunderbird/addon/dsn-settings-2/</t>
  </si>
  <si>
    <t>{u'en-US': u'http://www.trustedbird.org/tb/DSN_Settings'}</t>
  </si>
  <si>
    <t>https://addons.thunderbird.net/en-US/thunderbird/addon/extendimapfilters/</t>
  </si>
  <si>
    <t>https://addons.thunderbird.net/en-US/thunderbird/addon/leaimh/</t>
  </si>
  <si>
    <t>https://addons.thunderbird.net/en-US/thunderbird/addon/auto-password-registerer/</t>
  </si>
  <si>
    <t>https://addons.thunderbird.net/en-US/thunderbird/addon/list-addons-in-win-programs/</t>
  </si>
  <si>
    <t>{u'en-US': u'https://github.com/clear-code/list-addons-in-win-programs'}</t>
  </si>
  <si>
    <t>https://addons.thunderbird.net/en-US/thunderbird/addon/tracemail/</t>
  </si>
  <si>
    <t>https://addons.thunderbird.net/en-US/thunderbird/addon/fairblock/</t>
  </si>
  <si>
    <t>https://addons.thunderbird.net/en-US/thunderbird/addon/httpping/</t>
  </si>
  <si>
    <t>https://addons.thunderbird.net/en-US/thunderbird/addon/shedule-filters/</t>
  </si>
  <si>
    <t>https://addons.thunderbird.net/en-US/thunderbird/addon/ansitel-click-to-dial-tb/</t>
  </si>
  <si>
    <t>https://addons.thunderbird.net/en-US/thunderbird/addon/send-later-button/</t>
  </si>
  <si>
    <t>https://addons.thunderbird.net/en-US/thunderbird/addon/generate-patch-command/</t>
  </si>
  <si>
    <t>https://addons.thunderbird.net/en-US/thunderbird/addon/remindmebot-reddit/</t>
  </si>
  <si>
    <t>https://addons.thunderbird.net/en-US/thunderbird/addon/highlight-unread-folders/</t>
  </si>
  <si>
    <t>https://addons.thunderbird.net/en-US/thunderbird/addon/tategaki/</t>
  </si>
  <si>
    <t>{u'en-US': u'http://www.geocities.jp/chimantaea_mirabilis/tategaki/'}</t>
  </si>
  <si>
    <t>https://addons.thunderbird.net/en-US/thunderbird/addon/thunderhtmledit/</t>
  </si>
  <si>
    <t>https://addons.thunderbird.net/en-US/thunderbird/addon/europeanmx/</t>
  </si>
  <si>
    <t>{u'de': u'https://europeanmx.eu'}</t>
  </si>
  <si>
    <t>https://addons.thunderbird.net/en-US/thunderbird/addon/torpedo-phishing-detection/</t>
  </si>
  <si>
    <t>https://addons.thunderbird.net/en-US/thunderbird/addon/no-resource-uri-leak/</t>
  </si>
  <si>
    <t>{u'en-US': u'https://notabug.org/desktopd/no-resource-uri-leak/issues'}</t>
  </si>
  <si>
    <t>https://addons.thunderbird.net/en-US/thunderbird/addon/emojiaddin/</t>
  </si>
  <si>
    <t>https://addons.thunderbird.net/en-US/thunderbird/addon/conferencecall-nl-templates/</t>
  </si>
  <si>
    <t>{u'en-US': u'https://www.conferencecall.nl'}</t>
  </si>
  <si>
    <t>https://addons.thunderbird.net/en-US/thunderbird/addon/telefonkonferenz-de-vorlagen/</t>
  </si>
  <si>
    <t>{u'nl': u'https://www.telefonkonferenz.de/'}</t>
  </si>
  <si>
    <t>https://addons.thunderbird.net/en-US/thunderbird/addon/conferencecall-co-uk-templates/</t>
  </si>
  <si>
    <t>{u'nl': u'https://www.conferencecall.co.uk/'}</t>
  </si>
  <si>
    <t>https://addons.thunderbird.net/en-US/thunderbird/addon/textra-thunderbird/</t>
  </si>
  <si>
    <t>https://addons.thunderbird.net/en-US/thunderbird/addon/lookout-fix-version/</t>
  </si>
  <si>
    <t>{u'en-US': u'https://github.com/TB-throwback/LookOut-fix-version/issues'}</t>
  </si>
  <si>
    <t>https://addons.thunderbird.net/en-US/thunderbird/addon/large-fonts/</t>
  </si>
  <si>
    <t>https://addons.thunderbird.net/en-US/thunderbird/addon/layout-button/</t>
  </si>
  <si>
    <t>https://addons.thunderbird.net/en-US/thunderbird/addon/identity-checker/</t>
  </si>
  <si>
    <t>https://addons.thunderbird.net/en-US/thunderbird/addon/multitemplateloader/</t>
  </si>
  <si>
    <t>https://addons.thunderbird.net/en-US/thunderbird/addon/aastraclicktocall/</t>
  </si>
  <si>
    <t>https://addons.thunderbird.net/en-US/thunderbird/addon/image-zoom-ugly-attempt/</t>
  </si>
  <si>
    <t>{u'en-US': u'https://github.com/roger21/imagezoomuglyfixes'}</t>
  </si>
  <si>
    <t>https://addons.thunderbird.net/en-US/thunderbird/addon/stego-block/</t>
  </si>
  <si>
    <t>https://addons.thunderbird.net/en-US/thunderbird/addon/checkcompatibility2/</t>
  </si>
  <si>
    <t>https://addons.thunderbird.net/en-US/thunderbird/addon/checkbox-column/</t>
  </si>
  <si>
    <t>https://addons.thunderbird.net/en-US/thunderbird/addon/thunderbook/</t>
  </si>
  <si>
    <t>https://addons.thunderbird.net/en-US/thunderbird/addon/smtp-switch-reborn/</t>
  </si>
  <si>
    <t>https://addons.thunderbird.net/en-US/thunderbird/addon/reply-to-all-reminder/</t>
  </si>
  <si>
    <t>{u'en-US': u'http://blog.qiqitori.com/?p=165'}</t>
  </si>
  <si>
    <t>https://addons.thunderbird.net/en-US/thunderbird/addon/reply-as-original-recipient/</t>
  </si>
  <si>
    <t>https://addons.thunderbird.net/en-US/thunderbird/addon/attach-from-clipboard/</t>
  </si>
  <si>
    <t>https://addons.thunderbird.net/en-US/thunderbird/addon/quick-locale-switcher-2/</t>
  </si>
  <si>
    <t>{u'en-GB': u'https://choggi.org/misc/QuickLocaleSwitcher2/'}</t>
  </si>
  <si>
    <t>https://addons.thunderbird.net/en-US/thunderbird/addon/zoiper-thunderbird-plugin/</t>
  </si>
  <si>
    <t>https://addons.thunderbird.net/en-US/thunderbird/addon/customizemybird/</t>
  </si>
  <si>
    <t>{u'en-US': u'http://tinyurl.com/zw8oxqf'}</t>
  </si>
  <si>
    <t>https://addons.thunderbird.net/en-US/thunderbird/addon/jira-integration-plugin-beta/</t>
  </si>
  <si>
    <t>https://addons.thunderbird.net/en-US/thunderbird/addon/logout/</t>
  </si>
  <si>
    <t>https://addons.thunderbird.net/en-US/thunderbird/addon/new-thread-to-all/</t>
  </si>
  <si>
    <t>https://addons.thunderbird.net/en-US/thunderbird/addon/thunderkeepplus/</t>
  </si>
  <si>
    <t>{u'en-GB': u'https://github.com/Garoe/ThunderKeepPlus/issues'}</t>
  </si>
  <si>
    <t>https://addons.thunderbird.net/en-US/thunderbird/addon/edit-message-encoding-fallback/</t>
  </si>
  <si>
    <t>{u'ja': u'https://github.com/clear-code/tb-edit-message-encoding-fallback'}</t>
  </si>
  <si>
    <t>https://addons.thunderbird.net/en-US/thunderbird/addon/h%C3%BCtte-nippon-for-thunderbird/</t>
  </si>
  <si>
    <t>{u'ja': u'https://github.com/mitsugu/HutteNipponForThunderbird'}</t>
  </si>
  <si>
    <t>https://addons.thunderbird.net/en-US/thunderbird/addon/delete-read-emails/</t>
  </si>
  <si>
    <t>{u'en-US': u'https://github.com/nkmathew/delete-read-emails/issues'}</t>
  </si>
  <si>
    <t>https://addons.thunderbird.net/en-US/thunderbird/addon/ebaygenerator/</t>
  </si>
  <si>
    <t>{u'en-GB': u'http://ebaygenerator.com/'}</t>
  </si>
  <si>
    <t>https://addons.thunderbird.net/en-US/thunderbird/addon/protected-e-mail-addresses/</t>
  </si>
  <si>
    <t>https://addons.thunderbird.net/en-US/thunderbird/addon/lightning-invitation-notifier/</t>
  </si>
  <si>
    <t>{u'en-US': u'https://github.com/mackshot/lightninginvitationnotifier'}</t>
  </si>
  <si>
    <t>https://addons.thunderbird.net/en-US/thunderbird/addon/lightningweather/</t>
  </si>
  <si>
    <t>https://addons.thunderbird.net/en-US/thunderbird/addon/tbsync/</t>
  </si>
  <si>
    <t>{u'de': u'https://github.com/jobisoft/TbSync/issues'}</t>
  </si>
  <si>
    <t>https://addons.thunderbird.net/en-US/thunderbird/addon/great-dane-smime/</t>
  </si>
  <si>
    <t>{u'en-US': u'https://github.com/grierforensics/Great-DANE-Thunderbird'}</t>
  </si>
  <si>
    <t>https://addons.thunderbird.net/en-US/thunderbird/addon/myadfilter/</t>
  </si>
  <si>
    <t>{u'fr': u'http://www.myadfilter.com'}</t>
  </si>
  <si>
    <t>https://addons.thunderbird.net/en-US/thunderbird/addon/keep-in-taskbar/</t>
  </si>
  <si>
    <t>{u'en-US': u'https://github.com/tinnyx/keepintaskbar'}</t>
  </si>
  <si>
    <t>https://addons.thunderbird.net/en-US/thunderbird/addon/tipstrade-ticket-buttons/</t>
  </si>
  <si>
    <t>https://addons.thunderbird.net/en-US/thunderbird/addon/quick-folder-key-navigation/</t>
  </si>
  <si>
    <t>https://addons.thunderbird.net/en-US/thunderbird/addon/techblocker/</t>
  </si>
  <si>
    <t>{u'en-US': u'http://techblocker.com/en/support.html'}</t>
  </si>
  <si>
    <t>https://addons.thunderbird.net/en-US/thunderbird/addon/advancedtasks/</t>
  </si>
  <si>
    <t>https://addons.thunderbird.net/en-US/thunderbird/addon/addressbook-in-tab/</t>
  </si>
  <si>
    <t>https://addons.thunderbird.net/en-US/thunderbird/addon/copy-message-id/</t>
  </si>
  <si>
    <t>https://addons.thunderbird.net/en-US/thunderbird/addon/grammalecte-fr-thunderbird/</t>
  </si>
  <si>
    <t>{u'fr': u'https://grammalecte.net/forum.php?prj=fr&amp;f=8'}</t>
  </si>
  <si>
    <t>https://addons.thunderbird.net/en-US/thunderbird/addon/warnattachment/</t>
  </si>
  <si>
    <t>{u'de': u'https://github.com/jdede/WarnAttachment'}</t>
  </si>
  <si>
    <t>https://addons.thunderbird.net/en-US/thunderbird/addon/webreq/</t>
  </si>
  <si>
    <t>{u'it': u'http://www.microsistemi.com'}</t>
  </si>
  <si>
    <t>https://addons.thunderbird.net/en-US/thunderbird/addon/quickmultiselect/</t>
  </si>
  <si>
    <t>{u'en-US': u'http://wboptimum.com/quick-multiselect-support/'}</t>
  </si>
  <si>
    <t>https://addons.thunderbird.net/en-US/thunderbird/addon/one-by-one-forward/</t>
  </si>
  <si>
    <t>https://addons.thunderbird.net/en-US/thunderbird/addon/reply-to-multiple-messages/</t>
  </si>
  <si>
    <t>https://addons.thunderbird.net/en-US/thunderbird/addon/message-title-header/</t>
  </si>
  <si>
    <t>https://addons.thunderbird.net/en-US/thunderbird/addon/show-attachment-in-search/</t>
  </si>
  <si>
    <t>https://addons.thunderbird.net/en-US/thunderbird/addon/rescue-conflicting-alt/</t>
  </si>
  <si>
    <t>{u'en-US': u'https://github.com/clear-code/tb-rescue-conflicting-alternatives'}</t>
  </si>
  <si>
    <t>https://addons.thunderbird.net/en-US/thunderbird/addon/togglereplied-2/</t>
  </si>
  <si>
    <t>https://addons.thunderbird.net/en-US/thunderbird/addon/stop-ignoring-reply-to/</t>
  </si>
  <si>
    <t>{u'en-US': u'http://cassandra.gelvins.com'}</t>
  </si>
  <si>
    <t>https://addons.thunderbird.net/en-US/thunderbird/addon/ansitel-click-to-dial-mt/</t>
  </si>
  <si>
    <t>{u'de': u'http://www.ansit-com.de/support/plugins/#click-to-dial-plugin-fur-mozilla-thunderbird'}</t>
  </si>
  <si>
    <t>https://addons.thunderbird.net/en-US/thunderbird/addon/remote-content-by-folder/</t>
  </si>
  <si>
    <t>{u'en-US': u'https://github.com/jikamens/remote-content-by-folder'}</t>
  </si>
  <si>
    <t>https://addons.thunderbird.net/en-US/thunderbird/addon/gmailoutofoffice/</t>
  </si>
  <si>
    <t>{u'en-US': u'https://www.evandcombs.com/#/thunderbird-gmail-out-of-office/'}</t>
  </si>
  <si>
    <t>https://addons.thunderbird.net/en-US/thunderbird/addon/classic-password-editor/</t>
  </si>
  <si>
    <t>https://addons.thunderbird.net/en-US/thunderbird/addon/jalali-date-format/</t>
  </si>
  <si>
    <t>https://addons.thunderbird.net/en-US/thunderbird/addon/theme-font-size-changer-for-tb/</t>
  </si>
  <si>
    <t>{u'en-US': u'http://barisderin.com'}</t>
  </si>
  <si>
    <t>https://addons.thunderbird.net/en-US/thunderbird/addon/copiar-assunto/</t>
  </si>
  <si>
    <t>https://addons.thunderbird.net/en-US/thunderbird/addon/asciidoctor-for-thunderbird/</t>
  </si>
  <si>
    <t>{u'en-US': u'https://framagit.org/bodtx/asciidoctor_tb'}</t>
  </si>
  <si>
    <t>https://addons.thunderbird.net/en-US/thunderbird/addon/tb_email_grabber/</t>
  </si>
  <si>
    <t>{u'en-US': u'https://github.com/sfeu/tb_email_grabber'}</t>
  </si>
  <si>
    <t>https://addons.thunderbird.net/en-US/thunderbird/addon/no-delete/</t>
  </si>
  <si>
    <t>{u'ja': u'https://github.com/clear-code/tb-no-delete/issues'}</t>
  </si>
  <si>
    <t>https://addons.thunderbird.net/en-US/thunderbird/addon/switch-link-external-handler/</t>
  </si>
  <si>
    <t>{u'ja': u'https://github.com/clear-code/tb-switch-link-external-handler/issues'}</t>
  </si>
  <si>
    <t>https://addons.thunderbird.net/en-US/thunderbird/addon/force-hide-message-pane/</t>
  </si>
  <si>
    <t>{u'ja': u'https://github.com/clear-code/tb-force-hide-message-pane/issues'}</t>
  </si>
  <si>
    <t>https://addons.thunderbird.net/en-US/thunderbird/addon/send-to-things-for-thunderbird/</t>
  </si>
  <si>
    <t>https://addons.thunderbird.net/en-US/thunderbird/addon/duplicate-contacts-manager/</t>
  </si>
  <si>
    <t>{u'en-US': u'https://github.com/DDvO/Duplicate-Contacts-Manager'}</t>
  </si>
  <si>
    <t>https://addons.thunderbird.net/en-US/thunderbird/addon/send-to-internals/</t>
  </si>
  <si>
    <t>{u'ja': u'https://github.com/clear-code/tb-send-to-internals'}</t>
  </si>
  <si>
    <t>https://addons.thunderbird.net/en-US/thunderbird/addon/thunderbird-taiga-integration/</t>
  </si>
  <si>
    <t>{u'de': u'https://pehei.de/post/thunderbird-taiga-integration'}</t>
  </si>
  <si>
    <t>https://addons.thunderbird.net/en-US/thunderbird/addon/esign/</t>
  </si>
  <si>
    <t>{u'ru': u'http://\u0430\u0443\u0446-\u0434\u043d\u0440.\u0440\u0443\u0441/addon-esign'}</t>
  </si>
  <si>
    <t>https://addons.thunderbird.net/en-US/thunderbird/addon/bugmail-fixed-version/</t>
  </si>
  <si>
    <t>https://addons.thunderbird.net/en-US/thunderbird/addon/theme-font-size-changer-fixed/</t>
  </si>
  <si>
    <t>{u'en-US': u'https://www.wanhunglo.com/2018/mozilla-firefox-thunderbird-legacy-addons-e6f3'}</t>
  </si>
  <si>
    <t>https://addons.thunderbird.net/en-US/thunderbird/addon/auto-filter-timer/</t>
  </si>
  <si>
    <t>{u'en-US': u'https://disegno.co.uk/autofilt'}</t>
  </si>
  <si>
    <t>https://addons.thunderbird.net/en-US/thunderbird/addon/keebird/</t>
  </si>
  <si>
    <t>{u'en-US': u'https://github.com/kee-org/keebird'}</t>
  </si>
  <si>
    <t>https://addons.thunderbird.net/en-US/thunderbird/addon/unmangle-outlook-safelinks/</t>
  </si>
  <si>
    <t>https://addons.thunderbird.net/en-US/thunderbird/addon/editemailsubject-hotfix/</t>
  </si>
  <si>
    <t>https://addons.thunderbird.net/en-US/thunderbird/addon/events-spanning-multiple-days/</t>
  </si>
  <si>
    <t>https://addons.thunderbird.net/en-US/thunderbird/addon/thunderbird-addons-test/</t>
  </si>
  <si>
    <t>https://addons.thunderbird.net/en-US/thunderbird/addon/ynote/</t>
  </si>
  <si>
    <t>https://addons.thunderbird.net/en-US/thunderbird/addon/mailing-list-filter/</t>
  </si>
  <si>
    <t>{u'cs': u'https://github.com/peci1/mailing-list-filter'}</t>
  </si>
  <si>
    <t>https://addons.thunderbird.net/en-US/thunderbird/addon/dav-4-tbsync/</t>
  </si>
  <si>
    <t>https://addons.thunderbird.net/en-US/thunderbird/addon/easyright2left/</t>
  </si>
  <si>
    <t>https://addons.thunderbird.net/en-US/thunderbird/addon/seturgent-new/</t>
  </si>
  <si>
    <t>{u'es': u'https://github.com/drencrom/seturgent'}</t>
  </si>
  <si>
    <t>https://addons.thunderbird.net/en-US/thunderbird/addon/minimizetotray-reanimated/</t>
  </si>
  <si>
    <t>{u'fr': u'https://github.com/ysard/mintrayr/issues'}</t>
  </si>
  <si>
    <t>https://addons.thunderbird.net/en-US/thunderbird/addon/url-link/</t>
  </si>
  <si>
    <t>{u'en-GB': u'https://github.com/fnxweb/urllink/issues'}</t>
  </si>
  <si>
    <t>https://addons.thunderbird.net/en-US/thunderbird/addon/hide-caption-titlebar-plus-sma/</t>
  </si>
  <si>
    <t>{u'en-US': u'https://github.com/Javier-DarthPalpatine/firefox-hide-caption-titlebar-plus/issues?q=is:open+sort:updated-desc'}</t>
  </si>
  <si>
    <t>https://addons.thunderbird.net/en-US/thunderbird/addon/dictionary-search/</t>
  </si>
  <si>
    <t>{u'en-US': u'https://gitlab.com/apiraino/dict_search'}</t>
  </si>
  <si>
    <t>https://addons.thunderbird.net/en-US/thunderbird/addon/confirmbeforedelete/</t>
  </si>
  <si>
    <t>https://addons.thunderbird.net/en-US/thunderbird/addon/owl-for-exchange/</t>
  </si>
  <si>
    <t>https://addons.thunderbird.net/en-US/thunderbird/addon/open-with/</t>
  </si>
  <si>
    <t>https://addons.thunderbird.net/en-US/thunderbird/addon/eas-4-tbsync/</t>
  </si>
  <si>
    <t>https://addons.thunderbird.net/en-US/thunderbird/addon/bordercolors-d/</t>
  </si>
  <si>
    <t>{u'en-US': u'https://github.com/dreadnaut/bordercolors-d'}</t>
  </si>
  <si>
    <t>https://addons.thunderbird.net/en-US/thunderbird/addon/open-google-calendar/</t>
  </si>
  <si>
    <t>{u'fr': u'https://www.rymetemmanuel.fr/'}</t>
  </si>
  <si>
    <t>https://addons.thunderbird.net/en-US/thunderbird/addon/filelink-provider-for-dropbox/</t>
  </si>
  <si>
    <t>{u'en-US': u'https://github.com/darktrojan/dropbox/issues'}</t>
  </si>
  <si>
    <t>https://addons.thunderbird.net/en-US/thunderbird/addon/sfoa/</t>
  </si>
  <si>
    <t>{u'en-US': u'https://github.com/sebastianha/sfoa/issues'}</t>
  </si>
  <si>
    <t>https://addons.thunderbird.net/en-US/thunderbird/addon/colored-folders/</t>
  </si>
  <si>
    <t>https://addons.thunderbird.net/en-US/thunderbird/addon/use-bcc-instead-c/</t>
  </si>
  <si>
    <t>{u'en-US': u'https://github.com/revad/use_bcc_instead_C/'}</t>
  </si>
  <si>
    <t>https://addons.thunderbird.net/en-US/thunderbird/addon/autocopy-rebirth/</t>
  </si>
  <si>
    <t>https://addons.thunderbird.net/en-US/thunderbird/addon/userchromejs-2/</t>
  </si>
  <si>
    <t>{u'en-US': u'https://github.com/jikamens/userChromeJS'}</t>
  </si>
  <si>
    <t>https://addons.thunderbird.net/en-US/thunderbird/addon/filelink-provider-for-box/</t>
  </si>
  <si>
    <t>{u'en-US': u'https://github.com/darktrojan/box/issues'}</t>
  </si>
  <si>
    <t>https://addons.thunderbird.net/en-US/thunderbird/addon/filelink-provider-for-webdav/</t>
  </si>
  <si>
    <t>{u'en-US': u'https://github.com/darktrojan/dav/issues'}</t>
  </si>
  <si>
    <t>https://addons.thunderbird.net/en-US/thunderbird/addon/enhanced-date-formatter/</t>
  </si>
  <si>
    <t>https://addons.thunderbird.net/en-US/thunderbird/addon/disable-draganddrop-tb-v2/</t>
  </si>
  <si>
    <t>{u'en-US': u'https://pqrs.org/'}</t>
  </si>
  <si>
    <t>https://addons.thunderbird.net/en-US/thunderbird/addon/phoenity-icons/</t>
  </si>
  <si>
    <t>https://addons.thunderbird.net/en-US/thunderbird/addon/importexporttools-ng/</t>
  </si>
  <si>
    <t>{u'en-US': u'https://github.com/thundernest/import-export-tools-ng'}</t>
  </si>
  <si>
    <t>https://addons.thunderbird.net/en-US/thunderbird/addon/night-and-day-dynamic/</t>
  </si>
  <si>
    <t>Autocrypt</t>
  </si>
  <si>
    <t>Vincent Breitmoser</t>
  </si>
  <si>
    <t>https://addons.thunderbird.net/en-US/thunderbird/addon/autocrypt/</t>
  </si>
  <si>
    <t>Release Dates</t>
  </si>
  <si>
    <t>TB52_ESR</t>
  </si>
  <si>
    <t>TB68_ESR</t>
  </si>
  <si>
    <t>TB60_ESR</t>
  </si>
  <si>
    <t>cTB61-67</t>
  </si>
  <si>
    <t>https://addons.thunderbird.net/en-US/thunderbird/addon/quicknote/</t>
  </si>
  <si>
    <t>https://addons.thunderbird.net/en-US/thunderbird/addon/sjcall/</t>
  </si>
  <si>
    <t>https://addons.thunderbird.net/en-US/thunderbird/addon/karclient/</t>
  </si>
  <si>
    <t>https://addons.thunderbird.net/en-US/thunderbird/addon/color-transform/</t>
  </si>
  <si>
    <t>https://addons.thunderbird.net/en-US/thunderbird/addon/column-reader/</t>
  </si>
  <si>
    <t>https://addons.thunderbird.net/en-US/thunderbird/addon/monitor-master/</t>
  </si>
  <si>
    <t>https://addons.thunderbird.net/en-US/thunderbird/addon/colorific-1/</t>
  </si>
  <si>
    <t>https://addons.thunderbird.net/en-US/thunderbird/addon/no-small-text/</t>
  </si>
  <si>
    <t>https://addons.thunderbird.net/en-US/thunderbird/addon/perfect-view/</t>
  </si>
  <si>
    <t>https://addons.thunderbird.net/en-US/thunderbird/addon/extensor/</t>
  </si>
  <si>
    <t>{u'en-US': u'http://quicknote.mozdev.org/'; u'pl': u'http://quicknote.mozdev.org/'}</t>
  </si>
  <si>
    <t>{u'en-US': u'http://www.quitometro.org/quitomzilla_en.php'; u'es': u'http://www.quitometro.org/quitomzilla.php'}</t>
  </si>
  <si>
    <t>{u'de': u'http://synckolab.mozdev.org/'; u'en-US': u'http://synckolab.mozdev.org/'}</t>
  </si>
  <si>
    <t>{u'de': u'https://www.thunderbird-mail.de/forum/board/84-configdate/'; u'en-US': u'https://www.thunderbird-mail.de/forum/board/84-configdate/'}</t>
  </si>
  <si>
    <t>{u'de': u'https://www.thunderbird-mail.de/forum/board/85-abrufen-senden-schaltfl%C3%A4che/'; u'en-US': u'https://www.thunderbird-mail.de/forum/board/85-get-send-button/'}</t>
  </si>
  <si>
    <t>{u'en-US': u'http://www.reminderfox.org/documentation'; u'es': u'http://reminderfox.mozdev.org/faq.html'; u'pl': u'http://reminderfox.mozdev.org/faq.html'}</t>
  </si>
  <si>
    <t>{u'en-US': u'http://www.captaincaveman.nl'; u'es': u'http://forum.captaincaveman.nl'}</t>
  </si>
  <si>
    <t>{u'en-US': u'http://hogiblog.blogspot.com/2008/04/feature-request-and-support-thread.html'; u'ja': u'http://hogi-ja.blogspot.com/2008/11/blog-post_30.html'}</t>
  </si>
  <si>
    <t>{u'de': u'https://www.thunderbird-mail.de/forum/board/82-allow-html-temp/'; u'en-US': u'https://www.thunderbird-mail.de/forum/board/82-allow-html-temp/'}</t>
  </si>
  <si>
    <t>{u'cs': u'http://suncult.sourceforge.net'; u'en-US': u'http://suncult.sourceforge.net'}</t>
  </si>
  <si>
    <t>{u'en-US': u'http://hogiblog.blogspot.com/2008/04/feature-request-and-support-thread.html'; u'ja': u'http://hogi-ja.blogspot.com/2008/11/blog-post_30.html'; u'es': u'http://hogiblog.blogspot.com/2008/04/feature-request-and-support-thread.html'}</t>
  </si>
  <si>
    <t>{u'de': u'http://mnenhy.de/'; u'en-US': u'http://mnenhy.mozdev.org/'}</t>
  </si>
  <si>
    <t>{u'vi': u'https://github.com/1ec5/avim/issues'; u'en-US': u'https://github.com/1ec5/avim/issues'; u'pt-BR': u'https://github.com/1ec5/avim/issues'; u'es': u'https://github.com/1ec5/avim/issues'; u'zh-TW': u'https://github.com/1ec5/avim/issues'}</t>
  </si>
  <si>
    <t>{u'el': u'http://custombuttons2.com/el/project/issues/custombuttons2'; u'ca': u'http://custombuttons2.com/ca/project/issues/custombuttons2'; u'it': u'http://custombuttons2.com/it/project/issues/custombuttons2'; u'ar': u'http://custombuttons2.com/ar/project/issues/custombuttons2'; u'cs': u'http://custombuttons2.com/cs/project/issues/custombuttons2'; u'sv-SE': u'http://custombuttons2.com/sv/project/issues/custombuttons2'; u'es': u'http://custombuttons2.com/es/project/issues/custombuttons2'; u'ru': u'http://custombuttons2.com/ru/project/issues/custombuttons2'; u'nl': u'http://custombuttons2.com/nl/project/issues/custombuttons2'; u'ro': u'http://custombuttons2.com/ro/project/issues/custombuttons2'; u'pl': u'http://custombuttons2.com/pl/project/issues/custombuttons2'; u'fr': u'http://custombuttons2.com/fr/project/issues/custombuttons2'; u'de': u'http://custombuttons2.com/de/project/issues/custombuttons2'; u'en-US': u'http://custombuttons2.com/en-us/project/issues/custombuttons2'; u'da': u'http://custombuttons2.com/da/project/issues/custombuttons2'; u'pt-BR': u'http://custombuttons2.com/pt-br/project/issues/custombuttons2'; u'fi': u'http://custombuttons2.com/fi/project/issues/custombuttons2'; u'hu': u'http://custombuttons2.com/hu/project/issues/custombuttons2'; u'ja': u'http://custombuttons2.com/ja/project/issues/custombuttons2'; u'he': u'http://custombuttons2.com/he/project/issues/custombuttons2'; u'pt-PT': u'http://custombuttons2.com/pt-pt/project/issues/custombuttons2'; u'zh-TW': u'http://custombuttons2.com/zh-hant/project/issues/custombuttons2'; u'ko': u'http://custombuttons2.com/ko/project/issues/custombuttons2'; u'sk': u'http://custombuttons2.com/sk/project/issues/custombuttons2'; u'zh-CN': u'http://custombuttons2.com/zh-hans/project/issues/custombuttons2'}</t>
  </si>
  <si>
    <t>{u'de': u'http://attachreminder.sourceforge.net'; u'en-US': u'http://attachreminder.sourceforge.net'}</t>
  </si>
  <si>
    <t>{u'de': u'http://www.zindus.com/faq-thunderbird/'; u'en-US': u'http://www.zindus.com/faq-thunderbird/'; u'fr': u'http://www.zindus.com/faq-thunderbird/'}</t>
  </si>
  <si>
    <t>{u'de': u'http://threadvis.github.io/'; u'en-US': u'http://threadvis.github.io/'}</t>
  </si>
  <si>
    <t>{u'de': u'http://smssidebar.org/forum/'; u'en-US': u'http://smssidebar.org/forum/'}</t>
  </si>
  <si>
    <t>{u'sk': u'http://openaddons.extra.hu'; u'en-US': u'http://openaddons.extra.hu'; u'es': u'http://openaddons.extra.hu'}</t>
  </si>
  <si>
    <t>{u'fr': u'http://addons.mozilla.org/'; u'en-US': u'http://addons.mozilla.org/'}</t>
  </si>
  <si>
    <t>{u'cs': u'http://forum.mozilla.sk/viewtopic.php?t=2579'; u'sk': u'http://forum.mozilla.sk/viewtopic.php?t=2579'; u'en-US': u'http://forum.mozilla.sk/viewtopic.php?t=2579'}</t>
  </si>
  <si>
    <t>{u'de': u'http://style-biz.de'; u'en-US': u'http://style-biz.de'}</t>
  </si>
  <si>
    <t>{u'cs': u'http://bitbucket.org/ondrejd/xpcomviewer/issues'; u'en-US': u'http://bitbucket.org/ondrejd/xpcomviewer/'}</t>
  </si>
  <si>
    <t>{u'en-US': u'http://www.unmht.org/unmht/en_index.html'; u'ja': u'http://www.unmht.org/unmht/'}</t>
  </si>
  <si>
    <t>{u'de': u'http://www.goebel-consult.de/news-archiv/neues-add-on-fur-thunderbird-lost-sicherheitsproblem'; u'en-US': u'http://www.goebel-consult.de/news-archiv/neues-add-on-fur-thunderbird-lost-sicherheitsproblem'}</t>
  </si>
  <si>
    <t>{u'en-US': u'http://sourceforge.net/projects/thunderretract/'; u'it': u'http://sourceforge.net/projects/thunderretract/'}</t>
  </si>
  <si>
    <t>{u'fr': u'http://dooblesix.blogspot.com/2009/01/sendvia.html'; u'en-US': u'http://dooblesix.blogspot.com/2009/01/sendvia.html'}</t>
  </si>
  <si>
    <t>{u'en-US': u'https://github.com/kenichisak'; u'ja': u'https://github.com/kenichisak'}</t>
  </si>
  <si>
    <t>{u'de': u'http://nompsort.sourceforge.net/de/'; u'en-US': u'http://nompsort.sourceforge.net/'}</t>
  </si>
  <si>
    <t>{u'de': u'http://www.live.sipgate.de/ffx'; u'en-US': u'http://www.sipgate.com'}</t>
  </si>
  <si>
    <t>{u'de': u'http://forums.mozillazine.org/viewtopic.php?uid=667645&amp;f=48&amp;t=1407335&amp;start=0'; u'en-US': u'http://forums.mozillazine.org/viewtopic.php?uid=667645&amp;f=48&amp;t=1407335&amp;start=0'}</t>
  </si>
  <si>
    <t>{u'de': u'http://mailmindr.net/'; u'en-US': u'https://mailmindr.net/'}</t>
  </si>
  <si>
    <t>{u'en-US': u'https://github.com/protz/thunderbird-conversations/wiki/faq'; u'pl': u'http://wiki.github.com/protz/GMail-Conversation-View/wiki'}</t>
  </si>
  <si>
    <t>{u'en-US': u'http://ksla.cba.pl'; u'pl': u'http://ksla.cba.pl'}</t>
  </si>
  <si>
    <t>{u'el': u'http://eortologio.valakas.com'; u'en-US': u'http://eortologio.valakas.com'}</t>
  </si>
  <si>
    <t>{u'zh-CN': u'http://cn.toptip.ca/p/support.html'; u'en-US': u'http://www.toptip.ca/p/support.html'; u'zh-TW': u'http://cn.toptip.ca/p/support.html'}</t>
  </si>
  <si>
    <t>{u'en-US': u'http://mozilla-ext-ja.way-nifty.com/blog/correctlink/index.html'; u'ja': u'http://mozilla-ext-ja.way-nifty.com/blog/correctlink/index.html'}</t>
  </si>
  <si>
    <t>{u'de': u'http://github.com/beltrachi/automatic_dictionary'; u'en-US': u'http://github.com/beltrachi/automatic_dictionary'; u'es': u'http://beltrachi.github.com/automatic_dictionary/index-es.html'}</t>
  </si>
  <si>
    <t>{u'en-US': u'https://github.com/vaites/gnome-integration-thunderbird'; u'es': u'https://github.com/vaites/gnome-integration-thunderbird'}</t>
  </si>
  <si>
    <t>{u'en-US': u'http://mozilla-ext-ja.way-nifty.com/blog/realprevnextbuttons/index.html'; u'ja': u'http://mozilla-ext-ja.way-nifty.com/blog/realprevnextbuttons/index.html'}</t>
  </si>
  <si>
    <t>{u'en-US': u'http://mozilla-ext-ja.way-nifty.com/blog/imestatus/index.html'; u'ja': u'http://mozilla-ext-ja.way-nifty.com/blog/imestatus/index.html'}</t>
  </si>
  <si>
    <t>{u'fr': u'http://www.nozicaa.com/fr/page.content/Sp%C3%A9cial:Contact/subject:zfiler_info/after:supportMenu'; u'en-US': u'http://www.nozicaa.com/en/page.content/Special:Contact/after:supportMenu'}</t>
  </si>
  <si>
    <t>{u'zh-CN': u'http://code.google.com/p/masterpasswordtimeoutplus/issues/list'; u'en-US': u'https://github.com/vanowm/MasterPasswordPlus/issues'}</t>
  </si>
  <si>
    <t>{u'en-US': u'https://homebase.server-on.net/home/index.php?option=com_content&amp;view=article&amp;id=79:thunderbirdadon&amp;catid=42:pc&amp;Itemid=53'; u'ja': u'http://homebase.gotdns.org/home/index.php?option=com_content&amp;view=article&amp;id=79:thunderbirdadon&amp;catid=42:pc&amp;Itemid=53'}</t>
  </si>
  <si>
    <t>{u'de': u'https://github.com/mikehardy/thunderlink'; u'en-US': u'https://github.com/mikehardy/thunderlink'}</t>
  </si>
  <si>
    <t>{u'fr': u'http://pastisman-addons.goodforum.net/'; u'en-US': u'http://pastisman-addons.goodforum.net/f10-follow-reply'}</t>
  </si>
  <si>
    <t>{u'en-US': u'https://freeshell.de/~kaosmos/mboximport.html'; u'it': u'https://freeshell.de/~kaosmos/mboximport.html'}</t>
  </si>
  <si>
    <t>{u'de': u'http://smarttemplate4.mozdev.org/'; u'en-US': u'http://smarttemplate4.mozdev.org/'}</t>
  </si>
  <si>
    <t>{u'fr': u'https://www.6admin.it'; u'en-US': u'https://www.6admin.it'}</t>
  </si>
  <si>
    <t>{u'de': u'http://www.bergercity.de/software/quickarchiver'; u'en-US': u'https://www.bergercity.de/software/quickarchiver'}</t>
  </si>
  <si>
    <t>{u'en-US': u'https://homebase.server-on.net/home/index.php?option=com_content&amp;view=article&amp;id=97:thunderbird&amp;catid=42:pc&amp;Itemid=53'; u'ja': u'http://homebase.gotdns.org/home/'}</t>
  </si>
  <si>
    <t>{u'fr': u'http://cmege.blogspot.com/2012/02/toodledo-sync-154-2-is-out.html'; u'en-US': u'http://cmege.blogspot.com/2012/02/toodledo-sync-154-2-is-out.html'}</t>
  </si>
  <si>
    <t>{u'ru': u'http://www.translate.ua/ru'; u'en-US': u'http://www.translate.ua'; u'uk': u'http://www.translate.ua/uk'}</t>
  </si>
  <si>
    <t>{u'en-US': u'https://github.com/kenichisak/just-restart/wiki'; u'ja': u'https://github.com/kenichisak/just-restart/wiki'}</t>
  </si>
  <si>
    <t>{u'de': u'https://bugs.launchpad.net/gtg/+filebug'; u'en-US': u'https://bugs.launchpad.net/gtg/+filebug'}</t>
  </si>
  <si>
    <t>{u'ru': u'https://github.com/temnikov/urlfilter'; u'en-US': u'https://github.com/temnikov/urlfilter'}</t>
  </si>
  <si>
    <t>{u'en-US': u'https://github.com/clear-code/noapplefile/issues'; u'ja': u'https://github.com/clear-code/noapplefile/issues'}</t>
  </si>
  <si>
    <t>{u'ru': u'http://metrika.yandex.ru'; u'en-US': u'http://metrika.yandex.com'}</t>
  </si>
  <si>
    <t>{u'ru': u'https://github.com/Infocatcher/Addons_Quick_Search/issues'; u'en-US': u'https://github.com/Infocatcher/Addons_Quick_Search/issues'}</t>
  </si>
  <si>
    <t>{u'ru': u'https://github.com/Infocatcher/Link_Properties_Plus/issues'; u'en-US': u'https://github.com/Infocatcher/Link_Properties_Plus/issues'}</t>
  </si>
  <si>
    <t>{u'en-US': u'http://www.guillermomolina.com.ar/index.php/es/contactame'; u'es': u'http://www.guillermomolina.com.ar/en/contact-me'}</t>
  </si>
  <si>
    <t>{u'fr': u'http://code.google.com/p/folderplus/'; u'en-US': u'http://code.google.com/p/folderplus/'}</t>
  </si>
  <si>
    <t>{u'fr': u'http://www.insertafter.com/contact.html'; u'en-US': u'https://github.com/nfroidure/CapsKiller/issues'}</t>
  </si>
  <si>
    <t>{u'ru': u'http://znotes.net/ru/'; u'fr': u'http://znotes.net/fr/'; u'en-US': u'https://github.com/Akman/znotes'}</t>
  </si>
  <si>
    <t>{u'fr': u'https://github.com/gierschv/thunderbird-filelink-hubiC/issues'; u'en-US': u'https://github.com/gierschv/thunderbird-filelink-hubiC/issues'}</t>
  </si>
  <si>
    <t>{u'fr': u'https://launchpad.net/cookiekeeper'; u'en-US': u'https://launchpad.net/cookiekeeper'}</t>
  </si>
  <si>
    <t>{u'ru': u'https://sourceforge.net/p/mozillagpo/tickets/'; u'en-US': u'https://sourceforge.net/p/mozillagpo/tickets/'}</t>
  </si>
  <si>
    <t>{u'en-US': u'https://github.com/ptomulik/mozilla-resubmit'; u'pl': u'https://github.com/ptomulik/mozilla-resubmit'}</t>
  </si>
  <si>
    <t>{u'el': u'https://gitlab.com/CardBook/CardBook/issues'; u'vi': u'https://gitlab.com/CardBook/CardBook/issues'; u'it': u'https://gitlab.com/CardBook/CardBook/issues'; u'cs': u'https://gitlab.com/CardBook/CardBook/issues'; u'sv-SE': u'https://gitlab.com/CardBook/CardBook/issues'; u'id': u'https://gitlab.com/CardBook/CardBook/issues'; u'es': u'https://gitlab.com/CardBook/CardBook/issues'; u'ru': u'https://gitlab.com/CardBook/CardBook/issues'; u'nl': u'https://gitlab.com/CardBook/CardBook/issues'; u'ro': u'https://gitlab.com/CardBook/CardBook/issues'; u'pl': u'https://gitlab.com/CardBook/CardBook/issues'; u'fr': u'https://gitlab.com/CardBook/CardBook/issues'; u'en-US': u'https://gitlab.com/CardBook/CardBook/issues'; u'de': u'https://gitlab.com/CardBook/CardBook/issues'; u'da': u'https://gitlab.com/CardBook/CardBook/issues'; u'pt-BR': u'https://gitlab.com/CardBook/CardBook/issues'; u'hu': u'https://gitlab.com/CardBook/CardBook/issues'; u'ja': u'https://gitlab.com/CardBook/CardBook/issues'; u'pt-PT': u'https://gitlab.com/CardBook/CardBook/issues'; u'ko': u'https://gitlab.com/CardBook/CardBook/issues'; u'zh-CN': u'https://gitlab.com/CardBook/CardBook/issues'; u'uk': u'https://gitlab.com/CardBook/CardBook/issues'; u'sl': u'https://gitlab.com/CardBook/CardBook/issues'}</t>
  </si>
  <si>
    <t>{u'de': u'https://www.thunderbird-mail.de/forum/board/86-sp%C3%A4ter-senden-schaltfl%C3%A4che/'; u'en-US': u'https://www.thunderbird-mail.de/forum/board/86-send-later-button/'}</t>
  </si>
  <si>
    <t>{u'en-GB': u'https://github.com/SecUSo/torpedo'; u'de': u'https://github.com/SecUSo/torpedo'}</t>
  </si>
  <si>
    <t>{u'de': u'http://blog.qiqitori.com/?p=194'; u'en-US': u'http://blog.qiqitori.com/?p=194'; u'ja': u'http://blog.qiqitori.com/?p=194'}</t>
  </si>
  <si>
    <t>{u'en-US': u'https://github.com/phavekes/unmangleOutlookSafelinks'; u'nl': u'https://github.com/phavekes/unmangleOutlookSafelinks'}</t>
  </si>
  <si>
    <t>{u'de': u'https://github.com/jobisoft/DAV-4-TbSync/issues'; u'en-US': u'https://github.com/jobisoft/DAV-4-TbSync/issues'}</t>
  </si>
  <si>
    <t>{u'de': u'https://github.com/jobisoft/EAS-4-TbSync/issues'; u'en-US': u'https://github.com/jobisoft/EAS-4-TbSync/issues'}</t>
  </si>
  <si>
    <t>Google Calendar Plugin</t>
  </si>
  <si>
    <t>DisplayName1234</t>
  </si>
  <si>
    <t>https://addons.thunderbird.net/en-US/thunderbird/addon/google-calendar-plugin/</t>
  </si>
  <si>
    <t>{u'de': u'https://lab5.ch/colored-folders'; u'en-US': u'https://lab5.ch/colored-folders'}</t>
  </si>
  <si>
    <t xml:space="preserve"> #Auth</t>
  </si>
  <si>
    <t xml:space="preserve"> Authors</t>
  </si>
  <si>
    <t xml:space="preserve"> A1Id</t>
  </si>
  <si>
    <t xml:space="preserve">  A2Id</t>
  </si>
  <si>
    <t xml:space="preserve">  A3Id</t>
  </si>
  <si>
    <t xml:space="preserve"> cTB52</t>
  </si>
  <si>
    <t xml:space="preserve"> cTB60</t>
  </si>
  <si>
    <t xml:space="preserve"> cTB68b</t>
  </si>
  <si>
    <t xml:space="preserve"> cTB68</t>
  </si>
  <si>
    <t>homepage_url</t>
  </si>
  <si>
    <t>support_url</t>
  </si>
  <si>
    <t>FrameWhite</t>
  </si>
  <si>
    <t>Sungho Hwang</t>
  </si>
  <si>
    <t>https://addons.thunderbird.net/en-US/thunderbird/addon/framewhite/</t>
  </si>
  <si>
    <t>PasteMarkdownSyntax</t>
  </si>
  <si>
    <t>https://addons.thunderbird.net/en-US/thunderbird/addon/pastemarkdownsyntax/</t>
  </si>
  <si>
    <t>TaskviewLayout</t>
  </si>
  <si>
    <t>https://addons.thunderbird.net/en-US/thunderbird/addon/taskviewlayout/</t>
  </si>
  <si>
    <t>OppositeTodaySubpane</t>
  </si>
  <si>
    <t>https://addons.thunderbird.net/en-US/thunderbird/addon/oppositetodaysubpane/</t>
  </si>
  <si>
    <t>TB68_Replacement</t>
  </si>
  <si>
    <t>WIP</t>
  </si>
  <si>
    <t>NG Replacement</t>
  </si>
  <si>
    <t>{u'en-US': u'http://quickfilters.mozdev.org/filtaquilla.html'}</t>
  </si>
  <si>
    <t>{u'en-US': u'https://www.schiffner.com/software/g-hub-pro/'}</t>
  </si>
  <si>
    <t>PopMailListRecipients 2</t>
  </si>
  <si>
    <t>https://addons.thunderbird.net/en-US/thunderbird/addon/popmaillistrecipients-2/</t>
  </si>
  <si>
    <t>Statistics As Of: 9-16-2019</t>
  </si>
  <si>
    <t>No Message Pane Sort</t>
  </si>
  <si>
    <t>CDL working with ER</t>
  </si>
  <si>
    <t>Wayne Contact?</t>
  </si>
  <si>
    <t>CDL to takeover</t>
  </si>
  <si>
    <t>Axel incorporating functionality in SmartTemplates</t>
  </si>
  <si>
    <t>Adjusted</t>
  </si>
  <si>
    <t>Five</t>
  </si>
  <si>
    <t>9(10) Top30: 24 (4 WIP)</t>
  </si>
  <si>
    <t>TB68 w (Rpl, WIP)</t>
  </si>
  <si>
    <t>(8,10)</t>
  </si>
  <si>
    <t>Prior Stats: 9-3-19:</t>
  </si>
  <si>
    <t>Stats: 9-16-19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</si>
</sst>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7" fillId="0" borderId="0" xfId="0" applyFont="1"/>
    <xf numFmtId="0" fontId="0" fillId="33" borderId="0" xfId="0" applyFill="1"/>
    <xf numFmtId="0" fontId="18" fillId="0" borderId="0" xfId="0" applyFont="1"/>
    <xf numFmtId="14" fontId="19" fillId="0" borderId="0" xfId="0" applyNumberFormat="1" applyFont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16" fillId="39" borderId="0" xfId="0" applyFont="1" applyFill="1"/>
    <xf numFmtId="0" fontId="0" fillId="40" borderId="0" xfId="0" applyFill="1"/>
    <xf numFmtId="0" fontId="0" fillId="39" borderId="0" xfId="0" applyFill="1"/>
    <xf numFmtId="0" fontId="16" fillId="35" borderId="0" xfId="0" applyFont="1" applyFill="1"/>
    <xf numFmtId="0" fontId="0" fillId="37" borderId="0" xfId="0" applyFill="1"/>
    <xf numFmtId="0" fontId="0" fillId="35" borderId="0" xfId="0" applyFill="1"/>
    <xf numFmtId="0" fontId="16" fillId="40" borderId="0" xfId="0" applyFont="1" applyFill="1"/>
    <xf numFmtId="0" fontId="16" fillId="37" borderId="0" xfId="0" applyFont="1" applyFill="1"/>
    <xf numFmtId="0" fontId="16" fillId="36" borderId="0" xfId="0" applyFont="1" applyFill="1"/>
    <xf numFmtId="0" fontId="16" fillId="38" borderId="0" xfId="0" applyFont="1" applyFill="1"/>
    <xf numFmtId="0" fontId="21" fillId="0" borderId="0" xfId="0" applyFont="1"/>
    <xf numFmtId="0" fontId="22" fillId="0" borderId="0" xfId="0" applyFont="1"/>
    <xf numFmtId="0" fontId="0" fillId="36" borderId="0" xfId="0" applyFill="1"/>
    <xf numFmtId="0" fontId="0" fillId="0" borderId="0" xfId="0" applyFont="1"/>
    <xf numFmtId="0" fontId="0" fillId="0" borderId="0" xfId="0"/>
    <xf numFmtId="0" fontId="18" fillId="0" borderId="0" xfId="0" applyFont="1"/>
    <xf numFmtId="0" fontId="18" fillId="0" borderId="0" xfId="0" applyFont="1"/>
    <xf numFmtId="0" fontId="23" fillId="0" borderId="0" xfId="0" applyFont="1"/>
    <xf numFmtId="0" fontId="13" fillId="34" borderId="0" xfId="0" applyFont="1" applyFill="1" applyBorder="1"/>
    <xf numFmtId="14" fontId="13" fillId="34" borderId="0" xfId="0" applyNumberFormat="1" applyFont="1" applyFill="1" applyBorder="1"/>
    <xf numFmtId="0" fontId="24" fillId="34" borderId="11" xfId="0" applyFont="1" applyFill="1" applyBorder="1"/>
    <xf numFmtId="0" fontId="20" fillId="38" borderId="0" xfId="0" applyFont="1" applyFill="1"/>
    <xf numFmtId="0" fontId="0" fillId="0" borderId="0" xfId="0"/>
    <xf numFmtId="0" fontId="13" fillId="34" borderId="10" xfId="0" applyFont="1" applyFill="1" applyBorder="1"/>
    <xf numFmtId="0" fontId="18" fillId="0" borderId="0" xfId="0" applyFont="1"/>
    <xf numFmtId="0" fontId="16" fillId="0" borderId="0" xfId="0" applyFont="1"/>
    <xf numFmtId="0" fontId="16" fillId="38" borderId="0" xfId="0" applyFont="1" applyFill="1"/>
    <xf numFmtId="0" fontId="16" fillId="33" borderId="0" xfId="0" applyFont="1" applyFill="1"/>
    <xf numFmtId="0" fontId="20" fillId="33" borderId="0" xfId="0" applyFont="1" applyFill="1"/>
    <xf numFmtId="0" fontId="18" fillId="0" borderId="0" xfId="0" applyFont="1"/>
    <xf numFmtId="0" fontId="20" fillId="38" borderId="0" xfId="0" applyFont="1" applyFill="1"/>
    <xf numFmtId="0" fontId="18" fillId="0" borderId="0" xfId="0" applyFont="1"/>
    <xf numFmtId="0" fontId="18" fillId="0" borderId="0" xfId="0" applyFont="1"/>
    <xf numFmtId="0" fontId="20" fillId="0" borderId="0" xfId="0" applyFont="1"/>
    <xf numFmtId="0" fontId="20" fillId="0" borderId="0" xfId="0" applyFont="1"/>
    <xf numFmtId="0" fontId="20" fillId="33" borderId="0" xfId="0" applyFont="1" applyFill="1"/>
    <xf numFmtId="0" fontId="0" fillId="0" borderId="0" xfId="0"/>
    <xf numFmtId="14" fontId="0" fillId="0" borderId="0" xfId="0" applyNumberFormat="1"/>
    <xf numFmtId="0" fontId="18" fillId="0" borderId="0" xfId="0" applyFont="1"/>
    <xf numFmtId="0" fontId="18" fillId="0" borderId="0" xfId="0" applyNumberFormat="1" applyFont="1"/>
    <xf numFmtId="0" fontId="0" fillId="0" borderId="0" xfId="0" applyNumberFormat="1"/>
    <xf numFmtId="0" fontId="19" fillId="0" borderId="0" xfId="0" applyFont="1"/>
    <xf numFmtId="0" fontId="0" fillId="0" borderId="0" xfId="0"/>
    <xf numFmtId="0" fontId="17" fillId="0" borderId="0" xfId="0" applyFont="1"/>
    <xf numFmtId="0" fontId="13" fillId="34" borderId="10" xfId="0" applyFont="1" applyFill="1" applyBorder="1"/>
    <xf numFmtId="0" fontId="18" fillId="0" borderId="0" xfId="0" applyFont="1"/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7" fillId="0" borderId="0" xfId="0" applyFont="1"/>
    <xf numFmtId="0" fontId="16" fillId="0" borderId="0" xfId="0" applyFont="1"/>
    <xf numFmtId="0" fontId="20" fillId="0" borderId="0" xfId="0" applyFont="1"/>
    <xf numFmtId="0" fontId="0" fillId="39" borderId="0" xfId="0" applyFill="1"/>
    <xf numFmtId="0" fontId="20" fillId="33" borderId="0" xfId="0" applyFont="1" applyFill="1"/>
    <xf numFmtId="0" fontId="0" fillId="0" borderId="0" xfId="0" applyNumberFormat="1"/>
    <xf numFmtId="0" fontId="0" fillId="0" borderId="0" xfId="0"/>
    <xf numFmtId="0" fontId="18" fillId="0" borderId="0" xfId="0" applyFont="1"/>
    <xf numFmtId="14" fontId="0" fillId="0" borderId="0" xfId="0" applyNumberFormat="1"/>
    <xf numFmtId="0" fontId="26" fillId="0" borderId="0" xfId="0" applyFont="1"/>
    <xf numFmtId="14" fontId="0" fillId="0" borderId="0" xfId="0" applyNumberFormat="1"/>
    <xf numFmtId="0" fontId="18" fillId="0" borderId="0" xfId="0" applyNumberFormat="1" applyFont="1"/>
    <xf numFmtId="0" fontId="0" fillId="0" borderId="0" xfId="0" applyNumberFormat="1"/>
    <xf numFmtId="0" fontId="27" fillId="0" borderId="0" xfId="0" applyNumberFormat="1" applyFont="1"/>
    <xf numFmtId="0" fontId="0" fillId="0" borderId="0" xfId="0"/>
    <xf numFmtId="0" fontId="23" fillId="0" borderId="0" xfId="0" applyFont="1"/>
    <xf numFmtId="14" fontId="23" fillId="0" borderId="0" xfId="0" quotePrefix="1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numFmt numFmtId="164" formatCode="\ \-\ \:\ \-\ \ \ \ \ \ \ "/>
    </dxf>
    <dxf>
      <numFmt numFmtId="19" formatCode="m/d/yyyy"/>
    </dxf>
    <dxf>
      <numFmt numFmtId="0" formatCode="General"/>
    </dxf>
    <dxf>
      <numFmt numFmtId="19" formatCode="m/d/yyyy"/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9" formatCode="m/d/yyyy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9" formatCode="m/d/yyyy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BExtensionStatistics-9-3-19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ExtensionData"/>
      <sheetName val="ExtensionRaw"/>
      <sheetName val="Sheet1"/>
      <sheetName val="Authors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B4A9A-1CAE-4468-A5BD-DC9519354C48}" name="Exts" displayName="Exts" ref="A18:AI1359" totalsRowDxfId="59">
  <autoFilter ref="A18:AI1359" xr:uid="{593E0D5B-DC48-4746-889C-7756E181DC9D}"/>
  <tableColumns count="35">
    <tableColumn id="1" xr3:uid="{A7255716-4E15-4325-8628-658581213D18}" name="ID" totalsRowLabel="Total" dataDxfId="58" totalsRowDxfId="57"/>
    <tableColumn id="2" xr3:uid="{709300DE-9E45-4127-AF23-39938EF075C7}" name="Name" totalsRowFunction="count" totalsRowDxfId="56"/>
    <tableColumn id="3" xr3:uid="{A7868DE3-4FE2-463A-9DE1-40812F9BAB9B}" name="avgusers" totalsRowFunction="max" totalsRowDxfId="55"/>
    <tableColumn id="4" xr3:uid="{7020B041-35AD-4581-A199-96AC40BCAFF6}" name="daily-downloads" totalsRowDxfId="54"/>
    <tableColumn id="5" xr3:uid="{DC408E19-750E-48D0-ACFB-3288BA1526D2}" name="CurVersion" dataDxfId="53" totalsRowDxfId="52"/>
    <tableColumn id="6" xr3:uid="{0F23A5C9-453C-4513-9B30-E46402A0A6F6}" name="minV" totalsRowDxfId="51"/>
    <tableColumn id="7" xr3:uid="{DD3158C6-71C5-4F7D-A252-D6486B13EF22}" name="maxV" totalsRowDxfId="50"/>
    <tableColumn id="13" xr3:uid="{DD00B90F-FFBF-4B6A-AD00-E8F03A9E7DFE}" name="Mext" totalsRowDxfId="49"/>
    <tableColumn id="12" xr3:uid="{091672F7-CDE0-4B64-AED0-8F10A457D2E1}" name="A#" totalsRowDxfId="48"/>
    <tableColumn id="14" xr3:uid="{91E6F8E4-31B6-4ACC-BF19-AF642A1C3860}" name="Authors" totalsRowDxfId="47"/>
    <tableColumn id="15" xr3:uid="{6DEC9971-F71F-4178-A6EC-A990035512DB}" name="AuthorId1" totalsRowDxfId="46"/>
    <tableColumn id="21" xr3:uid="{1D9B63E1-7A88-4933-B54D-BBBE1162D526}" name="AuthorId2" totalsRowDxfId="45"/>
    <tableColumn id="20" xr3:uid="{BE2056A2-4B98-40EB-8355-BE4F94F08ED7}" name="AuthorId3" totalsRowDxfId="44"/>
    <tableColumn id="27" xr3:uid="{36BE105A-CFC0-449B-B04C-1856B2E2CBC5}" name="cTB52" totalsRowDxfId="43"/>
    <tableColumn id="29" xr3:uid="{C6FEF693-2AF1-448E-8EBA-675FAA650A35}" name="cTB60" totalsRowDxfId="42"/>
    <tableColumn id="18" xr3:uid="{BFB0D5D4-388A-4414-9643-9E828E12D5E5}" name="cTB61-67" dataDxfId="41" totalsRowDxfId="40"/>
    <tableColumn id="28" xr3:uid="{5227B741-FEF8-405B-B0B9-2B50D6E8352F}" name="cTB68" totalsRowDxfId="39"/>
    <tableColumn id="31" xr3:uid="{99E22671-43DE-45F1-A87C-BA700C8ACE09}" name="homepageURL" totalsRowDxfId="38"/>
    <tableColumn id="30" xr3:uid="{E9B54E13-0257-40B0-AFD1-B6C477C899CE}" name="supportURL" totalsRowDxfId="37"/>
    <tableColumn id="17" xr3:uid="{CEB4D23D-375F-4B64-8282-6FBA243F4CE7}" name="TB522" dataDxfId="36" totalsRowDxfId="35">
      <calculatedColumnFormula>IF(Exts[cTB52]=DATE(2099,1,1), 0, IF(Exts[minV]&gt;52, 1, 2))</calculatedColumnFormula>
    </tableColumn>
    <tableColumn id="16" xr3:uid="{1AA0219B-EF94-4CB5-9D2A-303BC6898395}" name="TB58" dataDxfId="34" totalsRowDxfId="33">
      <calculatedColumnFormula>IF(AND($F19&lt;=58,$G19&gt;=58),1,0)</calculatedColumnFormula>
    </tableColumn>
    <tableColumn id="8" xr3:uid="{A555A54D-DC33-4B1F-91FF-0D8238317278}" name="TB60" dataDxfId="32">
      <calculatedColumnFormula>IF(Exts[cTB60]=DATE(2099,1,1), 0, IF(Exts[minV]&gt;60.9, 1, 2))</calculatedColumnFormula>
    </tableColumn>
    <tableColumn id="9" xr3:uid="{C0F0E71A-B956-4C2D-94D7-0815B3FA745C}" name="TB61+" dataDxfId="31" totalsRowDxfId="30">
      <calculatedColumnFormula>IF(Exts[cTB61-67]=DATE(2099,1,1), 0, IF(Exts[minV]&gt;67.9, 1, 2))</calculatedColumnFormula>
    </tableColumn>
    <tableColumn id="22" xr3:uid="{C18692B6-F145-4FC1-AD65-81353967F4AA}" name="TB68" dataDxfId="29" totalsRowDxfId="28">
      <calculatedColumnFormula>IF( OR( Exts[cTB68]=DATE(2099,1,1), Exts[Mext]=0 ), 0, IF( OR( Exts[maxV]&lt;68, Exts[minV]&gt;68 ), 2, 3)  )</calculatedColumnFormula>
    </tableColumn>
    <tableColumn id="10" xr3:uid="{1C2215C8-C25B-4796-A76B-DDA10F349324}" name="Daily-Users" dataDxfId="27">
      <calculatedColumnFormula>IF(SUBTOTAL(3,Exts[avgusers]),Exts[avgusers],0)</calculatedColumnFormula>
    </tableColumn>
    <tableColumn id="11" xr3:uid="{1080319F-086F-47A2-BD14-51A0BAC87EA6}" name="DaysSinceUpdate" totalsRowFunction="sum" dataDxfId="26">
      <calculatedColumnFormula>IF(SUBTOTAL(3,Exts[CurVersion]),TODAY()-Exts[CurVersion],0)</calculatedColumnFormula>
    </tableColumn>
    <tableColumn id="34" xr3:uid="{300FEDE9-EA5F-4C0B-BA29-A8746AAB470E}" name="cdTB52" dataDxfId="25">
      <calculatedColumnFormula>IF(Exts[cTB52]=DATE(2099,1,1), 0, Exts[cTB52]-$AA$6)</calculatedColumnFormula>
    </tableColumn>
    <tableColumn id="33" xr3:uid="{583A560F-C94D-4A5E-9587-74AB96D72BE1}" name="cdTB60" dataDxfId="24">
      <calculatedColumnFormula>IF(Exts[[#This Row],[cTB60]]=DATE(2099,1,1), 0, Exts[[#This Row],[cTB60]]-$AA$7)</calculatedColumnFormula>
    </tableColumn>
    <tableColumn id="32" xr3:uid="{53851DA4-E76B-4DBE-8E45-A6C40DFE2B8E}" name="cdTB68" dataDxfId="23">
      <calculatedColumnFormula>IF(Exts[[#This Row],[cTB68]]=DATE(2099,1,1), 0, Exts[[#This Row],[cTB68]]-$AA$8)</calculatedColumnFormula>
    </tableColumn>
    <tableColumn id="19" xr3:uid="{2B82E7BE-1A38-4648-AFF8-BF5B246BB2CD}" name="Count" dataDxfId="22" totalsRowDxfId="21">
      <calculatedColumnFormula>ROW()-18</calculatedColumnFormula>
    </tableColumn>
    <tableColumn id="23" xr3:uid="{A842BA56-5683-449A-9A33-6F589EF2F251}" name="OID" dataDxfId="20" totalsRowDxfId="19"/>
    <tableColumn id="24" xr3:uid="{BAE6116A-A885-41B5-984C-355753D43640}" name="UsersAdj" dataDxfId="18" totalsRowDxfId="17">
      <calculatedColumnFormula>IF(Exts[[#This Row],[OID]], INDEX( Exts[], MATCH(Exts[[#This Row],[OID]],Exts[ID],0), MATCH("avgusers", Exts[#Headers],0) )+1, Exts[[#This Row],[avgusers]])</calculatedColumnFormula>
    </tableColumn>
    <tableColumn id="25" xr3:uid="{773FAE31-0DD5-4EB4-8319-513FBD97D6A4}" name="Filters" dataDxfId="16" totalsRowDxfId="15"/>
    <tableColumn id="26" xr3:uid="{58DE0467-11CC-4EFE-A5F6-9AFE81F58036}" name="TB68_Replacement" dataDxfId="14" totalsRowDxfId="13"/>
    <tableColumn id="35" xr3:uid="{16B1B54B-A296-436D-8A81-FF905DC5B44A}" name="WIP" dataDxfId="12" totalsRow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07226C-B800-4A90-A157-A5F8EF8B767C}" name="Table4" displayName="Table4" ref="A1:S1343" totalsRowShown="0">
  <autoFilter ref="A1:S1343" xr:uid="{32439FE1-D871-4D25-836F-444ADC5A0A6F}"/>
  <sortState ref="A2:S1343">
    <sortCondition descending="1" ref="C1:C1343"/>
  </sortState>
  <tableColumns count="19">
    <tableColumn id="1" xr3:uid="{1FDE46D2-6C73-41A2-B9D2-148A03BC89FF}" name="id "/>
    <tableColumn id="2" xr3:uid="{14E3B741-3AF2-4B0D-92BB-AA96955BEE38}" name=" name"/>
    <tableColumn id="3" xr3:uid="{EE7A5B48-DCA9-4759-B735-A79A9EB3D458}" name=" adusers"/>
    <tableColumn id="4" xr3:uid="{84A6ADF6-FCA5-4913-B305-694E460B0B37}" name=" ddownloads"/>
    <tableColumn id="5" xr3:uid="{B34D459E-55C6-414E-AA0D-46E7C852945D}" name=" lastupdated" dataDxfId="10"/>
    <tableColumn id="6" xr3:uid="{5C2928AC-EB99-4E56-91DD-5494471C8E28}" name=" minv"/>
    <tableColumn id="7" xr3:uid="{53B34610-73B2-48DE-A46D-4D929F318104}" name=" maxv"/>
    <tableColumn id="8" xr3:uid="{903F8D6D-500D-40FF-8777-C9A4C7893FF3}" name=" isMailExt"/>
    <tableColumn id="9" xr3:uid="{7E0D2E1D-B270-4E34-A2D1-1E99C1B42427}" name=" #Auth"/>
    <tableColumn id="10" xr3:uid="{6A0B54C4-9BB4-42D6-87CA-EE47BC669BE9}" name=" Authors"/>
    <tableColumn id="11" xr3:uid="{2E07C031-F281-43E7-9961-8FD478F8D504}" name=" A1Id"/>
    <tableColumn id="12" xr3:uid="{82B37F2D-2A2A-47C9-A160-9B3A578C8D19}" name="  A2Id"/>
    <tableColumn id="13" xr3:uid="{A79A2CA1-4C95-4CFE-B8F5-1F8C1D06CE81}" name="  A3Id"/>
    <tableColumn id="14" xr3:uid="{BBD2E01A-1CE6-4258-96BA-FE3CF09889AC}" name=" cTB52" dataDxfId="9"/>
    <tableColumn id="15" xr3:uid="{244A64F9-0899-426C-BABA-EFCEF795168F}" name=" cTB60" dataDxfId="8"/>
    <tableColumn id="16" xr3:uid="{B6F8BB66-DB3F-4593-9D66-01ED143D5873}" name=" cTB68b" dataDxfId="7"/>
    <tableColumn id="17" xr3:uid="{4414DD5D-C779-478E-833F-106FE2844D48}" name=" cTB68" dataDxfId="6"/>
    <tableColumn id="18" xr3:uid="{17B5EE90-1E7B-49F3-8194-4FA9AB04559A}" name="homepage_url"/>
    <tableColumn id="19" xr3:uid="{86648661-D4AE-4C54-9523-E752DD726D89}" name="support_ur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F52CC-1D81-4411-A9C1-F7B6B7A0BED8}" name="Table2" displayName="Table2" ref="A1:K1336" totalsRowShown="0" headerRowDxfId="5" tableBorderDxfId="4">
  <autoFilter ref="A1:K1336" xr:uid="{AE2AF096-0A77-4C3C-BFAB-13137B41F0E6}"/>
  <sortState ref="A2:K1336">
    <sortCondition descending="1" ref="C1:C1336"/>
  </sortState>
  <tableColumns count="11">
    <tableColumn id="1" xr3:uid="{809CB0E6-C88B-4545-A2F4-0004A4638E22}" name="Id"/>
    <tableColumn id="2" xr3:uid="{021ED0FF-8603-4E00-BCEF-BB6AC57B4F3F}" name=" name"/>
    <tableColumn id="3" xr3:uid="{D6F8714F-35FE-4189-92CF-38E750E3AE2F}" name=" adusers"/>
    <tableColumn id="4" xr3:uid="{FDB2AE03-0EB6-411A-9CCC-D26CE8393503}" name=" ddownloads"/>
    <tableColumn id="5" xr3:uid="{8EC7EDE1-FA33-405E-B4AB-D6632C093224}" name=" lastupdated" dataDxfId="3"/>
    <tableColumn id="6" xr3:uid="{701BDB2B-5E94-4297-97F9-3A24EB80F35F}" name=" minv"/>
    <tableColumn id="7" xr3:uid="{287C4134-C607-4F7A-BBAF-6B6D78372636}" name=" maxv"/>
    <tableColumn id="8" xr3:uid="{0E6A2C45-C450-4228-B709-0ECF50A5711B}" name=" isMailExt"/>
    <tableColumn id="9" xr3:uid="{207DB41F-064A-4E41-A211-BB566483802C}" name="Anum"/>
    <tableColumn id="10" xr3:uid="{C8487339-2CB0-43D6-9012-D83C9B7580B0}" name="AuthorsEnc"/>
    <tableColumn id="11" xr3:uid="{689D22D6-B46A-4069-AD2C-369442447D19}" name="Author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13FC62-F505-46AE-9BD6-1634C8BF0CB5}" name="Table3" displayName="Table3" ref="A1:L980" totalsRowShown="0">
  <autoFilter ref="A1:L980" xr:uid="{FDEDD95A-AFAB-4782-B11D-BFA105F95E5B}"/>
  <tableColumns count="12">
    <tableColumn id="1" xr3:uid="{C71A2FC4-2905-4909-90EB-20F2224B6220}" name="ID"/>
    <tableColumn id="2" xr3:uid="{7C2F2272-201C-4357-9B3E-CF7851A067A4}" name="Name"/>
    <tableColumn id="3" xr3:uid="{4115FCD6-1CB7-4740-AD07-97755613D064}" name="userid"/>
    <tableColumn id="4" xr3:uid="{10557071-CD2F-4ACF-90D9-D9A7A1BF84A0}" name="Exts"/>
    <tableColumn id="5" xr3:uid="{8FDA280C-DBDD-42F0-946E-2476B28EE9FC}" name="Location2"/>
    <tableColumn id="11" xr3:uid="{1B91C1AE-9078-4033-97AD-E126FAB92F90}" name="Joined"/>
    <tableColumn id="14" xr3:uid="{695DBED0-FCBD-400E-9AD2-4D32D0D12B40}" name="Column3" dataDxfId="2">
      <calculatedColumnFormula>MATCH(Table3[[#This Row],[ID]],Exts[AuthorId1],0)</calculatedColumnFormula>
    </tableColumn>
    <tableColumn id="13" xr3:uid="{DFF63DE7-C46A-4406-B1A0-7C79FA78F068}" name="Column2" dataDxfId="1">
      <calculatedColumnFormula>INDEX(Exts[],1,1)</calculatedColumnFormula>
    </tableColumn>
    <tableColumn id="12" xr3:uid="{6757EB1E-226C-4E7A-907C-DDD3903B4F9D}" name="Column1"/>
    <tableColumn id="6" xr3:uid="{247DB484-74FA-4AA6-80FB-FD1BDE0C2B14}" name="TopExtension"/>
    <tableColumn id="7" xr3:uid="{21BD1B76-6E6B-43C6-9B26-A0CB8E3C307B}" name="ATN Homepage"/>
    <tableColumn id="8" xr3:uid="{866D1030-F36D-4C4A-ACD1-9429D5EF0F49}" name="User Homep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2B41-A537-42A3-8DBD-2FB7807C5CB6}">
  <dimension ref="A1:F26"/>
  <sheetViews>
    <sheetView workbookViewId="0"/>
  </sheetViews>
  <sheetFormatPr defaultRowHeight="14.5" x14ac:dyDescent="0.35"/>
  <cols>
    <col min="1" max="1" width="16.6328125" customWidth="1"/>
    <col min="2" max="6" width="20.6328125" customWidth="1"/>
  </cols>
  <sheetData>
    <row r="1" spans="1:6" x14ac:dyDescent="0.35">
      <c r="A1" t="s">
        <v>799</v>
      </c>
    </row>
    <row r="3" spans="1:6" x14ac:dyDescent="0.35">
      <c r="A3" t="s">
        <v>801</v>
      </c>
      <c r="B3" t="s">
        <v>802</v>
      </c>
      <c r="C3" s="3" t="s">
        <v>803</v>
      </c>
      <c r="D3" s="3" t="s">
        <v>805</v>
      </c>
      <c r="E3" s="3" t="s">
        <v>806</v>
      </c>
      <c r="F3" s="3" t="s">
        <v>804</v>
      </c>
    </row>
    <row r="5" spans="1:6" x14ac:dyDescent="0.35">
      <c r="A5" t="s">
        <v>800</v>
      </c>
    </row>
    <row r="7" spans="1:6" x14ac:dyDescent="0.35">
      <c r="A7" t="s">
        <v>807</v>
      </c>
    </row>
    <row r="8" spans="1:6" x14ac:dyDescent="0.35">
      <c r="A8" t="s">
        <v>3</v>
      </c>
    </row>
    <row r="9" spans="1:6" x14ac:dyDescent="0.35">
      <c r="A9" s="3" t="s">
        <v>6</v>
      </c>
    </row>
    <row r="10" spans="1:6" x14ac:dyDescent="0.35">
      <c r="A10" s="3" t="s">
        <v>5</v>
      </c>
    </row>
    <row r="11" spans="1:6" x14ac:dyDescent="0.35">
      <c r="A11" s="3" t="s">
        <v>808</v>
      </c>
    </row>
    <row r="13" spans="1:6" x14ac:dyDescent="0.35">
      <c r="A13" s="3" t="s">
        <v>809</v>
      </c>
    </row>
    <row r="14" spans="1:6" x14ac:dyDescent="0.35">
      <c r="A14" s="3" t="s">
        <v>810</v>
      </c>
    </row>
    <row r="16" spans="1:6" x14ac:dyDescent="0.35">
      <c r="A16" s="3" t="s">
        <v>811</v>
      </c>
    </row>
    <row r="17" spans="1:1" x14ac:dyDescent="0.35">
      <c r="A17" s="3" t="s">
        <v>812</v>
      </c>
    </row>
    <row r="18" spans="1:1" x14ac:dyDescent="0.35">
      <c r="A18" s="3" t="s">
        <v>813</v>
      </c>
    </row>
    <row r="20" spans="1:1" x14ac:dyDescent="0.35">
      <c r="A20" s="3" t="s">
        <v>814</v>
      </c>
    </row>
    <row r="21" spans="1:1" x14ac:dyDescent="0.35">
      <c r="A21" s="3" t="s">
        <v>815</v>
      </c>
    </row>
    <row r="22" spans="1:1" x14ac:dyDescent="0.35">
      <c r="A22" s="3" t="s">
        <v>816</v>
      </c>
    </row>
    <row r="24" spans="1:1" x14ac:dyDescent="0.35">
      <c r="A24" s="3" t="s">
        <v>817</v>
      </c>
    </row>
    <row r="25" spans="1:1" x14ac:dyDescent="0.35">
      <c r="A25" s="3" t="s">
        <v>819</v>
      </c>
    </row>
    <row r="26" spans="1:1" x14ac:dyDescent="0.35">
      <c r="A26" s="3" t="s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371"/>
  <sheetViews>
    <sheetView tabSelected="1" workbookViewId="0">
      <pane xSplit="2" topLeftCell="Q1" activePane="topRight" state="frozen"/>
      <selection pane="topRight" activeCell="AD4" sqref="AD4"/>
    </sheetView>
  </sheetViews>
  <sheetFormatPr defaultRowHeight="14.5" x14ac:dyDescent="0.35"/>
  <cols>
    <col min="1" max="1" width="12.6328125" customWidth="1"/>
    <col min="2" max="2" width="24.6328125" customWidth="1"/>
    <col min="3" max="3" width="12.7265625" customWidth="1"/>
    <col min="4" max="4" width="16.90625" hidden="1" customWidth="1"/>
    <col min="5" max="5" width="10.6328125" customWidth="1"/>
    <col min="6" max="6" width="7.453125" customWidth="1"/>
    <col min="7" max="7" width="7.81640625" customWidth="1"/>
    <col min="8" max="8" width="6.6328125" customWidth="1"/>
    <col min="9" max="9" width="5.6328125" customWidth="1"/>
    <col min="10" max="10" width="21.1796875" customWidth="1"/>
    <col min="11" max="11" width="11.6328125" hidden="1" customWidth="1"/>
    <col min="12" max="13" width="12.6328125" hidden="1" customWidth="1"/>
    <col min="14" max="14" width="12.6328125" style="50" hidden="1" customWidth="1"/>
    <col min="15" max="15" width="12.6328125" style="50" customWidth="1"/>
    <col min="16" max="16" width="12.6328125" style="64" customWidth="1"/>
    <col min="17" max="17" width="12.6328125" style="50" customWidth="1"/>
    <col min="18" max="18" width="35.6328125" style="56" hidden="1" customWidth="1"/>
    <col min="19" max="19" width="35.6328125" style="57" hidden="1" customWidth="1"/>
    <col min="20" max="21" width="7.1796875" hidden="1" customWidth="1"/>
    <col min="22" max="22" width="7.1796875" customWidth="1"/>
    <col min="23" max="23" width="8.1796875" customWidth="1"/>
    <col min="24" max="24" width="8.1796875" style="22" customWidth="1"/>
    <col min="25" max="25" width="22.6328125" customWidth="1"/>
    <col min="26" max="26" width="8.6328125" hidden="1" customWidth="1"/>
    <col min="27" max="27" width="14.36328125" style="55" hidden="1" customWidth="1"/>
    <col min="28" max="29" width="14.36328125" style="55" customWidth="1"/>
    <col min="30" max="30" width="15.6328125" customWidth="1"/>
    <col min="31" max="32" width="8.7265625" style="50" customWidth="1"/>
    <col min="33" max="33" width="10.6328125" style="50" customWidth="1"/>
    <col min="34" max="35" width="6.6328125" style="50" customWidth="1"/>
    <col min="36" max="36" width="8.7265625" style="50"/>
    <col min="37" max="37" width="30.6328125" customWidth="1"/>
  </cols>
  <sheetData>
    <row r="1" spans="1:36" ht="21" x14ac:dyDescent="0.5">
      <c r="A1" s="19" t="s">
        <v>2102</v>
      </c>
      <c r="B1" s="19"/>
      <c r="C1" s="19"/>
      <c r="D1" s="19"/>
      <c r="E1" s="73" t="s">
        <v>6843</v>
      </c>
      <c r="F1" s="19"/>
      <c r="G1" s="18"/>
      <c r="H1" s="65"/>
      <c r="J1" s="25"/>
      <c r="K1" s="65" t="s">
        <v>6850</v>
      </c>
      <c r="P1" s="73"/>
      <c r="Q1" s="74" t="s">
        <v>6855</v>
      </c>
      <c r="AC1" s="73" t="s">
        <v>6854</v>
      </c>
      <c r="AE1" s="53"/>
    </row>
    <row r="2" spans="1:36" x14ac:dyDescent="0.35">
      <c r="F2" s="23"/>
      <c r="AF2"/>
      <c r="AG2"/>
    </row>
    <row r="3" spans="1:36" s="30" customFormat="1" x14ac:dyDescent="0.35">
      <c r="F3" s="32"/>
      <c r="N3" s="50"/>
      <c r="O3" s="50"/>
      <c r="P3" s="64"/>
      <c r="Q3" s="50"/>
      <c r="R3" s="56"/>
      <c r="S3" s="57"/>
      <c r="AA3" s="55"/>
      <c r="AB3" s="55"/>
      <c r="AC3" s="55"/>
      <c r="AE3" s="50"/>
      <c r="AF3"/>
      <c r="AG3"/>
      <c r="AH3" s="50"/>
      <c r="AI3" s="50"/>
      <c r="AJ3" s="50"/>
    </row>
    <row r="4" spans="1:36" s="22" customFormat="1" x14ac:dyDescent="0.35">
      <c r="A4" s="29" t="s">
        <v>2292</v>
      </c>
      <c r="B4" s="34"/>
      <c r="F4" s="24"/>
      <c r="K4" s="33"/>
      <c r="L4" s="33"/>
      <c r="M4" s="33"/>
      <c r="N4" s="33"/>
      <c r="O4" s="33"/>
      <c r="P4" s="59"/>
      <c r="Q4" s="35" t="s">
        <v>2107</v>
      </c>
      <c r="R4" s="59"/>
      <c r="S4" s="59"/>
      <c r="T4" s="31" t="s">
        <v>5</v>
      </c>
      <c r="U4" s="31" t="s">
        <v>6</v>
      </c>
      <c r="V4" s="31" t="s">
        <v>3</v>
      </c>
      <c r="W4" s="31" t="s">
        <v>7</v>
      </c>
      <c r="X4" s="31" t="s">
        <v>2291</v>
      </c>
      <c r="Y4" s="26" t="s">
        <v>6849</v>
      </c>
      <c r="Z4" s="43" t="s">
        <v>6722</v>
      </c>
      <c r="AA4" s="62"/>
      <c r="AB4"/>
      <c r="AC4" s="35" t="s">
        <v>2107</v>
      </c>
      <c r="AD4" s="52" t="s">
        <v>3</v>
      </c>
      <c r="AE4" s="52" t="s">
        <v>7</v>
      </c>
      <c r="AF4" s="52" t="s">
        <v>2291</v>
      </c>
      <c r="AG4" s="52" t="s">
        <v>6852</v>
      </c>
    </row>
    <row r="5" spans="1:36" s="22" customFormat="1" x14ac:dyDescent="0.35">
      <c r="A5" s="29"/>
      <c r="F5" s="24"/>
      <c r="K5" s="30"/>
      <c r="L5" s="30"/>
      <c r="M5" s="30"/>
      <c r="N5" s="50"/>
      <c r="O5" s="50"/>
      <c r="P5" s="64"/>
      <c r="Q5" s="35"/>
      <c r="R5" s="56"/>
      <c r="S5" s="57"/>
      <c r="T5" s="30"/>
      <c r="U5" s="30"/>
      <c r="V5" s="30"/>
      <c r="W5" s="30"/>
      <c r="X5" s="30"/>
      <c r="AA5" s="55"/>
      <c r="AB5" s="55"/>
      <c r="AC5" s="35"/>
      <c r="AD5" s="72"/>
      <c r="AE5" s="72"/>
      <c r="AF5" s="72"/>
      <c r="AG5" s="72"/>
    </row>
    <row r="6" spans="1:36" s="22" customFormat="1" x14ac:dyDescent="0.35">
      <c r="A6" s="29" t="s">
        <v>2293</v>
      </c>
      <c r="B6" s="22">
        <f>COUNTIFS(Exts[ID], "&gt;0")</f>
        <v>1341</v>
      </c>
      <c r="F6" s="24"/>
      <c r="K6" s="30"/>
      <c r="L6" s="30"/>
      <c r="M6" s="30"/>
      <c r="N6" s="50"/>
      <c r="O6" s="50"/>
      <c r="P6" s="64"/>
      <c r="Q6" s="35" t="s">
        <v>2112</v>
      </c>
      <c r="R6" s="56"/>
      <c r="S6" s="57"/>
      <c r="T6" s="42">
        <f>COUNTIFS(Exts[Count], "&lt;11", Exts[TB522],"=1")</f>
        <v>7</v>
      </c>
      <c r="U6" s="41">
        <f>COUNTIFS(Exts[Count], "&lt;11", Exts[TB58],"=1")</f>
        <v>2</v>
      </c>
      <c r="V6" s="60">
        <f>COUNTIFS(Exts[Count], "&lt;11", Exts[TB60],"&gt;0")</f>
        <v>10</v>
      </c>
      <c r="W6" s="60">
        <f>COUNTIFS(Exts[Count], "&lt;11", Exts[TB61+],"&gt;0")</f>
        <v>4</v>
      </c>
      <c r="X6" s="60">
        <f>COUNTIFS(Exts[Count], "&lt;11", Exts[TB68],"&gt;0")</f>
        <v>7</v>
      </c>
      <c r="Y6" s="65" t="s">
        <v>6851</v>
      </c>
      <c r="Z6" s="65" t="s">
        <v>6723</v>
      </c>
      <c r="AA6" s="66">
        <v>42798</v>
      </c>
      <c r="AB6" s="55"/>
      <c r="AC6" s="35" t="s">
        <v>2112</v>
      </c>
      <c r="AD6" s="60">
        <f>COUNTIFS([1]!Exts[Count], "&lt;11", [1]!Exts[TB60],"&gt;0")</f>
        <v>10</v>
      </c>
      <c r="AE6" s="60">
        <f>COUNTIFS([1]!Exts[Count], "&lt;11", [1]!Exts[TB61+],"&gt;0")</f>
        <v>4</v>
      </c>
      <c r="AF6" s="60">
        <f>COUNTIFS([1]!Exts[Count], "&lt;11", [1]!Exts[TB68],"&gt;0")</f>
        <v>7</v>
      </c>
      <c r="AG6" s="65" t="s">
        <v>6853</v>
      </c>
    </row>
    <row r="7" spans="1:36" s="22" customFormat="1" x14ac:dyDescent="0.35">
      <c r="A7" s="29" t="s">
        <v>2294</v>
      </c>
      <c r="B7" s="37">
        <f>COUNTIFS(Exts[avgusers], "&gt;0")</f>
        <v>1024</v>
      </c>
      <c r="F7" s="24"/>
      <c r="K7" s="30"/>
      <c r="L7" s="30"/>
      <c r="M7" s="30"/>
      <c r="N7" s="50"/>
      <c r="O7" s="50"/>
      <c r="P7" s="64"/>
      <c r="Q7" s="35" t="s">
        <v>2113</v>
      </c>
      <c r="R7" s="56"/>
      <c r="S7" s="57"/>
      <c r="T7" s="42">
        <f>COUNTIFS(Exts[Count], "&lt;101", Exts[TB522],"=1")</f>
        <v>42</v>
      </c>
      <c r="U7" s="42">
        <f>COUNTIFS(Exts[Count], "&lt;101", Exts[TB58],"=1")</f>
        <v>42</v>
      </c>
      <c r="V7" s="60">
        <f>COUNTIFS(Exts[Count], "&lt;101", Exts[TB60],"&gt;0")</f>
        <v>92</v>
      </c>
      <c r="W7" s="60">
        <f>COUNTIFS(Exts[Count], "&lt;101", Exts[TB61+],"&gt;0")</f>
        <v>44</v>
      </c>
      <c r="X7" s="60">
        <f>COUNTIFS(Exts[Count], "&lt;101", Exts[TB68],"&gt;0")</f>
        <v>41</v>
      </c>
      <c r="Z7" s="64" t="s">
        <v>6725</v>
      </c>
      <c r="AA7" s="66">
        <v>43260</v>
      </c>
      <c r="AB7" s="55"/>
      <c r="AC7" s="35" t="s">
        <v>2113</v>
      </c>
      <c r="AD7" s="60">
        <f>COUNTIFS([1]!Exts[Count], "&lt;101", [1]!Exts[TB60],"&gt;0")</f>
        <v>92</v>
      </c>
      <c r="AE7" s="60">
        <f>COUNTIFS([1]!Exts[Count], "&lt;101", [1]!Exts[TB61+],"&gt;0")</f>
        <v>44</v>
      </c>
      <c r="AF7" s="60">
        <f>COUNTIFS([1]!Exts[Count], "&lt;101", [1]!Exts[TB68],"&gt;0")</f>
        <v>36</v>
      </c>
      <c r="AG7" s="72"/>
    </row>
    <row r="8" spans="1:36" s="22" customFormat="1" x14ac:dyDescent="0.35">
      <c r="A8" s="38" t="s">
        <v>2295</v>
      </c>
      <c r="B8" s="37">
        <f>COUNTIFS(Exts[avgusers], "&gt;999")</f>
        <v>213</v>
      </c>
      <c r="F8" s="24"/>
      <c r="K8" s="30"/>
      <c r="L8" s="30"/>
      <c r="M8" s="30"/>
      <c r="N8" s="50"/>
      <c r="O8" s="50"/>
      <c r="P8" s="64"/>
      <c r="Q8" s="35" t="s">
        <v>2114</v>
      </c>
      <c r="R8" s="56"/>
      <c r="S8" s="57"/>
      <c r="T8" s="42">
        <f>COUNTIFS(Exts[Count], "&lt;201", Exts[TB522],"=1")</f>
        <v>74</v>
      </c>
      <c r="U8" s="42">
        <f>COUNTIFS(Exts[Count], "&lt;201", Exts[TB58],"=1")</f>
        <v>85</v>
      </c>
      <c r="V8" s="60">
        <f>COUNTIFS(Exts[Count], "&lt;201", Exts[TB60],"&gt;0")</f>
        <v>172</v>
      </c>
      <c r="W8" s="60">
        <f>COUNTIFS(Exts[Count], "&lt;201", Exts[TB61+],"&gt;0")</f>
        <v>71</v>
      </c>
      <c r="X8" s="60">
        <f>COUNTIFS(Exts[Count], "&lt;201", Exts[TB68],"&gt;0")</f>
        <v>61</v>
      </c>
      <c r="Z8" s="64" t="s">
        <v>6724</v>
      </c>
      <c r="AA8" s="66">
        <v>43697</v>
      </c>
      <c r="AB8" s="55"/>
      <c r="AC8" s="35" t="s">
        <v>2114</v>
      </c>
      <c r="AD8" s="60">
        <f>COUNTIFS([1]!Exts[Count], "&lt;201", [1]!Exts[TB60],"&gt;0")</f>
        <v>173</v>
      </c>
      <c r="AE8" s="60">
        <f>COUNTIFS([1]!Exts[Count], "&lt;201", [1]!Exts[TB61+],"&gt;0")</f>
        <v>69</v>
      </c>
      <c r="AF8" s="60">
        <f>COUNTIFS([1]!Exts[Count], "&lt;201", [1]!Exts[TB68],"&gt;0")</f>
        <v>50</v>
      </c>
      <c r="AG8" s="72"/>
    </row>
    <row r="9" spans="1:36" s="22" customFormat="1" x14ac:dyDescent="0.35">
      <c r="A9" s="38" t="s">
        <v>2296</v>
      </c>
      <c r="B9" s="39">
        <f>COUNTIFS(Exts[avgusers], "&gt;9999")</f>
        <v>62</v>
      </c>
      <c r="F9" s="24"/>
      <c r="K9" s="30"/>
      <c r="L9" s="30"/>
      <c r="M9" s="30"/>
      <c r="N9" s="50"/>
      <c r="O9" s="50"/>
      <c r="P9" s="64"/>
      <c r="Q9" s="43" t="str">
        <f>"Top " &amp; B7</f>
        <v>Top 1024</v>
      </c>
      <c r="R9" s="56"/>
      <c r="S9" s="57"/>
      <c r="T9" s="42">
        <f>COUNTIFS(Exts[avgusers], "&gt;0", Exts[TB522],"=1")</f>
        <v>109</v>
      </c>
      <c r="U9" s="42">
        <f>COUNTIFS(Exts[avgusers], "&gt;0", Exts[TB58],"=1")</f>
        <v>191</v>
      </c>
      <c r="V9" s="60">
        <f>COUNTIFS(Exts[avgusers], "&gt;0", Exts[TB60],"&gt;0")</f>
        <v>316</v>
      </c>
      <c r="W9" s="60">
        <f>COUNTIFS(Exts[avgusers], "&gt;0", Exts[TB61+],"&gt;0")</f>
        <v>117</v>
      </c>
      <c r="X9" s="60">
        <f>COUNTIFS(Exts[Count], "&lt;1022", Exts[TB68],"&gt;0")</f>
        <v>95</v>
      </c>
      <c r="AA9" s="55"/>
      <c r="AB9" s="55"/>
      <c r="AC9" s="62" t="str">
        <f>"Top " &amp; N7</f>
        <v xml:space="preserve">Top </v>
      </c>
      <c r="AD9" s="60">
        <f>COUNTIFS([1]!Exts[avgusers], "&gt;0", [1]!Exts[TB60],"&gt;0")</f>
        <v>318</v>
      </c>
      <c r="AE9" s="60">
        <f>COUNTIFS([1]!Exts[avgusers], "&gt;0", [1]!Exts[TB61+],"&gt;0")</f>
        <v>116</v>
      </c>
      <c r="AF9" s="60">
        <f>COUNTIFS([1]!Exts[Count], "&lt;1022", [1]!Exts[TB68],"&gt;0", [1]!Exts[Mext],"=1", [1]!Exts[Filters],"&lt;&gt;1")</f>
        <v>80</v>
      </c>
      <c r="AG9" s="72"/>
    </row>
    <row r="10" spans="1:36" s="22" customFormat="1" x14ac:dyDescent="0.35">
      <c r="A10" s="38" t="s">
        <v>2297</v>
      </c>
      <c r="B10" s="39">
        <f>COUNTIFS(Exts[avgusers], "&gt;49999")</f>
        <v>13</v>
      </c>
      <c r="F10" s="24"/>
      <c r="K10" s="30"/>
      <c r="L10" s="30"/>
      <c r="M10" s="30"/>
      <c r="N10" s="50"/>
      <c r="O10" s="50"/>
      <c r="P10" s="64"/>
      <c r="Q10" s="43" t="str">
        <f>"All " &amp; B6</f>
        <v>All 1341</v>
      </c>
      <c r="R10" s="56"/>
      <c r="S10" s="57"/>
      <c r="T10" s="33">
        <f>COUNTIFS(Exts[TB522],"=1")</f>
        <v>109</v>
      </c>
      <c r="U10" s="42">
        <f>COUNTIFS(Exts[TB58],"=1")</f>
        <v>191</v>
      </c>
      <c r="V10" s="60">
        <f>COUNTIFS(Exts[TB60],"&gt;0")</f>
        <v>318</v>
      </c>
      <c r="W10" s="60">
        <f>COUNTIFS(Exts[TB61+],"&gt;0")</f>
        <v>118</v>
      </c>
      <c r="X10" s="60">
        <f>COUNTIFS(Exts[TB68],"&gt;0")</f>
        <v>97</v>
      </c>
      <c r="AA10" s="55"/>
      <c r="AB10" s="55"/>
      <c r="AC10" s="62" t="str">
        <f>"All " &amp; N6</f>
        <v xml:space="preserve">All </v>
      </c>
      <c r="AD10" s="60">
        <f>COUNTIFS([1]!Exts[TB60],"&gt;0")</f>
        <v>320</v>
      </c>
      <c r="AE10" s="60">
        <f>COUNTIFS([1]!Exts[TB61+],"&gt;0")</f>
        <v>117</v>
      </c>
      <c r="AF10" s="60">
        <f>COUNTIFS([1]!Exts[TB68],"&gt;0")</f>
        <v>81</v>
      </c>
      <c r="AG10" s="72"/>
    </row>
    <row r="11" spans="1:36" s="30" customFormat="1" x14ac:dyDescent="0.35">
      <c r="A11" s="38" t="s">
        <v>2298</v>
      </c>
      <c r="B11" s="40">
        <f>COUNTIFS(Exts[avgusers], "&gt;99999")</f>
        <v>6</v>
      </c>
      <c r="F11" s="32"/>
      <c r="N11" s="50"/>
      <c r="O11" s="50"/>
      <c r="P11" s="64"/>
      <c r="Q11" s="36"/>
      <c r="R11" s="56"/>
      <c r="S11" s="57"/>
      <c r="T11" s="33"/>
      <c r="U11" s="33"/>
      <c r="V11" s="33"/>
      <c r="W11" s="33"/>
      <c r="X11" s="33"/>
      <c r="AA11" s="55"/>
      <c r="AB11" s="55"/>
      <c r="AC11" s="55"/>
      <c r="AE11" s="50"/>
      <c r="AF11" s="50"/>
      <c r="AG11" s="50"/>
      <c r="AH11" s="50"/>
      <c r="AI11" s="50"/>
      <c r="AJ11" s="50"/>
    </row>
    <row r="12" spans="1:36" s="30" customFormat="1" x14ac:dyDescent="0.35">
      <c r="F12" s="32"/>
      <c r="N12" s="50"/>
      <c r="O12" s="50"/>
      <c r="P12" s="64"/>
      <c r="Q12" s="36"/>
      <c r="R12" s="56"/>
      <c r="S12" s="57"/>
      <c r="T12" s="33"/>
      <c r="U12" s="33"/>
      <c r="V12" s="33"/>
      <c r="W12" s="33"/>
      <c r="X12" s="33"/>
      <c r="AA12" s="63" t="e">
        <f>#REF!-$B$1</f>
        <v>#REF!</v>
      </c>
      <c r="AB12" s="55"/>
      <c r="AC12" s="55"/>
      <c r="AE12" s="50"/>
      <c r="AF12" s="50"/>
      <c r="AG12" s="50"/>
      <c r="AH12" s="50"/>
      <c r="AI12" s="50"/>
      <c r="AJ12" s="50"/>
    </row>
    <row r="13" spans="1:36" x14ac:dyDescent="0.35">
      <c r="F13" s="21"/>
    </row>
    <row r="14" spans="1:36" x14ac:dyDescent="0.35">
      <c r="A14" s="5" t="s">
        <v>2111</v>
      </c>
      <c r="E14" s="17" t="s">
        <v>2103</v>
      </c>
      <c r="F14" s="14" t="s">
        <v>2104</v>
      </c>
      <c r="G14" s="9"/>
      <c r="H14" s="15" t="s">
        <v>2106</v>
      </c>
      <c r="I14" s="12"/>
      <c r="J14" s="12"/>
      <c r="T14" s="11" t="s">
        <v>2107</v>
      </c>
      <c r="U14" s="13"/>
      <c r="V14" s="13"/>
      <c r="W14" s="13"/>
      <c r="X14" s="13"/>
      <c r="Y14" s="8" t="s">
        <v>2110</v>
      </c>
      <c r="Z14" s="10"/>
      <c r="AA14" s="61"/>
      <c r="AB14" s="61"/>
      <c r="AC14" s="61"/>
      <c r="AD14" s="10"/>
    </row>
    <row r="15" spans="1:36" x14ac:dyDescent="0.35">
      <c r="E15" s="17" t="s">
        <v>2104</v>
      </c>
      <c r="F15" s="14" t="s">
        <v>2107</v>
      </c>
      <c r="G15" s="9"/>
      <c r="H15" s="12"/>
      <c r="I15" s="16" t="s">
        <v>2109</v>
      </c>
      <c r="J15" s="20"/>
      <c r="T15" s="13"/>
      <c r="U15" s="13"/>
      <c r="V15" s="13"/>
      <c r="W15" s="13"/>
      <c r="X15" s="13"/>
      <c r="Y15" s="10"/>
      <c r="Z15" s="10"/>
      <c r="AA15" s="61"/>
      <c r="AB15" s="61"/>
      <c r="AC15" s="61"/>
      <c r="AD15" s="10"/>
    </row>
    <row r="16" spans="1:36" x14ac:dyDescent="0.35">
      <c r="E16" s="17" t="s">
        <v>2105</v>
      </c>
      <c r="F16" s="9"/>
      <c r="G16" s="9"/>
      <c r="H16" s="12"/>
      <c r="I16" s="20"/>
      <c r="J16" s="2" t="s">
        <v>2108</v>
      </c>
      <c r="T16" s="13"/>
      <c r="U16" s="13"/>
      <c r="V16" s="13"/>
      <c r="W16" s="13"/>
      <c r="X16" s="13"/>
      <c r="Y16" s="10"/>
      <c r="Z16" s="10"/>
      <c r="AA16" s="61"/>
      <c r="AB16" s="61"/>
      <c r="AC16" s="61"/>
      <c r="AD16" s="10"/>
      <c r="AF16" s="53"/>
    </row>
    <row r="17" spans="1:37" x14ac:dyDescent="0.35">
      <c r="E17" s="17"/>
      <c r="F17" s="9"/>
      <c r="G17" s="9"/>
      <c r="H17" s="12"/>
      <c r="I17" s="20"/>
      <c r="J17" s="2"/>
      <c r="T17" s="13"/>
      <c r="U17" s="13"/>
      <c r="V17" s="13"/>
      <c r="W17" s="13"/>
      <c r="X17" s="13"/>
      <c r="Y17" s="10"/>
      <c r="Z17" s="10"/>
      <c r="AA17" s="61"/>
      <c r="AB17" s="61"/>
      <c r="AC17" s="61"/>
      <c r="AD17" s="10"/>
    </row>
    <row r="18" spans="1:37" x14ac:dyDescent="0.35">
      <c r="A18" s="1" t="s">
        <v>8</v>
      </c>
      <c r="B18" t="s">
        <v>397</v>
      </c>
      <c r="C18" s="53" t="s">
        <v>4907</v>
      </c>
      <c r="D18" t="s">
        <v>0</v>
      </c>
      <c r="E18" s="4" t="s">
        <v>4913</v>
      </c>
      <c r="F18" t="s">
        <v>1</v>
      </c>
      <c r="G18" t="s">
        <v>2</v>
      </c>
      <c r="H18" t="s">
        <v>4</v>
      </c>
      <c r="I18" t="s">
        <v>823</v>
      </c>
      <c r="J18" t="s">
        <v>824</v>
      </c>
      <c r="K18" s="1" t="s">
        <v>424</v>
      </c>
      <c r="L18" s="1" t="s">
        <v>2099</v>
      </c>
      <c r="M18" s="49" t="s">
        <v>2100</v>
      </c>
      <c r="N18" s="51" t="s">
        <v>4910</v>
      </c>
      <c r="O18" s="51" t="s">
        <v>4911</v>
      </c>
      <c r="P18" s="58" t="s">
        <v>6726</v>
      </c>
      <c r="Q18" s="58" t="s">
        <v>4912</v>
      </c>
      <c r="R18" s="58" t="s">
        <v>4915</v>
      </c>
      <c r="S18" s="58" t="s">
        <v>4916</v>
      </c>
      <c r="T18" t="s">
        <v>4909</v>
      </c>
      <c r="U18" t="s">
        <v>6</v>
      </c>
      <c r="V18" t="s">
        <v>3</v>
      </c>
      <c r="W18" t="s">
        <v>7</v>
      </c>
      <c r="X18" s="22" t="s">
        <v>4920</v>
      </c>
      <c r="Y18" s="67" t="s">
        <v>822</v>
      </c>
      <c r="Z18" s="1" t="s">
        <v>2101</v>
      </c>
      <c r="AA18" s="58" t="s">
        <v>4917</v>
      </c>
      <c r="AB18" s="58" t="s">
        <v>4918</v>
      </c>
      <c r="AC18" s="58" t="s">
        <v>4919</v>
      </c>
      <c r="AD18" s="51" t="s">
        <v>2115</v>
      </c>
      <c r="AE18" s="49" t="s">
        <v>4906</v>
      </c>
      <c r="AF18" s="51" t="s">
        <v>4905</v>
      </c>
      <c r="AG18" s="51" t="s">
        <v>4908</v>
      </c>
      <c r="AH18" s="51" t="s">
        <v>6836</v>
      </c>
      <c r="AI18" s="58" t="s">
        <v>6837</v>
      </c>
      <c r="AJ18" s="51"/>
      <c r="AK18" s="52" t="s">
        <v>2299</v>
      </c>
    </row>
    <row r="19" spans="1:37" x14ac:dyDescent="0.35">
      <c r="A19" s="72">
        <v>2313</v>
      </c>
      <c r="B19" s="72" t="s">
        <v>9</v>
      </c>
      <c r="C19" s="72">
        <v>6765218</v>
      </c>
      <c r="D19" s="72">
        <v>15304</v>
      </c>
      <c r="E19" s="68">
        <v>43709</v>
      </c>
      <c r="F19" s="72">
        <v>68</v>
      </c>
      <c r="G19" s="72">
        <v>68</v>
      </c>
      <c r="H19" s="72">
        <v>1</v>
      </c>
      <c r="I19" s="72">
        <v>1</v>
      </c>
      <c r="J19" s="72" t="s">
        <v>10</v>
      </c>
      <c r="K19" s="72">
        <v>133</v>
      </c>
      <c r="L19" s="72"/>
      <c r="M19" s="72"/>
      <c r="N19" s="68">
        <v>42845</v>
      </c>
      <c r="O19" s="68">
        <v>43489</v>
      </c>
      <c r="P19" s="68">
        <v>72686</v>
      </c>
      <c r="Q19" s="68">
        <v>43690</v>
      </c>
      <c r="R19" s="72" t="s">
        <v>5117</v>
      </c>
      <c r="S19" s="72" t="s">
        <v>5118</v>
      </c>
      <c r="T19" s="70"/>
      <c r="U19" s="69">
        <f t="shared" ref="U19" si="0">IF(AND($F19&lt;=58,$G19&gt;=58),1,0)</f>
        <v>0</v>
      </c>
      <c r="V19" s="69">
        <f>IF(Exts[cTB60]=DATE(2099,1,1), 0, IF(Exts[minV]&gt;60.9, 1, 2))</f>
        <v>1</v>
      </c>
      <c r="W19" s="70">
        <f>IF(Exts[cTB61-67]=DATE(2099,1,1), 0, IF(Exts[minV]&gt;67.9, 1, 2))</f>
        <v>0</v>
      </c>
      <c r="X19" s="70">
        <f>IF( OR( Exts[cTB68]=DATE(2099,1,1), Exts[Mext]=0 ), 0, IF( OR( Exts[maxV]&lt;68, Exts[minV]&gt;68 ), 2, 3)  )</f>
        <v>3</v>
      </c>
      <c r="Y19" s="71">
        <f>IF(SUBTOTAL(3,Exts[avgusers]),Exts[avgusers],0)</f>
        <v>6765218</v>
      </c>
      <c r="Z19" s="69">
        <f ca="1">IF(SUBTOTAL(3,Exts[CurVersion]),TODAY()-Exts[CurVersion],0)</f>
        <v>16</v>
      </c>
      <c r="AA19" s="69">
        <f>IF(Exts[cTB52]=DATE(2099,1,1), 0, Exts[cTB52]-$AA$6)</f>
        <v>47</v>
      </c>
      <c r="AB19" s="69">
        <f>IF(Exts[[#This Row],[cTB60]]=DATE(2099,1,1), 0, Exts[[#This Row],[cTB60]]-$AA$7)</f>
        <v>229</v>
      </c>
      <c r="AC19" s="69">
        <f>IF(Exts[[#This Row],[cTB68]]=DATE(2099,1,1), 0, Exts[[#This Row],[cTB68]]-$AA$8)</f>
        <v>-7</v>
      </c>
      <c r="AD19" s="70">
        <f t="shared" ref="AD19" si="1">ROW()-18</f>
        <v>1</v>
      </c>
      <c r="AE19" s="70"/>
      <c r="AF19" s="70">
        <f>IF(Exts[[#This Row],[OID]], INDEX( Exts[], MATCH(Exts[[#This Row],[OID]],Exts[ID],0), MATCH("avgusers", Exts[#Headers],0) )+1, Exts[[#This Row],[avgusers]])</f>
        <v>6765218</v>
      </c>
      <c r="AG19" s="70"/>
      <c r="AH19" s="70">
        <v>1</v>
      </c>
      <c r="AI19" s="70"/>
    </row>
    <row r="20" spans="1:37" x14ac:dyDescent="0.35">
      <c r="A20" s="72">
        <v>324492</v>
      </c>
      <c r="B20" s="72" t="s">
        <v>11</v>
      </c>
      <c r="C20" s="72">
        <v>477346</v>
      </c>
      <c r="D20" s="72">
        <v>15185</v>
      </c>
      <c r="E20" s="68">
        <v>43492</v>
      </c>
      <c r="F20" s="72">
        <v>14</v>
      </c>
      <c r="G20" s="72">
        <v>60</v>
      </c>
      <c r="H20" s="72">
        <v>0</v>
      </c>
      <c r="I20" s="72">
        <v>1</v>
      </c>
      <c r="J20" s="72" t="s">
        <v>12</v>
      </c>
      <c r="K20" s="72">
        <v>235043</v>
      </c>
      <c r="L20" s="72"/>
      <c r="M20" s="72"/>
      <c r="N20" s="68">
        <v>42253</v>
      </c>
      <c r="O20" s="68">
        <v>43121</v>
      </c>
      <c r="P20" s="68">
        <v>72686</v>
      </c>
      <c r="Q20" s="68">
        <v>72686</v>
      </c>
      <c r="R20" s="72" t="s">
        <v>5865</v>
      </c>
      <c r="S20" s="72" t="s">
        <v>6783</v>
      </c>
      <c r="T20" s="70">
        <f>IF(Exts[cTB52]=DATE(2099,1,1), 0, IF(Exts[minV]&gt;52, 1, 2))</f>
        <v>2</v>
      </c>
      <c r="U20" s="69">
        <f t="shared" ref="U20:U83" si="2">IF(AND($F20&lt;=58,$G20&gt;=58),1,0)</f>
        <v>1</v>
      </c>
      <c r="V20" s="69">
        <f>IF(Exts[cTB60]=DATE(2099,1,1), 0, IF(Exts[minV]&gt;60.9, 1, 2))</f>
        <v>2</v>
      </c>
      <c r="W20" s="70">
        <f>IF(Exts[cTB61-67]=DATE(2099,1,1), 0, IF(Exts[minV]&gt;67.9, 1, 2))</f>
        <v>0</v>
      </c>
      <c r="X20" s="70">
        <f>IF( OR( Exts[cTB68]=DATE(2099,1,1), Exts[Mext]=0 ), 0, IF( OR( Exts[maxV]&lt;68, Exts[minV]&gt;68 ), 2, 3)  )</f>
        <v>0</v>
      </c>
      <c r="Y20" s="71">
        <f>IF(SUBTOTAL(3,Exts[avgusers]),Exts[avgusers],0)</f>
        <v>477346</v>
      </c>
      <c r="Z20" s="69">
        <f ca="1">IF(SUBTOTAL(3,Exts[CurVersion]),TODAY()-Exts[CurVersion],0)</f>
        <v>233</v>
      </c>
      <c r="AA20" s="69">
        <f>IF(Exts[cTB52]=DATE(2099,1,1), 0, Exts[cTB52]-$AA$6)</f>
        <v>-545</v>
      </c>
      <c r="AB20" s="69">
        <f>IF(Exts[[#This Row],[cTB60]]=DATE(2099,1,1), 0, Exts[[#This Row],[cTB60]]-$AA$7)</f>
        <v>-139</v>
      </c>
      <c r="AC20" s="69">
        <f>IF(Exts[[#This Row],[cTB68]]=DATE(2099,1,1), 0, Exts[[#This Row],[cTB68]]-$AA$8)</f>
        <v>0</v>
      </c>
      <c r="AD20" s="70">
        <f t="shared" ref="AD20:AD83" si="3">ROW()-18</f>
        <v>2</v>
      </c>
      <c r="AE20" s="70"/>
      <c r="AF20" s="70">
        <f>IF(Exts[[#This Row],[OID]], INDEX( Exts[], MATCH(Exts[[#This Row],[OID]],Exts[ID],0), MATCH("avgusers", Exts[#Headers],0) )+1, Exts[[#This Row],[avgusers]])</f>
        <v>477346</v>
      </c>
      <c r="AG20" s="70"/>
      <c r="AH20" s="70"/>
      <c r="AI20" s="70"/>
      <c r="AK20" s="50" t="s">
        <v>6838</v>
      </c>
    </row>
    <row r="21" spans="1:37" x14ac:dyDescent="0.35">
      <c r="A21" s="72">
        <v>4631</v>
      </c>
      <c r="B21" s="72" t="s">
        <v>13</v>
      </c>
      <c r="C21" s="72">
        <v>291636</v>
      </c>
      <c r="D21" s="72">
        <v>7128</v>
      </c>
      <c r="E21" s="68">
        <v>43712</v>
      </c>
      <c r="F21" s="72">
        <v>68</v>
      </c>
      <c r="G21" s="72">
        <v>100</v>
      </c>
      <c r="H21" s="72">
        <v>1</v>
      </c>
      <c r="I21" s="72">
        <v>1</v>
      </c>
      <c r="J21" s="72" t="s">
        <v>14</v>
      </c>
      <c r="K21" s="72">
        <v>85036</v>
      </c>
      <c r="L21" s="72"/>
      <c r="M21" s="72"/>
      <c r="N21" s="68">
        <v>42850</v>
      </c>
      <c r="O21" s="68">
        <v>43312</v>
      </c>
      <c r="P21" s="68">
        <v>43312</v>
      </c>
      <c r="Q21" s="68">
        <v>43685</v>
      </c>
      <c r="R21" s="72" t="s">
        <v>5276</v>
      </c>
      <c r="S21" s="72" t="s">
        <v>5277</v>
      </c>
      <c r="T21" s="70">
        <f>IF(Exts[cTB52]=DATE(2099,1,1), 0, IF(Exts[minV]&gt;52, 1, 2))</f>
        <v>1</v>
      </c>
      <c r="U21" s="69">
        <f t="shared" si="2"/>
        <v>0</v>
      </c>
      <c r="V21" s="69">
        <f>IF(Exts[cTB60]=DATE(2099,1,1), 0, IF(Exts[minV]&gt;60.9, 1, 2))</f>
        <v>1</v>
      </c>
      <c r="W21" s="70">
        <f>IF(Exts[cTB61-67]=DATE(2099,1,1), 0, IF(Exts[minV]&gt;67.9, 1, 2))</f>
        <v>1</v>
      </c>
      <c r="X21" s="70">
        <f>IF( OR( Exts[cTB68]=DATE(2099,1,1), Exts[Mext]=0 ), 0, IF( OR( Exts[maxV]&lt;68, Exts[minV]&gt;68 ), 2, 3)  )</f>
        <v>3</v>
      </c>
      <c r="Y21" s="71">
        <f>IF(SUBTOTAL(3,Exts[avgusers]),Exts[avgusers],0)</f>
        <v>291636</v>
      </c>
      <c r="Z21" s="69">
        <f ca="1">IF(SUBTOTAL(3,Exts[CurVersion]),TODAY()-Exts[CurVersion],0)</f>
        <v>13</v>
      </c>
      <c r="AA21" s="69">
        <f>IF(Exts[cTB52]=DATE(2099,1,1), 0, Exts[cTB52]-$AA$6)</f>
        <v>52</v>
      </c>
      <c r="AB21" s="69">
        <f>IF(Exts[[#This Row],[cTB60]]=DATE(2099,1,1), 0, Exts[[#This Row],[cTB60]]-$AA$7)</f>
        <v>52</v>
      </c>
      <c r="AC21" s="69">
        <f>IF(Exts[[#This Row],[cTB68]]=DATE(2099,1,1), 0, Exts[[#This Row],[cTB68]]-$AA$8)</f>
        <v>-12</v>
      </c>
      <c r="AD21" s="70">
        <f t="shared" si="3"/>
        <v>3</v>
      </c>
      <c r="AE21" s="70"/>
      <c r="AF21" s="70">
        <f>IF(Exts[[#This Row],[OID]], INDEX( Exts[], MATCH(Exts[[#This Row],[OID]],Exts[ID],0), MATCH("avgusers", Exts[#Headers],0) )+1, Exts[[#This Row],[avgusers]])</f>
        <v>291636</v>
      </c>
      <c r="AG21" s="70"/>
      <c r="AH21" s="70"/>
      <c r="AI21" s="70"/>
    </row>
    <row r="22" spans="1:37" x14ac:dyDescent="0.35">
      <c r="A22" s="72">
        <v>15102</v>
      </c>
      <c r="B22" s="72" t="s">
        <v>15</v>
      </c>
      <c r="C22" s="72">
        <v>174287</v>
      </c>
      <c r="D22" s="72">
        <v>3364</v>
      </c>
      <c r="E22" s="68">
        <v>43495</v>
      </c>
      <c r="F22" s="72">
        <v>60</v>
      </c>
      <c r="G22" s="72">
        <v>64</v>
      </c>
      <c r="H22" s="72">
        <v>0</v>
      </c>
      <c r="I22" s="72">
        <v>1</v>
      </c>
      <c r="J22" s="72" t="s">
        <v>16</v>
      </c>
      <c r="K22" s="72">
        <v>343</v>
      </c>
      <c r="L22" s="72"/>
      <c r="M22" s="72"/>
      <c r="N22" s="68">
        <v>42491</v>
      </c>
      <c r="O22" s="68">
        <v>42491</v>
      </c>
      <c r="P22" s="68">
        <v>42491</v>
      </c>
      <c r="Q22" s="68">
        <v>72686</v>
      </c>
      <c r="R22" s="72" t="s">
        <v>5564</v>
      </c>
      <c r="S22" s="72" t="s">
        <v>5565</v>
      </c>
      <c r="T22" s="70">
        <f>IF(Exts[cTB52]=DATE(2099,1,1), 0, IF(Exts[minV]&gt;52, 1, 2))</f>
        <v>1</v>
      </c>
      <c r="U22" s="69">
        <f t="shared" si="2"/>
        <v>0</v>
      </c>
      <c r="V22" s="69">
        <f>IF(Exts[cTB60]=DATE(2099,1,1), 0, IF(Exts[minV]&gt;60.9, 1, 2))</f>
        <v>2</v>
      </c>
      <c r="W22" s="70">
        <f>IF(Exts[cTB61-67]=DATE(2099,1,1), 0, IF(Exts[minV]&gt;67.9, 1, 2))</f>
        <v>2</v>
      </c>
      <c r="X22" s="70">
        <f>IF( OR( Exts[cTB68]=DATE(2099,1,1), Exts[Mext]=0 ), 0, IF( OR( Exts[maxV]&lt;68, Exts[minV]&gt;68 ), 2, 3)  )</f>
        <v>0</v>
      </c>
      <c r="Y22" s="71">
        <f>IF(SUBTOTAL(3,Exts[avgusers]),Exts[avgusers],0)</f>
        <v>174287</v>
      </c>
      <c r="Z22" s="69">
        <f ca="1">IF(SUBTOTAL(3,Exts[CurVersion]),TODAY()-Exts[CurVersion],0)</f>
        <v>230</v>
      </c>
      <c r="AA22" s="69">
        <f>IF(Exts[cTB52]=DATE(2099,1,1), 0, Exts[cTB52]-$AA$6)</f>
        <v>-307</v>
      </c>
      <c r="AB22" s="69">
        <f>IF(Exts[[#This Row],[cTB60]]=DATE(2099,1,1), 0, Exts[[#This Row],[cTB60]]-$AA$7)</f>
        <v>-769</v>
      </c>
      <c r="AC22" s="69">
        <f>IF(Exts[[#This Row],[cTB68]]=DATE(2099,1,1), 0, Exts[[#This Row],[cTB68]]-$AA$8)</f>
        <v>0</v>
      </c>
      <c r="AD22" s="70">
        <f t="shared" si="3"/>
        <v>4</v>
      </c>
      <c r="AE22" s="70"/>
      <c r="AF22" s="70">
        <f>IF(Exts[[#This Row],[OID]], INDEX( Exts[], MATCH(Exts[[#This Row],[OID]],Exts[ID],0), MATCH("avgusers", Exts[#Headers],0) )+1, Exts[[#This Row],[avgusers]])</f>
        <v>174287</v>
      </c>
      <c r="AG22" s="70"/>
      <c r="AH22" s="70"/>
      <c r="AI22" s="70"/>
      <c r="AK22" t="s">
        <v>6846</v>
      </c>
    </row>
    <row r="23" spans="1:37" x14ac:dyDescent="0.35">
      <c r="A23" s="72">
        <v>711780</v>
      </c>
      <c r="B23" s="72" t="s">
        <v>19</v>
      </c>
      <c r="C23" s="72">
        <v>126915</v>
      </c>
      <c r="D23" s="72">
        <v>2165</v>
      </c>
      <c r="E23" s="68">
        <v>43707</v>
      </c>
      <c r="F23" s="72">
        <v>68</v>
      </c>
      <c r="G23" s="72">
        <v>100</v>
      </c>
      <c r="H23" s="72">
        <v>1</v>
      </c>
      <c r="I23" s="72">
        <v>2</v>
      </c>
      <c r="J23" s="72" t="s">
        <v>398</v>
      </c>
      <c r="K23" s="72">
        <v>5642089</v>
      </c>
      <c r="L23" s="72">
        <v>14152435</v>
      </c>
      <c r="M23" s="72"/>
      <c r="N23" s="68">
        <v>42724</v>
      </c>
      <c r="O23" s="68">
        <v>43068</v>
      </c>
      <c r="P23" s="68">
        <v>43068</v>
      </c>
      <c r="Q23" s="68">
        <v>43707</v>
      </c>
      <c r="R23" s="72" t="s">
        <v>6562</v>
      </c>
      <c r="S23" s="72" t="s">
        <v>6563</v>
      </c>
      <c r="T23" s="70">
        <f>IF(Exts[cTB52]=DATE(2099,1,1), 0, IF(Exts[minV]&gt;52, 1, 2))</f>
        <v>1</v>
      </c>
      <c r="U23" s="69">
        <f t="shared" si="2"/>
        <v>0</v>
      </c>
      <c r="V23" s="69">
        <f>IF(Exts[cTB60]=DATE(2099,1,1), 0, IF(Exts[minV]&gt;60.9, 1, 2))</f>
        <v>1</v>
      </c>
      <c r="W23" s="70">
        <f>IF(Exts[cTB61-67]=DATE(2099,1,1), 0, IF(Exts[minV]&gt;67.9, 1, 2))</f>
        <v>1</v>
      </c>
      <c r="X23" s="70">
        <f>IF( OR( Exts[cTB68]=DATE(2099,1,1), Exts[Mext]=0 ), 0, IF( OR( Exts[maxV]&lt;68, Exts[minV]&gt;68 ), 2, 3)  )</f>
        <v>3</v>
      </c>
      <c r="Y23" s="71">
        <f>IF(SUBTOTAL(3,Exts[avgusers]),Exts[avgusers],0)</f>
        <v>126915</v>
      </c>
      <c r="Z23" s="69">
        <f ca="1">IF(SUBTOTAL(3,Exts[CurVersion]),TODAY()-Exts[CurVersion],0)</f>
        <v>18</v>
      </c>
      <c r="AA23" s="69">
        <f>IF(Exts[cTB52]=DATE(2099,1,1), 0, Exts[cTB52]-$AA$6)</f>
        <v>-74</v>
      </c>
      <c r="AB23" s="69">
        <f>IF(Exts[[#This Row],[cTB60]]=DATE(2099,1,1), 0, Exts[[#This Row],[cTB60]]-$AA$7)</f>
        <v>-192</v>
      </c>
      <c r="AC23" s="69">
        <f>IF(Exts[[#This Row],[cTB68]]=DATE(2099,1,1), 0, Exts[[#This Row],[cTB68]]-$AA$8)</f>
        <v>10</v>
      </c>
      <c r="AD23" s="70">
        <f t="shared" si="3"/>
        <v>5</v>
      </c>
      <c r="AE23" s="70"/>
      <c r="AF23" s="70">
        <f>IF(Exts[[#This Row],[OID]], INDEX( Exts[], MATCH(Exts[[#This Row],[OID]],Exts[ID],0), MATCH("avgusers", Exts[#Headers],0) )+1, Exts[[#This Row],[avgusers]])</f>
        <v>126915</v>
      </c>
      <c r="AG23" s="70"/>
      <c r="AH23" s="70"/>
      <c r="AI23" s="70"/>
    </row>
    <row r="24" spans="1:37" x14ac:dyDescent="0.35">
      <c r="A24" s="72">
        <v>71</v>
      </c>
      <c r="B24" s="72" t="s">
        <v>17</v>
      </c>
      <c r="C24" s="72">
        <v>120631</v>
      </c>
      <c r="D24" s="72">
        <v>6498</v>
      </c>
      <c r="E24" s="68">
        <v>43695</v>
      </c>
      <c r="F24" s="72">
        <v>68</v>
      </c>
      <c r="G24" s="72">
        <v>68</v>
      </c>
      <c r="H24" s="72">
        <v>1</v>
      </c>
      <c r="I24" s="72">
        <v>1</v>
      </c>
      <c r="J24" s="72" t="s">
        <v>18</v>
      </c>
      <c r="K24" s="72">
        <v>53</v>
      </c>
      <c r="L24" s="72"/>
      <c r="M24" s="72"/>
      <c r="N24" s="68">
        <v>42679</v>
      </c>
      <c r="O24" s="68">
        <v>43184</v>
      </c>
      <c r="P24" s="68">
        <v>72686</v>
      </c>
      <c r="Q24" s="68">
        <v>43657</v>
      </c>
      <c r="R24" s="72" t="s">
        <v>4924</v>
      </c>
      <c r="S24" s="72" t="s">
        <v>4925</v>
      </c>
      <c r="T24" s="70">
        <f>IF(Exts[cTB52]=DATE(2099,1,1), 0, IF(Exts[minV]&gt;52, 1, 2))</f>
        <v>1</v>
      </c>
      <c r="U24" s="69">
        <f t="shared" si="2"/>
        <v>0</v>
      </c>
      <c r="V24" s="69">
        <f>IF(Exts[cTB60]=DATE(2099,1,1), 0, IF(Exts[minV]&gt;60.9, 1, 2))</f>
        <v>1</v>
      </c>
      <c r="W24" s="70">
        <f>IF(Exts[cTB61-67]=DATE(2099,1,1), 0, IF(Exts[minV]&gt;67.9, 1, 2))</f>
        <v>0</v>
      </c>
      <c r="X24" s="70">
        <f>IF( OR( Exts[cTB68]=DATE(2099,1,1), Exts[Mext]=0 ), 0, IF( OR( Exts[maxV]&lt;68, Exts[minV]&gt;68 ), 2, 3)  )</f>
        <v>3</v>
      </c>
      <c r="Y24" s="71">
        <f>IF(SUBTOTAL(3,Exts[avgusers]),Exts[avgusers],0)</f>
        <v>120631</v>
      </c>
      <c r="Z24" s="69">
        <f ca="1">IF(SUBTOTAL(3,Exts[CurVersion]),TODAY()-Exts[CurVersion],0)</f>
        <v>30</v>
      </c>
      <c r="AA24" s="69">
        <f>IF(Exts[cTB52]=DATE(2099,1,1), 0, Exts[cTB52]-$AA$6)</f>
        <v>-119</v>
      </c>
      <c r="AB24" s="69">
        <f>IF(Exts[[#This Row],[cTB60]]=DATE(2099,1,1), 0, Exts[[#This Row],[cTB60]]-$AA$7)</f>
        <v>-76</v>
      </c>
      <c r="AC24" s="69">
        <f>IF(Exts[[#This Row],[cTB68]]=DATE(2099,1,1), 0, Exts[[#This Row],[cTB68]]-$AA$8)</f>
        <v>-40</v>
      </c>
      <c r="AD24" s="70">
        <f t="shared" si="3"/>
        <v>6</v>
      </c>
      <c r="AE24" s="70"/>
      <c r="AF24" s="70">
        <f>IF(Exts[[#This Row],[OID]], INDEX( Exts[], MATCH(Exts[[#This Row],[OID]],Exts[ID],0), MATCH("avgusers", Exts[#Headers],0) )+1, Exts[[#This Row],[avgusers]])</f>
        <v>120631</v>
      </c>
      <c r="AG24" s="70"/>
      <c r="AH24" s="70"/>
      <c r="AI24" s="70"/>
    </row>
    <row r="25" spans="1:37" x14ac:dyDescent="0.35">
      <c r="A25" s="72">
        <v>640</v>
      </c>
      <c r="B25" s="72" t="s">
        <v>21</v>
      </c>
      <c r="C25" s="72">
        <v>98607</v>
      </c>
      <c r="D25" s="72">
        <v>1615</v>
      </c>
      <c r="E25" s="68">
        <v>43707</v>
      </c>
      <c r="F25" s="72">
        <v>68</v>
      </c>
      <c r="G25" s="72">
        <v>100</v>
      </c>
      <c r="H25" s="72">
        <v>1</v>
      </c>
      <c r="I25" s="72">
        <v>3</v>
      </c>
      <c r="J25" s="72" t="s">
        <v>2251</v>
      </c>
      <c r="K25" s="72">
        <v>10309007</v>
      </c>
      <c r="L25" s="72">
        <v>3346687</v>
      </c>
      <c r="M25" s="72">
        <v>12110223</v>
      </c>
      <c r="N25" s="68">
        <v>43208</v>
      </c>
      <c r="O25" s="68">
        <v>43208</v>
      </c>
      <c r="P25" s="68">
        <v>72686</v>
      </c>
      <c r="Q25" s="68">
        <v>43633</v>
      </c>
      <c r="R25" s="72" t="s">
        <v>4995</v>
      </c>
      <c r="S25" s="72" t="s">
        <v>3058</v>
      </c>
      <c r="T25" s="70">
        <f>IF(Exts[cTB52]=DATE(2099,1,1), 0, IF(Exts[minV]&gt;52, 1, 2))</f>
        <v>1</v>
      </c>
      <c r="U25" s="69">
        <f t="shared" si="2"/>
        <v>0</v>
      </c>
      <c r="V25" s="69">
        <f>IF(Exts[cTB60]=DATE(2099,1,1), 0, IF(Exts[minV]&gt;60.9, 1, 2))</f>
        <v>1</v>
      </c>
      <c r="W25" s="70">
        <f>IF(Exts[cTB61-67]=DATE(2099,1,1), 0, IF(Exts[minV]&gt;67.9, 1, 2))</f>
        <v>0</v>
      </c>
      <c r="X25" s="70">
        <f>IF( OR( Exts[cTB68]=DATE(2099,1,1), Exts[Mext]=0 ), 0, IF( OR( Exts[maxV]&lt;68, Exts[minV]&gt;68 ), 2, 3)  )</f>
        <v>3</v>
      </c>
      <c r="Y25" s="71">
        <f>IF(SUBTOTAL(3,Exts[avgusers]),Exts[avgusers],0)</f>
        <v>98607</v>
      </c>
      <c r="Z25" s="69">
        <f ca="1">IF(SUBTOTAL(3,Exts[CurVersion]),TODAY()-Exts[CurVersion],0)</f>
        <v>18</v>
      </c>
      <c r="AA25" s="69">
        <f>IF(Exts[cTB52]=DATE(2099,1,1), 0, Exts[cTB52]-$AA$6)</f>
        <v>410</v>
      </c>
      <c r="AB25" s="69">
        <f>IF(Exts[[#This Row],[cTB60]]=DATE(2099,1,1), 0, Exts[[#This Row],[cTB60]]-$AA$7)</f>
        <v>-52</v>
      </c>
      <c r="AC25" s="69">
        <f>IF(Exts[[#This Row],[cTB68]]=DATE(2099,1,1), 0, Exts[[#This Row],[cTB68]]-$AA$8)</f>
        <v>-64</v>
      </c>
      <c r="AD25" s="70">
        <f t="shared" si="3"/>
        <v>7</v>
      </c>
      <c r="AE25" s="70"/>
      <c r="AF25" s="70">
        <f>IF(Exts[[#This Row],[OID]], INDEX( Exts[], MATCH(Exts[[#This Row],[OID]],Exts[ID],0), MATCH("avgusers", Exts[#Headers],0) )+1, Exts[[#This Row],[avgusers]])</f>
        <v>98607</v>
      </c>
      <c r="AG25" s="70"/>
      <c r="AH25" s="70"/>
      <c r="AI25" s="70"/>
    </row>
    <row r="26" spans="1:37" x14ac:dyDescent="0.35">
      <c r="A26" s="72">
        <v>8451</v>
      </c>
      <c r="B26" s="72" t="s">
        <v>23</v>
      </c>
      <c r="C26" s="72">
        <v>84300</v>
      </c>
      <c r="D26" s="72">
        <v>2809</v>
      </c>
      <c r="E26" s="68">
        <v>43628</v>
      </c>
      <c r="F26" s="72">
        <v>67</v>
      </c>
      <c r="G26" s="72">
        <v>100</v>
      </c>
      <c r="H26" s="72">
        <v>1</v>
      </c>
      <c r="I26" s="72">
        <v>1</v>
      </c>
      <c r="J26" s="72" t="s">
        <v>24</v>
      </c>
      <c r="K26" s="72">
        <v>2233840</v>
      </c>
      <c r="L26" s="72"/>
      <c r="M26" s="72"/>
      <c r="N26" s="68">
        <v>42839</v>
      </c>
      <c r="O26" s="68">
        <v>43616</v>
      </c>
      <c r="P26" s="68">
        <v>72686</v>
      </c>
      <c r="Q26" s="68">
        <v>43534</v>
      </c>
      <c r="R26" s="72" t="s">
        <v>5420</v>
      </c>
      <c r="S26" s="72" t="s">
        <v>5421</v>
      </c>
      <c r="T26" s="70">
        <f>IF(Exts[cTB52]=DATE(2099,1,1), 0, IF(Exts[minV]&gt;52, 1, 2))</f>
        <v>1</v>
      </c>
      <c r="U26" s="69">
        <f t="shared" si="2"/>
        <v>0</v>
      </c>
      <c r="V26" s="69">
        <f>IF(Exts[cTB60]=DATE(2099,1,1), 0, IF(Exts[minV]&gt;60.9, 1, 2))</f>
        <v>1</v>
      </c>
      <c r="W26" s="70">
        <f>IF(Exts[cTB61-67]=DATE(2099,1,1), 0, IF(Exts[minV]&gt;67.9, 1, 2))</f>
        <v>0</v>
      </c>
      <c r="X26" s="70">
        <f>IF( OR( Exts[cTB68]=DATE(2099,1,1), Exts[Mext]=0 ), 0, IF( OR( Exts[maxV]&lt;68, Exts[minV]&gt;68 ), 2, 3)  )</f>
        <v>3</v>
      </c>
      <c r="Y26" s="71">
        <f>IF(SUBTOTAL(3,Exts[avgusers]),Exts[avgusers],0)</f>
        <v>84300</v>
      </c>
      <c r="Z26" s="69">
        <f ca="1">IF(SUBTOTAL(3,Exts[CurVersion]),TODAY()-Exts[CurVersion],0)</f>
        <v>97</v>
      </c>
      <c r="AA26" s="69">
        <f>IF(Exts[cTB52]=DATE(2099,1,1), 0, Exts[cTB52]-$AA$6)</f>
        <v>41</v>
      </c>
      <c r="AB26" s="69">
        <f>IF(Exts[[#This Row],[cTB60]]=DATE(2099,1,1), 0, Exts[[#This Row],[cTB60]]-$AA$7)</f>
        <v>356</v>
      </c>
      <c r="AC26" s="69">
        <f>IF(Exts[[#This Row],[cTB68]]=DATE(2099,1,1), 0, Exts[[#This Row],[cTB68]]-$AA$8)</f>
        <v>-163</v>
      </c>
      <c r="AD26" s="70">
        <f t="shared" si="3"/>
        <v>8</v>
      </c>
      <c r="AE26" s="70"/>
      <c r="AF26" s="70">
        <f>IF(Exts[[#This Row],[OID]], INDEX( Exts[], MATCH(Exts[[#This Row],[OID]],Exts[ID],0), MATCH("avgusers", Exts[#Headers],0) )+1, Exts[[#This Row],[avgusers]])</f>
        <v>84300</v>
      </c>
      <c r="AG26" s="70"/>
      <c r="AH26" s="70"/>
      <c r="AI26" s="70"/>
    </row>
    <row r="27" spans="1:37" x14ac:dyDescent="0.35">
      <c r="A27" s="72">
        <v>13564</v>
      </c>
      <c r="B27" s="72" t="s">
        <v>25</v>
      </c>
      <c r="C27" s="72">
        <v>81888</v>
      </c>
      <c r="D27" s="72">
        <v>788</v>
      </c>
      <c r="E27" s="68">
        <v>43693</v>
      </c>
      <c r="F27" s="72">
        <v>68</v>
      </c>
      <c r="G27" s="72">
        <v>100</v>
      </c>
      <c r="H27" s="72">
        <v>1</v>
      </c>
      <c r="I27" s="72">
        <v>1</v>
      </c>
      <c r="J27" s="72" t="s">
        <v>26</v>
      </c>
      <c r="K27" s="72">
        <v>25957</v>
      </c>
      <c r="L27" s="72"/>
      <c r="M27" s="72"/>
      <c r="N27" s="68">
        <v>42102</v>
      </c>
      <c r="O27" s="68">
        <v>43152</v>
      </c>
      <c r="P27" s="68">
        <v>72686</v>
      </c>
      <c r="Q27" s="68">
        <v>43643</v>
      </c>
      <c r="R27" s="72" t="s">
        <v>5532</v>
      </c>
      <c r="S27" s="72" t="s">
        <v>5533</v>
      </c>
      <c r="T27" s="70">
        <f>IF(Exts[cTB52]=DATE(2099,1,1), 0, IF(Exts[minV]&gt;52, 1, 2))</f>
        <v>1</v>
      </c>
      <c r="U27" s="69">
        <f t="shared" si="2"/>
        <v>0</v>
      </c>
      <c r="V27" s="69">
        <f>IF(Exts[cTB60]=DATE(2099,1,1), 0, IF(Exts[minV]&gt;60.9, 1, 2))</f>
        <v>1</v>
      </c>
      <c r="W27" s="70">
        <f>IF(Exts[cTB61-67]=DATE(2099,1,1), 0, IF(Exts[minV]&gt;67.9, 1, 2))</f>
        <v>0</v>
      </c>
      <c r="X27" s="70">
        <f>IF( OR( Exts[cTB68]=DATE(2099,1,1), Exts[Mext]=0 ), 0, IF( OR( Exts[maxV]&lt;68, Exts[minV]&gt;68 ), 2, 3)  )</f>
        <v>3</v>
      </c>
      <c r="Y27" s="71">
        <f>IF(SUBTOTAL(3,Exts[avgusers]),Exts[avgusers],0)</f>
        <v>81888</v>
      </c>
      <c r="Z27" s="69">
        <f ca="1">IF(SUBTOTAL(3,Exts[CurVersion]),TODAY()-Exts[CurVersion],0)</f>
        <v>32</v>
      </c>
      <c r="AA27" s="69">
        <f>IF(Exts[cTB52]=DATE(2099,1,1), 0, Exts[cTB52]-$AA$6)</f>
        <v>-696</v>
      </c>
      <c r="AB27" s="69">
        <f>IF(Exts[[#This Row],[cTB60]]=DATE(2099,1,1), 0, Exts[[#This Row],[cTB60]]-$AA$7)</f>
        <v>-108</v>
      </c>
      <c r="AC27" s="69">
        <f>IF(Exts[[#This Row],[cTB68]]=DATE(2099,1,1), 0, Exts[[#This Row],[cTB68]]-$AA$8)</f>
        <v>-54</v>
      </c>
      <c r="AD27" s="70">
        <f t="shared" si="3"/>
        <v>9</v>
      </c>
      <c r="AE27" s="70"/>
      <c r="AF27" s="70">
        <f>IF(Exts[[#This Row],[OID]], INDEX( Exts[], MATCH(Exts[[#This Row],[OID]],Exts[ID],0), MATCH("avgusers", Exts[#Headers],0) )+1, Exts[[#This Row],[avgusers]])</f>
        <v>81888</v>
      </c>
      <c r="AG27" s="70"/>
      <c r="AH27" s="70"/>
      <c r="AI27" s="70"/>
    </row>
    <row r="28" spans="1:37" x14ac:dyDescent="0.35">
      <c r="A28" s="72">
        <v>4654</v>
      </c>
      <c r="B28" s="72" t="s">
        <v>27</v>
      </c>
      <c r="C28" s="72">
        <v>74781</v>
      </c>
      <c r="D28" s="72">
        <v>1433</v>
      </c>
      <c r="E28" s="68">
        <v>43550</v>
      </c>
      <c r="F28" s="72">
        <v>31</v>
      </c>
      <c r="G28" s="72">
        <v>61</v>
      </c>
      <c r="H28" s="72">
        <v>0</v>
      </c>
      <c r="I28" s="72">
        <v>1</v>
      </c>
      <c r="J28" s="72" t="s">
        <v>28</v>
      </c>
      <c r="K28" s="72">
        <v>9020</v>
      </c>
      <c r="L28" s="72"/>
      <c r="M28" s="72"/>
      <c r="N28" s="68">
        <v>42070</v>
      </c>
      <c r="O28" s="68">
        <v>43194</v>
      </c>
      <c r="P28" s="68">
        <v>43549</v>
      </c>
      <c r="Q28" s="68">
        <v>72686</v>
      </c>
      <c r="R28" s="72" t="s">
        <v>5281</v>
      </c>
      <c r="S28" s="72" t="s">
        <v>5282</v>
      </c>
      <c r="T28" s="70">
        <f>IF(Exts[cTB52]=DATE(2099,1,1), 0, IF(Exts[minV]&gt;52, 1, 2))</f>
        <v>2</v>
      </c>
      <c r="U28" s="69">
        <f t="shared" si="2"/>
        <v>1</v>
      </c>
      <c r="V28" s="69">
        <f>IF(Exts[cTB60]=DATE(2099,1,1), 0, IF(Exts[minV]&gt;60.9, 1, 2))</f>
        <v>2</v>
      </c>
      <c r="W28" s="70">
        <f>IF(Exts[cTB61-67]=DATE(2099,1,1), 0, IF(Exts[minV]&gt;67.9, 1, 2))</f>
        <v>2</v>
      </c>
      <c r="X28" s="70">
        <f>IF( OR( Exts[cTB68]=DATE(2099,1,1), Exts[Mext]=0 ), 0, IF( OR( Exts[maxV]&lt;68, Exts[minV]&gt;68 ), 2, 3)  )</f>
        <v>0</v>
      </c>
      <c r="Y28" s="71">
        <f>IF(SUBTOTAL(3,Exts[avgusers]),Exts[avgusers],0)</f>
        <v>74781</v>
      </c>
      <c r="Z28" s="69">
        <f ca="1">IF(SUBTOTAL(3,Exts[CurVersion]),TODAY()-Exts[CurVersion],0)</f>
        <v>175</v>
      </c>
      <c r="AA28" s="69">
        <f>IF(Exts[cTB52]=DATE(2099,1,1), 0, Exts[cTB52]-$AA$6)</f>
        <v>-728</v>
      </c>
      <c r="AB28" s="69">
        <f>IF(Exts[[#This Row],[cTB60]]=DATE(2099,1,1), 0, Exts[[#This Row],[cTB60]]-$AA$7)</f>
        <v>-66</v>
      </c>
      <c r="AC28" s="69">
        <f>IF(Exts[[#This Row],[cTB68]]=DATE(2099,1,1), 0, Exts[[#This Row],[cTB68]]-$AA$8)</f>
        <v>0</v>
      </c>
      <c r="AD28" s="70">
        <f t="shared" si="3"/>
        <v>10</v>
      </c>
      <c r="AE28" s="70"/>
      <c r="AF28" s="70">
        <f>IF(Exts[[#This Row],[OID]], INDEX( Exts[], MATCH(Exts[[#This Row],[OID]],Exts[ID],0), MATCH("avgusers", Exts[#Headers],0) )+1, Exts[[#This Row],[avgusers]])</f>
        <v>74781</v>
      </c>
      <c r="AG28" s="70"/>
      <c r="AH28" s="70"/>
      <c r="AI28" s="70"/>
      <c r="AK28" t="s">
        <v>6845</v>
      </c>
    </row>
    <row r="29" spans="1:37" x14ac:dyDescent="0.35">
      <c r="A29" s="72">
        <v>195275</v>
      </c>
      <c r="B29" s="72" t="s">
        <v>29</v>
      </c>
      <c r="C29" s="72">
        <v>73826</v>
      </c>
      <c r="D29" s="72">
        <v>2002</v>
      </c>
      <c r="E29" s="68">
        <v>43718</v>
      </c>
      <c r="F29" s="72">
        <v>68</v>
      </c>
      <c r="G29" s="72">
        <v>100</v>
      </c>
      <c r="H29" s="72">
        <v>1</v>
      </c>
      <c r="I29" s="72">
        <v>1</v>
      </c>
      <c r="J29" s="72" t="s">
        <v>30</v>
      </c>
      <c r="K29" s="72">
        <v>5389259</v>
      </c>
      <c r="L29" s="72"/>
      <c r="M29" s="72"/>
      <c r="N29" s="68">
        <v>43004</v>
      </c>
      <c r="O29" s="68">
        <v>43083</v>
      </c>
      <c r="P29" s="68">
        <v>43095</v>
      </c>
      <c r="Q29" s="68">
        <v>43554</v>
      </c>
      <c r="R29" s="72" t="s">
        <v>5695</v>
      </c>
      <c r="S29" s="72" t="s">
        <v>5696</v>
      </c>
      <c r="T29" s="70">
        <f>IF(Exts[cTB52]=DATE(2099,1,1), 0, IF(Exts[minV]&gt;52, 1, 2))</f>
        <v>1</v>
      </c>
      <c r="U29" s="69">
        <f t="shared" si="2"/>
        <v>0</v>
      </c>
      <c r="V29" s="69">
        <f>IF(Exts[cTB60]=DATE(2099,1,1), 0, IF(Exts[minV]&gt;60.9, 1, 2))</f>
        <v>1</v>
      </c>
      <c r="W29" s="70">
        <f>IF(Exts[cTB61-67]=DATE(2099,1,1), 0, IF(Exts[minV]&gt;67.9, 1, 2))</f>
        <v>1</v>
      </c>
      <c r="X29" s="70">
        <f>IF( OR( Exts[cTB68]=DATE(2099,1,1), Exts[Mext]=0 ), 0, IF( OR( Exts[maxV]&lt;68, Exts[minV]&gt;68 ), 2, 3)  )</f>
        <v>3</v>
      </c>
      <c r="Y29" s="71">
        <f>IF(SUBTOTAL(3,Exts[avgusers]),Exts[avgusers],0)</f>
        <v>73826</v>
      </c>
      <c r="Z29" s="69">
        <f ca="1">IF(SUBTOTAL(3,Exts[CurVersion]),TODAY()-Exts[CurVersion],0)</f>
        <v>7</v>
      </c>
      <c r="AA29" s="69">
        <f>IF(Exts[cTB52]=DATE(2099,1,1), 0, Exts[cTB52]-$AA$6)</f>
        <v>206</v>
      </c>
      <c r="AB29" s="69">
        <f>IF(Exts[[#This Row],[cTB60]]=DATE(2099,1,1), 0, Exts[[#This Row],[cTB60]]-$AA$7)</f>
        <v>-177</v>
      </c>
      <c r="AC29" s="69">
        <f>IF(Exts[[#This Row],[cTB68]]=DATE(2099,1,1), 0, Exts[[#This Row],[cTB68]]-$AA$8)</f>
        <v>-143</v>
      </c>
      <c r="AD29" s="70">
        <f t="shared" si="3"/>
        <v>11</v>
      </c>
      <c r="AE29" s="70"/>
      <c r="AF29" s="70">
        <f>IF(Exts[[#This Row],[OID]], INDEX( Exts[], MATCH(Exts[[#This Row],[OID]],Exts[ID],0), MATCH("avgusers", Exts[#Headers],0) )+1, Exts[[#This Row],[avgusers]])</f>
        <v>73826</v>
      </c>
      <c r="AG29" s="70"/>
      <c r="AH29" s="70"/>
      <c r="AI29" s="70"/>
    </row>
    <row r="30" spans="1:37" x14ac:dyDescent="0.35">
      <c r="A30" s="72">
        <v>611</v>
      </c>
      <c r="B30" s="72" t="s">
        <v>31</v>
      </c>
      <c r="C30" s="72">
        <v>62303</v>
      </c>
      <c r="D30" s="72">
        <v>802</v>
      </c>
      <c r="E30" s="68">
        <v>43711</v>
      </c>
      <c r="F30" s="72">
        <v>61</v>
      </c>
      <c r="G30" s="72">
        <v>100</v>
      </c>
      <c r="H30" s="72">
        <v>1</v>
      </c>
      <c r="I30" s="72">
        <v>1</v>
      </c>
      <c r="J30" s="72" t="s">
        <v>32</v>
      </c>
      <c r="K30" s="72">
        <v>912</v>
      </c>
      <c r="L30" s="72"/>
      <c r="M30" s="72"/>
      <c r="N30" s="68">
        <v>42959</v>
      </c>
      <c r="O30" s="68">
        <v>43251</v>
      </c>
      <c r="P30" s="68">
        <v>43690</v>
      </c>
      <c r="Q30" s="68">
        <v>43690</v>
      </c>
      <c r="R30" s="72" t="s">
        <v>4991</v>
      </c>
      <c r="S30" s="72" t="s">
        <v>3058</v>
      </c>
      <c r="T30" s="70">
        <f>IF(Exts[cTB52]=DATE(2099,1,1), 0, IF(Exts[minV]&gt;52, 1, 2))</f>
        <v>1</v>
      </c>
      <c r="U30" s="69">
        <f t="shared" si="2"/>
        <v>0</v>
      </c>
      <c r="V30" s="69">
        <f>IF(Exts[cTB60]=DATE(2099,1,1), 0, IF(Exts[minV]&gt;60.9, 1, 2))</f>
        <v>1</v>
      </c>
      <c r="W30" s="70">
        <f>IF(Exts[cTB61-67]=DATE(2099,1,1), 0, IF(Exts[minV]&gt;67.9, 1, 2))</f>
        <v>2</v>
      </c>
      <c r="X30" s="70">
        <f>IF( OR( Exts[cTB68]=DATE(2099,1,1), Exts[Mext]=0 ), 0, IF( OR( Exts[maxV]&lt;68, Exts[minV]&gt;68 ), 2, 3)  )</f>
        <v>3</v>
      </c>
      <c r="Y30" s="71">
        <f>IF(SUBTOTAL(3,Exts[avgusers]),Exts[avgusers],0)</f>
        <v>62303</v>
      </c>
      <c r="Z30" s="69">
        <f ca="1">IF(SUBTOTAL(3,Exts[CurVersion]),TODAY()-Exts[CurVersion],0)</f>
        <v>14</v>
      </c>
      <c r="AA30" s="69">
        <f>IF(Exts[cTB52]=DATE(2099,1,1), 0, Exts[cTB52]-$AA$6)</f>
        <v>161</v>
      </c>
      <c r="AB30" s="69">
        <f>IF(Exts[[#This Row],[cTB60]]=DATE(2099,1,1), 0, Exts[[#This Row],[cTB60]]-$AA$7)</f>
        <v>-9</v>
      </c>
      <c r="AC30" s="69">
        <f>IF(Exts[[#This Row],[cTB68]]=DATE(2099,1,1), 0, Exts[[#This Row],[cTB68]]-$AA$8)</f>
        <v>-7</v>
      </c>
      <c r="AD30" s="70">
        <f t="shared" si="3"/>
        <v>12</v>
      </c>
      <c r="AE30" s="70"/>
      <c r="AF30" s="70">
        <f>IF(Exts[[#This Row],[OID]], INDEX( Exts[], MATCH(Exts[[#This Row],[OID]],Exts[ID],0), MATCH("avgusers", Exts[#Headers],0) )+1, Exts[[#This Row],[avgusers]])</f>
        <v>62303</v>
      </c>
      <c r="AG30" s="70"/>
      <c r="AH30" s="70"/>
      <c r="AI30" s="70"/>
    </row>
    <row r="31" spans="1:37" x14ac:dyDescent="0.35">
      <c r="A31" s="72">
        <v>47144</v>
      </c>
      <c r="B31" s="72" t="s">
        <v>33</v>
      </c>
      <c r="C31" s="72">
        <v>62189</v>
      </c>
      <c r="D31" s="72">
        <v>2236</v>
      </c>
      <c r="E31" s="68">
        <v>43635</v>
      </c>
      <c r="F31" s="72">
        <v>68</v>
      </c>
      <c r="G31" s="72">
        <v>68</v>
      </c>
      <c r="H31" s="72">
        <v>1</v>
      </c>
      <c r="I31" s="72">
        <v>1</v>
      </c>
      <c r="J31" s="72" t="s">
        <v>34</v>
      </c>
      <c r="K31" s="72">
        <v>4830636</v>
      </c>
      <c r="L31" s="72"/>
      <c r="M31" s="72"/>
      <c r="N31" s="68">
        <v>42895</v>
      </c>
      <c r="O31" s="68">
        <v>43102</v>
      </c>
      <c r="P31" s="68">
        <v>72686</v>
      </c>
      <c r="Q31" s="68">
        <v>43635</v>
      </c>
      <c r="R31" s="72" t="s">
        <v>5571</v>
      </c>
      <c r="S31" s="72" t="s">
        <v>3058</v>
      </c>
      <c r="T31" s="70">
        <f>IF(Exts[cTB52]=DATE(2099,1,1), 0, IF(Exts[minV]&gt;52, 1, 2))</f>
        <v>1</v>
      </c>
      <c r="U31" s="69">
        <f t="shared" si="2"/>
        <v>0</v>
      </c>
      <c r="V31" s="69">
        <f>IF(Exts[cTB60]=DATE(2099,1,1), 0, IF(Exts[minV]&gt;60.9, 1, 2))</f>
        <v>1</v>
      </c>
      <c r="W31" s="70">
        <f>IF(Exts[cTB61-67]=DATE(2099,1,1), 0, IF(Exts[minV]&gt;67.9, 1, 2))</f>
        <v>0</v>
      </c>
      <c r="X31" s="70">
        <f>IF( OR( Exts[cTB68]=DATE(2099,1,1), Exts[Mext]=0 ), 0, IF( OR( Exts[maxV]&lt;68, Exts[minV]&gt;68 ), 2, 3)  )</f>
        <v>3</v>
      </c>
      <c r="Y31" s="71">
        <f>IF(SUBTOTAL(3,Exts[avgusers]),Exts[avgusers],0)</f>
        <v>62189</v>
      </c>
      <c r="Z31" s="69">
        <f ca="1">IF(SUBTOTAL(3,Exts[CurVersion]),TODAY()-Exts[CurVersion],0)</f>
        <v>90</v>
      </c>
      <c r="AA31" s="69">
        <f>IF(Exts[cTB52]=DATE(2099,1,1), 0, Exts[cTB52]-$AA$6)</f>
        <v>97</v>
      </c>
      <c r="AB31" s="69">
        <f>IF(Exts[[#This Row],[cTB60]]=DATE(2099,1,1), 0, Exts[[#This Row],[cTB60]]-$AA$7)</f>
        <v>-158</v>
      </c>
      <c r="AC31" s="69">
        <f>IF(Exts[[#This Row],[cTB68]]=DATE(2099,1,1), 0, Exts[[#This Row],[cTB68]]-$AA$8)</f>
        <v>-62</v>
      </c>
      <c r="AD31" s="70">
        <f t="shared" si="3"/>
        <v>13</v>
      </c>
      <c r="AE31" s="70"/>
      <c r="AF31" s="70">
        <f>IF(Exts[[#This Row],[OID]], INDEX( Exts[], MATCH(Exts[[#This Row],[OID]],Exts[ID],0), MATCH("avgusers", Exts[#Headers],0) )+1, Exts[[#This Row],[avgusers]])</f>
        <v>62189</v>
      </c>
      <c r="AG31" s="70"/>
      <c r="AH31" s="70"/>
      <c r="AI31" s="70"/>
    </row>
    <row r="32" spans="1:37" x14ac:dyDescent="0.35">
      <c r="A32" s="72">
        <v>634298</v>
      </c>
      <c r="B32" s="72" t="s">
        <v>35</v>
      </c>
      <c r="C32" s="72">
        <v>48682</v>
      </c>
      <c r="D32" s="72">
        <v>3717</v>
      </c>
      <c r="E32" s="68">
        <v>43721</v>
      </c>
      <c r="F32" s="72">
        <v>68</v>
      </c>
      <c r="G32" s="72">
        <v>69</v>
      </c>
      <c r="H32" s="72">
        <v>1</v>
      </c>
      <c r="I32" s="72">
        <v>1</v>
      </c>
      <c r="J32" s="72" t="s">
        <v>36</v>
      </c>
      <c r="K32" s="72">
        <v>11011018</v>
      </c>
      <c r="L32" s="72"/>
      <c r="M32" s="72"/>
      <c r="N32" s="68">
        <v>43565</v>
      </c>
      <c r="O32" s="68">
        <v>43565</v>
      </c>
      <c r="P32" s="68">
        <v>72686</v>
      </c>
      <c r="Q32" s="68">
        <v>43634</v>
      </c>
      <c r="R32" s="72" t="s">
        <v>6458</v>
      </c>
      <c r="S32" s="72" t="s">
        <v>6805</v>
      </c>
      <c r="T32" s="70">
        <f>IF(Exts[cTB52]=DATE(2099,1,1), 0, IF(Exts[minV]&gt;52, 1, 2))</f>
        <v>1</v>
      </c>
      <c r="U32" s="69">
        <f t="shared" si="2"/>
        <v>0</v>
      </c>
      <c r="V32" s="69">
        <f>IF(Exts[cTB60]=DATE(2099,1,1), 0, IF(Exts[minV]&gt;60.9, 1, 2))</f>
        <v>1</v>
      </c>
      <c r="W32" s="70">
        <f>IF(Exts[cTB61-67]=DATE(2099,1,1), 0, IF(Exts[minV]&gt;67.9, 1, 2))</f>
        <v>0</v>
      </c>
      <c r="X32" s="70">
        <f>IF( OR( Exts[cTB68]=DATE(2099,1,1), Exts[Mext]=0 ), 0, IF( OR( Exts[maxV]&lt;68, Exts[minV]&gt;68 ), 2, 3)  )</f>
        <v>3</v>
      </c>
      <c r="Y32" s="71">
        <f>IF(SUBTOTAL(3,Exts[avgusers]),Exts[avgusers],0)</f>
        <v>48682</v>
      </c>
      <c r="Z32" s="69">
        <f ca="1">IF(SUBTOTAL(3,Exts[CurVersion]),TODAY()-Exts[CurVersion],0)</f>
        <v>4</v>
      </c>
      <c r="AA32" s="69">
        <f>IF(Exts[cTB52]=DATE(2099,1,1), 0, Exts[cTB52]-$AA$6)</f>
        <v>767</v>
      </c>
      <c r="AB32" s="69">
        <f>IF(Exts[[#This Row],[cTB60]]=DATE(2099,1,1), 0, Exts[[#This Row],[cTB60]]-$AA$7)</f>
        <v>305</v>
      </c>
      <c r="AC32" s="69">
        <f>IF(Exts[[#This Row],[cTB68]]=DATE(2099,1,1), 0, Exts[[#This Row],[cTB68]]-$AA$8)</f>
        <v>-63</v>
      </c>
      <c r="AD32" s="70">
        <f t="shared" si="3"/>
        <v>14</v>
      </c>
      <c r="AE32" s="70"/>
      <c r="AF32" s="70">
        <f>IF(Exts[[#This Row],[OID]], INDEX( Exts[], MATCH(Exts[[#This Row],[OID]],Exts[ID],0), MATCH("avgusers", Exts[#Headers],0) )+1, Exts[[#This Row],[avgusers]])</f>
        <v>48682</v>
      </c>
      <c r="AG32" s="70"/>
      <c r="AH32" s="70"/>
      <c r="AI32" s="70"/>
    </row>
    <row r="33" spans="1:37" x14ac:dyDescent="0.35">
      <c r="A33" s="72">
        <v>550</v>
      </c>
      <c r="B33" s="72" t="s">
        <v>37</v>
      </c>
      <c r="C33" s="72">
        <v>37607</v>
      </c>
      <c r="D33" s="72">
        <v>949</v>
      </c>
      <c r="E33" s="68">
        <v>43672</v>
      </c>
      <c r="F33" s="72">
        <v>6</v>
      </c>
      <c r="G33" s="72">
        <v>70</v>
      </c>
      <c r="H33" s="72">
        <v>1</v>
      </c>
      <c r="I33" s="72">
        <v>2</v>
      </c>
      <c r="J33" s="72" t="s">
        <v>2250</v>
      </c>
      <c r="K33" s="72">
        <v>131881</v>
      </c>
      <c r="L33" s="72">
        <v>544</v>
      </c>
      <c r="M33" s="72"/>
      <c r="N33" s="68">
        <v>42744</v>
      </c>
      <c r="O33" s="68">
        <v>43129</v>
      </c>
      <c r="P33" s="68">
        <v>43466</v>
      </c>
      <c r="Q33" s="68">
        <v>43670</v>
      </c>
      <c r="R33" s="72" t="s">
        <v>4980</v>
      </c>
      <c r="S33" s="72" t="s">
        <v>4981</v>
      </c>
      <c r="T33" s="70">
        <f>IF(Exts[cTB52]=DATE(2099,1,1), 0, IF(Exts[minV]&gt;52, 1, 2))</f>
        <v>2</v>
      </c>
      <c r="U33" s="69">
        <f t="shared" si="2"/>
        <v>1</v>
      </c>
      <c r="V33" s="69">
        <f>IF(Exts[cTB60]=DATE(2099,1,1), 0, IF(Exts[minV]&gt;60.9, 1, 2))</f>
        <v>2</v>
      </c>
      <c r="W33" s="70">
        <f>IF(Exts[cTB61-67]=DATE(2099,1,1), 0, IF(Exts[minV]&gt;67.9, 1, 2))</f>
        <v>2</v>
      </c>
      <c r="X33" s="70">
        <f>IF( OR( Exts[cTB68]=DATE(2099,1,1), Exts[Mext]=0 ), 0, IF( OR( Exts[maxV]&lt;68, Exts[minV]&gt;68 ), 2, 3)  )</f>
        <v>3</v>
      </c>
      <c r="Y33" s="71">
        <f>IF(SUBTOTAL(3,Exts[avgusers]),Exts[avgusers],0)</f>
        <v>37607</v>
      </c>
      <c r="Z33" s="69">
        <f ca="1">IF(SUBTOTAL(3,Exts[CurVersion]),TODAY()-Exts[CurVersion],0)</f>
        <v>53</v>
      </c>
      <c r="AA33" s="69">
        <f>IF(Exts[cTB52]=DATE(2099,1,1), 0, Exts[cTB52]-$AA$6)</f>
        <v>-54</v>
      </c>
      <c r="AB33" s="69">
        <f>IF(Exts[[#This Row],[cTB60]]=DATE(2099,1,1), 0, Exts[[#This Row],[cTB60]]-$AA$7)</f>
        <v>-131</v>
      </c>
      <c r="AC33" s="69">
        <f>IF(Exts[[#This Row],[cTB68]]=DATE(2099,1,1), 0, Exts[[#This Row],[cTB68]]-$AA$8)</f>
        <v>-27</v>
      </c>
      <c r="AD33" s="70">
        <f t="shared" si="3"/>
        <v>15</v>
      </c>
      <c r="AE33" s="70"/>
      <c r="AF33" s="70">
        <f>IF(Exts[[#This Row],[OID]], INDEX( Exts[], MATCH(Exts[[#This Row],[OID]],Exts[ID],0), MATCH("avgusers", Exts[#Headers],0) )+1, Exts[[#This Row],[avgusers]])</f>
        <v>37607</v>
      </c>
      <c r="AG33" s="70"/>
      <c r="AH33" s="70"/>
      <c r="AI33" s="70"/>
    </row>
    <row r="34" spans="1:37" x14ac:dyDescent="0.35">
      <c r="A34" s="72">
        <v>881</v>
      </c>
      <c r="B34" s="72" t="s">
        <v>41</v>
      </c>
      <c r="C34" s="72">
        <v>34107</v>
      </c>
      <c r="D34" s="72">
        <v>374</v>
      </c>
      <c r="E34" s="68">
        <v>43343</v>
      </c>
      <c r="F34" s="72">
        <v>5</v>
      </c>
      <c r="G34" s="72">
        <v>61</v>
      </c>
      <c r="H34" s="72">
        <v>0</v>
      </c>
      <c r="I34" s="72">
        <v>1</v>
      </c>
      <c r="J34" s="72" t="s">
        <v>42</v>
      </c>
      <c r="K34" s="72">
        <v>3098</v>
      </c>
      <c r="L34" s="72"/>
      <c r="M34" s="72"/>
      <c r="N34" s="68">
        <v>41625</v>
      </c>
      <c r="O34" s="68">
        <v>43339</v>
      </c>
      <c r="P34" s="68">
        <v>43339</v>
      </c>
      <c r="Q34" s="68">
        <v>72686</v>
      </c>
      <c r="R34" s="72" t="s">
        <v>5018</v>
      </c>
      <c r="S34" s="72" t="s">
        <v>3058</v>
      </c>
      <c r="T34" s="70">
        <f>IF(Exts[cTB52]=DATE(2099,1,1), 0, IF(Exts[minV]&gt;52, 1, 2))</f>
        <v>2</v>
      </c>
      <c r="U34" s="69">
        <f t="shared" si="2"/>
        <v>1</v>
      </c>
      <c r="V34" s="69">
        <f>IF(Exts[cTB60]=DATE(2099,1,1), 0, IF(Exts[minV]&gt;60.9, 1, 2))</f>
        <v>2</v>
      </c>
      <c r="W34" s="70">
        <f>IF(Exts[cTB61-67]=DATE(2099,1,1), 0, IF(Exts[minV]&gt;67.9, 1, 2))</f>
        <v>2</v>
      </c>
      <c r="X34" s="70">
        <f>IF( OR( Exts[cTB68]=DATE(2099,1,1), Exts[Mext]=0 ), 0, IF( OR( Exts[maxV]&lt;68, Exts[minV]&gt;68 ), 2, 3)  )</f>
        <v>0</v>
      </c>
      <c r="Y34" s="71">
        <f>IF(SUBTOTAL(3,Exts[avgusers]),Exts[avgusers],0)</f>
        <v>34107</v>
      </c>
      <c r="Z34" s="69">
        <f ca="1">IF(SUBTOTAL(3,Exts[CurVersion]),TODAY()-Exts[CurVersion],0)</f>
        <v>382</v>
      </c>
      <c r="AA34" s="69">
        <f>IF(Exts[cTB52]=DATE(2099,1,1), 0, Exts[cTB52]-$AA$6)</f>
        <v>-1173</v>
      </c>
      <c r="AB34" s="69">
        <f>IF(Exts[[#This Row],[cTB60]]=DATE(2099,1,1), 0, Exts[[#This Row],[cTB60]]-$AA$7)</f>
        <v>79</v>
      </c>
      <c r="AC34" s="69">
        <f>IF(Exts[[#This Row],[cTB68]]=DATE(2099,1,1), 0, Exts[[#This Row],[cTB68]]-$AA$8)</f>
        <v>0</v>
      </c>
      <c r="AD34" s="70">
        <f t="shared" si="3"/>
        <v>16</v>
      </c>
      <c r="AE34" s="70"/>
      <c r="AF34" s="70">
        <f>IF(Exts[[#This Row],[OID]], INDEX( Exts[], MATCH(Exts[[#This Row],[OID]],Exts[ID],0), MATCH("avgusers", Exts[#Headers],0) )+1, Exts[[#This Row],[avgusers]])</f>
        <v>34107</v>
      </c>
      <c r="AG34" s="70"/>
      <c r="AH34" s="70"/>
      <c r="AI34" s="70"/>
    </row>
    <row r="35" spans="1:37" x14ac:dyDescent="0.35">
      <c r="A35" s="72">
        <v>2533</v>
      </c>
      <c r="B35" s="72" t="s">
        <v>39</v>
      </c>
      <c r="C35" s="72">
        <v>33317</v>
      </c>
      <c r="D35" s="72">
        <v>482</v>
      </c>
      <c r="E35" s="68">
        <v>43217</v>
      </c>
      <c r="F35" s="72">
        <v>5</v>
      </c>
      <c r="G35" s="72">
        <v>62</v>
      </c>
      <c r="H35" s="72">
        <v>0</v>
      </c>
      <c r="I35" s="72">
        <v>1</v>
      </c>
      <c r="J35" s="72" t="s">
        <v>40</v>
      </c>
      <c r="K35" s="72">
        <v>16512</v>
      </c>
      <c r="L35" s="72"/>
      <c r="M35" s="72"/>
      <c r="N35" s="68">
        <v>42800</v>
      </c>
      <c r="O35" s="68">
        <v>43217</v>
      </c>
      <c r="P35" s="68">
        <v>43217</v>
      </c>
      <c r="Q35" s="68">
        <v>72686</v>
      </c>
      <c r="R35" s="72" t="s">
        <v>5136</v>
      </c>
      <c r="S35" s="72" t="s">
        <v>5137</v>
      </c>
      <c r="T35" s="70">
        <f>IF(Exts[cTB52]=DATE(2099,1,1), 0, IF(Exts[minV]&gt;52, 1, 2))</f>
        <v>2</v>
      </c>
      <c r="U35" s="69">
        <f t="shared" si="2"/>
        <v>1</v>
      </c>
      <c r="V35" s="69">
        <f>IF(Exts[cTB60]=DATE(2099,1,1), 0, IF(Exts[minV]&gt;60.9, 1, 2))</f>
        <v>2</v>
      </c>
      <c r="W35" s="70">
        <f>IF(Exts[cTB61-67]=DATE(2099,1,1), 0, IF(Exts[minV]&gt;67.9, 1, 2))</f>
        <v>2</v>
      </c>
      <c r="X35" s="70">
        <f>IF( OR( Exts[cTB68]=DATE(2099,1,1), Exts[Mext]=0 ), 0, IF( OR( Exts[maxV]&lt;68, Exts[minV]&gt;68 ), 2, 3)  )</f>
        <v>0</v>
      </c>
      <c r="Y35" s="71">
        <f>IF(SUBTOTAL(3,Exts[avgusers]),Exts[avgusers],0)</f>
        <v>33317</v>
      </c>
      <c r="Z35" s="69">
        <f ca="1">IF(SUBTOTAL(3,Exts[CurVersion]),TODAY()-Exts[CurVersion],0)</f>
        <v>508</v>
      </c>
      <c r="AA35" s="69">
        <f>IF(Exts[cTB52]=DATE(2099,1,1), 0, Exts[cTB52]-$AA$6)</f>
        <v>2</v>
      </c>
      <c r="AB35" s="69">
        <f>IF(Exts[[#This Row],[cTB60]]=DATE(2099,1,1), 0, Exts[[#This Row],[cTB60]]-$AA$7)</f>
        <v>-43</v>
      </c>
      <c r="AC35" s="69">
        <f>IF(Exts[[#This Row],[cTB68]]=DATE(2099,1,1), 0, Exts[[#This Row],[cTB68]]-$AA$8)</f>
        <v>0</v>
      </c>
      <c r="AD35" s="70">
        <f t="shared" si="3"/>
        <v>17</v>
      </c>
      <c r="AE35" s="70"/>
      <c r="AF35" s="70">
        <f>IF(Exts[[#This Row],[OID]], INDEX( Exts[], MATCH(Exts[[#This Row],[OID]],Exts[ID],0), MATCH("avgusers", Exts[#Headers],0) )+1, Exts[[#This Row],[avgusers]])</f>
        <v>33317</v>
      </c>
      <c r="AG35" s="70"/>
      <c r="AH35" s="70"/>
      <c r="AI35" s="70"/>
    </row>
    <row r="36" spans="1:37" x14ac:dyDescent="0.35">
      <c r="A36" s="72">
        <v>330424</v>
      </c>
      <c r="B36" s="72" t="s">
        <v>38</v>
      </c>
      <c r="C36" s="72">
        <v>32894</v>
      </c>
      <c r="D36" s="72">
        <v>358</v>
      </c>
      <c r="E36" s="68">
        <v>43236</v>
      </c>
      <c r="F36" s="72">
        <v>3</v>
      </c>
      <c r="G36" s="72">
        <v>60</v>
      </c>
      <c r="H36" s="72">
        <v>0</v>
      </c>
      <c r="I36" s="72">
        <v>1</v>
      </c>
      <c r="J36" s="72" t="s">
        <v>12</v>
      </c>
      <c r="K36" s="72">
        <v>235043</v>
      </c>
      <c r="L36" s="72"/>
      <c r="M36" s="72"/>
      <c r="N36" s="68">
        <v>41892</v>
      </c>
      <c r="O36" s="68">
        <v>43160</v>
      </c>
      <c r="P36" s="68">
        <v>72686</v>
      </c>
      <c r="Q36" s="68">
        <v>72686</v>
      </c>
      <c r="R36" s="72" t="s">
        <v>5895</v>
      </c>
      <c r="S36" s="72" t="s">
        <v>3058</v>
      </c>
      <c r="T36" s="70">
        <f>IF(Exts[cTB52]=DATE(2099,1,1), 0, IF(Exts[minV]&gt;52, 1, 2))</f>
        <v>2</v>
      </c>
      <c r="U36" s="69">
        <f t="shared" si="2"/>
        <v>1</v>
      </c>
      <c r="V36" s="69">
        <f>IF(Exts[cTB60]=DATE(2099,1,1), 0, IF(Exts[minV]&gt;60.9, 1, 2))</f>
        <v>2</v>
      </c>
      <c r="W36" s="70">
        <f>IF(Exts[cTB61-67]=DATE(2099,1,1), 0, IF(Exts[minV]&gt;67.9, 1, 2))</f>
        <v>0</v>
      </c>
      <c r="X36" s="70">
        <f>IF( OR( Exts[cTB68]=DATE(2099,1,1), Exts[Mext]=0 ), 0, IF( OR( Exts[maxV]&lt;68, Exts[minV]&gt;68 ), 2, 3)  )</f>
        <v>0</v>
      </c>
      <c r="Y36" s="71">
        <f>IF(SUBTOTAL(3,Exts[avgusers]),Exts[avgusers],0)</f>
        <v>32894</v>
      </c>
      <c r="Z36" s="69">
        <f ca="1">IF(SUBTOTAL(3,Exts[CurVersion]),TODAY()-Exts[CurVersion],0)</f>
        <v>489</v>
      </c>
      <c r="AA36" s="69">
        <f>IF(Exts[cTB52]=DATE(2099,1,1), 0, Exts[cTB52]-$AA$6)</f>
        <v>-906</v>
      </c>
      <c r="AB36" s="69">
        <f>IF(Exts[[#This Row],[cTB60]]=DATE(2099,1,1), 0, Exts[[#This Row],[cTB60]]-$AA$7)</f>
        <v>-100</v>
      </c>
      <c r="AC36" s="69">
        <f>IF(Exts[[#This Row],[cTB68]]=DATE(2099,1,1), 0, Exts[[#This Row],[cTB68]]-$AA$8)</f>
        <v>0</v>
      </c>
      <c r="AD36" s="70">
        <f t="shared" si="3"/>
        <v>18</v>
      </c>
      <c r="AE36" s="70"/>
      <c r="AF36" s="70">
        <f>IF(Exts[[#This Row],[OID]], INDEX( Exts[], MATCH(Exts[[#This Row],[OID]],Exts[ID],0), MATCH("avgusers", Exts[#Headers],0) )+1, Exts[[#This Row],[avgusers]])</f>
        <v>32894</v>
      </c>
      <c r="AG36" s="70"/>
      <c r="AH36" s="70"/>
      <c r="AI36" s="70"/>
      <c r="AK36" s="65" t="s">
        <v>6847</v>
      </c>
    </row>
    <row r="37" spans="1:37" x14ac:dyDescent="0.35">
      <c r="A37" s="72">
        <v>5582</v>
      </c>
      <c r="B37" s="72" t="s">
        <v>55</v>
      </c>
      <c r="C37" s="72">
        <v>27456</v>
      </c>
      <c r="D37" s="72">
        <v>387</v>
      </c>
      <c r="E37" s="68">
        <v>43462</v>
      </c>
      <c r="F37" s="72">
        <v>60</v>
      </c>
      <c r="G37" s="72">
        <v>62</v>
      </c>
      <c r="H37" s="72">
        <v>0</v>
      </c>
      <c r="I37" s="72">
        <v>1</v>
      </c>
      <c r="J37" s="72" t="s">
        <v>56</v>
      </c>
      <c r="K37" s="72">
        <v>4848388</v>
      </c>
      <c r="L37" s="72"/>
      <c r="M37" s="72"/>
      <c r="N37" s="68">
        <v>43417</v>
      </c>
      <c r="O37" s="68">
        <v>43417</v>
      </c>
      <c r="P37" s="68">
        <v>43417</v>
      </c>
      <c r="Q37" s="68">
        <v>72686</v>
      </c>
      <c r="R37" s="72" t="s">
        <v>5336</v>
      </c>
      <c r="S37" s="72" t="s">
        <v>5337</v>
      </c>
      <c r="T37" s="70">
        <f>IF(Exts[cTB52]=DATE(2099,1,1), 0, IF(Exts[minV]&gt;52, 1, 2))</f>
        <v>1</v>
      </c>
      <c r="U37" s="69">
        <f t="shared" si="2"/>
        <v>0</v>
      </c>
      <c r="V37" s="69">
        <f>IF(Exts[cTB60]=DATE(2099,1,1), 0, IF(Exts[minV]&gt;60.9, 1, 2))</f>
        <v>2</v>
      </c>
      <c r="W37" s="70">
        <f>IF(Exts[cTB61-67]=DATE(2099,1,1), 0, IF(Exts[minV]&gt;67.9, 1, 2))</f>
        <v>2</v>
      </c>
      <c r="X37" s="70">
        <f>IF( OR( Exts[cTB68]=DATE(2099,1,1), Exts[Mext]=0 ), 0, IF( OR( Exts[maxV]&lt;68, Exts[minV]&gt;68 ), 2, 3)  )</f>
        <v>0</v>
      </c>
      <c r="Y37" s="71">
        <f>IF(SUBTOTAL(3,Exts[avgusers]),Exts[avgusers],0)</f>
        <v>27456</v>
      </c>
      <c r="Z37" s="69">
        <f ca="1">IF(SUBTOTAL(3,Exts[CurVersion]),TODAY()-Exts[CurVersion],0)</f>
        <v>263</v>
      </c>
      <c r="AA37" s="69">
        <f>IF(Exts[cTB52]=DATE(2099,1,1), 0, Exts[cTB52]-$AA$6)</f>
        <v>619</v>
      </c>
      <c r="AB37" s="69">
        <f>IF(Exts[[#This Row],[cTB60]]=DATE(2099,1,1), 0, Exts[[#This Row],[cTB60]]-$AA$7)</f>
        <v>157</v>
      </c>
      <c r="AC37" s="69">
        <f>IF(Exts[[#This Row],[cTB68]]=DATE(2099,1,1), 0, Exts[[#This Row],[cTB68]]-$AA$8)</f>
        <v>0</v>
      </c>
      <c r="AD37" s="70">
        <f t="shared" si="3"/>
        <v>19</v>
      </c>
      <c r="AE37" s="70"/>
      <c r="AF37" s="70">
        <f>IF(Exts[[#This Row],[OID]], INDEX( Exts[], MATCH(Exts[[#This Row],[OID]],Exts[ID],0), MATCH("avgusers", Exts[#Headers],0) )+1, Exts[[#This Row],[avgusers]])</f>
        <v>27456</v>
      </c>
      <c r="AG37" s="70"/>
      <c r="AH37" s="70"/>
      <c r="AI37" s="70"/>
    </row>
    <row r="38" spans="1:37" x14ac:dyDescent="0.35">
      <c r="A38" s="72">
        <v>4394</v>
      </c>
      <c r="B38" s="72" t="s">
        <v>43</v>
      </c>
      <c r="C38" s="72">
        <v>27338</v>
      </c>
      <c r="D38" s="72">
        <v>574</v>
      </c>
      <c r="E38" s="68">
        <v>43436</v>
      </c>
      <c r="F38" s="72">
        <v>52</v>
      </c>
      <c r="G38" s="72">
        <v>60</v>
      </c>
      <c r="H38" s="72">
        <v>0</v>
      </c>
      <c r="I38" s="72">
        <v>1</v>
      </c>
      <c r="J38" s="72" t="s">
        <v>44</v>
      </c>
      <c r="K38" s="72">
        <v>98987</v>
      </c>
      <c r="L38" s="72"/>
      <c r="M38" s="72"/>
      <c r="N38" s="68">
        <v>42948</v>
      </c>
      <c r="O38" s="68">
        <v>43310</v>
      </c>
      <c r="P38" s="68">
        <v>72686</v>
      </c>
      <c r="Q38" s="68">
        <v>72686</v>
      </c>
      <c r="R38" s="72" t="s">
        <v>5251</v>
      </c>
      <c r="S38" s="72" t="s">
        <v>3058</v>
      </c>
      <c r="T38" s="70">
        <f>IF(Exts[cTB52]=DATE(2099,1,1), 0, IF(Exts[minV]&gt;52, 1, 2))</f>
        <v>2</v>
      </c>
      <c r="U38" s="69">
        <f t="shared" si="2"/>
        <v>1</v>
      </c>
      <c r="V38" s="69">
        <f>IF(Exts[cTB60]=DATE(2099,1,1), 0, IF(Exts[minV]&gt;60.9, 1, 2))</f>
        <v>2</v>
      </c>
      <c r="W38" s="70">
        <f>IF(Exts[cTB61-67]=DATE(2099,1,1), 0, IF(Exts[minV]&gt;67.9, 1, 2))</f>
        <v>0</v>
      </c>
      <c r="X38" s="70">
        <f>IF( OR( Exts[cTB68]=DATE(2099,1,1), Exts[Mext]=0 ), 0, IF( OR( Exts[maxV]&lt;68, Exts[minV]&gt;68 ), 2, 3)  )</f>
        <v>0</v>
      </c>
      <c r="Y38" s="71">
        <f>IF(SUBTOTAL(3,Exts[avgusers]),Exts[avgusers],0)</f>
        <v>27338</v>
      </c>
      <c r="Z38" s="69">
        <f ca="1">IF(SUBTOTAL(3,Exts[CurVersion]),TODAY()-Exts[CurVersion],0)</f>
        <v>289</v>
      </c>
      <c r="AA38" s="69">
        <f>IF(Exts[cTB52]=DATE(2099,1,1), 0, Exts[cTB52]-$AA$6)</f>
        <v>150</v>
      </c>
      <c r="AB38" s="69">
        <f>IF(Exts[[#This Row],[cTB60]]=DATE(2099,1,1), 0, Exts[[#This Row],[cTB60]]-$AA$7)</f>
        <v>50</v>
      </c>
      <c r="AC38" s="69">
        <f>IF(Exts[[#This Row],[cTB68]]=DATE(2099,1,1), 0, Exts[[#This Row],[cTB68]]-$AA$8)</f>
        <v>0</v>
      </c>
      <c r="AD38" s="70">
        <f t="shared" si="3"/>
        <v>20</v>
      </c>
      <c r="AE38" s="70"/>
      <c r="AF38" s="70">
        <f>IF(Exts[[#This Row],[OID]], INDEX( Exts[], MATCH(Exts[[#This Row],[OID]],Exts[ID],0), MATCH("avgusers", Exts[#Headers],0) )+1, Exts[[#This Row],[avgusers]])</f>
        <v>27338</v>
      </c>
      <c r="AG38" s="70"/>
      <c r="AH38" s="70"/>
      <c r="AI38" s="70"/>
      <c r="AK38" t="s">
        <v>6848</v>
      </c>
    </row>
    <row r="39" spans="1:37" x14ac:dyDescent="0.35">
      <c r="A39" s="72">
        <v>277002</v>
      </c>
      <c r="B39" s="72" t="s">
        <v>50</v>
      </c>
      <c r="C39" s="72">
        <v>23688</v>
      </c>
      <c r="D39" s="72">
        <v>495</v>
      </c>
      <c r="E39" s="68">
        <v>43236</v>
      </c>
      <c r="F39" s="72">
        <v>3</v>
      </c>
      <c r="G39" s="72">
        <v>64</v>
      </c>
      <c r="H39" s="72">
        <v>0</v>
      </c>
      <c r="I39" s="72">
        <v>1</v>
      </c>
      <c r="J39" s="72" t="s">
        <v>51</v>
      </c>
      <c r="K39" s="72">
        <v>5616758</v>
      </c>
      <c r="L39" s="72"/>
      <c r="M39" s="72"/>
      <c r="N39" s="68">
        <v>42665</v>
      </c>
      <c r="O39" s="68">
        <v>42875</v>
      </c>
      <c r="P39" s="68">
        <v>43236</v>
      </c>
      <c r="Q39" s="68">
        <v>72686</v>
      </c>
      <c r="R39" s="72" t="s">
        <v>5784</v>
      </c>
      <c r="S39" s="72" t="s">
        <v>5785</v>
      </c>
      <c r="T39" s="70">
        <f>IF(Exts[cTB52]=DATE(2099,1,1), 0, IF(Exts[minV]&gt;52, 1, 2))</f>
        <v>2</v>
      </c>
      <c r="U39" s="69">
        <f t="shared" si="2"/>
        <v>1</v>
      </c>
      <c r="V39" s="69">
        <f>IF(Exts[cTB60]=DATE(2099,1,1), 0, IF(Exts[minV]&gt;60.9, 1, 2))</f>
        <v>2</v>
      </c>
      <c r="W39" s="70">
        <f>IF(Exts[cTB61-67]=DATE(2099,1,1), 0, IF(Exts[minV]&gt;67.9, 1, 2))</f>
        <v>2</v>
      </c>
      <c r="X39" s="70">
        <f>IF( OR( Exts[cTB68]=DATE(2099,1,1), Exts[Mext]=0 ), 0, IF( OR( Exts[maxV]&lt;68, Exts[minV]&gt;68 ), 2, 3)  )</f>
        <v>0</v>
      </c>
      <c r="Y39" s="71">
        <f>IF(SUBTOTAL(3,Exts[avgusers]),Exts[avgusers],0)</f>
        <v>23688</v>
      </c>
      <c r="Z39" s="69">
        <f ca="1">IF(SUBTOTAL(3,Exts[CurVersion]),TODAY()-Exts[CurVersion],0)</f>
        <v>489</v>
      </c>
      <c r="AA39" s="69">
        <f>IF(Exts[cTB52]=DATE(2099,1,1), 0, Exts[cTB52]-$AA$6)</f>
        <v>-133</v>
      </c>
      <c r="AB39" s="69">
        <f>IF(Exts[[#This Row],[cTB60]]=DATE(2099,1,1), 0, Exts[[#This Row],[cTB60]]-$AA$7)</f>
        <v>-385</v>
      </c>
      <c r="AC39" s="69">
        <f>IF(Exts[[#This Row],[cTB68]]=DATE(2099,1,1), 0, Exts[[#This Row],[cTB68]]-$AA$8)</f>
        <v>0</v>
      </c>
      <c r="AD39" s="70">
        <f t="shared" si="3"/>
        <v>21</v>
      </c>
      <c r="AE39" s="70"/>
      <c r="AF39" s="70">
        <f>IF(Exts[[#This Row],[OID]], INDEX( Exts[], MATCH(Exts[[#This Row],[OID]],Exts[ID],0), MATCH("avgusers", Exts[#Headers],0) )+1, Exts[[#This Row],[avgusers]])</f>
        <v>23688</v>
      </c>
      <c r="AG39" s="70"/>
      <c r="AH39" s="70"/>
      <c r="AI39" s="70"/>
    </row>
    <row r="40" spans="1:37" x14ac:dyDescent="0.35">
      <c r="A40" s="72">
        <v>773590</v>
      </c>
      <c r="B40" s="72" t="s">
        <v>61</v>
      </c>
      <c r="C40" s="72">
        <v>23398</v>
      </c>
      <c r="D40" s="72">
        <v>1158</v>
      </c>
      <c r="E40" s="68">
        <v>43705</v>
      </c>
      <c r="F40" s="72">
        <v>68</v>
      </c>
      <c r="G40" s="72">
        <v>69</v>
      </c>
      <c r="H40" s="72">
        <v>1</v>
      </c>
      <c r="I40" s="72">
        <v>1</v>
      </c>
      <c r="J40" s="72" t="s">
        <v>62</v>
      </c>
      <c r="K40" s="72">
        <v>10309007</v>
      </c>
      <c r="L40" s="72"/>
      <c r="M40" s="72"/>
      <c r="N40" s="68">
        <v>72686</v>
      </c>
      <c r="O40" s="68">
        <v>43495</v>
      </c>
      <c r="P40" s="68">
        <v>43495</v>
      </c>
      <c r="Q40" s="68">
        <v>43699</v>
      </c>
      <c r="R40" s="72" t="s">
        <v>6602</v>
      </c>
      <c r="S40" s="72" t="s">
        <v>6603</v>
      </c>
      <c r="T40" s="70">
        <f>IF(Exts[cTB52]=DATE(2099,1,1), 0, IF(Exts[minV]&gt;52, 1, 2))</f>
        <v>0</v>
      </c>
      <c r="U40" s="69">
        <f t="shared" si="2"/>
        <v>0</v>
      </c>
      <c r="V40" s="69">
        <f>IF(Exts[cTB60]=DATE(2099,1,1), 0, IF(Exts[minV]&gt;60.9, 1, 2))</f>
        <v>1</v>
      </c>
      <c r="W40" s="70">
        <f>IF(Exts[cTB61-67]=DATE(2099,1,1), 0, IF(Exts[minV]&gt;67.9, 1, 2))</f>
        <v>1</v>
      </c>
      <c r="X40" s="70">
        <f>IF( OR( Exts[cTB68]=DATE(2099,1,1), Exts[Mext]=0 ), 0, IF( OR( Exts[maxV]&lt;68, Exts[minV]&gt;68 ), 2, 3)  )</f>
        <v>3</v>
      </c>
      <c r="Y40" s="71">
        <f>IF(SUBTOTAL(3,Exts[avgusers]),Exts[avgusers],0)</f>
        <v>23398</v>
      </c>
      <c r="Z40" s="69">
        <f ca="1">IF(SUBTOTAL(3,Exts[CurVersion]),TODAY()-Exts[CurVersion],0)</f>
        <v>20</v>
      </c>
      <c r="AA40" s="69">
        <f>IF(Exts[cTB52]=DATE(2099,1,1), 0, Exts[cTB52]-$AA$6)</f>
        <v>0</v>
      </c>
      <c r="AB40" s="69">
        <f>IF(Exts[[#This Row],[cTB60]]=DATE(2099,1,1), 0, Exts[[#This Row],[cTB60]]-$AA$7)</f>
        <v>235</v>
      </c>
      <c r="AC40" s="69">
        <f>IF(Exts[[#This Row],[cTB68]]=DATE(2099,1,1), 0, Exts[[#This Row],[cTB68]]-$AA$8)</f>
        <v>2</v>
      </c>
      <c r="AD40" s="70">
        <f t="shared" si="3"/>
        <v>22</v>
      </c>
      <c r="AE40" s="70"/>
      <c r="AF40" s="70">
        <f>IF(Exts[[#This Row],[OID]], INDEX( Exts[], MATCH(Exts[[#This Row],[OID]],Exts[ID],0), MATCH("avgusers", Exts[#Headers],0) )+1, Exts[[#This Row],[avgusers]])</f>
        <v>23398</v>
      </c>
      <c r="AG40" s="70"/>
      <c r="AH40" s="70"/>
      <c r="AI40" s="70"/>
    </row>
    <row r="41" spans="1:37" x14ac:dyDescent="0.35">
      <c r="A41" s="72">
        <v>6622</v>
      </c>
      <c r="B41" s="72" t="s">
        <v>45</v>
      </c>
      <c r="C41" s="72">
        <v>23053</v>
      </c>
      <c r="D41" s="72">
        <v>228</v>
      </c>
      <c r="E41" s="68">
        <v>42194</v>
      </c>
      <c r="F41" s="72">
        <v>5</v>
      </c>
      <c r="G41" s="72">
        <v>42</v>
      </c>
      <c r="H41" s="72">
        <v>0</v>
      </c>
      <c r="I41" s="72">
        <v>1</v>
      </c>
      <c r="J41" s="72" t="s">
        <v>46</v>
      </c>
      <c r="K41" s="72">
        <v>5422377</v>
      </c>
      <c r="L41" s="72"/>
      <c r="M41" s="72"/>
      <c r="N41" s="68">
        <v>72686</v>
      </c>
      <c r="O41" s="68">
        <v>72686</v>
      </c>
      <c r="P41" s="68">
        <v>72686</v>
      </c>
      <c r="Q41" s="68">
        <v>72686</v>
      </c>
      <c r="R41" s="72" t="s">
        <v>5385</v>
      </c>
      <c r="S41" s="72" t="s">
        <v>5386</v>
      </c>
      <c r="T41" s="70">
        <f>IF(Exts[cTB52]=DATE(2099,1,1), 0, IF(Exts[minV]&gt;52, 1, 2))</f>
        <v>0</v>
      </c>
      <c r="U41" s="69">
        <f t="shared" si="2"/>
        <v>0</v>
      </c>
      <c r="V41" s="69">
        <f>IF(Exts[cTB60]=DATE(2099,1,1), 0, IF(Exts[minV]&gt;60.9, 1, 2))</f>
        <v>0</v>
      </c>
      <c r="W41" s="70">
        <f>IF(Exts[cTB61-67]=DATE(2099,1,1), 0, IF(Exts[minV]&gt;67.9, 1, 2))</f>
        <v>0</v>
      </c>
      <c r="X41" s="70">
        <f>IF( OR( Exts[cTB68]=DATE(2099,1,1), Exts[Mext]=0 ), 0, IF( OR( Exts[maxV]&lt;68, Exts[minV]&gt;68 ), 2, 3)  )</f>
        <v>0</v>
      </c>
      <c r="Y41" s="71">
        <f>IF(SUBTOTAL(3,Exts[avgusers]),Exts[avgusers],0)</f>
        <v>23053</v>
      </c>
      <c r="Z41" s="69">
        <f ca="1">IF(SUBTOTAL(3,Exts[CurVersion]),TODAY()-Exts[CurVersion],0)</f>
        <v>1531</v>
      </c>
      <c r="AA41" s="69">
        <f>IF(Exts[cTB52]=DATE(2099,1,1), 0, Exts[cTB52]-$AA$6)</f>
        <v>0</v>
      </c>
      <c r="AB41" s="69">
        <f>IF(Exts[[#This Row],[cTB60]]=DATE(2099,1,1), 0, Exts[[#This Row],[cTB60]]-$AA$7)</f>
        <v>0</v>
      </c>
      <c r="AC41" s="69">
        <f>IF(Exts[[#This Row],[cTB68]]=DATE(2099,1,1), 0, Exts[[#This Row],[cTB68]]-$AA$8)</f>
        <v>0</v>
      </c>
      <c r="AD41" s="70">
        <f t="shared" si="3"/>
        <v>23</v>
      </c>
      <c r="AE41" s="70"/>
      <c r="AF41" s="70">
        <f>IF(Exts[[#This Row],[OID]], INDEX( Exts[], MATCH(Exts[[#This Row],[OID]],Exts[ID],0), MATCH("avgusers", Exts[#Headers],0) )+1, Exts[[#This Row],[avgusers]])</f>
        <v>23053</v>
      </c>
      <c r="AG41" s="70"/>
      <c r="AH41" s="70"/>
      <c r="AI41" s="70"/>
    </row>
    <row r="42" spans="1:37" x14ac:dyDescent="0.35">
      <c r="A42" s="72">
        <v>54035</v>
      </c>
      <c r="B42" s="72" t="s">
        <v>49</v>
      </c>
      <c r="C42" s="72">
        <v>22697</v>
      </c>
      <c r="D42" s="72">
        <v>833</v>
      </c>
      <c r="E42" s="68">
        <v>43710</v>
      </c>
      <c r="F42" s="72">
        <v>68</v>
      </c>
      <c r="G42" s="72">
        <v>100</v>
      </c>
      <c r="H42" s="72">
        <v>1</v>
      </c>
      <c r="I42" s="72">
        <v>2</v>
      </c>
      <c r="J42" s="72" t="s">
        <v>399</v>
      </c>
      <c r="K42" s="72">
        <v>343</v>
      </c>
      <c r="L42" s="72">
        <v>14169072</v>
      </c>
      <c r="M42" s="72"/>
      <c r="N42" s="68">
        <v>42978</v>
      </c>
      <c r="O42" s="68">
        <v>43309</v>
      </c>
      <c r="P42" s="68">
        <v>72686</v>
      </c>
      <c r="Q42" s="68">
        <v>43668</v>
      </c>
      <c r="R42" s="72" t="s">
        <v>5586</v>
      </c>
      <c r="S42" s="72" t="s">
        <v>6769</v>
      </c>
      <c r="T42" s="70">
        <f>IF(Exts[cTB52]=DATE(2099,1,1), 0, IF(Exts[minV]&gt;52, 1, 2))</f>
        <v>1</v>
      </c>
      <c r="U42" s="69">
        <f t="shared" si="2"/>
        <v>0</v>
      </c>
      <c r="V42" s="69">
        <f>IF(Exts[cTB60]=DATE(2099,1,1), 0, IF(Exts[minV]&gt;60.9, 1, 2))</f>
        <v>1</v>
      </c>
      <c r="W42" s="70">
        <f>IF(Exts[cTB61-67]=DATE(2099,1,1), 0, IF(Exts[minV]&gt;67.9, 1, 2))</f>
        <v>0</v>
      </c>
      <c r="X42" s="70">
        <f>IF( OR( Exts[cTB68]=DATE(2099,1,1), Exts[Mext]=0 ), 0, IF( OR( Exts[maxV]&lt;68, Exts[minV]&gt;68 ), 2, 3)  )</f>
        <v>3</v>
      </c>
      <c r="Y42" s="71">
        <f>IF(SUBTOTAL(3,Exts[avgusers]),Exts[avgusers],0)</f>
        <v>22697</v>
      </c>
      <c r="Z42" s="69">
        <f ca="1">IF(SUBTOTAL(3,Exts[CurVersion]),TODAY()-Exts[CurVersion],0)</f>
        <v>15</v>
      </c>
      <c r="AA42" s="69">
        <f>IF(Exts[cTB52]=DATE(2099,1,1), 0, Exts[cTB52]-$AA$6)</f>
        <v>180</v>
      </c>
      <c r="AB42" s="69">
        <f>IF(Exts[[#This Row],[cTB60]]=DATE(2099,1,1), 0, Exts[[#This Row],[cTB60]]-$AA$7)</f>
        <v>49</v>
      </c>
      <c r="AC42" s="69">
        <f>IF(Exts[[#This Row],[cTB68]]=DATE(2099,1,1), 0, Exts[[#This Row],[cTB68]]-$AA$8)</f>
        <v>-29</v>
      </c>
      <c r="AD42" s="70">
        <f t="shared" si="3"/>
        <v>24</v>
      </c>
      <c r="AE42" s="70"/>
      <c r="AF42" s="70">
        <f>IF(Exts[[#This Row],[OID]], INDEX( Exts[], MATCH(Exts[[#This Row],[OID]],Exts[ID],0), MATCH("avgusers", Exts[#Headers],0) )+1, Exts[[#This Row],[avgusers]])</f>
        <v>22697</v>
      </c>
      <c r="AG42" s="70"/>
      <c r="AH42" s="70"/>
      <c r="AI42" s="70"/>
    </row>
    <row r="43" spans="1:37" x14ac:dyDescent="0.35">
      <c r="A43" s="72">
        <v>386321</v>
      </c>
      <c r="B43" s="72" t="s">
        <v>52</v>
      </c>
      <c r="C43" s="72">
        <v>21979</v>
      </c>
      <c r="D43" s="72">
        <v>597</v>
      </c>
      <c r="E43" s="68">
        <v>43696</v>
      </c>
      <c r="F43" s="72">
        <v>68</v>
      </c>
      <c r="G43" s="72">
        <v>100</v>
      </c>
      <c r="H43" s="72">
        <v>1</v>
      </c>
      <c r="I43" s="72">
        <v>1</v>
      </c>
      <c r="J43" s="72" t="s">
        <v>53</v>
      </c>
      <c r="K43" s="72">
        <v>6190887</v>
      </c>
      <c r="L43" s="72"/>
      <c r="M43" s="72"/>
      <c r="N43" s="68">
        <v>42902</v>
      </c>
      <c r="O43" s="68">
        <v>43215</v>
      </c>
      <c r="P43" s="68">
        <v>72686</v>
      </c>
      <c r="Q43" s="68">
        <v>43696</v>
      </c>
      <c r="R43" s="72" t="s">
        <v>6059</v>
      </c>
      <c r="S43" s="72" t="s">
        <v>3058</v>
      </c>
      <c r="T43" s="70">
        <f>IF(Exts[cTB52]=DATE(2099,1,1), 0, IF(Exts[minV]&gt;52, 1, 2))</f>
        <v>1</v>
      </c>
      <c r="U43" s="69">
        <f t="shared" si="2"/>
        <v>0</v>
      </c>
      <c r="V43" s="69">
        <f>IF(Exts[cTB60]=DATE(2099,1,1), 0, IF(Exts[minV]&gt;60.9, 1, 2))</f>
        <v>1</v>
      </c>
      <c r="W43" s="70">
        <f>IF(Exts[cTB61-67]=DATE(2099,1,1), 0, IF(Exts[minV]&gt;67.9, 1, 2))</f>
        <v>0</v>
      </c>
      <c r="X43" s="70">
        <f>IF( OR( Exts[cTB68]=DATE(2099,1,1), Exts[Mext]=0 ), 0, IF( OR( Exts[maxV]&lt;68, Exts[minV]&gt;68 ), 2, 3)  )</f>
        <v>3</v>
      </c>
      <c r="Y43" s="71">
        <f>IF(SUBTOTAL(3,Exts[avgusers]),Exts[avgusers],0)</f>
        <v>21979</v>
      </c>
      <c r="Z43" s="69">
        <f ca="1">IF(SUBTOTAL(3,Exts[CurVersion]),TODAY()-Exts[CurVersion],0)</f>
        <v>29</v>
      </c>
      <c r="AA43" s="69">
        <f>IF(Exts[cTB52]=DATE(2099,1,1), 0, Exts[cTB52]-$AA$6)</f>
        <v>104</v>
      </c>
      <c r="AB43" s="69">
        <f>IF(Exts[[#This Row],[cTB60]]=DATE(2099,1,1), 0, Exts[[#This Row],[cTB60]]-$AA$7)</f>
        <v>-45</v>
      </c>
      <c r="AC43" s="69">
        <f>IF(Exts[[#This Row],[cTB68]]=DATE(2099,1,1), 0, Exts[[#This Row],[cTB68]]-$AA$8)</f>
        <v>-1</v>
      </c>
      <c r="AD43" s="70">
        <f t="shared" si="3"/>
        <v>25</v>
      </c>
      <c r="AE43" s="70"/>
      <c r="AF43" s="70">
        <f>IF(Exts[[#This Row],[OID]], INDEX( Exts[], MATCH(Exts[[#This Row],[OID]],Exts[ID],0), MATCH("avgusers", Exts[#Headers],0) )+1, Exts[[#This Row],[avgusers]])</f>
        <v>21979</v>
      </c>
      <c r="AG43" s="70"/>
      <c r="AH43" s="70"/>
      <c r="AI43" s="70"/>
    </row>
    <row r="44" spans="1:37" x14ac:dyDescent="0.35">
      <c r="A44" s="72">
        <v>3254</v>
      </c>
      <c r="B44" s="72" t="s">
        <v>57</v>
      </c>
      <c r="C44" s="72">
        <v>21759</v>
      </c>
      <c r="D44" s="72">
        <v>576</v>
      </c>
      <c r="E44" s="68">
        <v>43710</v>
      </c>
      <c r="F44" s="72">
        <v>60</v>
      </c>
      <c r="G44" s="72">
        <v>100</v>
      </c>
      <c r="H44" s="72">
        <v>1</v>
      </c>
      <c r="I44" s="72">
        <v>2</v>
      </c>
      <c r="J44" s="72" t="s">
        <v>400</v>
      </c>
      <c r="K44" s="72">
        <v>66492</v>
      </c>
      <c r="L44" s="72">
        <v>40600</v>
      </c>
      <c r="M44" s="72"/>
      <c r="N44" s="68">
        <v>42795</v>
      </c>
      <c r="O44" s="68">
        <v>43172</v>
      </c>
      <c r="P44" s="68">
        <v>43606</v>
      </c>
      <c r="Q44" s="68">
        <v>43606</v>
      </c>
      <c r="R44" s="72" t="s">
        <v>5179</v>
      </c>
      <c r="S44" s="72" t="s">
        <v>3058</v>
      </c>
      <c r="T44" s="70">
        <f>IF(Exts[cTB52]=DATE(2099,1,1), 0, IF(Exts[minV]&gt;52, 1, 2))</f>
        <v>1</v>
      </c>
      <c r="U44" s="69">
        <f t="shared" si="2"/>
        <v>0</v>
      </c>
      <c r="V44" s="69">
        <f>IF(Exts[cTB60]=DATE(2099,1,1), 0, IF(Exts[minV]&gt;60.9, 1, 2))</f>
        <v>2</v>
      </c>
      <c r="W44" s="70">
        <f>IF(Exts[cTB61-67]=DATE(2099,1,1), 0, IF(Exts[minV]&gt;67.9, 1, 2))</f>
        <v>2</v>
      </c>
      <c r="X44" s="70">
        <f>IF( OR( Exts[cTB68]=DATE(2099,1,1), Exts[Mext]=0 ), 0, IF( OR( Exts[maxV]&lt;68, Exts[minV]&gt;68 ), 2, 3)  )</f>
        <v>3</v>
      </c>
      <c r="Y44" s="71">
        <f>IF(SUBTOTAL(3,Exts[avgusers]),Exts[avgusers],0)</f>
        <v>21759</v>
      </c>
      <c r="Z44" s="69">
        <f ca="1">IF(SUBTOTAL(3,Exts[CurVersion]),TODAY()-Exts[CurVersion],0)</f>
        <v>15</v>
      </c>
      <c r="AA44" s="69">
        <f>IF(Exts[cTB52]=DATE(2099,1,1), 0, Exts[cTB52]-$AA$6)</f>
        <v>-3</v>
      </c>
      <c r="AB44" s="69">
        <f>IF(Exts[[#This Row],[cTB60]]=DATE(2099,1,1), 0, Exts[[#This Row],[cTB60]]-$AA$7)</f>
        <v>-88</v>
      </c>
      <c r="AC44" s="69">
        <f>IF(Exts[[#This Row],[cTB68]]=DATE(2099,1,1), 0, Exts[[#This Row],[cTB68]]-$AA$8)</f>
        <v>-91</v>
      </c>
      <c r="AD44" s="70">
        <f t="shared" si="3"/>
        <v>26</v>
      </c>
      <c r="AE44" s="70"/>
      <c r="AF44" s="70">
        <f>IF(Exts[[#This Row],[OID]], INDEX( Exts[], MATCH(Exts[[#This Row],[OID]],Exts[ID],0), MATCH("avgusers", Exts[#Headers],0) )+1, Exts[[#This Row],[avgusers]])</f>
        <v>21759</v>
      </c>
      <c r="AG44" s="70"/>
      <c r="AH44" s="70"/>
      <c r="AI44" s="70"/>
    </row>
    <row r="45" spans="1:37" x14ac:dyDescent="0.35">
      <c r="A45" s="72">
        <v>986288</v>
      </c>
      <c r="B45" s="72" t="s">
        <v>2195</v>
      </c>
      <c r="C45" s="72">
        <v>21746</v>
      </c>
      <c r="D45" s="72">
        <v>0</v>
      </c>
      <c r="E45" s="68">
        <v>43602</v>
      </c>
      <c r="F45" s="72">
        <v>60</v>
      </c>
      <c r="G45" s="72">
        <v>63</v>
      </c>
      <c r="H45" s="72">
        <v>0</v>
      </c>
      <c r="I45" s="72">
        <v>1</v>
      </c>
      <c r="J45" s="72" t="s">
        <v>2196</v>
      </c>
      <c r="K45" s="72">
        <v>13597965</v>
      </c>
      <c r="L45" s="72"/>
      <c r="M45" s="72"/>
      <c r="N45" s="68">
        <v>72686</v>
      </c>
      <c r="O45" s="68">
        <v>43486</v>
      </c>
      <c r="P45" s="68">
        <v>43486</v>
      </c>
      <c r="Q45" s="68">
        <v>72686</v>
      </c>
      <c r="R45" s="72" t="s">
        <v>6682</v>
      </c>
      <c r="S45" s="72" t="s">
        <v>6683</v>
      </c>
      <c r="T45" s="70">
        <f>IF(Exts[cTB52]=DATE(2099,1,1), 0, IF(Exts[minV]&gt;52, 1, 2))</f>
        <v>0</v>
      </c>
      <c r="U45" s="69">
        <f t="shared" si="2"/>
        <v>0</v>
      </c>
      <c r="V45" s="69">
        <f>IF(Exts[cTB60]=DATE(2099,1,1), 0, IF(Exts[minV]&gt;60.9, 1, 2))</f>
        <v>2</v>
      </c>
      <c r="W45" s="70">
        <f>IF(Exts[cTB61-67]=DATE(2099,1,1), 0, IF(Exts[minV]&gt;67.9, 1, 2))</f>
        <v>2</v>
      </c>
      <c r="X45" s="70">
        <f>IF( OR( Exts[cTB68]=DATE(2099,1,1), Exts[Mext]=0 ), 0, IF( OR( Exts[maxV]&lt;68, Exts[minV]&gt;68 ), 2, 3)  )</f>
        <v>0</v>
      </c>
      <c r="Y45" s="71">
        <f>IF(SUBTOTAL(3,Exts[avgusers]),Exts[avgusers],0)</f>
        <v>21746</v>
      </c>
      <c r="Z45" s="69">
        <f ca="1">IF(SUBTOTAL(3,Exts[CurVersion]),TODAY()-Exts[CurVersion],0)</f>
        <v>123</v>
      </c>
      <c r="AA45" s="69">
        <f>IF(Exts[cTB52]=DATE(2099,1,1), 0, Exts[cTB52]-$AA$6)</f>
        <v>0</v>
      </c>
      <c r="AB45" s="69">
        <f>IF(Exts[[#This Row],[cTB60]]=DATE(2099,1,1), 0, Exts[[#This Row],[cTB60]]-$AA$7)</f>
        <v>226</v>
      </c>
      <c r="AC45" s="69">
        <f>IF(Exts[[#This Row],[cTB68]]=DATE(2099,1,1), 0, Exts[[#This Row],[cTB68]]-$AA$8)</f>
        <v>0</v>
      </c>
      <c r="AD45" s="70">
        <f t="shared" si="3"/>
        <v>27</v>
      </c>
      <c r="AE45" s="70"/>
      <c r="AF45" s="70">
        <f>IF(Exts[[#This Row],[OID]], INDEX( Exts[], MATCH(Exts[[#This Row],[OID]],Exts[ID],0), MATCH("avgusers", Exts[#Headers],0) )+1, Exts[[#This Row],[avgusers]])</f>
        <v>21746</v>
      </c>
      <c r="AG45" s="70"/>
      <c r="AH45" s="70"/>
      <c r="AI45" s="70"/>
    </row>
    <row r="46" spans="1:37" x14ac:dyDescent="0.35">
      <c r="A46" s="72">
        <v>64758</v>
      </c>
      <c r="B46" s="72" t="s">
        <v>59</v>
      </c>
      <c r="C46" s="72">
        <v>21579</v>
      </c>
      <c r="D46" s="72">
        <v>349</v>
      </c>
      <c r="E46" s="68">
        <v>43706</v>
      </c>
      <c r="F46" s="72">
        <v>68</v>
      </c>
      <c r="G46" s="72">
        <v>68</v>
      </c>
      <c r="H46" s="72">
        <v>1</v>
      </c>
      <c r="I46" s="72">
        <v>1</v>
      </c>
      <c r="J46" s="72" t="s">
        <v>60</v>
      </c>
      <c r="K46" s="72">
        <v>5066124</v>
      </c>
      <c r="L46" s="72"/>
      <c r="M46" s="72"/>
      <c r="N46" s="68">
        <v>42629</v>
      </c>
      <c r="O46" s="68">
        <v>43215</v>
      </c>
      <c r="P46" s="68">
        <v>72686</v>
      </c>
      <c r="Q46" s="68">
        <v>43660</v>
      </c>
      <c r="R46" s="72" t="s">
        <v>5613</v>
      </c>
      <c r="S46" s="72" t="s">
        <v>5614</v>
      </c>
      <c r="T46" s="70">
        <f>IF(Exts[cTB52]=DATE(2099,1,1), 0, IF(Exts[minV]&gt;52, 1, 2))</f>
        <v>1</v>
      </c>
      <c r="U46" s="69">
        <f t="shared" si="2"/>
        <v>0</v>
      </c>
      <c r="V46" s="69">
        <f>IF(Exts[cTB60]=DATE(2099,1,1), 0, IF(Exts[minV]&gt;60.9, 1, 2))</f>
        <v>1</v>
      </c>
      <c r="W46" s="70">
        <f>IF(Exts[cTB61-67]=DATE(2099,1,1), 0, IF(Exts[minV]&gt;67.9, 1, 2))</f>
        <v>0</v>
      </c>
      <c r="X46" s="70">
        <f>IF( OR( Exts[cTB68]=DATE(2099,1,1), Exts[Mext]=0 ), 0, IF( OR( Exts[maxV]&lt;68, Exts[minV]&gt;68 ), 2, 3)  )</f>
        <v>3</v>
      </c>
      <c r="Y46" s="71">
        <f>IF(SUBTOTAL(3,Exts[avgusers]),Exts[avgusers],0)</f>
        <v>21579</v>
      </c>
      <c r="Z46" s="69">
        <f ca="1">IF(SUBTOTAL(3,Exts[CurVersion]),TODAY()-Exts[CurVersion],0)</f>
        <v>19</v>
      </c>
      <c r="AA46" s="69">
        <f>IF(Exts[cTB52]=DATE(2099,1,1), 0, Exts[cTB52]-$AA$6)</f>
        <v>-169</v>
      </c>
      <c r="AB46" s="69">
        <f>IF(Exts[[#This Row],[cTB60]]=DATE(2099,1,1), 0, Exts[[#This Row],[cTB60]]-$AA$7)</f>
        <v>-45</v>
      </c>
      <c r="AC46" s="69">
        <f>IF(Exts[[#This Row],[cTB68]]=DATE(2099,1,1), 0, Exts[[#This Row],[cTB68]]-$AA$8)</f>
        <v>-37</v>
      </c>
      <c r="AD46" s="70">
        <f t="shared" si="3"/>
        <v>28</v>
      </c>
      <c r="AE46" s="70"/>
      <c r="AF46" s="70">
        <f>IF(Exts[[#This Row],[OID]], INDEX( Exts[], MATCH(Exts[[#This Row],[OID]],Exts[ID],0), MATCH("avgusers", Exts[#Headers],0) )+1, Exts[[#This Row],[avgusers]])</f>
        <v>21579</v>
      </c>
      <c r="AG46" s="70"/>
      <c r="AH46" s="70"/>
      <c r="AI46" s="70"/>
    </row>
    <row r="47" spans="1:37" x14ac:dyDescent="0.35">
      <c r="A47" s="72">
        <v>962584</v>
      </c>
      <c r="B47" s="72" t="s">
        <v>64</v>
      </c>
      <c r="C47" s="72">
        <v>21215</v>
      </c>
      <c r="D47" s="72">
        <v>2321</v>
      </c>
      <c r="E47" s="68">
        <v>43388</v>
      </c>
      <c r="F47" s="72">
        <v>58</v>
      </c>
      <c r="G47" s="72">
        <v>65</v>
      </c>
      <c r="H47" s="72">
        <v>0</v>
      </c>
      <c r="I47" s="72">
        <v>1</v>
      </c>
      <c r="J47" s="72" t="s">
        <v>65</v>
      </c>
      <c r="K47" s="72">
        <v>2018788</v>
      </c>
      <c r="L47" s="72"/>
      <c r="M47" s="72"/>
      <c r="N47" s="68">
        <v>43203</v>
      </c>
      <c r="O47" s="68">
        <v>43324</v>
      </c>
      <c r="P47" s="68">
        <v>43324</v>
      </c>
      <c r="Q47" s="68">
        <v>72686</v>
      </c>
      <c r="R47" s="72" t="s">
        <v>6665</v>
      </c>
      <c r="S47" s="72" t="s">
        <v>6666</v>
      </c>
      <c r="T47" s="70">
        <f>IF(Exts[cTB52]=DATE(2099,1,1), 0, IF(Exts[minV]&gt;52, 1, 2))</f>
        <v>1</v>
      </c>
      <c r="U47" s="69">
        <f t="shared" si="2"/>
        <v>1</v>
      </c>
      <c r="V47" s="69">
        <f>IF(Exts[cTB60]=DATE(2099,1,1), 0, IF(Exts[minV]&gt;60.9, 1, 2))</f>
        <v>2</v>
      </c>
      <c r="W47" s="70">
        <f>IF(Exts[cTB61-67]=DATE(2099,1,1), 0, IF(Exts[minV]&gt;67.9, 1, 2))</f>
        <v>2</v>
      </c>
      <c r="X47" s="70">
        <f>IF( OR( Exts[cTB68]=DATE(2099,1,1), Exts[Mext]=0 ), 0, IF( OR( Exts[maxV]&lt;68, Exts[minV]&gt;68 ), 2, 3)  )</f>
        <v>0</v>
      </c>
      <c r="Y47" s="71">
        <f>IF(SUBTOTAL(3,Exts[avgusers]),Exts[avgusers],0)</f>
        <v>21215</v>
      </c>
      <c r="Z47" s="69">
        <f ca="1">IF(SUBTOTAL(3,Exts[CurVersion]),TODAY()-Exts[CurVersion],0)</f>
        <v>337</v>
      </c>
      <c r="AA47" s="69">
        <f>IF(Exts[cTB52]=DATE(2099,1,1), 0, Exts[cTB52]-$AA$6)</f>
        <v>405</v>
      </c>
      <c r="AB47" s="69">
        <f>IF(Exts[[#This Row],[cTB60]]=DATE(2099,1,1), 0, Exts[[#This Row],[cTB60]]-$AA$7)</f>
        <v>64</v>
      </c>
      <c r="AC47" s="69">
        <f>IF(Exts[[#This Row],[cTB68]]=DATE(2099,1,1), 0, Exts[[#This Row],[cTB68]]-$AA$8)</f>
        <v>0</v>
      </c>
      <c r="AD47" s="70">
        <f t="shared" si="3"/>
        <v>29</v>
      </c>
      <c r="AE47" s="70"/>
      <c r="AF47" s="70">
        <f>IF(Exts[[#This Row],[OID]], INDEX( Exts[], MATCH(Exts[[#This Row],[OID]],Exts[ID],0), MATCH("avgusers", Exts[#Headers],0) )+1, Exts[[#This Row],[avgusers]])</f>
        <v>21215</v>
      </c>
      <c r="AG47" s="70"/>
      <c r="AH47" s="70"/>
      <c r="AI47" s="70"/>
    </row>
    <row r="48" spans="1:37" x14ac:dyDescent="0.35">
      <c r="A48" s="72">
        <v>344149</v>
      </c>
      <c r="B48" s="72" t="s">
        <v>826</v>
      </c>
      <c r="C48" s="72">
        <v>20495</v>
      </c>
      <c r="D48" s="72">
        <v>28</v>
      </c>
      <c r="E48" s="68">
        <v>41737</v>
      </c>
      <c r="F48" s="72">
        <v>17</v>
      </c>
      <c r="G48" s="72">
        <v>46</v>
      </c>
      <c r="H48" s="72">
        <v>0</v>
      </c>
      <c r="I48" s="72">
        <v>1</v>
      </c>
      <c r="J48" s="72" t="s">
        <v>425</v>
      </c>
      <c r="K48" s="72">
        <v>12110223</v>
      </c>
      <c r="L48" s="72"/>
      <c r="M48" s="72"/>
      <c r="N48" s="68">
        <v>72686</v>
      </c>
      <c r="O48" s="68">
        <v>72686</v>
      </c>
      <c r="P48" s="68">
        <v>72686</v>
      </c>
      <c r="Q48" s="68">
        <v>72686</v>
      </c>
      <c r="R48" s="72" t="s">
        <v>5928</v>
      </c>
      <c r="S48" s="72" t="s">
        <v>3058</v>
      </c>
      <c r="T48" s="70">
        <f>IF(Exts[cTB52]=DATE(2099,1,1), 0, IF(Exts[minV]&gt;52, 1, 2))</f>
        <v>0</v>
      </c>
      <c r="U48" s="69">
        <f t="shared" si="2"/>
        <v>0</v>
      </c>
      <c r="V48" s="69">
        <f>IF(Exts[cTB60]=DATE(2099,1,1), 0, IF(Exts[minV]&gt;60.9, 1, 2))</f>
        <v>0</v>
      </c>
      <c r="W48" s="70">
        <f>IF(Exts[cTB61-67]=DATE(2099,1,1), 0, IF(Exts[minV]&gt;67.9, 1, 2))</f>
        <v>0</v>
      </c>
      <c r="X48" s="70">
        <f>IF( OR( Exts[cTB68]=DATE(2099,1,1), Exts[Mext]=0 ), 0, IF( OR( Exts[maxV]&lt;68, Exts[minV]&gt;68 ), 2, 3)  )</f>
        <v>0</v>
      </c>
      <c r="Y48" s="71">
        <f>IF(SUBTOTAL(3,Exts[avgusers]),Exts[avgusers],0)</f>
        <v>20495</v>
      </c>
      <c r="Z48" s="69">
        <f ca="1">IF(SUBTOTAL(3,Exts[CurVersion]),TODAY()-Exts[CurVersion],0)</f>
        <v>1988</v>
      </c>
      <c r="AA48" s="69">
        <f>IF(Exts[cTB52]=DATE(2099,1,1), 0, Exts[cTB52]-$AA$6)</f>
        <v>0</v>
      </c>
      <c r="AB48" s="69">
        <f>IF(Exts[[#This Row],[cTB60]]=DATE(2099,1,1), 0, Exts[[#This Row],[cTB60]]-$AA$7)</f>
        <v>0</v>
      </c>
      <c r="AC48" s="69">
        <f>IF(Exts[[#This Row],[cTB68]]=DATE(2099,1,1), 0, Exts[[#This Row],[cTB68]]-$AA$8)</f>
        <v>0</v>
      </c>
      <c r="AD48" s="70">
        <f t="shared" si="3"/>
        <v>30</v>
      </c>
      <c r="AE48" s="70"/>
      <c r="AF48" s="70">
        <f>IF(Exts[[#This Row],[OID]], INDEX( Exts[], MATCH(Exts[[#This Row],[OID]],Exts[ID],0), MATCH("avgusers", Exts[#Headers],0) )+1, Exts[[#This Row],[avgusers]])</f>
        <v>20495</v>
      </c>
      <c r="AG48" s="70"/>
      <c r="AH48" s="70"/>
      <c r="AI48" s="70"/>
    </row>
    <row r="49" spans="1:35" x14ac:dyDescent="0.35">
      <c r="A49" s="72">
        <v>487108</v>
      </c>
      <c r="B49" s="72" t="s">
        <v>75</v>
      </c>
      <c r="C49" s="72">
        <v>18913</v>
      </c>
      <c r="D49" s="72">
        <v>243</v>
      </c>
      <c r="E49" s="68">
        <v>43715</v>
      </c>
      <c r="F49" s="72">
        <v>52</v>
      </c>
      <c r="G49" s="72">
        <v>60</v>
      </c>
      <c r="H49" s="72">
        <v>0</v>
      </c>
      <c r="I49" s="72">
        <v>1</v>
      </c>
      <c r="J49" s="72" t="s">
        <v>76</v>
      </c>
      <c r="K49" s="72">
        <v>182999</v>
      </c>
      <c r="L49" s="72"/>
      <c r="M49" s="72"/>
      <c r="N49" s="68">
        <v>42830</v>
      </c>
      <c r="O49" s="68">
        <v>43228</v>
      </c>
      <c r="P49" s="68">
        <v>72686</v>
      </c>
      <c r="Q49" s="68">
        <v>72686</v>
      </c>
      <c r="R49" s="72" t="s">
        <v>6277</v>
      </c>
      <c r="S49" s="72" t="s">
        <v>6278</v>
      </c>
      <c r="T49" s="70">
        <f>IF(Exts[cTB52]=DATE(2099,1,1), 0, IF(Exts[minV]&gt;52, 1, 2))</f>
        <v>2</v>
      </c>
      <c r="U49" s="69">
        <f t="shared" si="2"/>
        <v>1</v>
      </c>
      <c r="V49" s="69">
        <f>IF(Exts[cTB60]=DATE(2099,1,1), 0, IF(Exts[minV]&gt;60.9, 1, 2))</f>
        <v>2</v>
      </c>
      <c r="W49" s="70">
        <f>IF(Exts[cTB61-67]=DATE(2099,1,1), 0, IF(Exts[minV]&gt;67.9, 1, 2))</f>
        <v>0</v>
      </c>
      <c r="X49" s="70">
        <f>IF( OR( Exts[cTB68]=DATE(2099,1,1), Exts[Mext]=0 ), 0, IF( OR( Exts[maxV]&lt;68, Exts[minV]&gt;68 ), 2, 3)  )</f>
        <v>0</v>
      </c>
      <c r="Y49" s="71">
        <f>IF(SUBTOTAL(3,Exts[avgusers]),Exts[avgusers],0)</f>
        <v>18913</v>
      </c>
      <c r="Z49" s="69">
        <f ca="1">IF(SUBTOTAL(3,Exts[CurVersion]),TODAY()-Exts[CurVersion],0)</f>
        <v>10</v>
      </c>
      <c r="AA49" s="69">
        <f>IF(Exts[cTB52]=DATE(2099,1,1), 0, Exts[cTB52]-$AA$6)</f>
        <v>32</v>
      </c>
      <c r="AB49" s="69">
        <f>IF(Exts[[#This Row],[cTB60]]=DATE(2099,1,1), 0, Exts[[#This Row],[cTB60]]-$AA$7)</f>
        <v>-32</v>
      </c>
      <c r="AC49" s="69">
        <f>IF(Exts[[#This Row],[cTB68]]=DATE(2099,1,1), 0, Exts[[#This Row],[cTB68]]-$AA$8)</f>
        <v>0</v>
      </c>
      <c r="AD49" s="70">
        <f t="shared" si="3"/>
        <v>31</v>
      </c>
      <c r="AE49" s="70"/>
      <c r="AF49" s="70">
        <f>IF(Exts[[#This Row],[OID]], INDEX( Exts[], MATCH(Exts[[#This Row],[OID]],Exts[ID],0), MATCH("avgusers", Exts[#Headers],0) )+1, Exts[[#This Row],[avgusers]])</f>
        <v>18913</v>
      </c>
      <c r="AG49" s="70"/>
      <c r="AH49" s="70"/>
      <c r="AI49" s="70"/>
    </row>
    <row r="50" spans="1:35" x14ac:dyDescent="0.35">
      <c r="A50" s="72">
        <v>2281</v>
      </c>
      <c r="B50" s="72" t="s">
        <v>70</v>
      </c>
      <c r="C50" s="72">
        <v>18637</v>
      </c>
      <c r="D50" s="72">
        <v>455</v>
      </c>
      <c r="E50" s="68">
        <v>43343</v>
      </c>
      <c r="F50" s="72">
        <v>60</v>
      </c>
      <c r="G50" s="72">
        <v>60</v>
      </c>
      <c r="H50" s="72">
        <v>0</v>
      </c>
      <c r="I50" s="72">
        <v>1</v>
      </c>
      <c r="J50" s="72" t="s">
        <v>71</v>
      </c>
      <c r="K50" s="72">
        <v>7226</v>
      </c>
      <c r="L50" s="72"/>
      <c r="M50" s="72"/>
      <c r="N50" s="68">
        <v>42854</v>
      </c>
      <c r="O50" s="68">
        <v>43337</v>
      </c>
      <c r="P50" s="68">
        <v>72686</v>
      </c>
      <c r="Q50" s="68">
        <v>72686</v>
      </c>
      <c r="R50" s="72" t="s">
        <v>5111</v>
      </c>
      <c r="S50" s="72" t="s">
        <v>6747</v>
      </c>
      <c r="T50" s="70">
        <f>IF(Exts[cTB52]=DATE(2099,1,1), 0, IF(Exts[minV]&gt;52, 1, 2))</f>
        <v>1</v>
      </c>
      <c r="U50" s="69">
        <f t="shared" si="2"/>
        <v>0</v>
      </c>
      <c r="V50" s="69">
        <f>IF(Exts[cTB60]=DATE(2099,1,1), 0, IF(Exts[minV]&gt;60.9, 1, 2))</f>
        <v>2</v>
      </c>
      <c r="W50" s="70">
        <f>IF(Exts[cTB61-67]=DATE(2099,1,1), 0, IF(Exts[minV]&gt;67.9, 1, 2))</f>
        <v>0</v>
      </c>
      <c r="X50" s="70">
        <f>IF( OR( Exts[cTB68]=DATE(2099,1,1), Exts[Mext]=0 ), 0, IF( OR( Exts[maxV]&lt;68, Exts[minV]&gt;68 ), 2, 3)  )</f>
        <v>0</v>
      </c>
      <c r="Y50" s="71">
        <f>IF(SUBTOTAL(3,Exts[avgusers]),Exts[avgusers],0)</f>
        <v>18637</v>
      </c>
      <c r="Z50" s="69">
        <f ca="1">IF(SUBTOTAL(3,Exts[CurVersion]),TODAY()-Exts[CurVersion],0)</f>
        <v>382</v>
      </c>
      <c r="AA50" s="69">
        <f>IF(Exts[cTB52]=DATE(2099,1,1), 0, Exts[cTB52]-$AA$6)</f>
        <v>56</v>
      </c>
      <c r="AB50" s="69">
        <f>IF(Exts[[#This Row],[cTB60]]=DATE(2099,1,1), 0, Exts[[#This Row],[cTB60]]-$AA$7)</f>
        <v>77</v>
      </c>
      <c r="AC50" s="69">
        <f>IF(Exts[[#This Row],[cTB68]]=DATE(2099,1,1), 0, Exts[[#This Row],[cTB68]]-$AA$8)</f>
        <v>0</v>
      </c>
      <c r="AD50" s="70">
        <f t="shared" si="3"/>
        <v>32</v>
      </c>
      <c r="AE50" s="70"/>
      <c r="AF50" s="70">
        <f>IF(Exts[[#This Row],[OID]], INDEX( Exts[], MATCH(Exts[[#This Row],[OID]],Exts[ID],0), MATCH("avgusers", Exts[#Headers],0) )+1, Exts[[#This Row],[avgusers]])</f>
        <v>18637</v>
      </c>
      <c r="AG50" s="70"/>
      <c r="AH50" s="70"/>
      <c r="AI50" s="70"/>
    </row>
    <row r="51" spans="1:35" x14ac:dyDescent="0.35">
      <c r="A51" s="72">
        <v>986386</v>
      </c>
      <c r="B51" s="72" t="s">
        <v>827</v>
      </c>
      <c r="C51" s="72">
        <v>18214</v>
      </c>
      <c r="D51" s="72">
        <v>0</v>
      </c>
      <c r="E51" s="68">
        <v>43487</v>
      </c>
      <c r="F51" s="72">
        <v>60</v>
      </c>
      <c r="G51" s="72">
        <v>65</v>
      </c>
      <c r="H51" s="72">
        <v>1</v>
      </c>
      <c r="I51" s="72">
        <v>1</v>
      </c>
      <c r="J51" s="72" t="s">
        <v>828</v>
      </c>
      <c r="K51" s="72">
        <v>14158447</v>
      </c>
      <c r="L51" s="72"/>
      <c r="M51" s="72"/>
      <c r="N51" s="68">
        <v>72686</v>
      </c>
      <c r="O51" s="68">
        <v>43427</v>
      </c>
      <c r="P51" s="68">
        <v>43487</v>
      </c>
      <c r="Q51" s="68">
        <v>72686</v>
      </c>
      <c r="R51" s="72" t="s">
        <v>6696</v>
      </c>
      <c r="S51" s="72" t="s">
        <v>6697</v>
      </c>
      <c r="T51" s="70">
        <f>IF(Exts[cTB52]=DATE(2099,1,1), 0, IF(Exts[minV]&gt;52, 1, 2))</f>
        <v>0</v>
      </c>
      <c r="U51" s="69">
        <f t="shared" si="2"/>
        <v>0</v>
      </c>
      <c r="V51" s="69">
        <f>IF(Exts[cTB60]=DATE(2099,1,1), 0, IF(Exts[minV]&gt;60.9, 1, 2))</f>
        <v>2</v>
      </c>
      <c r="W51" s="70">
        <f>IF(Exts[cTB61-67]=DATE(2099,1,1), 0, IF(Exts[minV]&gt;67.9, 1, 2))</f>
        <v>2</v>
      </c>
      <c r="X51" s="70">
        <f>IF( OR( Exts[cTB68]=DATE(2099,1,1), Exts[Mext]=0 ), 0, IF( OR( Exts[maxV]&lt;68, Exts[minV]&gt;68 ), 2, 3)  )</f>
        <v>0</v>
      </c>
      <c r="Y51" s="71">
        <f>IF(SUBTOTAL(3,Exts[avgusers]),Exts[avgusers],0)</f>
        <v>18214</v>
      </c>
      <c r="Z51" s="69">
        <f ca="1">IF(SUBTOTAL(3,Exts[CurVersion]),TODAY()-Exts[CurVersion],0)</f>
        <v>238</v>
      </c>
      <c r="AA51" s="69">
        <f>IF(Exts[cTB52]=DATE(2099,1,1), 0, Exts[cTB52]-$AA$6)</f>
        <v>0</v>
      </c>
      <c r="AB51" s="69">
        <f>IF(Exts[[#This Row],[cTB60]]=DATE(2099,1,1), 0, Exts[[#This Row],[cTB60]]-$AA$7)</f>
        <v>167</v>
      </c>
      <c r="AC51" s="69">
        <f>IF(Exts[[#This Row],[cTB68]]=DATE(2099,1,1), 0, Exts[[#This Row],[cTB68]]-$AA$8)</f>
        <v>0</v>
      </c>
      <c r="AD51" s="70">
        <f t="shared" si="3"/>
        <v>33</v>
      </c>
      <c r="AE51" s="70"/>
      <c r="AF51" s="70">
        <f>IF(Exts[[#This Row],[OID]], INDEX( Exts[], MATCH(Exts[[#This Row],[OID]],Exts[ID],0), MATCH("avgusers", Exts[#Headers],0) )+1, Exts[[#This Row],[avgusers]])</f>
        <v>18214</v>
      </c>
      <c r="AG51" s="70"/>
      <c r="AH51" s="70"/>
      <c r="AI51" s="70"/>
    </row>
    <row r="52" spans="1:35" x14ac:dyDescent="0.35">
      <c r="A52" s="72">
        <v>4433</v>
      </c>
      <c r="B52" s="72" t="s">
        <v>47</v>
      </c>
      <c r="C52" s="72">
        <v>17872</v>
      </c>
      <c r="D52" s="72">
        <v>1562</v>
      </c>
      <c r="E52" s="68">
        <v>40821</v>
      </c>
      <c r="F52" s="72">
        <v>1.5</v>
      </c>
      <c r="G52" s="72">
        <v>12</v>
      </c>
      <c r="H52" s="72">
        <v>0</v>
      </c>
      <c r="I52" s="72">
        <v>1</v>
      </c>
      <c r="J52" s="72" t="s">
        <v>48</v>
      </c>
      <c r="K52" s="72">
        <v>100945</v>
      </c>
      <c r="L52" s="72"/>
      <c r="M52" s="72"/>
      <c r="N52" s="68">
        <v>72686</v>
      </c>
      <c r="O52" s="68">
        <v>72686</v>
      </c>
      <c r="P52" s="68">
        <v>72686</v>
      </c>
      <c r="Q52" s="68">
        <v>72686</v>
      </c>
      <c r="R52" s="72" t="s">
        <v>5256</v>
      </c>
      <c r="S52" s="72" t="s">
        <v>5257</v>
      </c>
      <c r="T52" s="70">
        <f>IF(Exts[cTB52]=DATE(2099,1,1), 0, IF(Exts[minV]&gt;52, 1, 2))</f>
        <v>0</v>
      </c>
      <c r="U52" s="69">
        <f t="shared" si="2"/>
        <v>0</v>
      </c>
      <c r="V52" s="69">
        <f>IF(Exts[cTB60]=DATE(2099,1,1), 0, IF(Exts[minV]&gt;60.9, 1, 2))</f>
        <v>0</v>
      </c>
      <c r="W52" s="70">
        <f>IF(Exts[cTB61-67]=DATE(2099,1,1), 0, IF(Exts[minV]&gt;67.9, 1, 2))</f>
        <v>0</v>
      </c>
      <c r="X52" s="70">
        <f>IF( OR( Exts[cTB68]=DATE(2099,1,1), Exts[Mext]=0 ), 0, IF( OR( Exts[maxV]&lt;68, Exts[minV]&gt;68 ), 2, 3)  )</f>
        <v>0</v>
      </c>
      <c r="Y52" s="71">
        <f>IF(SUBTOTAL(3,Exts[avgusers]),Exts[avgusers],0)</f>
        <v>17872</v>
      </c>
      <c r="Z52" s="69">
        <f ca="1">IF(SUBTOTAL(3,Exts[CurVersion]),TODAY()-Exts[CurVersion],0)</f>
        <v>2904</v>
      </c>
      <c r="AA52" s="69">
        <f>IF(Exts[cTB52]=DATE(2099,1,1), 0, Exts[cTB52]-$AA$6)</f>
        <v>0</v>
      </c>
      <c r="AB52" s="69">
        <f>IF(Exts[[#This Row],[cTB60]]=DATE(2099,1,1), 0, Exts[[#This Row],[cTB60]]-$AA$7)</f>
        <v>0</v>
      </c>
      <c r="AC52" s="69">
        <f>IF(Exts[[#This Row],[cTB68]]=DATE(2099,1,1), 0, Exts[[#This Row],[cTB68]]-$AA$8)</f>
        <v>0</v>
      </c>
      <c r="AD52" s="70">
        <f t="shared" si="3"/>
        <v>34</v>
      </c>
      <c r="AE52" s="70"/>
      <c r="AF52" s="70">
        <f>IF(Exts[[#This Row],[OID]], INDEX( Exts[], MATCH(Exts[[#This Row],[OID]],Exts[ID],0), MATCH("avgusers", Exts[#Headers],0) )+1, Exts[[#This Row],[avgusers]])</f>
        <v>17872</v>
      </c>
      <c r="AG52" s="70"/>
      <c r="AH52" s="70"/>
      <c r="AI52" s="70"/>
    </row>
    <row r="53" spans="1:35" x14ac:dyDescent="0.35">
      <c r="A53" s="72">
        <v>244848</v>
      </c>
      <c r="B53" s="72" t="s">
        <v>54</v>
      </c>
      <c r="C53" s="72">
        <v>16666</v>
      </c>
      <c r="D53" s="72">
        <v>2419</v>
      </c>
      <c r="E53" s="68">
        <v>43650</v>
      </c>
      <c r="F53" s="72">
        <v>60.5</v>
      </c>
      <c r="G53" s="72">
        <v>68</v>
      </c>
      <c r="H53" s="72">
        <v>1</v>
      </c>
      <c r="I53" s="72">
        <v>1</v>
      </c>
      <c r="J53" s="72" t="s">
        <v>426</v>
      </c>
      <c r="K53" s="72">
        <v>14156264</v>
      </c>
      <c r="L53" s="72"/>
      <c r="M53" s="72"/>
      <c r="N53" s="68">
        <v>72686</v>
      </c>
      <c r="O53" s="68">
        <v>72686</v>
      </c>
      <c r="P53" s="68">
        <v>43644</v>
      </c>
      <c r="Q53" s="68">
        <v>43644</v>
      </c>
      <c r="R53" s="72" t="s">
        <v>5744</v>
      </c>
      <c r="S53" s="72" t="s">
        <v>3058</v>
      </c>
      <c r="T53" s="70">
        <f>IF(Exts[cTB52]=DATE(2099,1,1), 0, IF(Exts[minV]&gt;52, 1, 2))</f>
        <v>0</v>
      </c>
      <c r="U53" s="69">
        <f t="shared" si="2"/>
        <v>0</v>
      </c>
      <c r="V53" s="69">
        <f>IF(Exts[cTB60]=DATE(2099,1,1), 0, IF(Exts[minV]&gt;60.9, 1, 2))</f>
        <v>0</v>
      </c>
      <c r="W53" s="70">
        <f>IF(Exts[cTB61-67]=DATE(2099,1,1), 0, IF(Exts[minV]&gt;67.9, 1, 2))</f>
        <v>2</v>
      </c>
      <c r="X53" s="70">
        <f>IF( OR( Exts[cTB68]=DATE(2099,1,1), Exts[Mext]=0 ), 0, IF( OR( Exts[maxV]&lt;68, Exts[minV]&gt;68 ), 2, 3)  )</f>
        <v>3</v>
      </c>
      <c r="Y53" s="71">
        <f>IF(SUBTOTAL(3,Exts[avgusers]),Exts[avgusers],0)</f>
        <v>16666</v>
      </c>
      <c r="Z53" s="69">
        <f ca="1">IF(SUBTOTAL(3,Exts[CurVersion]),TODAY()-Exts[CurVersion],0)</f>
        <v>75</v>
      </c>
      <c r="AA53" s="69">
        <f>IF(Exts[cTB52]=DATE(2099,1,1), 0, Exts[cTB52]-$AA$6)</f>
        <v>0</v>
      </c>
      <c r="AB53" s="69">
        <f>IF(Exts[[#This Row],[cTB60]]=DATE(2099,1,1), 0, Exts[[#This Row],[cTB60]]-$AA$7)</f>
        <v>0</v>
      </c>
      <c r="AC53" s="69">
        <f>IF(Exts[[#This Row],[cTB68]]=DATE(2099,1,1), 0, Exts[[#This Row],[cTB68]]-$AA$8)</f>
        <v>-53</v>
      </c>
      <c r="AD53" s="70">
        <f t="shared" si="3"/>
        <v>35</v>
      </c>
      <c r="AE53" s="70"/>
      <c r="AF53" s="70">
        <f>IF(Exts[[#This Row],[OID]], INDEX( Exts[], MATCH(Exts[[#This Row],[OID]],Exts[ID],0), MATCH("avgusers", Exts[#Headers],0) )+1, Exts[[#This Row],[avgusers]])</f>
        <v>16666</v>
      </c>
      <c r="AG53" s="70"/>
      <c r="AH53" s="70"/>
      <c r="AI53" s="70"/>
    </row>
    <row r="54" spans="1:35" x14ac:dyDescent="0.35">
      <c r="A54" s="72">
        <v>158397</v>
      </c>
      <c r="B54" s="72" t="s">
        <v>66</v>
      </c>
      <c r="C54" s="72">
        <v>16292</v>
      </c>
      <c r="D54" s="72">
        <v>5136</v>
      </c>
      <c r="E54" s="68">
        <v>43458</v>
      </c>
      <c r="F54" s="72">
        <v>3.3</v>
      </c>
      <c r="G54" s="72">
        <v>60</v>
      </c>
      <c r="H54" s="72">
        <v>0</v>
      </c>
      <c r="I54" s="72">
        <v>1</v>
      </c>
      <c r="J54" s="72" t="s">
        <v>67</v>
      </c>
      <c r="K54" s="72">
        <v>5250414</v>
      </c>
      <c r="L54" s="72"/>
      <c r="M54" s="72"/>
      <c r="N54" s="68">
        <v>42625</v>
      </c>
      <c r="O54" s="68">
        <v>43338</v>
      </c>
      <c r="P54" s="68">
        <v>72686</v>
      </c>
      <c r="Q54" s="68">
        <v>72686</v>
      </c>
      <c r="R54" s="72" t="s">
        <v>5673</v>
      </c>
      <c r="S54" s="72" t="s">
        <v>5674</v>
      </c>
      <c r="T54" s="70">
        <f>IF(Exts[cTB52]=DATE(2099,1,1), 0, IF(Exts[minV]&gt;52, 1, 2))</f>
        <v>2</v>
      </c>
      <c r="U54" s="69">
        <f t="shared" si="2"/>
        <v>1</v>
      </c>
      <c r="V54" s="69">
        <f>IF(Exts[cTB60]=DATE(2099,1,1), 0, IF(Exts[minV]&gt;60.9, 1, 2))</f>
        <v>2</v>
      </c>
      <c r="W54" s="70">
        <f>IF(Exts[cTB61-67]=DATE(2099,1,1), 0, IF(Exts[minV]&gt;67.9, 1, 2))</f>
        <v>0</v>
      </c>
      <c r="X54" s="70">
        <f>IF( OR( Exts[cTB68]=DATE(2099,1,1), Exts[Mext]=0 ), 0, IF( OR( Exts[maxV]&lt;68, Exts[minV]&gt;68 ), 2, 3)  )</f>
        <v>0</v>
      </c>
      <c r="Y54" s="71">
        <f>IF(SUBTOTAL(3,Exts[avgusers]),Exts[avgusers],0)</f>
        <v>16292</v>
      </c>
      <c r="Z54" s="69">
        <f ca="1">IF(SUBTOTAL(3,Exts[CurVersion]),TODAY()-Exts[CurVersion],0)</f>
        <v>267</v>
      </c>
      <c r="AA54" s="69">
        <f>IF(Exts[cTB52]=DATE(2099,1,1), 0, Exts[cTB52]-$AA$6)</f>
        <v>-173</v>
      </c>
      <c r="AB54" s="69">
        <f>IF(Exts[[#This Row],[cTB60]]=DATE(2099,1,1), 0, Exts[[#This Row],[cTB60]]-$AA$7)</f>
        <v>78</v>
      </c>
      <c r="AC54" s="69">
        <f>IF(Exts[[#This Row],[cTB68]]=DATE(2099,1,1), 0, Exts[[#This Row],[cTB68]]-$AA$8)</f>
        <v>0</v>
      </c>
      <c r="AD54" s="70">
        <f t="shared" si="3"/>
        <v>36</v>
      </c>
      <c r="AE54" s="70"/>
      <c r="AF54" s="70">
        <f>IF(Exts[[#This Row],[OID]], INDEX( Exts[], MATCH(Exts[[#This Row],[OID]],Exts[ID],0), MATCH("avgusers", Exts[#Headers],0) )+1, Exts[[#This Row],[avgusers]])</f>
        <v>16292</v>
      </c>
      <c r="AG54" s="70"/>
      <c r="AH54" s="70"/>
      <c r="AI54" s="70"/>
    </row>
    <row r="55" spans="1:35" x14ac:dyDescent="0.35">
      <c r="A55" s="72">
        <v>91129</v>
      </c>
      <c r="B55" s="72" t="s">
        <v>68</v>
      </c>
      <c r="C55" s="72">
        <v>15348</v>
      </c>
      <c r="D55" s="72">
        <v>466</v>
      </c>
      <c r="E55" s="68">
        <v>43632</v>
      </c>
      <c r="F55" s="72">
        <v>68</v>
      </c>
      <c r="G55" s="72">
        <v>100</v>
      </c>
      <c r="H55" s="72">
        <v>1</v>
      </c>
      <c r="I55" s="72">
        <v>1</v>
      </c>
      <c r="J55" s="72" t="s">
        <v>69</v>
      </c>
      <c r="K55" s="72">
        <v>5162928</v>
      </c>
      <c r="L55" s="72"/>
      <c r="M55" s="72"/>
      <c r="N55" s="68">
        <v>42649</v>
      </c>
      <c r="O55" s="68">
        <v>43193</v>
      </c>
      <c r="P55" s="68">
        <v>72686</v>
      </c>
      <c r="Q55" s="68">
        <v>43618</v>
      </c>
      <c r="R55" s="72" t="s">
        <v>5639</v>
      </c>
      <c r="S55" s="72" t="s">
        <v>3058</v>
      </c>
      <c r="T55" s="70">
        <f>IF(Exts[cTB52]=DATE(2099,1,1), 0, IF(Exts[minV]&gt;52, 1, 2))</f>
        <v>1</v>
      </c>
      <c r="U55" s="69">
        <f t="shared" si="2"/>
        <v>0</v>
      </c>
      <c r="V55" s="69">
        <f>IF(Exts[cTB60]=DATE(2099,1,1), 0, IF(Exts[minV]&gt;60.9, 1, 2))</f>
        <v>1</v>
      </c>
      <c r="W55" s="70">
        <f>IF(Exts[cTB61-67]=DATE(2099,1,1), 0, IF(Exts[minV]&gt;67.9, 1, 2))</f>
        <v>0</v>
      </c>
      <c r="X55" s="70">
        <f>IF( OR( Exts[cTB68]=DATE(2099,1,1), Exts[Mext]=0 ), 0, IF( OR( Exts[maxV]&lt;68, Exts[minV]&gt;68 ), 2, 3)  )</f>
        <v>3</v>
      </c>
      <c r="Y55" s="71">
        <f>IF(SUBTOTAL(3,Exts[avgusers]),Exts[avgusers],0)</f>
        <v>15348</v>
      </c>
      <c r="Z55" s="69">
        <f ca="1">IF(SUBTOTAL(3,Exts[CurVersion]),TODAY()-Exts[CurVersion],0)</f>
        <v>93</v>
      </c>
      <c r="AA55" s="69">
        <f>IF(Exts[cTB52]=DATE(2099,1,1), 0, Exts[cTB52]-$AA$6)</f>
        <v>-149</v>
      </c>
      <c r="AB55" s="69">
        <f>IF(Exts[[#This Row],[cTB60]]=DATE(2099,1,1), 0, Exts[[#This Row],[cTB60]]-$AA$7)</f>
        <v>-67</v>
      </c>
      <c r="AC55" s="69">
        <f>IF(Exts[[#This Row],[cTB68]]=DATE(2099,1,1), 0, Exts[[#This Row],[cTB68]]-$AA$8)</f>
        <v>-79</v>
      </c>
      <c r="AD55" s="70">
        <f t="shared" si="3"/>
        <v>37</v>
      </c>
      <c r="AE55" s="70"/>
      <c r="AF55" s="70">
        <f>IF(Exts[[#This Row],[OID]], INDEX( Exts[], MATCH(Exts[[#This Row],[OID]],Exts[ID],0), MATCH("avgusers", Exts[#Headers],0) )+1, Exts[[#This Row],[avgusers]])</f>
        <v>15348</v>
      </c>
      <c r="AG55" s="70"/>
      <c r="AH55" s="70"/>
      <c r="AI55" s="70"/>
    </row>
    <row r="56" spans="1:35" x14ac:dyDescent="0.35">
      <c r="A56" s="72">
        <v>9808</v>
      </c>
      <c r="B56" s="72" t="s">
        <v>73</v>
      </c>
      <c r="C56" s="72">
        <v>14973</v>
      </c>
      <c r="D56" s="72">
        <v>518</v>
      </c>
      <c r="E56" s="68">
        <v>43039</v>
      </c>
      <c r="F56" s="72">
        <v>10</v>
      </c>
      <c r="G56" s="72">
        <v>61</v>
      </c>
      <c r="H56" s="72">
        <v>0</v>
      </c>
      <c r="I56" s="72">
        <v>1</v>
      </c>
      <c r="J56" s="72" t="s">
        <v>74</v>
      </c>
      <c r="K56" s="72">
        <v>1702469</v>
      </c>
      <c r="L56" s="72"/>
      <c r="M56" s="72"/>
      <c r="N56" s="68">
        <v>42674</v>
      </c>
      <c r="O56" s="68">
        <v>43039</v>
      </c>
      <c r="P56" s="68">
        <v>43039</v>
      </c>
      <c r="Q56" s="68">
        <v>72686</v>
      </c>
      <c r="R56" s="72" t="s">
        <v>5453</v>
      </c>
      <c r="S56" s="72" t="s">
        <v>3058</v>
      </c>
      <c r="T56" s="70">
        <f>IF(Exts[cTB52]=DATE(2099,1,1), 0, IF(Exts[minV]&gt;52, 1, 2))</f>
        <v>2</v>
      </c>
      <c r="U56" s="69">
        <f t="shared" si="2"/>
        <v>1</v>
      </c>
      <c r="V56" s="69">
        <f>IF(Exts[cTB60]=DATE(2099,1,1), 0, IF(Exts[minV]&gt;60.9, 1, 2))</f>
        <v>2</v>
      </c>
      <c r="W56" s="70">
        <f>IF(Exts[cTB61-67]=DATE(2099,1,1), 0, IF(Exts[minV]&gt;67.9, 1, 2))</f>
        <v>2</v>
      </c>
      <c r="X56" s="70">
        <f>IF( OR( Exts[cTB68]=DATE(2099,1,1), Exts[Mext]=0 ), 0, IF( OR( Exts[maxV]&lt;68, Exts[minV]&gt;68 ), 2, 3)  )</f>
        <v>0</v>
      </c>
      <c r="Y56" s="71">
        <f>IF(SUBTOTAL(3,Exts[avgusers]),Exts[avgusers],0)</f>
        <v>14973</v>
      </c>
      <c r="Z56" s="69">
        <f ca="1">IF(SUBTOTAL(3,Exts[CurVersion]),TODAY()-Exts[CurVersion],0)</f>
        <v>686</v>
      </c>
      <c r="AA56" s="69">
        <f>IF(Exts[cTB52]=DATE(2099,1,1), 0, Exts[cTB52]-$AA$6)</f>
        <v>-124</v>
      </c>
      <c r="AB56" s="69">
        <f>IF(Exts[[#This Row],[cTB60]]=DATE(2099,1,1), 0, Exts[[#This Row],[cTB60]]-$AA$7)</f>
        <v>-221</v>
      </c>
      <c r="AC56" s="69">
        <f>IF(Exts[[#This Row],[cTB68]]=DATE(2099,1,1), 0, Exts[[#This Row],[cTB68]]-$AA$8)</f>
        <v>0</v>
      </c>
      <c r="AD56" s="70">
        <f t="shared" si="3"/>
        <v>38</v>
      </c>
      <c r="AE56" s="70"/>
      <c r="AF56" s="70">
        <f>IF(Exts[[#This Row],[OID]], INDEX( Exts[], MATCH(Exts[[#This Row],[OID]],Exts[ID],0), MATCH("avgusers", Exts[#Headers],0) )+1, Exts[[#This Row],[avgusers]])</f>
        <v>14973</v>
      </c>
      <c r="AG56" s="70"/>
      <c r="AH56" s="70"/>
      <c r="AI56" s="70"/>
    </row>
    <row r="57" spans="1:35" x14ac:dyDescent="0.35">
      <c r="A57" s="72">
        <v>1191</v>
      </c>
      <c r="B57" s="72" t="s">
        <v>72</v>
      </c>
      <c r="C57" s="72">
        <v>14782</v>
      </c>
      <c r="D57" s="72">
        <v>574</v>
      </c>
      <c r="E57" s="68">
        <v>43481</v>
      </c>
      <c r="F57" s="72">
        <v>45</v>
      </c>
      <c r="G57" s="72">
        <v>60.4</v>
      </c>
      <c r="H57" s="72">
        <v>1</v>
      </c>
      <c r="I57" s="72">
        <v>3</v>
      </c>
      <c r="J57" s="72" t="s">
        <v>2246</v>
      </c>
      <c r="K57" s="72">
        <v>5275</v>
      </c>
      <c r="L57" s="72">
        <v>5664</v>
      </c>
      <c r="M57" s="72">
        <v>36999</v>
      </c>
      <c r="N57" s="68">
        <v>43164</v>
      </c>
      <c r="O57" s="68">
        <v>43164</v>
      </c>
      <c r="P57" s="68">
        <v>72686</v>
      </c>
      <c r="Q57" s="68">
        <v>72686</v>
      </c>
      <c r="R57" s="72" t="s">
        <v>5037</v>
      </c>
      <c r="S57" s="72" t="s">
        <v>6742</v>
      </c>
      <c r="T57" s="70">
        <f>IF(Exts[cTB52]=DATE(2099,1,1), 0, IF(Exts[minV]&gt;52, 1, 2))</f>
        <v>2</v>
      </c>
      <c r="U57" s="69">
        <f t="shared" si="2"/>
        <v>1</v>
      </c>
      <c r="V57" s="69">
        <f>IF(Exts[cTB60]=DATE(2099,1,1), 0, IF(Exts[minV]&gt;60.9, 1, 2))</f>
        <v>2</v>
      </c>
      <c r="W57" s="70">
        <f>IF(Exts[cTB61-67]=DATE(2099,1,1), 0, IF(Exts[minV]&gt;67.9, 1, 2))</f>
        <v>0</v>
      </c>
      <c r="X57" s="70">
        <f>IF( OR( Exts[cTB68]=DATE(2099,1,1), Exts[Mext]=0 ), 0, IF( OR( Exts[maxV]&lt;68, Exts[minV]&gt;68 ), 2, 3)  )</f>
        <v>0</v>
      </c>
      <c r="Y57" s="71">
        <f>IF(SUBTOTAL(3,Exts[avgusers]),Exts[avgusers],0)</f>
        <v>14782</v>
      </c>
      <c r="Z57" s="69">
        <f ca="1">IF(SUBTOTAL(3,Exts[CurVersion]),TODAY()-Exts[CurVersion],0)</f>
        <v>244</v>
      </c>
      <c r="AA57" s="69">
        <f>IF(Exts[cTB52]=DATE(2099,1,1), 0, Exts[cTB52]-$AA$6)</f>
        <v>366</v>
      </c>
      <c r="AB57" s="69">
        <f>IF(Exts[[#This Row],[cTB60]]=DATE(2099,1,1), 0, Exts[[#This Row],[cTB60]]-$AA$7)</f>
        <v>-96</v>
      </c>
      <c r="AC57" s="69">
        <f>IF(Exts[[#This Row],[cTB68]]=DATE(2099,1,1), 0, Exts[[#This Row],[cTB68]]-$AA$8)</f>
        <v>0</v>
      </c>
      <c r="AD57" s="70">
        <f t="shared" si="3"/>
        <v>39</v>
      </c>
      <c r="AE57" s="70"/>
      <c r="AF57" s="70">
        <f>IF(Exts[[#This Row],[OID]], INDEX( Exts[], MATCH(Exts[[#This Row],[OID]],Exts[ID],0), MATCH("avgusers", Exts[#Headers],0) )+1, Exts[[#This Row],[avgusers]])</f>
        <v>14782</v>
      </c>
      <c r="AG57" s="70"/>
      <c r="AH57" s="70"/>
      <c r="AI57" s="70"/>
    </row>
    <row r="58" spans="1:35" x14ac:dyDescent="0.35">
      <c r="A58" s="72">
        <v>4970</v>
      </c>
      <c r="B58" s="72" t="s">
        <v>85</v>
      </c>
      <c r="C58" s="72">
        <v>14323</v>
      </c>
      <c r="D58" s="72">
        <v>281</v>
      </c>
      <c r="E58" s="68">
        <v>43505</v>
      </c>
      <c r="F58" s="72">
        <v>60</v>
      </c>
      <c r="G58" s="72">
        <v>60</v>
      </c>
      <c r="H58" s="72">
        <v>0</v>
      </c>
      <c r="I58" s="72">
        <v>1</v>
      </c>
      <c r="J58" s="72" t="s">
        <v>71</v>
      </c>
      <c r="K58" s="72">
        <v>7226</v>
      </c>
      <c r="L58" s="72"/>
      <c r="M58" s="72"/>
      <c r="N58" s="68">
        <v>42854</v>
      </c>
      <c r="O58" s="68">
        <v>43337</v>
      </c>
      <c r="P58" s="68">
        <v>72686</v>
      </c>
      <c r="Q58" s="68">
        <v>72686</v>
      </c>
      <c r="R58" s="72" t="s">
        <v>5306</v>
      </c>
      <c r="S58" s="72" t="s">
        <v>6744</v>
      </c>
      <c r="T58" s="70">
        <f>IF(Exts[cTB52]=DATE(2099,1,1), 0, IF(Exts[minV]&gt;52, 1, 2))</f>
        <v>1</v>
      </c>
      <c r="U58" s="69">
        <f t="shared" si="2"/>
        <v>0</v>
      </c>
      <c r="V58" s="69">
        <f>IF(Exts[cTB60]=DATE(2099,1,1), 0, IF(Exts[minV]&gt;60.9, 1, 2))</f>
        <v>2</v>
      </c>
      <c r="W58" s="70">
        <f>IF(Exts[cTB61-67]=DATE(2099,1,1), 0, IF(Exts[minV]&gt;67.9, 1, 2))</f>
        <v>0</v>
      </c>
      <c r="X58" s="70">
        <f>IF( OR( Exts[cTB68]=DATE(2099,1,1), Exts[Mext]=0 ), 0, IF( OR( Exts[maxV]&lt;68, Exts[minV]&gt;68 ), 2, 3)  )</f>
        <v>0</v>
      </c>
      <c r="Y58" s="71">
        <f>IF(SUBTOTAL(3,Exts[avgusers]),Exts[avgusers],0)</f>
        <v>14323</v>
      </c>
      <c r="Z58" s="69">
        <f ca="1">IF(SUBTOTAL(3,Exts[CurVersion]),TODAY()-Exts[CurVersion],0)</f>
        <v>220</v>
      </c>
      <c r="AA58" s="69">
        <f>IF(Exts[cTB52]=DATE(2099,1,1), 0, Exts[cTB52]-$AA$6)</f>
        <v>56</v>
      </c>
      <c r="AB58" s="69">
        <f>IF(Exts[[#This Row],[cTB60]]=DATE(2099,1,1), 0, Exts[[#This Row],[cTB60]]-$AA$7)</f>
        <v>77</v>
      </c>
      <c r="AC58" s="69">
        <f>IF(Exts[[#This Row],[cTB68]]=DATE(2099,1,1), 0, Exts[[#This Row],[cTB68]]-$AA$8)</f>
        <v>0</v>
      </c>
      <c r="AD58" s="70">
        <f t="shared" si="3"/>
        <v>40</v>
      </c>
      <c r="AE58" s="70"/>
      <c r="AF58" s="70">
        <f>IF(Exts[[#This Row],[OID]], INDEX( Exts[], MATCH(Exts[[#This Row],[OID]],Exts[ID],0), MATCH("avgusers", Exts[#Headers],0) )+1, Exts[[#This Row],[avgusers]])</f>
        <v>14323</v>
      </c>
      <c r="AG58" s="70"/>
      <c r="AH58" s="70"/>
      <c r="AI58" s="70"/>
    </row>
    <row r="59" spans="1:35" x14ac:dyDescent="0.35">
      <c r="A59" s="72">
        <v>324497</v>
      </c>
      <c r="B59" s="72" t="s">
        <v>63</v>
      </c>
      <c r="C59" s="72">
        <v>14036</v>
      </c>
      <c r="D59" s="72">
        <v>414</v>
      </c>
      <c r="E59" s="68">
        <v>43690</v>
      </c>
      <c r="F59" s="72">
        <v>60</v>
      </c>
      <c r="G59" s="72">
        <v>68</v>
      </c>
      <c r="H59" s="72">
        <v>1</v>
      </c>
      <c r="I59" s="72">
        <v>2</v>
      </c>
      <c r="J59" s="72" t="s">
        <v>401</v>
      </c>
      <c r="K59" s="72">
        <v>66492</v>
      </c>
      <c r="L59" s="72">
        <v>2448736</v>
      </c>
      <c r="M59" s="72"/>
      <c r="N59" s="68">
        <v>42757</v>
      </c>
      <c r="O59" s="68">
        <v>43216</v>
      </c>
      <c r="P59" s="68">
        <v>43674</v>
      </c>
      <c r="Q59" s="68">
        <v>43674</v>
      </c>
      <c r="R59" s="72" t="s">
        <v>5866</v>
      </c>
      <c r="S59" s="72" t="s">
        <v>6784</v>
      </c>
      <c r="T59" s="70">
        <f>IF(Exts[cTB52]=DATE(2099,1,1), 0, IF(Exts[minV]&gt;52, 1, 2))</f>
        <v>1</v>
      </c>
      <c r="U59" s="69">
        <f t="shared" si="2"/>
        <v>0</v>
      </c>
      <c r="V59" s="69">
        <f>IF(Exts[cTB60]=DATE(2099,1,1), 0, IF(Exts[minV]&gt;60.9, 1, 2))</f>
        <v>2</v>
      </c>
      <c r="W59" s="70">
        <f>IF(Exts[cTB61-67]=DATE(2099,1,1), 0, IF(Exts[minV]&gt;67.9, 1, 2))</f>
        <v>2</v>
      </c>
      <c r="X59" s="70">
        <f>IF( OR( Exts[cTB68]=DATE(2099,1,1), Exts[Mext]=0 ), 0, IF( OR( Exts[maxV]&lt;68, Exts[minV]&gt;68 ), 2, 3)  )</f>
        <v>3</v>
      </c>
      <c r="Y59" s="71">
        <f>IF(SUBTOTAL(3,Exts[avgusers]),Exts[avgusers],0)</f>
        <v>14036</v>
      </c>
      <c r="Z59" s="69">
        <f ca="1">IF(SUBTOTAL(3,Exts[CurVersion]),TODAY()-Exts[CurVersion],0)</f>
        <v>35</v>
      </c>
      <c r="AA59" s="69">
        <f>IF(Exts[cTB52]=DATE(2099,1,1), 0, Exts[cTB52]-$AA$6)</f>
        <v>-41</v>
      </c>
      <c r="AB59" s="69">
        <f>IF(Exts[[#This Row],[cTB60]]=DATE(2099,1,1), 0, Exts[[#This Row],[cTB60]]-$AA$7)</f>
        <v>-44</v>
      </c>
      <c r="AC59" s="69">
        <f>IF(Exts[[#This Row],[cTB68]]=DATE(2099,1,1), 0, Exts[[#This Row],[cTB68]]-$AA$8)</f>
        <v>-23</v>
      </c>
      <c r="AD59" s="70">
        <f t="shared" si="3"/>
        <v>41</v>
      </c>
      <c r="AE59" s="70"/>
      <c r="AF59" s="70">
        <f>IF(Exts[[#This Row],[OID]], INDEX( Exts[], MATCH(Exts[[#This Row],[OID]],Exts[ID],0), MATCH("avgusers", Exts[#Headers],0) )+1, Exts[[#This Row],[avgusers]])</f>
        <v>14036</v>
      </c>
      <c r="AG59" s="70"/>
      <c r="AH59" s="70"/>
      <c r="AI59" s="70"/>
    </row>
    <row r="60" spans="1:35" x14ac:dyDescent="0.35">
      <c r="A60" s="72">
        <v>14385</v>
      </c>
      <c r="B60" s="72" t="s">
        <v>82</v>
      </c>
      <c r="C60" s="72">
        <v>13965</v>
      </c>
      <c r="D60" s="72">
        <v>293</v>
      </c>
      <c r="E60" s="68">
        <v>43420</v>
      </c>
      <c r="F60" s="72">
        <v>31</v>
      </c>
      <c r="G60" s="72">
        <v>60</v>
      </c>
      <c r="H60" s="72">
        <v>0</v>
      </c>
      <c r="I60" s="72">
        <v>1</v>
      </c>
      <c r="J60" s="72" t="s">
        <v>78</v>
      </c>
      <c r="K60" s="72">
        <v>1236621</v>
      </c>
      <c r="L60" s="72"/>
      <c r="M60" s="72"/>
      <c r="N60" s="68">
        <v>42350</v>
      </c>
      <c r="O60" s="68">
        <v>43335</v>
      </c>
      <c r="P60" s="68">
        <v>72686</v>
      </c>
      <c r="Q60" s="68">
        <v>72686</v>
      </c>
      <c r="R60" s="72" t="s">
        <v>5546</v>
      </c>
      <c r="S60" s="72" t="s">
        <v>3058</v>
      </c>
      <c r="T60" s="70">
        <f>IF(Exts[cTB52]=DATE(2099,1,1), 0, IF(Exts[minV]&gt;52, 1, 2))</f>
        <v>2</v>
      </c>
      <c r="U60" s="69">
        <f t="shared" si="2"/>
        <v>1</v>
      </c>
      <c r="V60" s="69">
        <f>IF(Exts[cTB60]=DATE(2099,1,1), 0, IF(Exts[minV]&gt;60.9, 1, 2))</f>
        <v>2</v>
      </c>
      <c r="W60" s="70">
        <f>IF(Exts[cTB61-67]=DATE(2099,1,1), 0, IF(Exts[minV]&gt;67.9, 1, 2))</f>
        <v>0</v>
      </c>
      <c r="X60" s="70">
        <f>IF( OR( Exts[cTB68]=DATE(2099,1,1), Exts[Mext]=0 ), 0, IF( OR( Exts[maxV]&lt;68, Exts[minV]&gt;68 ), 2, 3)  )</f>
        <v>0</v>
      </c>
      <c r="Y60" s="71">
        <f>IF(SUBTOTAL(3,Exts[avgusers]),Exts[avgusers],0)</f>
        <v>13965</v>
      </c>
      <c r="Z60" s="69">
        <f ca="1">IF(SUBTOTAL(3,Exts[CurVersion]),TODAY()-Exts[CurVersion],0)</f>
        <v>305</v>
      </c>
      <c r="AA60" s="69">
        <f>IF(Exts[cTB52]=DATE(2099,1,1), 0, Exts[cTB52]-$AA$6)</f>
        <v>-448</v>
      </c>
      <c r="AB60" s="69">
        <f>IF(Exts[[#This Row],[cTB60]]=DATE(2099,1,1), 0, Exts[[#This Row],[cTB60]]-$AA$7)</f>
        <v>75</v>
      </c>
      <c r="AC60" s="69">
        <f>IF(Exts[[#This Row],[cTB68]]=DATE(2099,1,1), 0, Exts[[#This Row],[cTB68]]-$AA$8)</f>
        <v>0</v>
      </c>
      <c r="AD60" s="70">
        <f t="shared" si="3"/>
        <v>42</v>
      </c>
      <c r="AE60" s="70"/>
      <c r="AF60" s="70">
        <f>IF(Exts[[#This Row],[OID]], INDEX( Exts[], MATCH(Exts[[#This Row],[OID]],Exts[ID],0), MATCH("avgusers", Exts[#Headers],0) )+1, Exts[[#This Row],[avgusers]])</f>
        <v>13965</v>
      </c>
      <c r="AG60" s="70"/>
      <c r="AH60" s="70"/>
      <c r="AI60" s="70"/>
    </row>
    <row r="61" spans="1:35" x14ac:dyDescent="0.35">
      <c r="A61" s="72">
        <v>2610</v>
      </c>
      <c r="B61" s="72" t="s">
        <v>86</v>
      </c>
      <c r="C61" s="72">
        <v>13793</v>
      </c>
      <c r="D61" s="72">
        <v>230</v>
      </c>
      <c r="E61" s="68">
        <v>43716</v>
      </c>
      <c r="F61" s="72">
        <v>60</v>
      </c>
      <c r="G61" s="72">
        <v>100</v>
      </c>
      <c r="H61" s="72">
        <v>1</v>
      </c>
      <c r="I61" s="72">
        <v>1</v>
      </c>
      <c r="J61" s="72" t="s">
        <v>87</v>
      </c>
      <c r="K61" s="72">
        <v>21748</v>
      </c>
      <c r="L61" s="72"/>
      <c r="M61" s="72"/>
      <c r="N61" s="68">
        <v>43092</v>
      </c>
      <c r="O61" s="68">
        <v>43143</v>
      </c>
      <c r="P61" s="68">
        <v>43143</v>
      </c>
      <c r="Q61" s="68">
        <v>43681</v>
      </c>
      <c r="R61" s="72" t="s">
        <v>5143</v>
      </c>
      <c r="S61" s="72" t="s">
        <v>5144</v>
      </c>
      <c r="T61" s="70">
        <f>IF(Exts[cTB52]=DATE(2099,1,1), 0, IF(Exts[minV]&gt;52, 1, 2))</f>
        <v>1</v>
      </c>
      <c r="U61" s="69">
        <f t="shared" si="2"/>
        <v>0</v>
      </c>
      <c r="V61" s="69">
        <f>IF(Exts[cTB60]=DATE(2099,1,1), 0, IF(Exts[minV]&gt;60.9, 1, 2))</f>
        <v>2</v>
      </c>
      <c r="W61" s="70">
        <f>IF(Exts[cTB61-67]=DATE(2099,1,1), 0, IF(Exts[minV]&gt;67.9, 1, 2))</f>
        <v>2</v>
      </c>
      <c r="X61" s="70">
        <f>IF( OR( Exts[cTB68]=DATE(2099,1,1), Exts[Mext]=0 ), 0, IF( OR( Exts[maxV]&lt;68, Exts[minV]&gt;68 ), 2, 3)  )</f>
        <v>3</v>
      </c>
      <c r="Y61" s="71">
        <f>IF(SUBTOTAL(3,Exts[avgusers]),Exts[avgusers],0)</f>
        <v>13793</v>
      </c>
      <c r="Z61" s="69">
        <f ca="1">IF(SUBTOTAL(3,Exts[CurVersion]),TODAY()-Exts[CurVersion],0)</f>
        <v>9</v>
      </c>
      <c r="AA61" s="69">
        <f>IF(Exts[cTB52]=DATE(2099,1,1), 0, Exts[cTB52]-$AA$6)</f>
        <v>294</v>
      </c>
      <c r="AB61" s="69">
        <f>IF(Exts[[#This Row],[cTB60]]=DATE(2099,1,1), 0, Exts[[#This Row],[cTB60]]-$AA$7)</f>
        <v>-117</v>
      </c>
      <c r="AC61" s="69">
        <f>IF(Exts[[#This Row],[cTB68]]=DATE(2099,1,1), 0, Exts[[#This Row],[cTB68]]-$AA$8)</f>
        <v>-16</v>
      </c>
      <c r="AD61" s="70">
        <f t="shared" si="3"/>
        <v>43</v>
      </c>
      <c r="AE61" s="70"/>
      <c r="AF61" s="70">
        <f>IF(Exts[[#This Row],[OID]], INDEX( Exts[], MATCH(Exts[[#This Row],[OID]],Exts[ID],0), MATCH("avgusers", Exts[#Headers],0) )+1, Exts[[#This Row],[avgusers]])</f>
        <v>13793</v>
      </c>
      <c r="AG61" s="70"/>
      <c r="AH61" s="70"/>
      <c r="AI61" s="70"/>
    </row>
    <row r="62" spans="1:35" x14ac:dyDescent="0.35">
      <c r="A62" s="72">
        <v>14384</v>
      </c>
      <c r="B62" s="72" t="s">
        <v>77</v>
      </c>
      <c r="C62" s="72">
        <v>13786</v>
      </c>
      <c r="D62" s="72">
        <v>331</v>
      </c>
      <c r="E62" s="68">
        <v>43366</v>
      </c>
      <c r="F62" s="72">
        <v>24</v>
      </c>
      <c r="G62" s="72">
        <v>60</v>
      </c>
      <c r="H62" s="72">
        <v>0</v>
      </c>
      <c r="I62" s="72">
        <v>1</v>
      </c>
      <c r="J62" s="72" t="s">
        <v>78</v>
      </c>
      <c r="K62" s="72">
        <v>1236621</v>
      </c>
      <c r="L62" s="72"/>
      <c r="M62" s="72"/>
      <c r="N62" s="68">
        <v>42436</v>
      </c>
      <c r="O62" s="68">
        <v>43335</v>
      </c>
      <c r="P62" s="68">
        <v>72686</v>
      </c>
      <c r="Q62" s="68">
        <v>72686</v>
      </c>
      <c r="R62" s="72" t="s">
        <v>5545</v>
      </c>
      <c r="S62" s="72" t="s">
        <v>3058</v>
      </c>
      <c r="T62" s="70">
        <f>IF(Exts[cTB52]=DATE(2099,1,1), 0, IF(Exts[minV]&gt;52, 1, 2))</f>
        <v>2</v>
      </c>
      <c r="U62" s="69">
        <f t="shared" si="2"/>
        <v>1</v>
      </c>
      <c r="V62" s="69">
        <f>IF(Exts[cTB60]=DATE(2099,1,1), 0, IF(Exts[minV]&gt;60.9, 1, 2))</f>
        <v>2</v>
      </c>
      <c r="W62" s="70">
        <f>IF(Exts[cTB61-67]=DATE(2099,1,1), 0, IF(Exts[minV]&gt;67.9, 1, 2))</f>
        <v>0</v>
      </c>
      <c r="X62" s="70">
        <f>IF( OR( Exts[cTB68]=DATE(2099,1,1), Exts[Mext]=0 ), 0, IF( OR( Exts[maxV]&lt;68, Exts[minV]&gt;68 ), 2, 3)  )</f>
        <v>0</v>
      </c>
      <c r="Y62" s="71">
        <f>IF(SUBTOTAL(3,Exts[avgusers]),Exts[avgusers],0)</f>
        <v>13786</v>
      </c>
      <c r="Z62" s="69">
        <f ca="1">IF(SUBTOTAL(3,Exts[CurVersion]),TODAY()-Exts[CurVersion],0)</f>
        <v>359</v>
      </c>
      <c r="AA62" s="69">
        <f>IF(Exts[cTB52]=DATE(2099,1,1), 0, Exts[cTB52]-$AA$6)</f>
        <v>-362</v>
      </c>
      <c r="AB62" s="69">
        <f>IF(Exts[[#This Row],[cTB60]]=DATE(2099,1,1), 0, Exts[[#This Row],[cTB60]]-$AA$7)</f>
        <v>75</v>
      </c>
      <c r="AC62" s="69">
        <f>IF(Exts[[#This Row],[cTB68]]=DATE(2099,1,1), 0, Exts[[#This Row],[cTB68]]-$AA$8)</f>
        <v>0</v>
      </c>
      <c r="AD62" s="70">
        <f t="shared" si="3"/>
        <v>44</v>
      </c>
      <c r="AE62" s="70"/>
      <c r="AF62" s="70">
        <f>IF(Exts[[#This Row],[OID]], INDEX( Exts[], MATCH(Exts[[#This Row],[OID]],Exts[ID],0), MATCH("avgusers", Exts[#Headers],0) )+1, Exts[[#This Row],[avgusers]])</f>
        <v>13786</v>
      </c>
      <c r="AG62" s="70"/>
      <c r="AH62" s="70"/>
      <c r="AI62" s="70"/>
    </row>
    <row r="63" spans="1:35" x14ac:dyDescent="0.35">
      <c r="A63" s="72">
        <v>372870</v>
      </c>
      <c r="B63" s="72" t="s">
        <v>91</v>
      </c>
      <c r="C63" s="72">
        <v>13174</v>
      </c>
      <c r="D63" s="72">
        <v>463</v>
      </c>
      <c r="E63" s="68">
        <v>43714</v>
      </c>
      <c r="F63" s="72">
        <v>60</v>
      </c>
      <c r="G63" s="72">
        <v>100</v>
      </c>
      <c r="H63" s="72">
        <v>1</v>
      </c>
      <c r="I63" s="72">
        <v>1</v>
      </c>
      <c r="J63" s="72" t="s">
        <v>58</v>
      </c>
      <c r="K63" s="72">
        <v>66492</v>
      </c>
      <c r="L63" s="72"/>
      <c r="M63" s="72"/>
      <c r="N63" s="68">
        <v>42852</v>
      </c>
      <c r="O63" s="68">
        <v>43223</v>
      </c>
      <c r="P63" s="68">
        <v>43613</v>
      </c>
      <c r="Q63" s="68">
        <v>43613</v>
      </c>
      <c r="R63" s="72" t="s">
        <v>6022</v>
      </c>
      <c r="S63" s="72" t="s">
        <v>6023</v>
      </c>
      <c r="T63" s="70">
        <f>IF(Exts[cTB52]=DATE(2099,1,1), 0, IF(Exts[minV]&gt;52, 1, 2))</f>
        <v>1</v>
      </c>
      <c r="U63" s="69">
        <f t="shared" si="2"/>
        <v>0</v>
      </c>
      <c r="V63" s="69">
        <f>IF(Exts[cTB60]=DATE(2099,1,1), 0, IF(Exts[minV]&gt;60.9, 1, 2))</f>
        <v>2</v>
      </c>
      <c r="W63" s="70">
        <f>IF(Exts[cTB61-67]=DATE(2099,1,1), 0, IF(Exts[minV]&gt;67.9, 1, 2))</f>
        <v>2</v>
      </c>
      <c r="X63" s="70">
        <f>IF( OR( Exts[cTB68]=DATE(2099,1,1), Exts[Mext]=0 ), 0, IF( OR( Exts[maxV]&lt;68, Exts[minV]&gt;68 ), 2, 3)  )</f>
        <v>3</v>
      </c>
      <c r="Y63" s="71">
        <f>IF(SUBTOTAL(3,Exts[avgusers]),Exts[avgusers],0)</f>
        <v>13174</v>
      </c>
      <c r="Z63" s="69">
        <f ca="1">IF(SUBTOTAL(3,Exts[CurVersion]),TODAY()-Exts[CurVersion],0)</f>
        <v>11</v>
      </c>
      <c r="AA63" s="69">
        <f>IF(Exts[cTB52]=DATE(2099,1,1), 0, Exts[cTB52]-$AA$6)</f>
        <v>54</v>
      </c>
      <c r="AB63" s="69">
        <f>IF(Exts[[#This Row],[cTB60]]=DATE(2099,1,1), 0, Exts[[#This Row],[cTB60]]-$AA$7)</f>
        <v>-37</v>
      </c>
      <c r="AC63" s="69">
        <f>IF(Exts[[#This Row],[cTB68]]=DATE(2099,1,1), 0, Exts[[#This Row],[cTB68]]-$AA$8)</f>
        <v>-84</v>
      </c>
      <c r="AD63" s="70">
        <f t="shared" si="3"/>
        <v>45</v>
      </c>
      <c r="AE63" s="70"/>
      <c r="AF63" s="70">
        <f>IF(Exts[[#This Row],[OID]], INDEX( Exts[], MATCH(Exts[[#This Row],[OID]],Exts[ID],0), MATCH("avgusers", Exts[#Headers],0) )+1, Exts[[#This Row],[avgusers]])</f>
        <v>13174</v>
      </c>
      <c r="AG63" s="70"/>
      <c r="AH63" s="70"/>
      <c r="AI63" s="70"/>
    </row>
    <row r="64" spans="1:35" x14ac:dyDescent="0.35">
      <c r="A64" s="72">
        <v>986338</v>
      </c>
      <c r="B64" s="72" t="s">
        <v>829</v>
      </c>
      <c r="C64" s="72">
        <v>13008</v>
      </c>
      <c r="D64" s="72">
        <v>0</v>
      </c>
      <c r="E64" s="68">
        <v>43709</v>
      </c>
      <c r="F64" s="72">
        <v>68</v>
      </c>
      <c r="G64" s="72">
        <v>69</v>
      </c>
      <c r="H64" s="72">
        <v>1</v>
      </c>
      <c r="I64" s="72">
        <v>1</v>
      </c>
      <c r="J64" s="72" t="s">
        <v>62</v>
      </c>
      <c r="K64" s="72">
        <v>10309007</v>
      </c>
      <c r="L64" s="72"/>
      <c r="M64" s="72"/>
      <c r="N64" s="68">
        <v>72686</v>
      </c>
      <c r="O64" s="68">
        <v>43495</v>
      </c>
      <c r="P64" s="68">
        <v>43495</v>
      </c>
      <c r="Q64" s="68">
        <v>43699</v>
      </c>
      <c r="R64" s="72" t="s">
        <v>6693</v>
      </c>
      <c r="S64" s="72" t="s">
        <v>6811</v>
      </c>
      <c r="T64" s="70">
        <f>IF(Exts[cTB52]=DATE(2099,1,1), 0, IF(Exts[minV]&gt;52, 1, 2))</f>
        <v>0</v>
      </c>
      <c r="U64" s="69">
        <f t="shared" si="2"/>
        <v>0</v>
      </c>
      <c r="V64" s="69">
        <f>IF(Exts[cTB60]=DATE(2099,1,1), 0, IF(Exts[minV]&gt;60.9, 1, 2))</f>
        <v>1</v>
      </c>
      <c r="W64" s="70">
        <f>IF(Exts[cTB61-67]=DATE(2099,1,1), 0, IF(Exts[minV]&gt;67.9, 1, 2))</f>
        <v>1</v>
      </c>
      <c r="X64" s="70">
        <f>IF( OR( Exts[cTB68]=DATE(2099,1,1), Exts[Mext]=0 ), 0, IF( OR( Exts[maxV]&lt;68, Exts[minV]&gt;68 ), 2, 3)  )</f>
        <v>3</v>
      </c>
      <c r="Y64" s="71">
        <f>IF(SUBTOTAL(3,Exts[avgusers]),Exts[avgusers],0)</f>
        <v>13008</v>
      </c>
      <c r="Z64" s="69">
        <f ca="1">IF(SUBTOTAL(3,Exts[CurVersion]),TODAY()-Exts[CurVersion],0)</f>
        <v>16</v>
      </c>
      <c r="AA64" s="69">
        <f>IF(Exts[cTB52]=DATE(2099,1,1), 0, Exts[cTB52]-$AA$6)</f>
        <v>0</v>
      </c>
      <c r="AB64" s="69">
        <f>IF(Exts[[#This Row],[cTB60]]=DATE(2099,1,1), 0, Exts[[#This Row],[cTB60]]-$AA$7)</f>
        <v>235</v>
      </c>
      <c r="AC64" s="69">
        <f>IF(Exts[[#This Row],[cTB68]]=DATE(2099,1,1), 0, Exts[[#This Row],[cTB68]]-$AA$8)</f>
        <v>2</v>
      </c>
      <c r="AD64" s="70">
        <f t="shared" si="3"/>
        <v>46</v>
      </c>
      <c r="AE64" s="70"/>
      <c r="AF64" s="70">
        <f>IF(Exts[[#This Row],[OID]], INDEX( Exts[], MATCH(Exts[[#This Row],[OID]],Exts[ID],0), MATCH("avgusers", Exts[#Headers],0) )+1, Exts[[#This Row],[avgusers]])</f>
        <v>13008</v>
      </c>
      <c r="AG64" s="70"/>
      <c r="AH64" s="70"/>
      <c r="AI64" s="70"/>
    </row>
    <row r="65" spans="1:35" x14ac:dyDescent="0.35">
      <c r="A65" s="72">
        <v>708783</v>
      </c>
      <c r="B65" s="72" t="s">
        <v>95</v>
      </c>
      <c r="C65" s="72">
        <v>12804</v>
      </c>
      <c r="D65" s="72">
        <v>488</v>
      </c>
      <c r="E65" s="68">
        <v>43707</v>
      </c>
      <c r="F65" s="72">
        <v>68</v>
      </c>
      <c r="G65" s="72">
        <v>100</v>
      </c>
      <c r="H65" s="72">
        <v>1</v>
      </c>
      <c r="I65" s="72">
        <v>1</v>
      </c>
      <c r="J65" s="72" t="s">
        <v>96</v>
      </c>
      <c r="K65" s="72">
        <v>12353367</v>
      </c>
      <c r="L65" s="72"/>
      <c r="M65" s="72"/>
      <c r="N65" s="68">
        <v>42968</v>
      </c>
      <c r="O65" s="68">
        <v>43222</v>
      </c>
      <c r="P65" s="68">
        <v>72686</v>
      </c>
      <c r="Q65" s="68">
        <v>43707</v>
      </c>
      <c r="R65" s="72" t="s">
        <v>6554</v>
      </c>
      <c r="S65" s="72" t="s">
        <v>3058</v>
      </c>
      <c r="T65" s="70">
        <f>IF(Exts[cTB52]=DATE(2099,1,1), 0, IF(Exts[minV]&gt;52, 1, 2))</f>
        <v>1</v>
      </c>
      <c r="U65" s="69">
        <f t="shared" si="2"/>
        <v>0</v>
      </c>
      <c r="V65" s="69">
        <f>IF(Exts[cTB60]=DATE(2099,1,1), 0, IF(Exts[minV]&gt;60.9, 1, 2))</f>
        <v>1</v>
      </c>
      <c r="W65" s="70">
        <f>IF(Exts[cTB61-67]=DATE(2099,1,1), 0, IF(Exts[minV]&gt;67.9, 1, 2))</f>
        <v>0</v>
      </c>
      <c r="X65" s="70">
        <f>IF( OR( Exts[cTB68]=DATE(2099,1,1), Exts[Mext]=0 ), 0, IF( OR( Exts[maxV]&lt;68, Exts[minV]&gt;68 ), 2, 3)  )</f>
        <v>3</v>
      </c>
      <c r="Y65" s="71">
        <f>IF(SUBTOTAL(3,Exts[avgusers]),Exts[avgusers],0)</f>
        <v>12804</v>
      </c>
      <c r="Z65" s="69">
        <f ca="1">IF(SUBTOTAL(3,Exts[CurVersion]),TODAY()-Exts[CurVersion],0)</f>
        <v>18</v>
      </c>
      <c r="AA65" s="69">
        <f>IF(Exts[cTB52]=DATE(2099,1,1), 0, Exts[cTB52]-$AA$6)</f>
        <v>170</v>
      </c>
      <c r="AB65" s="69">
        <f>IF(Exts[[#This Row],[cTB60]]=DATE(2099,1,1), 0, Exts[[#This Row],[cTB60]]-$AA$7)</f>
        <v>-38</v>
      </c>
      <c r="AC65" s="69">
        <f>IF(Exts[[#This Row],[cTB68]]=DATE(2099,1,1), 0, Exts[[#This Row],[cTB68]]-$AA$8)</f>
        <v>10</v>
      </c>
      <c r="AD65" s="70">
        <f t="shared" si="3"/>
        <v>47</v>
      </c>
      <c r="AE65" s="70"/>
      <c r="AF65" s="70">
        <f>IF(Exts[[#This Row],[OID]], INDEX( Exts[], MATCH(Exts[[#This Row],[OID]],Exts[ID],0), MATCH("avgusers", Exts[#Headers],0) )+1, Exts[[#This Row],[avgusers]])</f>
        <v>12804</v>
      </c>
      <c r="AG65" s="70"/>
      <c r="AH65" s="70"/>
      <c r="AI65" s="70"/>
    </row>
    <row r="66" spans="1:35" x14ac:dyDescent="0.35">
      <c r="A66" s="72">
        <v>306600</v>
      </c>
      <c r="B66" s="72" t="s">
        <v>80</v>
      </c>
      <c r="C66" s="72">
        <v>12801</v>
      </c>
      <c r="D66" s="72">
        <v>284</v>
      </c>
      <c r="E66" s="68">
        <v>43344</v>
      </c>
      <c r="F66" s="72">
        <v>59</v>
      </c>
      <c r="G66" s="72">
        <v>60</v>
      </c>
      <c r="H66" s="72">
        <v>0</v>
      </c>
      <c r="I66" s="72">
        <v>1</v>
      </c>
      <c r="J66" s="72" t="s">
        <v>81</v>
      </c>
      <c r="K66" s="72">
        <v>1680847</v>
      </c>
      <c r="L66" s="72"/>
      <c r="M66" s="72"/>
      <c r="N66" s="68">
        <v>42798</v>
      </c>
      <c r="O66" s="68">
        <v>43274</v>
      </c>
      <c r="P66" s="68">
        <v>72686</v>
      </c>
      <c r="Q66" s="68">
        <v>72686</v>
      </c>
      <c r="R66" s="72" t="s">
        <v>5823</v>
      </c>
      <c r="S66" s="72" t="s">
        <v>3058</v>
      </c>
      <c r="T66" s="70">
        <f>IF(Exts[cTB52]=DATE(2099,1,1), 0, IF(Exts[minV]&gt;52, 1, 2))</f>
        <v>1</v>
      </c>
      <c r="U66" s="69">
        <f t="shared" si="2"/>
        <v>0</v>
      </c>
      <c r="V66" s="69">
        <f>IF(Exts[cTB60]=DATE(2099,1,1), 0, IF(Exts[minV]&gt;60.9, 1, 2))</f>
        <v>2</v>
      </c>
      <c r="W66" s="70">
        <f>IF(Exts[cTB61-67]=DATE(2099,1,1), 0, IF(Exts[minV]&gt;67.9, 1, 2))</f>
        <v>0</v>
      </c>
      <c r="X66" s="70">
        <f>IF( OR( Exts[cTB68]=DATE(2099,1,1), Exts[Mext]=0 ), 0, IF( OR( Exts[maxV]&lt;68, Exts[minV]&gt;68 ), 2, 3)  )</f>
        <v>0</v>
      </c>
      <c r="Y66" s="71">
        <f>IF(SUBTOTAL(3,Exts[avgusers]),Exts[avgusers],0)</f>
        <v>12801</v>
      </c>
      <c r="Z66" s="69">
        <f ca="1">IF(SUBTOTAL(3,Exts[CurVersion]),TODAY()-Exts[CurVersion],0)</f>
        <v>381</v>
      </c>
      <c r="AA66" s="69">
        <f>IF(Exts[cTB52]=DATE(2099,1,1), 0, Exts[cTB52]-$AA$6)</f>
        <v>0</v>
      </c>
      <c r="AB66" s="69">
        <f>IF(Exts[[#This Row],[cTB60]]=DATE(2099,1,1), 0, Exts[[#This Row],[cTB60]]-$AA$7)</f>
        <v>14</v>
      </c>
      <c r="AC66" s="69">
        <f>IF(Exts[[#This Row],[cTB68]]=DATE(2099,1,1), 0, Exts[[#This Row],[cTB68]]-$AA$8)</f>
        <v>0</v>
      </c>
      <c r="AD66" s="70">
        <f t="shared" si="3"/>
        <v>48</v>
      </c>
      <c r="AE66" s="70"/>
      <c r="AF66" s="70">
        <f>IF(Exts[[#This Row],[OID]], INDEX( Exts[], MATCH(Exts[[#This Row],[OID]],Exts[ID],0), MATCH("avgusers", Exts[#Headers],0) )+1, Exts[[#This Row],[avgusers]])</f>
        <v>12801</v>
      </c>
      <c r="AG66" s="70"/>
      <c r="AH66" s="70"/>
      <c r="AI66" s="70"/>
    </row>
    <row r="67" spans="1:35" x14ac:dyDescent="0.35">
      <c r="A67" s="72">
        <v>4868</v>
      </c>
      <c r="B67" s="72" t="s">
        <v>90</v>
      </c>
      <c r="C67" s="72">
        <v>12491</v>
      </c>
      <c r="D67" s="72">
        <v>757</v>
      </c>
      <c r="E67" s="68">
        <v>42491</v>
      </c>
      <c r="F67" s="72">
        <v>7</v>
      </c>
      <c r="G67" s="72">
        <v>50</v>
      </c>
      <c r="H67" s="72">
        <v>0</v>
      </c>
      <c r="I67" s="72">
        <v>3</v>
      </c>
      <c r="J67" s="72" t="s">
        <v>403</v>
      </c>
      <c r="K67" s="72">
        <v>5761479</v>
      </c>
      <c r="L67" s="72">
        <v>581609</v>
      </c>
      <c r="M67" s="72">
        <v>136020</v>
      </c>
      <c r="N67" s="68">
        <v>72686</v>
      </c>
      <c r="O67" s="68">
        <v>72686</v>
      </c>
      <c r="P67" s="68">
        <v>72686</v>
      </c>
      <c r="Q67" s="68">
        <v>72686</v>
      </c>
      <c r="R67" s="72" t="s">
        <v>5296</v>
      </c>
      <c r="S67" s="72" t="s">
        <v>5297</v>
      </c>
      <c r="T67" s="70">
        <f>IF(Exts[cTB52]=DATE(2099,1,1), 0, IF(Exts[minV]&gt;52, 1, 2))</f>
        <v>0</v>
      </c>
      <c r="U67" s="69">
        <f t="shared" si="2"/>
        <v>0</v>
      </c>
      <c r="V67" s="69">
        <f>IF(Exts[cTB60]=DATE(2099,1,1), 0, IF(Exts[minV]&gt;60.9, 1, 2))</f>
        <v>0</v>
      </c>
      <c r="W67" s="70">
        <f>IF(Exts[cTB61-67]=DATE(2099,1,1), 0, IF(Exts[minV]&gt;67.9, 1, 2))</f>
        <v>0</v>
      </c>
      <c r="X67" s="70">
        <f>IF( OR( Exts[cTB68]=DATE(2099,1,1), Exts[Mext]=0 ), 0, IF( OR( Exts[maxV]&lt;68, Exts[minV]&gt;68 ), 2, 3)  )</f>
        <v>0</v>
      </c>
      <c r="Y67" s="71">
        <f>IF(SUBTOTAL(3,Exts[avgusers]),Exts[avgusers],0)</f>
        <v>12491</v>
      </c>
      <c r="Z67" s="69">
        <f ca="1">IF(SUBTOTAL(3,Exts[CurVersion]),TODAY()-Exts[CurVersion],0)</f>
        <v>1234</v>
      </c>
      <c r="AA67" s="69">
        <f>IF(Exts[cTB52]=DATE(2099,1,1), 0, Exts[cTB52]-$AA$6)</f>
        <v>0</v>
      </c>
      <c r="AB67" s="69">
        <f>IF(Exts[[#This Row],[cTB60]]=DATE(2099,1,1), 0, Exts[[#This Row],[cTB60]]-$AA$7)</f>
        <v>0</v>
      </c>
      <c r="AC67" s="69">
        <f>IF(Exts[[#This Row],[cTB68]]=DATE(2099,1,1), 0, Exts[[#This Row],[cTB68]]-$AA$8)</f>
        <v>0</v>
      </c>
      <c r="AD67" s="70">
        <f t="shared" si="3"/>
        <v>49</v>
      </c>
      <c r="AE67" s="70"/>
      <c r="AF67" s="70">
        <f>IF(Exts[[#This Row],[OID]], INDEX( Exts[], MATCH(Exts[[#This Row],[OID]],Exts[ID],0), MATCH("avgusers", Exts[#Headers],0) )+1, Exts[[#This Row],[avgusers]])</f>
        <v>12491</v>
      </c>
      <c r="AG67" s="70"/>
      <c r="AH67" s="70"/>
      <c r="AI67" s="70"/>
    </row>
    <row r="68" spans="1:35" x14ac:dyDescent="0.35">
      <c r="A68" s="72">
        <v>217293</v>
      </c>
      <c r="B68" s="72" t="s">
        <v>94</v>
      </c>
      <c r="C68" s="72">
        <v>12210</v>
      </c>
      <c r="D68" s="72">
        <v>452</v>
      </c>
      <c r="E68" s="68">
        <v>43427</v>
      </c>
      <c r="F68" s="72">
        <v>38</v>
      </c>
      <c r="G68" s="72">
        <v>68</v>
      </c>
      <c r="H68" s="72">
        <v>0</v>
      </c>
      <c r="I68" s="72">
        <v>2</v>
      </c>
      <c r="J68" s="72" t="s">
        <v>404</v>
      </c>
      <c r="K68" s="72">
        <v>5427288</v>
      </c>
      <c r="L68" s="72">
        <v>11726506</v>
      </c>
      <c r="M68" s="72"/>
      <c r="N68" s="68">
        <v>42923</v>
      </c>
      <c r="O68" s="68">
        <v>43343</v>
      </c>
      <c r="P68" s="68">
        <v>43426</v>
      </c>
      <c r="Q68" s="68">
        <v>43426</v>
      </c>
      <c r="R68" s="72" t="s">
        <v>5715</v>
      </c>
      <c r="S68" s="72" t="s">
        <v>5716</v>
      </c>
      <c r="T68" s="70">
        <f>IF(Exts[cTB52]=DATE(2099,1,1), 0, IF(Exts[minV]&gt;52, 1, 2))</f>
        <v>2</v>
      </c>
      <c r="U68" s="69">
        <f t="shared" si="2"/>
        <v>1</v>
      </c>
      <c r="V68" s="69">
        <f>IF(Exts[cTB60]=DATE(2099,1,1), 0, IF(Exts[minV]&gt;60.9, 1, 2))</f>
        <v>2</v>
      </c>
      <c r="W68" s="70">
        <f>IF(Exts[cTB61-67]=DATE(2099,1,1), 0, IF(Exts[minV]&gt;67.9, 1, 2))</f>
        <v>2</v>
      </c>
      <c r="X68" s="70">
        <f>IF( OR( Exts[cTB68]=DATE(2099,1,1), Exts[Mext]=0 ), 0, IF( OR( Exts[maxV]&lt;68, Exts[minV]&gt;68 ), 2, 3)  )</f>
        <v>0</v>
      </c>
      <c r="Y68" s="71">
        <f>IF(SUBTOTAL(3,Exts[avgusers]),Exts[avgusers],0)</f>
        <v>12210</v>
      </c>
      <c r="Z68" s="69">
        <f ca="1">IF(SUBTOTAL(3,Exts[CurVersion]),TODAY()-Exts[CurVersion],0)</f>
        <v>298</v>
      </c>
      <c r="AA68" s="69">
        <f>IF(Exts[cTB52]=DATE(2099,1,1), 0, Exts[cTB52]-$AA$6)</f>
        <v>125</v>
      </c>
      <c r="AB68" s="69">
        <f>IF(Exts[[#This Row],[cTB60]]=DATE(2099,1,1), 0, Exts[[#This Row],[cTB60]]-$AA$7)</f>
        <v>83</v>
      </c>
      <c r="AC68" s="69">
        <f>IF(Exts[[#This Row],[cTB68]]=DATE(2099,1,1), 0, Exts[[#This Row],[cTB68]]-$AA$8)</f>
        <v>-271</v>
      </c>
      <c r="AD68" s="70">
        <f t="shared" si="3"/>
        <v>50</v>
      </c>
      <c r="AE68" s="70"/>
      <c r="AF68" s="70">
        <f>IF(Exts[[#This Row],[OID]], INDEX( Exts[], MATCH(Exts[[#This Row],[OID]],Exts[ID],0), MATCH("avgusers", Exts[#Headers],0) )+1, Exts[[#This Row],[avgusers]])</f>
        <v>12210</v>
      </c>
      <c r="AG68" s="70"/>
      <c r="AH68" s="70"/>
      <c r="AI68" s="70"/>
    </row>
    <row r="69" spans="1:35" x14ac:dyDescent="0.35">
      <c r="A69" s="72">
        <v>216</v>
      </c>
      <c r="B69" s="72" t="s">
        <v>79</v>
      </c>
      <c r="C69" s="72">
        <v>12122</v>
      </c>
      <c r="D69" s="72">
        <v>513</v>
      </c>
      <c r="E69" s="68">
        <v>40991</v>
      </c>
      <c r="F69" s="72">
        <v>3</v>
      </c>
      <c r="G69" s="72">
        <v>16</v>
      </c>
      <c r="H69" s="72">
        <v>0</v>
      </c>
      <c r="I69" s="72">
        <v>3</v>
      </c>
      <c r="J69" s="72" t="s">
        <v>402</v>
      </c>
      <c r="K69" s="72">
        <v>20</v>
      </c>
      <c r="L69" s="72">
        <v>23</v>
      </c>
      <c r="M69" s="72">
        <v>9275</v>
      </c>
      <c r="N69" s="68">
        <v>72686</v>
      </c>
      <c r="O69" s="68">
        <v>72686</v>
      </c>
      <c r="P69" s="68">
        <v>72686</v>
      </c>
      <c r="Q69" s="68">
        <v>72686</v>
      </c>
      <c r="R69" s="72" t="s">
        <v>4943</v>
      </c>
      <c r="S69" s="72" t="s">
        <v>4944</v>
      </c>
      <c r="T69" s="70">
        <f>IF(Exts[cTB52]=DATE(2099,1,1), 0, IF(Exts[minV]&gt;52, 1, 2))</f>
        <v>0</v>
      </c>
      <c r="U69" s="69">
        <f t="shared" si="2"/>
        <v>0</v>
      </c>
      <c r="V69" s="69">
        <f>IF(Exts[cTB60]=DATE(2099,1,1), 0, IF(Exts[minV]&gt;60.9, 1, 2))</f>
        <v>0</v>
      </c>
      <c r="W69" s="70">
        <f>IF(Exts[cTB61-67]=DATE(2099,1,1), 0, IF(Exts[minV]&gt;67.9, 1, 2))</f>
        <v>0</v>
      </c>
      <c r="X69" s="70">
        <f>IF( OR( Exts[cTB68]=DATE(2099,1,1), Exts[Mext]=0 ), 0, IF( OR( Exts[maxV]&lt;68, Exts[minV]&gt;68 ), 2, 3)  )</f>
        <v>0</v>
      </c>
      <c r="Y69" s="71">
        <f>IF(SUBTOTAL(3,Exts[avgusers]),Exts[avgusers],0)</f>
        <v>12122</v>
      </c>
      <c r="Z69" s="69">
        <f ca="1">IF(SUBTOTAL(3,Exts[CurVersion]),TODAY()-Exts[CurVersion],0)</f>
        <v>2734</v>
      </c>
      <c r="AA69" s="69">
        <f>IF(Exts[cTB52]=DATE(2099,1,1), 0, Exts[cTB52]-$AA$6)</f>
        <v>0</v>
      </c>
      <c r="AB69" s="69">
        <f>IF(Exts[[#This Row],[cTB60]]=DATE(2099,1,1), 0, Exts[[#This Row],[cTB60]]-$AA$7)</f>
        <v>0</v>
      </c>
      <c r="AC69" s="69">
        <f>IF(Exts[[#This Row],[cTB68]]=DATE(2099,1,1), 0, Exts[[#This Row],[cTB68]]-$AA$8)</f>
        <v>0</v>
      </c>
      <c r="AD69" s="70">
        <f t="shared" si="3"/>
        <v>51</v>
      </c>
      <c r="AE69" s="70"/>
      <c r="AF69" s="70">
        <f>IF(Exts[[#This Row],[OID]], INDEX( Exts[], MATCH(Exts[[#This Row],[OID]],Exts[ID],0), MATCH("avgusers", Exts[#Headers],0) )+1, Exts[[#This Row],[avgusers]])</f>
        <v>12122</v>
      </c>
      <c r="AG69" s="70"/>
      <c r="AH69" s="70"/>
      <c r="AI69" s="70"/>
    </row>
    <row r="70" spans="1:35" x14ac:dyDescent="0.35">
      <c r="A70" s="72">
        <v>876088</v>
      </c>
      <c r="B70" s="72" t="s">
        <v>88</v>
      </c>
      <c r="C70" s="72">
        <v>12110</v>
      </c>
      <c r="D70" s="72">
        <v>659</v>
      </c>
      <c r="E70" s="68">
        <v>43115</v>
      </c>
      <c r="F70" s="72">
        <v>3</v>
      </c>
      <c r="G70" s="72">
        <v>60</v>
      </c>
      <c r="H70" s="72">
        <v>0</v>
      </c>
      <c r="I70" s="72">
        <v>1</v>
      </c>
      <c r="J70" s="72" t="s">
        <v>89</v>
      </c>
      <c r="K70" s="72">
        <v>4010195</v>
      </c>
      <c r="L70" s="72"/>
      <c r="M70" s="72"/>
      <c r="N70" s="68">
        <v>43053</v>
      </c>
      <c r="O70" s="68">
        <v>43111</v>
      </c>
      <c r="P70" s="68">
        <v>72686</v>
      </c>
      <c r="Q70" s="68">
        <v>72686</v>
      </c>
      <c r="R70" s="72" t="s">
        <v>6642</v>
      </c>
      <c r="S70" s="72" t="s">
        <v>6643</v>
      </c>
      <c r="T70" s="70">
        <f>IF(Exts[cTB52]=DATE(2099,1,1), 0, IF(Exts[minV]&gt;52, 1, 2))</f>
        <v>2</v>
      </c>
      <c r="U70" s="69">
        <f t="shared" si="2"/>
        <v>1</v>
      </c>
      <c r="V70" s="69">
        <f>IF(Exts[cTB60]=DATE(2099,1,1), 0, IF(Exts[minV]&gt;60.9, 1, 2))</f>
        <v>2</v>
      </c>
      <c r="W70" s="70">
        <f>IF(Exts[cTB61-67]=DATE(2099,1,1), 0, IF(Exts[minV]&gt;67.9, 1, 2))</f>
        <v>0</v>
      </c>
      <c r="X70" s="70">
        <f>IF( OR( Exts[cTB68]=DATE(2099,1,1), Exts[Mext]=0 ), 0, IF( OR( Exts[maxV]&lt;68, Exts[minV]&gt;68 ), 2, 3)  )</f>
        <v>0</v>
      </c>
      <c r="Y70" s="71">
        <f>IF(SUBTOTAL(3,Exts[avgusers]),Exts[avgusers],0)</f>
        <v>12110</v>
      </c>
      <c r="Z70" s="69">
        <f ca="1">IF(SUBTOTAL(3,Exts[CurVersion]),TODAY()-Exts[CurVersion],0)</f>
        <v>610</v>
      </c>
      <c r="AA70" s="69">
        <f>IF(Exts[cTB52]=DATE(2099,1,1), 0, Exts[cTB52]-$AA$6)</f>
        <v>255</v>
      </c>
      <c r="AB70" s="69">
        <f>IF(Exts[[#This Row],[cTB60]]=DATE(2099,1,1), 0, Exts[[#This Row],[cTB60]]-$AA$7)</f>
        <v>-149</v>
      </c>
      <c r="AC70" s="69">
        <f>IF(Exts[[#This Row],[cTB68]]=DATE(2099,1,1), 0, Exts[[#This Row],[cTB68]]-$AA$8)</f>
        <v>0</v>
      </c>
      <c r="AD70" s="70">
        <f t="shared" si="3"/>
        <v>52</v>
      </c>
      <c r="AE70" s="70"/>
      <c r="AF70" s="70">
        <f>IF(Exts[[#This Row],[OID]], INDEX( Exts[], MATCH(Exts[[#This Row],[OID]],Exts[ID],0), MATCH("avgusers", Exts[#Headers],0) )+1, Exts[[#This Row],[avgusers]])</f>
        <v>12110</v>
      </c>
      <c r="AG70" s="70"/>
      <c r="AH70" s="70"/>
      <c r="AI70" s="70"/>
    </row>
    <row r="71" spans="1:35" x14ac:dyDescent="0.35">
      <c r="A71" s="72">
        <v>222207</v>
      </c>
      <c r="B71" s="72" t="s">
        <v>103</v>
      </c>
      <c r="C71" s="72">
        <v>11381</v>
      </c>
      <c r="D71" s="72">
        <v>156</v>
      </c>
      <c r="E71" s="68">
        <v>43425</v>
      </c>
      <c r="F71" s="72">
        <v>3</v>
      </c>
      <c r="G71" s="72">
        <v>60</v>
      </c>
      <c r="H71" s="72">
        <v>0</v>
      </c>
      <c r="I71" s="72">
        <v>1</v>
      </c>
      <c r="J71" s="72" t="s">
        <v>2246</v>
      </c>
      <c r="K71" s="72">
        <v>3845826</v>
      </c>
      <c r="L71" s="72"/>
      <c r="M71" s="72"/>
      <c r="N71" s="68">
        <v>40803</v>
      </c>
      <c r="O71" s="68">
        <v>40803</v>
      </c>
      <c r="P71" s="68">
        <v>72686</v>
      </c>
      <c r="Q71" s="68">
        <v>72686</v>
      </c>
      <c r="R71" s="72" t="s">
        <v>5722</v>
      </c>
      <c r="S71" s="72" t="s">
        <v>5723</v>
      </c>
      <c r="T71" s="70">
        <f>IF(Exts[cTB52]=DATE(2099,1,1), 0, IF(Exts[minV]&gt;52, 1, 2))</f>
        <v>2</v>
      </c>
      <c r="U71" s="69">
        <f t="shared" si="2"/>
        <v>1</v>
      </c>
      <c r="V71" s="69">
        <f>IF(Exts[cTB60]=DATE(2099,1,1), 0, IF(Exts[minV]&gt;60.9, 1, 2))</f>
        <v>2</v>
      </c>
      <c r="W71" s="70">
        <f>IF(Exts[cTB61-67]=DATE(2099,1,1), 0, IF(Exts[minV]&gt;67.9, 1, 2))</f>
        <v>0</v>
      </c>
      <c r="X71" s="70">
        <f>IF( OR( Exts[cTB68]=DATE(2099,1,1), Exts[Mext]=0 ), 0, IF( OR( Exts[maxV]&lt;68, Exts[minV]&gt;68 ), 2, 3)  )</f>
        <v>0</v>
      </c>
      <c r="Y71" s="71">
        <f>IF(SUBTOTAL(3,Exts[avgusers]),Exts[avgusers],0)</f>
        <v>11381</v>
      </c>
      <c r="Z71" s="69">
        <f ca="1">IF(SUBTOTAL(3,Exts[CurVersion]),TODAY()-Exts[CurVersion],0)</f>
        <v>300</v>
      </c>
      <c r="AA71" s="69">
        <f>IF(Exts[cTB52]=DATE(2099,1,1), 0, Exts[cTB52]-$AA$6)</f>
        <v>-1995</v>
      </c>
      <c r="AB71" s="69">
        <f>IF(Exts[[#This Row],[cTB60]]=DATE(2099,1,1), 0, Exts[[#This Row],[cTB60]]-$AA$7)</f>
        <v>-2457</v>
      </c>
      <c r="AC71" s="69">
        <f>IF(Exts[[#This Row],[cTB68]]=DATE(2099,1,1), 0, Exts[[#This Row],[cTB68]]-$AA$8)</f>
        <v>0</v>
      </c>
      <c r="AD71" s="70">
        <f t="shared" si="3"/>
        <v>53</v>
      </c>
      <c r="AE71" s="70"/>
      <c r="AF71" s="70">
        <f>IF(Exts[[#This Row],[OID]], INDEX( Exts[], MATCH(Exts[[#This Row],[OID]],Exts[ID],0), MATCH("avgusers", Exts[#Headers],0) )+1, Exts[[#This Row],[avgusers]])</f>
        <v>11381</v>
      </c>
      <c r="AG71" s="70"/>
      <c r="AH71" s="70"/>
      <c r="AI71" s="70"/>
    </row>
    <row r="72" spans="1:35" x14ac:dyDescent="0.35">
      <c r="A72" s="72">
        <v>986258</v>
      </c>
      <c r="B72" s="72" t="s">
        <v>830</v>
      </c>
      <c r="C72" s="72">
        <v>11261</v>
      </c>
      <c r="D72" s="72">
        <v>0</v>
      </c>
      <c r="E72" s="68">
        <v>43705</v>
      </c>
      <c r="F72" s="72">
        <v>68</v>
      </c>
      <c r="G72" s="72">
        <v>69</v>
      </c>
      <c r="H72" s="72">
        <v>1</v>
      </c>
      <c r="I72" s="72">
        <v>1</v>
      </c>
      <c r="J72" s="72" t="s">
        <v>62</v>
      </c>
      <c r="K72" s="72">
        <v>10309007</v>
      </c>
      <c r="L72" s="72"/>
      <c r="M72" s="72"/>
      <c r="N72" s="68">
        <v>72686</v>
      </c>
      <c r="O72" s="68">
        <v>43495</v>
      </c>
      <c r="P72" s="68">
        <v>43495</v>
      </c>
      <c r="Q72" s="68">
        <v>43699</v>
      </c>
      <c r="R72" s="72" t="s">
        <v>6678</v>
      </c>
      <c r="S72" s="72" t="s">
        <v>6810</v>
      </c>
      <c r="T72" s="70">
        <f>IF(Exts[cTB52]=DATE(2099,1,1), 0, IF(Exts[minV]&gt;52, 1, 2))</f>
        <v>0</v>
      </c>
      <c r="U72" s="69">
        <f t="shared" si="2"/>
        <v>0</v>
      </c>
      <c r="V72" s="69">
        <f>IF(Exts[cTB60]=DATE(2099,1,1), 0, IF(Exts[minV]&gt;60.9, 1, 2))</f>
        <v>1</v>
      </c>
      <c r="W72" s="70">
        <f>IF(Exts[cTB61-67]=DATE(2099,1,1), 0, IF(Exts[minV]&gt;67.9, 1, 2))</f>
        <v>1</v>
      </c>
      <c r="X72" s="70">
        <f>IF( OR( Exts[cTB68]=DATE(2099,1,1), Exts[Mext]=0 ), 0, IF( OR( Exts[maxV]&lt;68, Exts[minV]&gt;68 ), 2, 3)  )</f>
        <v>3</v>
      </c>
      <c r="Y72" s="71">
        <f>IF(SUBTOTAL(3,Exts[avgusers]),Exts[avgusers],0)</f>
        <v>11261</v>
      </c>
      <c r="Z72" s="69">
        <f ca="1">IF(SUBTOTAL(3,Exts[CurVersion]),TODAY()-Exts[CurVersion],0)</f>
        <v>20</v>
      </c>
      <c r="AA72" s="69">
        <f>IF(Exts[cTB52]=DATE(2099,1,1), 0, Exts[cTB52]-$AA$6)</f>
        <v>0</v>
      </c>
      <c r="AB72" s="69">
        <f>IF(Exts[[#This Row],[cTB60]]=DATE(2099,1,1), 0, Exts[[#This Row],[cTB60]]-$AA$7)</f>
        <v>235</v>
      </c>
      <c r="AC72" s="69">
        <f>IF(Exts[[#This Row],[cTB68]]=DATE(2099,1,1), 0, Exts[[#This Row],[cTB68]]-$AA$8)</f>
        <v>2</v>
      </c>
      <c r="AD72" s="70">
        <f t="shared" si="3"/>
        <v>54</v>
      </c>
      <c r="AE72" s="70"/>
      <c r="AF72" s="70">
        <f>IF(Exts[[#This Row],[OID]], INDEX( Exts[], MATCH(Exts[[#This Row],[OID]],Exts[ID],0), MATCH("avgusers", Exts[#Headers],0) )+1, Exts[[#This Row],[avgusers]])</f>
        <v>11261</v>
      </c>
      <c r="AG72" s="70"/>
      <c r="AH72" s="70"/>
      <c r="AI72" s="70"/>
    </row>
    <row r="73" spans="1:35" x14ac:dyDescent="0.35">
      <c r="A73" s="72">
        <v>5337</v>
      </c>
      <c r="B73" s="72" t="s">
        <v>92</v>
      </c>
      <c r="C73" s="72">
        <v>11216</v>
      </c>
      <c r="D73" s="72">
        <v>78</v>
      </c>
      <c r="E73" s="68">
        <v>43426</v>
      </c>
      <c r="F73" s="72">
        <v>3</v>
      </c>
      <c r="G73" s="72">
        <v>60</v>
      </c>
      <c r="H73" s="72">
        <v>0</v>
      </c>
      <c r="I73" s="72">
        <v>1</v>
      </c>
      <c r="J73" s="72" t="s">
        <v>93</v>
      </c>
      <c r="K73" s="72">
        <v>184482</v>
      </c>
      <c r="L73" s="72"/>
      <c r="M73" s="72"/>
      <c r="N73" s="68">
        <v>43396</v>
      </c>
      <c r="O73" s="68">
        <v>43396</v>
      </c>
      <c r="P73" s="68">
        <v>72686</v>
      </c>
      <c r="Q73" s="68">
        <v>72686</v>
      </c>
      <c r="R73" s="72" t="s">
        <v>5326</v>
      </c>
      <c r="S73" s="72" t="s">
        <v>5327</v>
      </c>
      <c r="T73" s="70">
        <f>IF(Exts[cTB52]=DATE(2099,1,1), 0, IF(Exts[minV]&gt;52, 1, 2))</f>
        <v>2</v>
      </c>
      <c r="U73" s="69">
        <f t="shared" si="2"/>
        <v>1</v>
      </c>
      <c r="V73" s="69">
        <f>IF(Exts[cTB60]=DATE(2099,1,1), 0, IF(Exts[minV]&gt;60.9, 1, 2))</f>
        <v>2</v>
      </c>
      <c r="W73" s="70">
        <f>IF(Exts[cTB61-67]=DATE(2099,1,1), 0, IF(Exts[minV]&gt;67.9, 1, 2))</f>
        <v>0</v>
      </c>
      <c r="X73" s="70">
        <f>IF( OR( Exts[cTB68]=DATE(2099,1,1), Exts[Mext]=0 ), 0, IF( OR( Exts[maxV]&lt;68, Exts[minV]&gt;68 ), 2, 3)  )</f>
        <v>0</v>
      </c>
      <c r="Y73" s="71">
        <f>IF(SUBTOTAL(3,Exts[avgusers]),Exts[avgusers],0)</f>
        <v>11216</v>
      </c>
      <c r="Z73" s="69">
        <f ca="1">IF(SUBTOTAL(3,Exts[CurVersion]),TODAY()-Exts[CurVersion],0)</f>
        <v>299</v>
      </c>
      <c r="AA73" s="69">
        <f>IF(Exts[cTB52]=DATE(2099,1,1), 0, Exts[cTB52]-$AA$6)</f>
        <v>598</v>
      </c>
      <c r="AB73" s="69">
        <f>IF(Exts[[#This Row],[cTB60]]=DATE(2099,1,1), 0, Exts[[#This Row],[cTB60]]-$AA$7)</f>
        <v>136</v>
      </c>
      <c r="AC73" s="69">
        <f>IF(Exts[[#This Row],[cTB68]]=DATE(2099,1,1), 0, Exts[[#This Row],[cTB68]]-$AA$8)</f>
        <v>0</v>
      </c>
      <c r="AD73" s="70">
        <f t="shared" si="3"/>
        <v>55</v>
      </c>
      <c r="AE73" s="70"/>
      <c r="AF73" s="70">
        <f>IF(Exts[[#This Row],[OID]], INDEX( Exts[], MATCH(Exts[[#This Row],[OID]],Exts[ID],0), MATCH("avgusers", Exts[#Headers],0) )+1, Exts[[#This Row],[avgusers]])</f>
        <v>11216</v>
      </c>
      <c r="AG73" s="70"/>
      <c r="AH73" s="70"/>
      <c r="AI73" s="70"/>
    </row>
    <row r="74" spans="1:35" x14ac:dyDescent="0.35">
      <c r="A74" s="72">
        <v>1279</v>
      </c>
      <c r="B74" s="72" t="s">
        <v>97</v>
      </c>
      <c r="C74" s="72">
        <v>11179</v>
      </c>
      <c r="D74" s="72">
        <v>166</v>
      </c>
      <c r="E74" s="68">
        <v>43415</v>
      </c>
      <c r="F74" s="72">
        <v>68</v>
      </c>
      <c r="G74" s="72">
        <v>100</v>
      </c>
      <c r="H74" s="72">
        <v>1</v>
      </c>
      <c r="I74" s="72">
        <v>1</v>
      </c>
      <c r="J74" s="72" t="s">
        <v>98</v>
      </c>
      <c r="K74" s="72">
        <v>6199</v>
      </c>
      <c r="L74" s="72"/>
      <c r="M74" s="72"/>
      <c r="N74" s="68">
        <v>41616</v>
      </c>
      <c r="O74" s="68">
        <v>43330</v>
      </c>
      <c r="P74" s="68">
        <v>72686</v>
      </c>
      <c r="Q74" s="68">
        <v>43721</v>
      </c>
      <c r="R74" s="72" t="s">
        <v>5041</v>
      </c>
      <c r="S74" s="72" t="s">
        <v>5042</v>
      </c>
      <c r="T74" s="70">
        <f>IF(Exts[cTB52]=DATE(2099,1,1), 0, IF(Exts[minV]&gt;52, 1, 2))</f>
        <v>1</v>
      </c>
      <c r="U74" s="69">
        <f t="shared" si="2"/>
        <v>0</v>
      </c>
      <c r="V74" s="69">
        <f>IF(Exts[cTB60]=DATE(2099,1,1), 0, IF(Exts[minV]&gt;60.9, 1, 2))</f>
        <v>1</v>
      </c>
      <c r="W74" s="70">
        <f>IF(Exts[cTB61-67]=DATE(2099,1,1), 0, IF(Exts[minV]&gt;67.9, 1, 2))</f>
        <v>0</v>
      </c>
      <c r="X74" s="70">
        <f>IF( OR( Exts[cTB68]=DATE(2099,1,1), Exts[Mext]=0 ), 0, IF( OR( Exts[maxV]&lt;68, Exts[minV]&gt;68 ), 2, 3)  )</f>
        <v>3</v>
      </c>
      <c r="Y74" s="71">
        <f>IF(SUBTOTAL(3,Exts[avgusers]),Exts[avgusers],0)</f>
        <v>11179</v>
      </c>
      <c r="Z74" s="69">
        <f ca="1">IF(SUBTOTAL(3,Exts[CurVersion]),TODAY()-Exts[CurVersion],0)</f>
        <v>310</v>
      </c>
      <c r="AA74" s="69">
        <f>IF(Exts[cTB52]=DATE(2099,1,1), 0, Exts[cTB52]-$AA$6)</f>
        <v>-1182</v>
      </c>
      <c r="AB74" s="69">
        <f>IF(Exts[[#This Row],[cTB60]]=DATE(2099,1,1), 0, Exts[[#This Row],[cTB60]]-$AA$7)</f>
        <v>70</v>
      </c>
      <c r="AC74" s="69">
        <f>IF(Exts[[#This Row],[cTB68]]=DATE(2099,1,1), 0, Exts[[#This Row],[cTB68]]-$AA$8)</f>
        <v>24</v>
      </c>
      <c r="AD74" s="70">
        <f t="shared" si="3"/>
        <v>56</v>
      </c>
      <c r="AE74" s="70"/>
      <c r="AF74" s="70">
        <f>IF(Exts[[#This Row],[OID]], INDEX( Exts[], MATCH(Exts[[#This Row],[OID]],Exts[ID],0), MATCH("avgusers", Exts[#Headers],0) )+1, Exts[[#This Row],[avgusers]])</f>
        <v>11179</v>
      </c>
      <c r="AG74" s="70"/>
      <c r="AH74" s="70"/>
      <c r="AI74" s="70"/>
    </row>
    <row r="75" spans="1:35" x14ac:dyDescent="0.35">
      <c r="A75" s="72">
        <v>10052</v>
      </c>
      <c r="B75" s="72" t="s">
        <v>104</v>
      </c>
      <c r="C75" s="72">
        <v>10816</v>
      </c>
      <c r="D75" s="72">
        <v>246</v>
      </c>
      <c r="E75" s="68">
        <v>43647</v>
      </c>
      <c r="F75" s="72">
        <v>52</v>
      </c>
      <c r="G75" s="72">
        <v>60</v>
      </c>
      <c r="H75" s="72">
        <v>0</v>
      </c>
      <c r="I75" s="72">
        <v>2</v>
      </c>
      <c r="J75" s="72" t="s">
        <v>405</v>
      </c>
      <c r="K75" s="72">
        <v>3346687</v>
      </c>
      <c r="L75" s="72">
        <v>66492</v>
      </c>
      <c r="M75" s="72"/>
      <c r="N75" s="68">
        <v>43414</v>
      </c>
      <c r="O75" s="68">
        <v>43414</v>
      </c>
      <c r="P75" s="68">
        <v>72686</v>
      </c>
      <c r="Q75" s="68">
        <v>72686</v>
      </c>
      <c r="R75" s="72" t="s">
        <v>5465</v>
      </c>
      <c r="S75" s="72" t="s">
        <v>6839</v>
      </c>
      <c r="T75" s="70">
        <f>IF(Exts[cTB52]=DATE(2099,1,1), 0, IF(Exts[minV]&gt;52, 1, 2))</f>
        <v>2</v>
      </c>
      <c r="U75" s="69">
        <f t="shared" si="2"/>
        <v>1</v>
      </c>
      <c r="V75" s="69">
        <f>IF(Exts[cTB60]=DATE(2099,1,1), 0, IF(Exts[minV]&gt;60.9, 1, 2))</f>
        <v>2</v>
      </c>
      <c r="W75" s="70">
        <f>IF(Exts[cTB61-67]=DATE(2099,1,1), 0, IF(Exts[minV]&gt;67.9, 1, 2))</f>
        <v>0</v>
      </c>
      <c r="X75" s="70">
        <f>IF( OR( Exts[cTB68]=DATE(2099,1,1), Exts[Mext]=0 ), 0, IF( OR( Exts[maxV]&lt;68, Exts[minV]&gt;68 ), 2, 3)  )</f>
        <v>0</v>
      </c>
      <c r="Y75" s="71">
        <f>IF(SUBTOTAL(3,Exts[avgusers]),Exts[avgusers],0)</f>
        <v>10816</v>
      </c>
      <c r="Z75" s="69">
        <f ca="1">IF(SUBTOTAL(3,Exts[CurVersion]),TODAY()-Exts[CurVersion],0)</f>
        <v>78</v>
      </c>
      <c r="AA75" s="69">
        <f>IF(Exts[cTB52]=DATE(2099,1,1), 0, Exts[cTB52]-$AA$6)</f>
        <v>616</v>
      </c>
      <c r="AB75" s="69">
        <f>IF(Exts[[#This Row],[cTB60]]=DATE(2099,1,1), 0, Exts[[#This Row],[cTB60]]-$AA$7)</f>
        <v>154</v>
      </c>
      <c r="AC75" s="69">
        <f>IF(Exts[[#This Row],[cTB68]]=DATE(2099,1,1), 0, Exts[[#This Row],[cTB68]]-$AA$8)</f>
        <v>0</v>
      </c>
      <c r="AD75" s="70">
        <f t="shared" si="3"/>
        <v>57</v>
      </c>
      <c r="AE75" s="70"/>
      <c r="AF75" s="70">
        <f>IF(Exts[[#This Row],[OID]], INDEX( Exts[], MATCH(Exts[[#This Row],[OID]],Exts[ID],0), MATCH("avgusers", Exts[#Headers],0) )+1, Exts[[#This Row],[avgusers]])</f>
        <v>10816</v>
      </c>
      <c r="AG75" s="70"/>
      <c r="AH75" s="70"/>
      <c r="AI75" s="70"/>
    </row>
    <row r="76" spans="1:35" x14ac:dyDescent="0.35">
      <c r="A76" s="72">
        <v>12581</v>
      </c>
      <c r="B76" s="72" t="s">
        <v>83</v>
      </c>
      <c r="C76" s="72">
        <v>10728</v>
      </c>
      <c r="D76" s="72">
        <v>1340</v>
      </c>
      <c r="E76" s="68">
        <v>42587</v>
      </c>
      <c r="F76" s="72">
        <v>31</v>
      </c>
      <c r="G76" s="72">
        <v>50</v>
      </c>
      <c r="H76" s="72">
        <v>0</v>
      </c>
      <c r="I76" s="72">
        <v>1</v>
      </c>
      <c r="J76" s="72" t="s">
        <v>84</v>
      </c>
      <c r="K76" s="72">
        <v>105689</v>
      </c>
      <c r="L76" s="72"/>
      <c r="M76" s="72"/>
      <c r="N76" s="68">
        <v>72686</v>
      </c>
      <c r="O76" s="68">
        <v>72686</v>
      </c>
      <c r="P76" s="68">
        <v>72686</v>
      </c>
      <c r="Q76" s="68">
        <v>72686</v>
      </c>
      <c r="R76" s="72" t="s">
        <v>5519</v>
      </c>
      <c r="S76" s="72" t="s">
        <v>5520</v>
      </c>
      <c r="T76" s="70">
        <f>IF(Exts[cTB52]=DATE(2099,1,1), 0, IF(Exts[minV]&gt;52, 1, 2))</f>
        <v>0</v>
      </c>
      <c r="U76" s="69">
        <f t="shared" si="2"/>
        <v>0</v>
      </c>
      <c r="V76" s="69">
        <f>IF(Exts[cTB60]=DATE(2099,1,1), 0, IF(Exts[minV]&gt;60.9, 1, 2))</f>
        <v>0</v>
      </c>
      <c r="W76" s="70">
        <f>IF(Exts[cTB61-67]=DATE(2099,1,1), 0, IF(Exts[minV]&gt;67.9, 1, 2))</f>
        <v>0</v>
      </c>
      <c r="X76" s="70">
        <f>IF( OR( Exts[cTB68]=DATE(2099,1,1), Exts[Mext]=0 ), 0, IF( OR( Exts[maxV]&lt;68, Exts[minV]&gt;68 ), 2, 3)  )</f>
        <v>0</v>
      </c>
      <c r="Y76" s="71">
        <f>IF(SUBTOTAL(3,Exts[avgusers]),Exts[avgusers],0)</f>
        <v>10728</v>
      </c>
      <c r="Z76" s="69">
        <f ca="1">IF(SUBTOTAL(3,Exts[CurVersion]),TODAY()-Exts[CurVersion],0)</f>
        <v>1138</v>
      </c>
      <c r="AA76" s="69">
        <f>IF(Exts[cTB52]=DATE(2099,1,1), 0, Exts[cTB52]-$AA$6)</f>
        <v>0</v>
      </c>
      <c r="AB76" s="69">
        <f>IF(Exts[[#This Row],[cTB60]]=DATE(2099,1,1), 0, Exts[[#This Row],[cTB60]]-$AA$7)</f>
        <v>0</v>
      </c>
      <c r="AC76" s="69">
        <f>IF(Exts[[#This Row],[cTB68]]=DATE(2099,1,1), 0, Exts[[#This Row],[cTB68]]-$AA$8)</f>
        <v>0</v>
      </c>
      <c r="AD76" s="70">
        <f t="shared" si="3"/>
        <v>58</v>
      </c>
      <c r="AE76" s="70"/>
      <c r="AF76" s="70">
        <f>IF(Exts[[#This Row],[OID]], INDEX( Exts[], MATCH(Exts[[#This Row],[OID]],Exts[ID],0), MATCH("avgusers", Exts[#Headers],0) )+1, Exts[[#This Row],[avgusers]])</f>
        <v>10728</v>
      </c>
      <c r="AG76" s="70"/>
      <c r="AH76" s="70"/>
      <c r="AI76" s="70"/>
    </row>
    <row r="77" spans="1:35" x14ac:dyDescent="0.35">
      <c r="A77" s="72">
        <v>1556</v>
      </c>
      <c r="B77" s="72" t="s">
        <v>99</v>
      </c>
      <c r="C77" s="72">
        <v>10668</v>
      </c>
      <c r="D77" s="72">
        <v>219</v>
      </c>
      <c r="E77" s="68">
        <v>43602</v>
      </c>
      <c r="F77" s="72">
        <v>66</v>
      </c>
      <c r="G77" s="72">
        <v>100</v>
      </c>
      <c r="H77" s="72">
        <v>1</v>
      </c>
      <c r="I77" s="72">
        <v>1</v>
      </c>
      <c r="J77" s="72" t="s">
        <v>100</v>
      </c>
      <c r="K77" s="72">
        <v>712</v>
      </c>
      <c r="L77" s="72"/>
      <c r="M77" s="72"/>
      <c r="N77" s="68">
        <v>42440</v>
      </c>
      <c r="O77" s="68">
        <v>43191</v>
      </c>
      <c r="P77" s="68">
        <v>72686</v>
      </c>
      <c r="Q77" s="68">
        <v>43602</v>
      </c>
      <c r="R77" s="72" t="s">
        <v>5059</v>
      </c>
      <c r="S77" s="72" t="s">
        <v>6745</v>
      </c>
      <c r="T77" s="70">
        <f>IF(Exts[cTB52]=DATE(2099,1,1), 0, IF(Exts[minV]&gt;52, 1, 2))</f>
        <v>1</v>
      </c>
      <c r="U77" s="69">
        <f t="shared" si="2"/>
        <v>0</v>
      </c>
      <c r="V77" s="69">
        <f>IF(Exts[cTB60]=DATE(2099,1,1), 0, IF(Exts[minV]&gt;60.9, 1, 2))</f>
        <v>1</v>
      </c>
      <c r="W77" s="70">
        <f>IF(Exts[cTB61-67]=DATE(2099,1,1), 0, IF(Exts[minV]&gt;67.9, 1, 2))</f>
        <v>0</v>
      </c>
      <c r="X77" s="70">
        <f>IF( OR( Exts[cTB68]=DATE(2099,1,1), Exts[Mext]=0 ), 0, IF( OR( Exts[maxV]&lt;68, Exts[minV]&gt;68 ), 2, 3)  )</f>
        <v>3</v>
      </c>
      <c r="Y77" s="71">
        <f>IF(SUBTOTAL(3,Exts[avgusers]),Exts[avgusers],0)</f>
        <v>10668</v>
      </c>
      <c r="Z77" s="69">
        <f ca="1">IF(SUBTOTAL(3,Exts[CurVersion]),TODAY()-Exts[CurVersion],0)</f>
        <v>123</v>
      </c>
      <c r="AA77" s="69">
        <f>IF(Exts[cTB52]=DATE(2099,1,1), 0, Exts[cTB52]-$AA$6)</f>
        <v>-358</v>
      </c>
      <c r="AB77" s="69">
        <f>IF(Exts[[#This Row],[cTB60]]=DATE(2099,1,1), 0, Exts[[#This Row],[cTB60]]-$AA$7)</f>
        <v>-69</v>
      </c>
      <c r="AC77" s="69">
        <f>IF(Exts[[#This Row],[cTB68]]=DATE(2099,1,1), 0, Exts[[#This Row],[cTB68]]-$AA$8)</f>
        <v>-95</v>
      </c>
      <c r="AD77" s="70">
        <f t="shared" si="3"/>
        <v>59</v>
      </c>
      <c r="AE77" s="70"/>
      <c r="AF77" s="70">
        <f>IF(Exts[[#This Row],[OID]], INDEX( Exts[], MATCH(Exts[[#This Row],[OID]],Exts[ID],0), MATCH("avgusers", Exts[#Headers],0) )+1, Exts[[#This Row],[avgusers]])</f>
        <v>10668</v>
      </c>
      <c r="AG77" s="70"/>
      <c r="AH77" s="70"/>
      <c r="AI77" s="70"/>
    </row>
    <row r="78" spans="1:35" x14ac:dyDescent="0.35">
      <c r="A78" s="72">
        <v>363065</v>
      </c>
      <c r="B78" s="72" t="s">
        <v>101</v>
      </c>
      <c r="C78" s="72">
        <v>10491</v>
      </c>
      <c r="D78" s="72">
        <v>334</v>
      </c>
      <c r="E78" s="68">
        <v>42212</v>
      </c>
      <c r="F78" s="72">
        <v>6</v>
      </c>
      <c r="G78" s="72">
        <v>60</v>
      </c>
      <c r="H78" s="72">
        <v>0</v>
      </c>
      <c r="I78" s="72">
        <v>1</v>
      </c>
      <c r="J78" s="72" t="s">
        <v>102</v>
      </c>
      <c r="K78" s="72">
        <v>5913899</v>
      </c>
      <c r="L78" s="72"/>
      <c r="M78" s="72"/>
      <c r="N78" s="68">
        <v>42212</v>
      </c>
      <c r="O78" s="68">
        <v>42212</v>
      </c>
      <c r="P78" s="68">
        <v>72686</v>
      </c>
      <c r="Q78" s="68">
        <v>72686</v>
      </c>
      <c r="R78" s="72" t="s">
        <v>5984</v>
      </c>
      <c r="S78" s="72" t="s">
        <v>3058</v>
      </c>
      <c r="T78" s="70">
        <f>IF(Exts[cTB52]=DATE(2099,1,1), 0, IF(Exts[minV]&gt;52, 1, 2))</f>
        <v>2</v>
      </c>
      <c r="U78" s="69">
        <f t="shared" si="2"/>
        <v>1</v>
      </c>
      <c r="V78" s="69">
        <f>IF(Exts[cTB60]=DATE(2099,1,1), 0, IF(Exts[minV]&gt;60.9, 1, 2))</f>
        <v>2</v>
      </c>
      <c r="W78" s="70">
        <f>IF(Exts[cTB61-67]=DATE(2099,1,1), 0, IF(Exts[minV]&gt;67.9, 1, 2))</f>
        <v>0</v>
      </c>
      <c r="X78" s="70">
        <f>IF( OR( Exts[cTB68]=DATE(2099,1,1), Exts[Mext]=0 ), 0, IF( OR( Exts[maxV]&lt;68, Exts[minV]&gt;68 ), 2, 3)  )</f>
        <v>0</v>
      </c>
      <c r="Y78" s="71">
        <f>IF(SUBTOTAL(3,Exts[avgusers]),Exts[avgusers],0)</f>
        <v>10491</v>
      </c>
      <c r="Z78" s="69">
        <f ca="1">IF(SUBTOTAL(3,Exts[CurVersion]),TODAY()-Exts[CurVersion],0)</f>
        <v>1513</v>
      </c>
      <c r="AA78" s="69">
        <f>IF(Exts[cTB52]=DATE(2099,1,1), 0, Exts[cTB52]-$AA$6)</f>
        <v>-586</v>
      </c>
      <c r="AB78" s="69">
        <f>IF(Exts[[#This Row],[cTB60]]=DATE(2099,1,1), 0, Exts[[#This Row],[cTB60]]-$AA$7)</f>
        <v>-1048</v>
      </c>
      <c r="AC78" s="69">
        <f>IF(Exts[[#This Row],[cTB68]]=DATE(2099,1,1), 0, Exts[[#This Row],[cTB68]]-$AA$8)</f>
        <v>0</v>
      </c>
      <c r="AD78" s="70">
        <f t="shared" si="3"/>
        <v>60</v>
      </c>
      <c r="AE78" s="70"/>
      <c r="AF78" s="70">
        <f>IF(Exts[[#This Row],[OID]], INDEX( Exts[], MATCH(Exts[[#This Row],[OID]],Exts[ID],0), MATCH("avgusers", Exts[#Headers],0) )+1, Exts[[#This Row],[avgusers]])</f>
        <v>10491</v>
      </c>
      <c r="AG78" s="70"/>
      <c r="AH78" s="70"/>
      <c r="AI78" s="70"/>
    </row>
    <row r="79" spans="1:35" x14ac:dyDescent="0.35">
      <c r="A79" s="72">
        <v>438634</v>
      </c>
      <c r="B79" s="72" t="s">
        <v>107</v>
      </c>
      <c r="C79" s="72">
        <v>10290</v>
      </c>
      <c r="D79" s="72">
        <v>2129</v>
      </c>
      <c r="E79" s="68">
        <v>43710</v>
      </c>
      <c r="F79" s="72">
        <v>68</v>
      </c>
      <c r="G79" s="72">
        <v>100</v>
      </c>
      <c r="H79" s="72">
        <v>1</v>
      </c>
      <c r="I79" s="72">
        <v>1</v>
      </c>
      <c r="J79" s="72" t="s">
        <v>108</v>
      </c>
      <c r="K79" s="72">
        <v>1890578</v>
      </c>
      <c r="L79" s="72"/>
      <c r="M79" s="72"/>
      <c r="N79" s="68">
        <v>42694</v>
      </c>
      <c r="O79" s="68">
        <v>43209</v>
      </c>
      <c r="P79" s="68">
        <v>72686</v>
      </c>
      <c r="Q79" s="68">
        <v>43709</v>
      </c>
      <c r="R79" s="72" t="s">
        <v>6183</v>
      </c>
      <c r="S79" s="72" t="s">
        <v>6184</v>
      </c>
      <c r="T79" s="70">
        <f>IF(Exts[cTB52]=DATE(2099,1,1), 0, IF(Exts[minV]&gt;52, 1, 2))</f>
        <v>1</v>
      </c>
      <c r="U79" s="69">
        <f t="shared" si="2"/>
        <v>0</v>
      </c>
      <c r="V79" s="69">
        <f>IF(Exts[cTB60]=DATE(2099,1,1), 0, IF(Exts[minV]&gt;60.9, 1, 2))</f>
        <v>1</v>
      </c>
      <c r="W79" s="70">
        <f>IF(Exts[cTB61-67]=DATE(2099,1,1), 0, IF(Exts[minV]&gt;67.9, 1, 2))</f>
        <v>0</v>
      </c>
      <c r="X79" s="70">
        <f>IF( OR( Exts[cTB68]=DATE(2099,1,1), Exts[Mext]=0 ), 0, IF( OR( Exts[maxV]&lt;68, Exts[minV]&gt;68 ), 2, 3)  )</f>
        <v>3</v>
      </c>
      <c r="Y79" s="71">
        <f>IF(SUBTOTAL(3,Exts[avgusers]),Exts[avgusers],0)</f>
        <v>10290</v>
      </c>
      <c r="Z79" s="69">
        <f ca="1">IF(SUBTOTAL(3,Exts[CurVersion]),TODAY()-Exts[CurVersion],0)</f>
        <v>15</v>
      </c>
      <c r="AA79" s="69">
        <f>IF(Exts[cTB52]=DATE(2099,1,1), 0, Exts[cTB52]-$AA$6)</f>
        <v>-104</v>
      </c>
      <c r="AB79" s="69">
        <f>IF(Exts[[#This Row],[cTB60]]=DATE(2099,1,1), 0, Exts[[#This Row],[cTB60]]-$AA$7)</f>
        <v>-51</v>
      </c>
      <c r="AC79" s="69">
        <f>IF(Exts[[#This Row],[cTB68]]=DATE(2099,1,1), 0, Exts[[#This Row],[cTB68]]-$AA$8)</f>
        <v>12</v>
      </c>
      <c r="AD79" s="70">
        <f t="shared" si="3"/>
        <v>61</v>
      </c>
      <c r="AE79" s="70"/>
      <c r="AF79" s="70">
        <f>IF(Exts[[#This Row],[OID]], INDEX( Exts[], MATCH(Exts[[#This Row],[OID]],Exts[ID],0), MATCH("avgusers", Exts[#Headers],0) )+1, Exts[[#This Row],[avgusers]])</f>
        <v>10290</v>
      </c>
      <c r="AG79" s="70"/>
      <c r="AH79" s="70"/>
      <c r="AI79" s="70"/>
    </row>
    <row r="80" spans="1:35" x14ac:dyDescent="0.35">
      <c r="A80" s="72">
        <v>5602</v>
      </c>
      <c r="B80" s="72" t="s">
        <v>105</v>
      </c>
      <c r="C80" s="72">
        <v>10258</v>
      </c>
      <c r="D80" s="72">
        <v>187</v>
      </c>
      <c r="E80" s="68">
        <v>41871</v>
      </c>
      <c r="F80" s="72">
        <v>24</v>
      </c>
      <c r="G80" s="72">
        <v>60</v>
      </c>
      <c r="H80" s="72">
        <v>0</v>
      </c>
      <c r="I80" s="72">
        <v>1</v>
      </c>
      <c r="J80" s="72" t="s">
        <v>106</v>
      </c>
      <c r="K80" s="72">
        <v>212790</v>
      </c>
      <c r="L80" s="72"/>
      <c r="M80" s="72"/>
      <c r="N80" s="68">
        <v>41871</v>
      </c>
      <c r="O80" s="68">
        <v>41871</v>
      </c>
      <c r="P80" s="68">
        <v>72686</v>
      </c>
      <c r="Q80" s="68">
        <v>72686</v>
      </c>
      <c r="R80" s="72" t="s">
        <v>5340</v>
      </c>
      <c r="S80" s="72" t="s">
        <v>3058</v>
      </c>
      <c r="T80" s="70">
        <f>IF(Exts[cTB52]=DATE(2099,1,1), 0, IF(Exts[minV]&gt;52, 1, 2))</f>
        <v>2</v>
      </c>
      <c r="U80" s="69">
        <f t="shared" si="2"/>
        <v>1</v>
      </c>
      <c r="V80" s="69">
        <f>IF(Exts[cTB60]=DATE(2099,1,1), 0, IF(Exts[minV]&gt;60.9, 1, 2))</f>
        <v>2</v>
      </c>
      <c r="W80" s="70">
        <f>IF(Exts[cTB61-67]=DATE(2099,1,1), 0, IF(Exts[minV]&gt;67.9, 1, 2))</f>
        <v>0</v>
      </c>
      <c r="X80" s="70">
        <f>IF( OR( Exts[cTB68]=DATE(2099,1,1), Exts[Mext]=0 ), 0, IF( OR( Exts[maxV]&lt;68, Exts[minV]&gt;68 ), 2, 3)  )</f>
        <v>0</v>
      </c>
      <c r="Y80" s="71">
        <f>IF(SUBTOTAL(3,Exts[avgusers]),Exts[avgusers],0)</f>
        <v>10258</v>
      </c>
      <c r="Z80" s="69">
        <f ca="1">IF(SUBTOTAL(3,Exts[CurVersion]),TODAY()-Exts[CurVersion],0)</f>
        <v>1854</v>
      </c>
      <c r="AA80" s="69">
        <f>IF(Exts[cTB52]=DATE(2099,1,1), 0, Exts[cTB52]-$AA$6)</f>
        <v>-927</v>
      </c>
      <c r="AB80" s="69">
        <f>IF(Exts[[#This Row],[cTB60]]=DATE(2099,1,1), 0, Exts[[#This Row],[cTB60]]-$AA$7)</f>
        <v>-1389</v>
      </c>
      <c r="AC80" s="69">
        <f>IF(Exts[[#This Row],[cTB68]]=DATE(2099,1,1), 0, Exts[[#This Row],[cTB68]]-$AA$8)</f>
        <v>0</v>
      </c>
      <c r="AD80" s="70">
        <f t="shared" si="3"/>
        <v>62</v>
      </c>
      <c r="AE80" s="70"/>
      <c r="AF80" s="70">
        <f>IF(Exts[[#This Row],[OID]], INDEX( Exts[], MATCH(Exts[[#This Row],[OID]],Exts[ID],0), MATCH("avgusers", Exts[#Headers],0) )+1, Exts[[#This Row],[avgusers]])</f>
        <v>10258</v>
      </c>
      <c r="AG80" s="70"/>
      <c r="AH80" s="70"/>
      <c r="AI80" s="70"/>
    </row>
    <row r="81" spans="1:35" x14ac:dyDescent="0.35">
      <c r="A81" s="72">
        <v>800008</v>
      </c>
      <c r="B81" s="72" t="s">
        <v>109</v>
      </c>
      <c r="C81" s="72">
        <v>9698</v>
      </c>
      <c r="D81" s="72">
        <v>201</v>
      </c>
      <c r="E81" s="68">
        <v>43150</v>
      </c>
      <c r="F81" s="72">
        <v>45</v>
      </c>
      <c r="G81" s="72">
        <v>61</v>
      </c>
      <c r="H81" s="72">
        <v>0</v>
      </c>
      <c r="I81" s="72">
        <v>1</v>
      </c>
      <c r="J81" s="72" t="s">
        <v>110</v>
      </c>
      <c r="K81" s="72">
        <v>12921290</v>
      </c>
      <c r="L81" s="72"/>
      <c r="M81" s="72"/>
      <c r="N81" s="68">
        <v>42843</v>
      </c>
      <c r="O81" s="68">
        <v>43150</v>
      </c>
      <c r="P81" s="68">
        <v>43150</v>
      </c>
      <c r="Q81" s="68">
        <v>72686</v>
      </c>
      <c r="R81" s="72" t="s">
        <v>6615</v>
      </c>
      <c r="S81" s="72" t="s">
        <v>3058</v>
      </c>
      <c r="T81" s="70">
        <f>IF(Exts[cTB52]=DATE(2099,1,1), 0, IF(Exts[minV]&gt;52, 1, 2))</f>
        <v>2</v>
      </c>
      <c r="U81" s="69">
        <f t="shared" si="2"/>
        <v>1</v>
      </c>
      <c r="V81" s="69">
        <f>IF(Exts[cTB60]=DATE(2099,1,1), 0, IF(Exts[minV]&gt;60.9, 1, 2))</f>
        <v>2</v>
      </c>
      <c r="W81" s="70">
        <f>IF(Exts[cTB61-67]=DATE(2099,1,1), 0, IF(Exts[minV]&gt;67.9, 1, 2))</f>
        <v>2</v>
      </c>
      <c r="X81" s="70">
        <f>IF( OR( Exts[cTB68]=DATE(2099,1,1), Exts[Mext]=0 ), 0, IF( OR( Exts[maxV]&lt;68, Exts[minV]&gt;68 ), 2, 3)  )</f>
        <v>0</v>
      </c>
      <c r="Y81" s="71">
        <f>IF(SUBTOTAL(3,Exts[avgusers]),Exts[avgusers],0)</f>
        <v>9698</v>
      </c>
      <c r="Z81" s="69">
        <f ca="1">IF(SUBTOTAL(3,Exts[CurVersion]),TODAY()-Exts[CurVersion],0)</f>
        <v>575</v>
      </c>
      <c r="AA81" s="69">
        <f>IF(Exts[cTB52]=DATE(2099,1,1), 0, Exts[cTB52]-$AA$6)</f>
        <v>45</v>
      </c>
      <c r="AB81" s="69">
        <f>IF(Exts[[#This Row],[cTB60]]=DATE(2099,1,1), 0, Exts[[#This Row],[cTB60]]-$AA$7)</f>
        <v>-110</v>
      </c>
      <c r="AC81" s="69">
        <f>IF(Exts[[#This Row],[cTB68]]=DATE(2099,1,1), 0, Exts[[#This Row],[cTB68]]-$AA$8)</f>
        <v>0</v>
      </c>
      <c r="AD81" s="70">
        <f t="shared" si="3"/>
        <v>63</v>
      </c>
      <c r="AE81" s="70"/>
      <c r="AF81" s="70">
        <f>IF(Exts[[#This Row],[OID]], INDEX( Exts[], MATCH(Exts[[#This Row],[OID]],Exts[ID],0), MATCH("avgusers", Exts[#Headers],0) )+1, Exts[[#This Row],[avgusers]])</f>
        <v>9698</v>
      </c>
      <c r="AG81" s="70"/>
      <c r="AH81" s="70"/>
      <c r="AI81" s="70"/>
    </row>
    <row r="82" spans="1:35" x14ac:dyDescent="0.35">
      <c r="A82" s="72">
        <v>986477</v>
      </c>
      <c r="B82" s="72" t="s">
        <v>842</v>
      </c>
      <c r="C82" s="72">
        <v>9641</v>
      </c>
      <c r="D82" s="72">
        <v>0</v>
      </c>
      <c r="E82" s="68">
        <v>43521</v>
      </c>
      <c r="F82" s="72">
        <v>60</v>
      </c>
      <c r="G82" s="72">
        <v>100</v>
      </c>
      <c r="H82" s="72">
        <v>0</v>
      </c>
      <c r="I82" s="72">
        <v>1</v>
      </c>
      <c r="J82" s="72" t="s">
        <v>843</v>
      </c>
      <c r="K82" s="72">
        <v>14160771</v>
      </c>
      <c r="L82" s="72"/>
      <c r="M82" s="72"/>
      <c r="N82" s="68">
        <v>72686</v>
      </c>
      <c r="O82" s="68">
        <v>43473</v>
      </c>
      <c r="P82" s="68">
        <v>43473</v>
      </c>
      <c r="Q82" s="68">
        <v>43473</v>
      </c>
      <c r="R82" s="72" t="s">
        <v>6702</v>
      </c>
      <c r="S82" s="72" t="s">
        <v>6815</v>
      </c>
      <c r="T82" s="70">
        <f>IF(Exts[cTB52]=DATE(2099,1,1), 0, IF(Exts[minV]&gt;52, 1, 2))</f>
        <v>0</v>
      </c>
      <c r="U82" s="69">
        <f t="shared" si="2"/>
        <v>0</v>
      </c>
      <c r="V82" s="69">
        <f>IF(Exts[cTB60]=DATE(2099,1,1), 0, IF(Exts[minV]&gt;60.9, 1, 2))</f>
        <v>2</v>
      </c>
      <c r="W82" s="70">
        <f>IF(Exts[cTB61-67]=DATE(2099,1,1), 0, IF(Exts[minV]&gt;67.9, 1, 2))</f>
        <v>2</v>
      </c>
      <c r="X82" s="70">
        <f>IF( OR( Exts[cTB68]=DATE(2099,1,1), Exts[Mext]=0 ), 0, IF( OR( Exts[maxV]&lt;68, Exts[minV]&gt;68 ), 2, 3)  )</f>
        <v>0</v>
      </c>
      <c r="Y82" s="71">
        <f>IF(SUBTOTAL(3,Exts[avgusers]),Exts[avgusers],0)</f>
        <v>9641</v>
      </c>
      <c r="Z82" s="69">
        <f ca="1">IF(SUBTOTAL(3,Exts[CurVersion]),TODAY()-Exts[CurVersion],0)</f>
        <v>204</v>
      </c>
      <c r="AA82" s="69">
        <f>IF(Exts[cTB52]=DATE(2099,1,1), 0, Exts[cTB52]-$AA$6)</f>
        <v>0</v>
      </c>
      <c r="AB82" s="69">
        <f>IF(Exts[[#This Row],[cTB60]]=DATE(2099,1,1), 0, Exts[[#This Row],[cTB60]]-$AA$7)</f>
        <v>213</v>
      </c>
      <c r="AC82" s="69">
        <f>IF(Exts[[#This Row],[cTB68]]=DATE(2099,1,1), 0, Exts[[#This Row],[cTB68]]-$AA$8)</f>
        <v>-224</v>
      </c>
      <c r="AD82" s="70">
        <f t="shared" si="3"/>
        <v>64</v>
      </c>
      <c r="AE82" s="70"/>
      <c r="AF82" s="70">
        <f>IF(Exts[[#This Row],[OID]], INDEX( Exts[], MATCH(Exts[[#This Row],[OID]],Exts[ID],0), MATCH("avgusers", Exts[#Headers],0) )+1, Exts[[#This Row],[avgusers]])</f>
        <v>9641</v>
      </c>
      <c r="AG82" s="70"/>
      <c r="AH82" s="70"/>
      <c r="AI82" s="70"/>
    </row>
    <row r="83" spans="1:35" x14ac:dyDescent="0.35">
      <c r="A83" s="72">
        <v>2548</v>
      </c>
      <c r="B83" s="72" t="s">
        <v>111</v>
      </c>
      <c r="C83" s="72">
        <v>9349</v>
      </c>
      <c r="D83" s="72">
        <v>198</v>
      </c>
      <c r="E83" s="68">
        <v>43542</v>
      </c>
      <c r="F83" s="72">
        <v>10</v>
      </c>
      <c r="G83" s="72">
        <v>66</v>
      </c>
      <c r="H83" s="72">
        <v>0</v>
      </c>
      <c r="I83" s="72">
        <v>1</v>
      </c>
      <c r="J83" s="72" t="s">
        <v>112</v>
      </c>
      <c r="K83" s="72">
        <v>19246</v>
      </c>
      <c r="L83" s="72"/>
      <c r="M83" s="72"/>
      <c r="N83" s="68">
        <v>43098</v>
      </c>
      <c r="O83" s="68">
        <v>43098</v>
      </c>
      <c r="P83" s="68">
        <v>43163</v>
      </c>
      <c r="Q83" s="68">
        <v>72686</v>
      </c>
      <c r="R83" s="72" t="s">
        <v>5138</v>
      </c>
      <c r="S83" s="72" t="s">
        <v>5139</v>
      </c>
      <c r="T83" s="70">
        <f>IF(Exts[cTB52]=DATE(2099,1,1), 0, IF(Exts[minV]&gt;52, 1, 2))</f>
        <v>2</v>
      </c>
      <c r="U83" s="69">
        <f t="shared" si="2"/>
        <v>1</v>
      </c>
      <c r="V83" s="69">
        <f>IF(Exts[cTB60]=DATE(2099,1,1), 0, IF(Exts[minV]&gt;60.9, 1, 2))</f>
        <v>2</v>
      </c>
      <c r="W83" s="70">
        <f>IF(Exts[cTB61-67]=DATE(2099,1,1), 0, IF(Exts[minV]&gt;67.9, 1, 2))</f>
        <v>2</v>
      </c>
      <c r="X83" s="70">
        <f>IF( OR( Exts[cTB68]=DATE(2099,1,1), Exts[Mext]=0 ), 0, IF( OR( Exts[maxV]&lt;68, Exts[minV]&gt;68 ), 2, 3)  )</f>
        <v>0</v>
      </c>
      <c r="Y83" s="71">
        <f>IF(SUBTOTAL(3,Exts[avgusers]),Exts[avgusers],0)</f>
        <v>9349</v>
      </c>
      <c r="Z83" s="69">
        <f ca="1">IF(SUBTOTAL(3,Exts[CurVersion]),TODAY()-Exts[CurVersion],0)</f>
        <v>183</v>
      </c>
      <c r="AA83" s="69">
        <f>IF(Exts[cTB52]=DATE(2099,1,1), 0, Exts[cTB52]-$AA$6)</f>
        <v>300</v>
      </c>
      <c r="AB83" s="69">
        <f>IF(Exts[[#This Row],[cTB60]]=DATE(2099,1,1), 0, Exts[[#This Row],[cTB60]]-$AA$7)</f>
        <v>-162</v>
      </c>
      <c r="AC83" s="69">
        <f>IF(Exts[[#This Row],[cTB68]]=DATE(2099,1,1), 0, Exts[[#This Row],[cTB68]]-$AA$8)</f>
        <v>0</v>
      </c>
      <c r="AD83" s="70">
        <f t="shared" si="3"/>
        <v>65</v>
      </c>
      <c r="AE83" s="70"/>
      <c r="AF83" s="70">
        <f>IF(Exts[[#This Row],[OID]], INDEX( Exts[], MATCH(Exts[[#This Row],[OID]],Exts[ID],0), MATCH("avgusers", Exts[#Headers],0) )+1, Exts[[#This Row],[avgusers]])</f>
        <v>9349</v>
      </c>
      <c r="AG83" s="70"/>
      <c r="AH83" s="70"/>
      <c r="AI83" s="70"/>
    </row>
    <row r="84" spans="1:35" x14ac:dyDescent="0.35">
      <c r="A84" s="72">
        <v>330066</v>
      </c>
      <c r="B84" s="72" t="s">
        <v>113</v>
      </c>
      <c r="C84" s="72">
        <v>9011</v>
      </c>
      <c r="D84" s="72">
        <v>167</v>
      </c>
      <c r="E84" s="68">
        <v>43373</v>
      </c>
      <c r="F84" s="72">
        <v>3</v>
      </c>
      <c r="G84" s="72">
        <v>60</v>
      </c>
      <c r="H84" s="72">
        <v>0</v>
      </c>
      <c r="I84" s="72">
        <v>1</v>
      </c>
      <c r="J84" s="72" t="s">
        <v>114</v>
      </c>
      <c r="K84" s="72">
        <v>5443943</v>
      </c>
      <c r="L84" s="72"/>
      <c r="M84" s="72"/>
      <c r="N84" s="68">
        <v>42865</v>
      </c>
      <c r="O84" s="68">
        <v>42865</v>
      </c>
      <c r="P84" s="68">
        <v>72686</v>
      </c>
      <c r="Q84" s="68">
        <v>72686</v>
      </c>
      <c r="R84" s="72" t="s">
        <v>5894</v>
      </c>
      <c r="S84" s="72" t="s">
        <v>6785</v>
      </c>
      <c r="T84" s="70">
        <f>IF(Exts[cTB52]=DATE(2099,1,1), 0, IF(Exts[minV]&gt;52, 1, 2))</f>
        <v>2</v>
      </c>
      <c r="U84" s="69">
        <f t="shared" ref="U84:U147" si="4">IF(AND($F84&lt;=58,$G84&gt;=58),1,0)</f>
        <v>1</v>
      </c>
      <c r="V84" s="69">
        <f>IF(Exts[cTB60]=DATE(2099,1,1), 0, IF(Exts[minV]&gt;60.9, 1, 2))</f>
        <v>2</v>
      </c>
      <c r="W84" s="70">
        <f>IF(Exts[cTB61-67]=DATE(2099,1,1), 0, IF(Exts[minV]&gt;67.9, 1, 2))</f>
        <v>0</v>
      </c>
      <c r="X84" s="70">
        <f>IF( OR( Exts[cTB68]=DATE(2099,1,1), Exts[Mext]=0 ), 0, IF( OR( Exts[maxV]&lt;68, Exts[minV]&gt;68 ), 2, 3)  )</f>
        <v>0</v>
      </c>
      <c r="Y84" s="71">
        <f>IF(SUBTOTAL(3,Exts[avgusers]),Exts[avgusers],0)</f>
        <v>9011</v>
      </c>
      <c r="Z84" s="69">
        <f ca="1">IF(SUBTOTAL(3,Exts[CurVersion]),TODAY()-Exts[CurVersion],0)</f>
        <v>352</v>
      </c>
      <c r="AA84" s="69">
        <f>IF(Exts[cTB52]=DATE(2099,1,1), 0, Exts[cTB52]-$AA$6)</f>
        <v>67</v>
      </c>
      <c r="AB84" s="69">
        <f>IF(Exts[[#This Row],[cTB60]]=DATE(2099,1,1), 0, Exts[[#This Row],[cTB60]]-$AA$7)</f>
        <v>-395</v>
      </c>
      <c r="AC84" s="69">
        <f>IF(Exts[[#This Row],[cTB68]]=DATE(2099,1,1), 0, Exts[[#This Row],[cTB68]]-$AA$8)</f>
        <v>0</v>
      </c>
      <c r="AD84" s="70">
        <f t="shared" ref="AD84:AD147" si="5">ROW()-18</f>
        <v>66</v>
      </c>
      <c r="AE84" s="70"/>
      <c r="AF84" s="70">
        <f>IF(Exts[[#This Row],[OID]], INDEX( Exts[], MATCH(Exts[[#This Row],[OID]],Exts[ID],0), MATCH("avgusers", Exts[#Headers],0) )+1, Exts[[#This Row],[avgusers]])</f>
        <v>9011</v>
      </c>
      <c r="AG84" s="70"/>
      <c r="AH84" s="70"/>
      <c r="AI84" s="70"/>
    </row>
    <row r="85" spans="1:35" x14ac:dyDescent="0.35">
      <c r="A85" s="72">
        <v>1339</v>
      </c>
      <c r="B85" s="72" t="s">
        <v>115</v>
      </c>
      <c r="C85" s="72">
        <v>8835</v>
      </c>
      <c r="D85" s="72">
        <v>278</v>
      </c>
      <c r="E85" s="68">
        <v>43177</v>
      </c>
      <c r="F85" s="72">
        <v>52</v>
      </c>
      <c r="G85" s="72">
        <v>60</v>
      </c>
      <c r="H85" s="72">
        <v>0</v>
      </c>
      <c r="I85" s="72">
        <v>1</v>
      </c>
      <c r="J85" s="72" t="s">
        <v>116</v>
      </c>
      <c r="K85" s="72">
        <v>2624362</v>
      </c>
      <c r="L85" s="72"/>
      <c r="M85" s="72"/>
      <c r="N85" s="68">
        <v>42956</v>
      </c>
      <c r="O85" s="68">
        <v>43177</v>
      </c>
      <c r="P85" s="68">
        <v>72686</v>
      </c>
      <c r="Q85" s="68">
        <v>72686</v>
      </c>
      <c r="R85" s="72" t="s">
        <v>5047</v>
      </c>
      <c r="S85" s="72" t="s">
        <v>5048</v>
      </c>
      <c r="T85" s="70">
        <f>IF(Exts[cTB52]=DATE(2099,1,1), 0, IF(Exts[minV]&gt;52, 1, 2))</f>
        <v>2</v>
      </c>
      <c r="U85" s="69">
        <f t="shared" si="4"/>
        <v>1</v>
      </c>
      <c r="V85" s="69">
        <f>IF(Exts[cTB60]=DATE(2099,1,1), 0, IF(Exts[minV]&gt;60.9, 1, 2))</f>
        <v>2</v>
      </c>
      <c r="W85" s="70">
        <f>IF(Exts[cTB61-67]=DATE(2099,1,1), 0, IF(Exts[minV]&gt;67.9, 1, 2))</f>
        <v>0</v>
      </c>
      <c r="X85" s="70">
        <f>IF( OR( Exts[cTB68]=DATE(2099,1,1), Exts[Mext]=0 ), 0, IF( OR( Exts[maxV]&lt;68, Exts[minV]&gt;68 ), 2, 3)  )</f>
        <v>0</v>
      </c>
      <c r="Y85" s="71">
        <f>IF(SUBTOTAL(3,Exts[avgusers]),Exts[avgusers],0)</f>
        <v>8835</v>
      </c>
      <c r="Z85" s="69">
        <f ca="1">IF(SUBTOTAL(3,Exts[CurVersion]),TODAY()-Exts[CurVersion],0)</f>
        <v>548</v>
      </c>
      <c r="AA85" s="69">
        <f>IF(Exts[cTB52]=DATE(2099,1,1), 0, Exts[cTB52]-$AA$6)</f>
        <v>158</v>
      </c>
      <c r="AB85" s="69">
        <f>IF(Exts[[#This Row],[cTB60]]=DATE(2099,1,1), 0, Exts[[#This Row],[cTB60]]-$AA$7)</f>
        <v>-83</v>
      </c>
      <c r="AC85" s="69">
        <f>IF(Exts[[#This Row],[cTB68]]=DATE(2099,1,1), 0, Exts[[#This Row],[cTB68]]-$AA$8)</f>
        <v>0</v>
      </c>
      <c r="AD85" s="70">
        <f t="shared" si="5"/>
        <v>67</v>
      </c>
      <c r="AE85" s="70"/>
      <c r="AF85" s="70">
        <f>IF(Exts[[#This Row],[OID]], INDEX( Exts[], MATCH(Exts[[#This Row],[OID]],Exts[ID],0), MATCH("avgusers", Exts[#Headers],0) )+1, Exts[[#This Row],[avgusers]])</f>
        <v>8835</v>
      </c>
      <c r="AG85" s="70"/>
      <c r="AH85" s="70"/>
      <c r="AI85" s="70"/>
    </row>
    <row r="86" spans="1:35" x14ac:dyDescent="0.35">
      <c r="A86" s="72">
        <v>438960</v>
      </c>
      <c r="B86" s="72" t="s">
        <v>119</v>
      </c>
      <c r="C86" s="72">
        <v>8538</v>
      </c>
      <c r="D86" s="72">
        <v>104</v>
      </c>
      <c r="E86" s="68">
        <v>43391</v>
      </c>
      <c r="F86" s="72">
        <v>5</v>
      </c>
      <c r="G86" s="72">
        <v>60</v>
      </c>
      <c r="H86" s="72">
        <v>0</v>
      </c>
      <c r="I86" s="72">
        <v>1</v>
      </c>
      <c r="J86" s="72" t="s">
        <v>120</v>
      </c>
      <c r="K86" s="72">
        <v>6014727</v>
      </c>
      <c r="L86" s="72"/>
      <c r="M86" s="72"/>
      <c r="N86" s="68">
        <v>41677</v>
      </c>
      <c r="O86" s="68">
        <v>41677</v>
      </c>
      <c r="P86" s="68">
        <v>41677</v>
      </c>
      <c r="Q86" s="68">
        <v>72686</v>
      </c>
      <c r="R86" s="72" t="s">
        <v>6185</v>
      </c>
      <c r="S86" s="72" t="s">
        <v>3058</v>
      </c>
      <c r="T86" s="70">
        <f>IF(Exts[cTB52]=DATE(2099,1,1), 0, IF(Exts[minV]&gt;52, 1, 2))</f>
        <v>2</v>
      </c>
      <c r="U86" s="69">
        <f t="shared" si="4"/>
        <v>1</v>
      </c>
      <c r="V86" s="69">
        <f>IF(Exts[cTB60]=DATE(2099,1,1), 0, IF(Exts[minV]&gt;60.9, 1, 2))</f>
        <v>2</v>
      </c>
      <c r="W86" s="70">
        <f>IF(Exts[cTB61-67]=DATE(2099,1,1), 0, IF(Exts[minV]&gt;67.9, 1, 2))</f>
        <v>2</v>
      </c>
      <c r="X86" s="70">
        <f>IF( OR( Exts[cTB68]=DATE(2099,1,1), Exts[Mext]=0 ), 0, IF( OR( Exts[maxV]&lt;68, Exts[minV]&gt;68 ), 2, 3)  )</f>
        <v>0</v>
      </c>
      <c r="Y86" s="71">
        <f>IF(SUBTOTAL(3,Exts[avgusers]),Exts[avgusers],0)</f>
        <v>8538</v>
      </c>
      <c r="Z86" s="69">
        <f ca="1">IF(SUBTOTAL(3,Exts[CurVersion]),TODAY()-Exts[CurVersion],0)</f>
        <v>334</v>
      </c>
      <c r="AA86" s="69">
        <f>IF(Exts[cTB52]=DATE(2099,1,1), 0, Exts[cTB52]-$AA$6)</f>
        <v>-1121</v>
      </c>
      <c r="AB86" s="69">
        <f>IF(Exts[[#This Row],[cTB60]]=DATE(2099,1,1), 0, Exts[[#This Row],[cTB60]]-$AA$7)</f>
        <v>-1583</v>
      </c>
      <c r="AC86" s="69">
        <f>IF(Exts[[#This Row],[cTB68]]=DATE(2099,1,1), 0, Exts[[#This Row],[cTB68]]-$AA$8)</f>
        <v>0</v>
      </c>
      <c r="AD86" s="70">
        <f t="shared" si="5"/>
        <v>68</v>
      </c>
      <c r="AE86" s="70"/>
      <c r="AF86" s="70">
        <f>IF(Exts[[#This Row],[OID]], INDEX( Exts[], MATCH(Exts[[#This Row],[OID]],Exts[ID],0), MATCH("avgusers", Exts[#Headers],0) )+1, Exts[[#This Row],[avgusers]])</f>
        <v>8538</v>
      </c>
      <c r="AG86" s="70"/>
      <c r="AH86" s="70"/>
      <c r="AI86" s="70"/>
    </row>
    <row r="87" spans="1:35" x14ac:dyDescent="0.35">
      <c r="A87" s="72">
        <v>986325</v>
      </c>
      <c r="B87" s="72" t="s">
        <v>845</v>
      </c>
      <c r="C87" s="72">
        <v>8494</v>
      </c>
      <c r="D87" s="72">
        <v>0</v>
      </c>
      <c r="E87" s="68">
        <v>43706</v>
      </c>
      <c r="F87" s="72">
        <v>60.5</v>
      </c>
      <c r="G87" s="72">
        <v>100</v>
      </c>
      <c r="H87" s="72">
        <v>1</v>
      </c>
      <c r="I87" s="72">
        <v>1</v>
      </c>
      <c r="J87" s="72" t="s">
        <v>426</v>
      </c>
      <c r="K87" s="72">
        <v>14156264</v>
      </c>
      <c r="L87" s="72"/>
      <c r="M87" s="72"/>
      <c r="N87" s="68">
        <v>72686</v>
      </c>
      <c r="O87" s="68">
        <v>72686</v>
      </c>
      <c r="P87" s="68">
        <v>43564</v>
      </c>
      <c r="Q87" s="68">
        <v>43581</v>
      </c>
      <c r="R87" s="72" t="s">
        <v>6691</v>
      </c>
      <c r="S87" s="72" t="s">
        <v>3058</v>
      </c>
      <c r="T87" s="70">
        <f>IF(Exts[cTB52]=DATE(2099,1,1), 0, IF(Exts[minV]&gt;52, 1, 2))</f>
        <v>0</v>
      </c>
      <c r="U87" s="69">
        <f t="shared" si="4"/>
        <v>0</v>
      </c>
      <c r="V87" s="69">
        <f>IF(Exts[cTB60]=DATE(2099,1,1), 0, IF(Exts[minV]&gt;60.9, 1, 2))</f>
        <v>0</v>
      </c>
      <c r="W87" s="70">
        <f>IF(Exts[cTB61-67]=DATE(2099,1,1), 0, IF(Exts[minV]&gt;67.9, 1, 2))</f>
        <v>2</v>
      </c>
      <c r="X87" s="70">
        <f>IF( OR( Exts[cTB68]=DATE(2099,1,1), Exts[Mext]=0 ), 0, IF( OR( Exts[maxV]&lt;68, Exts[minV]&gt;68 ), 2, 3)  )</f>
        <v>3</v>
      </c>
      <c r="Y87" s="71">
        <f>IF(SUBTOTAL(3,Exts[avgusers]),Exts[avgusers],0)</f>
        <v>8494</v>
      </c>
      <c r="Z87" s="69">
        <f ca="1">IF(SUBTOTAL(3,Exts[CurVersion]),TODAY()-Exts[CurVersion],0)</f>
        <v>19</v>
      </c>
      <c r="AA87" s="69">
        <f>IF(Exts[cTB52]=DATE(2099,1,1), 0, Exts[cTB52]-$AA$6)</f>
        <v>0</v>
      </c>
      <c r="AB87" s="69">
        <f>IF(Exts[[#This Row],[cTB60]]=DATE(2099,1,1), 0, Exts[[#This Row],[cTB60]]-$AA$7)</f>
        <v>0</v>
      </c>
      <c r="AC87" s="69">
        <f>IF(Exts[[#This Row],[cTB68]]=DATE(2099,1,1), 0, Exts[[#This Row],[cTB68]]-$AA$8)</f>
        <v>-116</v>
      </c>
      <c r="AD87" s="70">
        <f t="shared" si="5"/>
        <v>69</v>
      </c>
      <c r="AE87" s="70"/>
      <c r="AF87" s="70">
        <f>IF(Exts[[#This Row],[OID]], INDEX( Exts[], MATCH(Exts[[#This Row],[OID]],Exts[ID],0), MATCH("avgusers", Exts[#Headers],0) )+1, Exts[[#This Row],[avgusers]])</f>
        <v>8494</v>
      </c>
      <c r="AG87" s="70"/>
      <c r="AH87" s="70"/>
      <c r="AI87" s="70"/>
    </row>
    <row r="88" spans="1:35" x14ac:dyDescent="0.35">
      <c r="A88" s="72">
        <v>902</v>
      </c>
      <c r="B88" s="72" t="s">
        <v>121</v>
      </c>
      <c r="C88" s="72">
        <v>8041</v>
      </c>
      <c r="D88" s="72">
        <v>59</v>
      </c>
      <c r="E88" s="68">
        <v>43646</v>
      </c>
      <c r="F88" s="72">
        <v>68</v>
      </c>
      <c r="G88" s="72">
        <v>100</v>
      </c>
      <c r="H88" s="72">
        <v>1</v>
      </c>
      <c r="I88" s="72">
        <v>1</v>
      </c>
      <c r="J88" s="72" t="s">
        <v>100</v>
      </c>
      <c r="K88" s="72">
        <v>712</v>
      </c>
      <c r="L88" s="72"/>
      <c r="M88" s="72"/>
      <c r="N88" s="68">
        <v>42831</v>
      </c>
      <c r="O88" s="68">
        <v>43191</v>
      </c>
      <c r="P88" s="68">
        <v>72686</v>
      </c>
      <c r="Q88" s="68">
        <v>43602</v>
      </c>
      <c r="R88" s="72" t="s">
        <v>5024</v>
      </c>
      <c r="S88" s="72" t="s">
        <v>6741</v>
      </c>
      <c r="T88" s="70">
        <f>IF(Exts[cTB52]=DATE(2099,1,1), 0, IF(Exts[minV]&gt;52, 1, 2))</f>
        <v>1</v>
      </c>
      <c r="U88" s="69">
        <f t="shared" si="4"/>
        <v>0</v>
      </c>
      <c r="V88" s="69">
        <f>IF(Exts[cTB60]=DATE(2099,1,1), 0, IF(Exts[minV]&gt;60.9, 1, 2))</f>
        <v>1</v>
      </c>
      <c r="W88" s="70">
        <f>IF(Exts[cTB61-67]=DATE(2099,1,1), 0, IF(Exts[minV]&gt;67.9, 1, 2))</f>
        <v>0</v>
      </c>
      <c r="X88" s="70">
        <f>IF( OR( Exts[cTB68]=DATE(2099,1,1), Exts[Mext]=0 ), 0, IF( OR( Exts[maxV]&lt;68, Exts[minV]&gt;68 ), 2, 3)  )</f>
        <v>3</v>
      </c>
      <c r="Y88" s="71">
        <f>IF(SUBTOTAL(3,Exts[avgusers]),Exts[avgusers],0)</f>
        <v>8041</v>
      </c>
      <c r="Z88" s="69">
        <f ca="1">IF(SUBTOTAL(3,Exts[CurVersion]),TODAY()-Exts[CurVersion],0)</f>
        <v>79</v>
      </c>
      <c r="AA88" s="69">
        <f>IF(Exts[cTB52]=DATE(2099,1,1), 0, Exts[cTB52]-$AA$6)</f>
        <v>33</v>
      </c>
      <c r="AB88" s="69">
        <f>IF(Exts[[#This Row],[cTB60]]=DATE(2099,1,1), 0, Exts[[#This Row],[cTB60]]-$AA$7)</f>
        <v>-69</v>
      </c>
      <c r="AC88" s="69">
        <f>IF(Exts[[#This Row],[cTB68]]=DATE(2099,1,1), 0, Exts[[#This Row],[cTB68]]-$AA$8)</f>
        <v>-95</v>
      </c>
      <c r="AD88" s="70">
        <f t="shared" si="5"/>
        <v>70</v>
      </c>
      <c r="AE88" s="70"/>
      <c r="AF88" s="70">
        <f>IF(Exts[[#This Row],[OID]], INDEX( Exts[], MATCH(Exts[[#This Row],[OID]],Exts[ID],0), MATCH("avgusers", Exts[#Headers],0) )+1, Exts[[#This Row],[avgusers]])</f>
        <v>8041</v>
      </c>
      <c r="AG88" s="70"/>
      <c r="AH88" s="70"/>
      <c r="AI88" s="70"/>
    </row>
    <row r="89" spans="1:35" x14ac:dyDescent="0.35">
      <c r="A89" s="72">
        <v>90003</v>
      </c>
      <c r="B89" s="72" t="s">
        <v>135</v>
      </c>
      <c r="C89" s="72">
        <v>7993</v>
      </c>
      <c r="D89" s="72">
        <v>80</v>
      </c>
      <c r="E89" s="68">
        <v>43693</v>
      </c>
      <c r="F89" s="72">
        <v>60</v>
      </c>
      <c r="G89" s="72">
        <v>100</v>
      </c>
      <c r="H89" s="72">
        <v>1</v>
      </c>
      <c r="I89" s="72">
        <v>2</v>
      </c>
      <c r="J89" s="72" t="s">
        <v>406</v>
      </c>
      <c r="K89" s="72">
        <v>1793295</v>
      </c>
      <c r="L89" s="72">
        <v>14161498</v>
      </c>
      <c r="M89" s="72"/>
      <c r="N89" s="68">
        <v>72686</v>
      </c>
      <c r="O89" s="68">
        <v>43503</v>
      </c>
      <c r="P89" s="68">
        <v>43503</v>
      </c>
      <c r="Q89" s="68">
        <v>43503</v>
      </c>
      <c r="R89" s="72" t="s">
        <v>5637</v>
      </c>
      <c r="S89" s="72" t="s">
        <v>5638</v>
      </c>
      <c r="T89" s="70">
        <f>IF(Exts[cTB52]=DATE(2099,1,1), 0, IF(Exts[minV]&gt;52, 1, 2))</f>
        <v>0</v>
      </c>
      <c r="U89" s="69">
        <f t="shared" si="4"/>
        <v>0</v>
      </c>
      <c r="V89" s="69">
        <f>IF(Exts[cTB60]=DATE(2099,1,1), 0, IF(Exts[minV]&gt;60.9, 1, 2))</f>
        <v>2</v>
      </c>
      <c r="W89" s="70">
        <f>IF(Exts[cTB61-67]=DATE(2099,1,1), 0, IF(Exts[minV]&gt;67.9, 1, 2))</f>
        <v>2</v>
      </c>
      <c r="X89" s="70">
        <f>IF( OR( Exts[cTB68]=DATE(2099,1,1), Exts[Mext]=0 ), 0, IF( OR( Exts[maxV]&lt;68, Exts[minV]&gt;68 ), 2, 3)  )</f>
        <v>3</v>
      </c>
      <c r="Y89" s="71">
        <f>IF(SUBTOTAL(3,Exts[avgusers]),Exts[avgusers],0)</f>
        <v>7993</v>
      </c>
      <c r="Z89" s="69">
        <f ca="1">IF(SUBTOTAL(3,Exts[CurVersion]),TODAY()-Exts[CurVersion],0)</f>
        <v>32</v>
      </c>
      <c r="AA89" s="69">
        <f>IF(Exts[cTB52]=DATE(2099,1,1), 0, Exts[cTB52]-$AA$6)</f>
        <v>0</v>
      </c>
      <c r="AB89" s="69">
        <f>IF(Exts[[#This Row],[cTB60]]=DATE(2099,1,1), 0, Exts[[#This Row],[cTB60]]-$AA$7)</f>
        <v>243</v>
      </c>
      <c r="AC89" s="69">
        <f>IF(Exts[[#This Row],[cTB68]]=DATE(2099,1,1), 0, Exts[[#This Row],[cTB68]]-$AA$8)</f>
        <v>-194</v>
      </c>
      <c r="AD89" s="70">
        <f t="shared" si="5"/>
        <v>71</v>
      </c>
      <c r="AE89" s="70"/>
      <c r="AF89" s="70">
        <f>IF(Exts[[#This Row],[OID]], INDEX( Exts[], MATCH(Exts[[#This Row],[OID]],Exts[ID],0), MATCH("avgusers", Exts[#Headers],0) )+1, Exts[[#This Row],[avgusers]])</f>
        <v>7993</v>
      </c>
      <c r="AG89" s="70"/>
      <c r="AH89" s="70"/>
      <c r="AI89" s="70"/>
    </row>
    <row r="90" spans="1:35" x14ac:dyDescent="0.35">
      <c r="A90" s="72">
        <v>478179</v>
      </c>
      <c r="B90" s="72" t="s">
        <v>124</v>
      </c>
      <c r="C90" s="72">
        <v>7928</v>
      </c>
      <c r="D90" s="72">
        <v>364</v>
      </c>
      <c r="E90" s="68">
        <v>43367</v>
      </c>
      <c r="F90" s="72">
        <v>60</v>
      </c>
      <c r="G90" s="72">
        <v>63</v>
      </c>
      <c r="H90" s="72">
        <v>0</v>
      </c>
      <c r="I90" s="72">
        <v>1</v>
      </c>
      <c r="J90" s="72" t="s">
        <v>116</v>
      </c>
      <c r="K90" s="72">
        <v>2624362</v>
      </c>
      <c r="L90" s="72"/>
      <c r="M90" s="72"/>
      <c r="N90" s="68">
        <v>42965</v>
      </c>
      <c r="O90" s="68">
        <v>43345</v>
      </c>
      <c r="P90" s="68">
        <v>43345</v>
      </c>
      <c r="Q90" s="68">
        <v>72686</v>
      </c>
      <c r="R90" s="72" t="s">
        <v>6262</v>
      </c>
      <c r="S90" s="72" t="s">
        <v>6263</v>
      </c>
      <c r="T90" s="70">
        <f>IF(Exts[cTB52]=DATE(2099,1,1), 0, IF(Exts[minV]&gt;52, 1, 2))</f>
        <v>1</v>
      </c>
      <c r="U90" s="69">
        <f t="shared" si="4"/>
        <v>0</v>
      </c>
      <c r="V90" s="69">
        <f>IF(Exts[cTB60]=DATE(2099,1,1), 0, IF(Exts[minV]&gt;60.9, 1, 2))</f>
        <v>2</v>
      </c>
      <c r="W90" s="70">
        <f>IF(Exts[cTB61-67]=DATE(2099,1,1), 0, IF(Exts[minV]&gt;67.9, 1, 2))</f>
        <v>2</v>
      </c>
      <c r="X90" s="70">
        <f>IF( OR( Exts[cTB68]=DATE(2099,1,1), Exts[Mext]=0 ), 0, IF( OR( Exts[maxV]&lt;68, Exts[minV]&gt;68 ), 2, 3)  )</f>
        <v>0</v>
      </c>
      <c r="Y90" s="71">
        <f>IF(SUBTOTAL(3,Exts[avgusers]),Exts[avgusers],0)</f>
        <v>7928</v>
      </c>
      <c r="Z90" s="69">
        <f ca="1">IF(SUBTOTAL(3,Exts[CurVersion]),TODAY()-Exts[CurVersion],0)</f>
        <v>358</v>
      </c>
      <c r="AA90" s="69">
        <f>IF(Exts[cTB52]=DATE(2099,1,1), 0, Exts[cTB52]-$AA$6)</f>
        <v>167</v>
      </c>
      <c r="AB90" s="69">
        <f>IF(Exts[[#This Row],[cTB60]]=DATE(2099,1,1), 0, Exts[[#This Row],[cTB60]]-$AA$7)</f>
        <v>85</v>
      </c>
      <c r="AC90" s="69">
        <f>IF(Exts[[#This Row],[cTB68]]=DATE(2099,1,1), 0, Exts[[#This Row],[cTB68]]-$AA$8)</f>
        <v>0</v>
      </c>
      <c r="AD90" s="70">
        <f t="shared" si="5"/>
        <v>72</v>
      </c>
      <c r="AE90" s="70"/>
      <c r="AF90" s="70">
        <f>IF(Exts[[#This Row],[OID]], INDEX( Exts[], MATCH(Exts[[#This Row],[OID]],Exts[ID],0), MATCH("avgusers", Exts[#Headers],0) )+1, Exts[[#This Row],[avgusers]])</f>
        <v>7928</v>
      </c>
      <c r="AG90" s="70"/>
      <c r="AH90" s="70"/>
      <c r="AI90" s="70"/>
    </row>
    <row r="91" spans="1:35" x14ac:dyDescent="0.35">
      <c r="A91" s="72">
        <v>331319</v>
      </c>
      <c r="B91" s="72" t="s">
        <v>122</v>
      </c>
      <c r="C91" s="72">
        <v>7687</v>
      </c>
      <c r="D91" s="72">
        <v>139</v>
      </c>
      <c r="E91" s="68">
        <v>43718</v>
      </c>
      <c r="F91" s="72">
        <v>68</v>
      </c>
      <c r="G91" s="72">
        <v>100</v>
      </c>
      <c r="H91" s="72">
        <v>1</v>
      </c>
      <c r="I91" s="72">
        <v>1</v>
      </c>
      <c r="J91" s="72" t="s">
        <v>30</v>
      </c>
      <c r="K91" s="72">
        <v>5389259</v>
      </c>
      <c r="L91" s="72"/>
      <c r="M91" s="72"/>
      <c r="N91" s="68">
        <v>42516</v>
      </c>
      <c r="O91" s="68">
        <v>42871</v>
      </c>
      <c r="P91" s="68">
        <v>43095</v>
      </c>
      <c r="Q91" s="68">
        <v>43555</v>
      </c>
      <c r="R91" s="72" t="s">
        <v>5899</v>
      </c>
      <c r="S91" s="72" t="s">
        <v>3058</v>
      </c>
      <c r="T91" s="70">
        <f>IF(Exts[cTB52]=DATE(2099,1,1), 0, IF(Exts[minV]&gt;52, 1, 2))</f>
        <v>1</v>
      </c>
      <c r="U91" s="69">
        <f t="shared" si="4"/>
        <v>0</v>
      </c>
      <c r="V91" s="69">
        <f>IF(Exts[cTB60]=DATE(2099,1,1), 0, IF(Exts[minV]&gt;60.9, 1, 2))</f>
        <v>1</v>
      </c>
      <c r="W91" s="70">
        <f>IF(Exts[cTB61-67]=DATE(2099,1,1), 0, IF(Exts[minV]&gt;67.9, 1, 2))</f>
        <v>1</v>
      </c>
      <c r="X91" s="70">
        <f>IF( OR( Exts[cTB68]=DATE(2099,1,1), Exts[Mext]=0 ), 0, IF( OR( Exts[maxV]&lt;68, Exts[minV]&gt;68 ), 2, 3)  )</f>
        <v>3</v>
      </c>
      <c r="Y91" s="71">
        <f>IF(SUBTOTAL(3,Exts[avgusers]),Exts[avgusers],0)</f>
        <v>7687</v>
      </c>
      <c r="Z91" s="69">
        <f ca="1">IF(SUBTOTAL(3,Exts[CurVersion]),TODAY()-Exts[CurVersion],0)</f>
        <v>7</v>
      </c>
      <c r="AA91" s="69">
        <f>IF(Exts[cTB52]=DATE(2099,1,1), 0, Exts[cTB52]-$AA$6)</f>
        <v>-282</v>
      </c>
      <c r="AB91" s="69">
        <f>IF(Exts[[#This Row],[cTB60]]=DATE(2099,1,1), 0, Exts[[#This Row],[cTB60]]-$AA$7)</f>
        <v>-389</v>
      </c>
      <c r="AC91" s="69">
        <f>IF(Exts[[#This Row],[cTB68]]=DATE(2099,1,1), 0, Exts[[#This Row],[cTB68]]-$AA$8)</f>
        <v>-142</v>
      </c>
      <c r="AD91" s="70">
        <f t="shared" si="5"/>
        <v>73</v>
      </c>
      <c r="AE91" s="70"/>
      <c r="AF91" s="70">
        <f>IF(Exts[[#This Row],[OID]], INDEX( Exts[], MATCH(Exts[[#This Row],[OID]],Exts[ID],0), MATCH("avgusers", Exts[#Headers],0) )+1, Exts[[#This Row],[avgusers]])</f>
        <v>7687</v>
      </c>
      <c r="AG91" s="70"/>
      <c r="AH91" s="70"/>
      <c r="AI91" s="70"/>
    </row>
    <row r="92" spans="1:35" x14ac:dyDescent="0.35">
      <c r="A92" s="72">
        <v>986686</v>
      </c>
      <c r="B92" s="72" t="s">
        <v>2286</v>
      </c>
      <c r="C92" s="72">
        <v>7620</v>
      </c>
      <c r="D92" s="72">
        <v>0</v>
      </c>
      <c r="E92" s="68">
        <v>43720</v>
      </c>
      <c r="F92" s="72">
        <v>60</v>
      </c>
      <c r="G92" s="72">
        <v>69</v>
      </c>
      <c r="H92" s="72">
        <v>1</v>
      </c>
      <c r="I92" s="72">
        <v>1</v>
      </c>
      <c r="J92" s="72" t="s">
        <v>2287</v>
      </c>
      <c r="K92" s="72">
        <v>14161498</v>
      </c>
      <c r="L92" s="72"/>
      <c r="M92" s="72"/>
      <c r="N92" s="68">
        <v>72686</v>
      </c>
      <c r="O92" s="68">
        <v>43661</v>
      </c>
      <c r="P92" s="68">
        <v>43661</v>
      </c>
      <c r="Q92" s="68">
        <v>43661</v>
      </c>
      <c r="R92" s="72" t="s">
        <v>6716</v>
      </c>
      <c r="S92" s="72" t="s">
        <v>6717</v>
      </c>
      <c r="T92" s="70">
        <f>IF(Exts[cTB52]=DATE(2099,1,1), 0, IF(Exts[minV]&gt;52, 1, 2))</f>
        <v>0</v>
      </c>
      <c r="U92" s="69">
        <f t="shared" si="4"/>
        <v>0</v>
      </c>
      <c r="V92" s="69">
        <f>IF(Exts[cTB60]=DATE(2099,1,1), 0, IF(Exts[minV]&gt;60.9, 1, 2))</f>
        <v>2</v>
      </c>
      <c r="W92" s="70">
        <f>IF(Exts[cTB61-67]=DATE(2099,1,1), 0, IF(Exts[minV]&gt;67.9, 1, 2))</f>
        <v>2</v>
      </c>
      <c r="X92" s="70">
        <f>IF( OR( Exts[cTB68]=DATE(2099,1,1), Exts[Mext]=0 ), 0, IF( OR( Exts[maxV]&lt;68, Exts[minV]&gt;68 ), 2, 3)  )</f>
        <v>3</v>
      </c>
      <c r="Y92" s="71">
        <f>IF(SUBTOTAL(3,Exts[avgusers]),Exts[avgusers],0)</f>
        <v>7620</v>
      </c>
      <c r="Z92" s="69">
        <f ca="1">IF(SUBTOTAL(3,Exts[CurVersion]),TODAY()-Exts[CurVersion],0)</f>
        <v>5</v>
      </c>
      <c r="AA92" s="69">
        <f>IF(Exts[cTB52]=DATE(2099,1,1), 0, Exts[cTB52]-$AA$6)</f>
        <v>0</v>
      </c>
      <c r="AB92" s="69">
        <f>IF(Exts[[#This Row],[cTB60]]=DATE(2099,1,1), 0, Exts[[#This Row],[cTB60]]-$AA$7)</f>
        <v>401</v>
      </c>
      <c r="AC92" s="69">
        <f>IF(Exts[[#This Row],[cTB68]]=DATE(2099,1,1), 0, Exts[[#This Row],[cTB68]]-$AA$8)</f>
        <v>-36</v>
      </c>
      <c r="AD92" s="70">
        <f t="shared" si="5"/>
        <v>74</v>
      </c>
      <c r="AE92" s="70"/>
      <c r="AF92" s="70">
        <f>IF(Exts[[#This Row],[OID]], INDEX( Exts[], MATCH(Exts[[#This Row],[OID]],Exts[ID],0), MATCH("avgusers", Exts[#Headers],0) )+1, Exts[[#This Row],[avgusers]])</f>
        <v>7620</v>
      </c>
      <c r="AG92" s="70"/>
      <c r="AH92" s="70"/>
      <c r="AI92" s="70"/>
    </row>
    <row r="93" spans="1:35" x14ac:dyDescent="0.35">
      <c r="A93" s="72">
        <v>2377</v>
      </c>
      <c r="B93" s="72" t="s">
        <v>117</v>
      </c>
      <c r="C93" s="72">
        <v>7573</v>
      </c>
      <c r="D93" s="72">
        <v>247</v>
      </c>
      <c r="E93" s="68">
        <v>42150</v>
      </c>
      <c r="F93" s="72">
        <v>20</v>
      </c>
      <c r="G93" s="72">
        <v>61</v>
      </c>
      <c r="H93" s="72">
        <v>0</v>
      </c>
      <c r="I93" s="72">
        <v>1</v>
      </c>
      <c r="J93" s="72" t="s">
        <v>118</v>
      </c>
      <c r="K93" s="72">
        <v>11280414</v>
      </c>
      <c r="L93" s="72"/>
      <c r="M93" s="72"/>
      <c r="N93" s="68">
        <v>42141</v>
      </c>
      <c r="O93" s="68">
        <v>42141</v>
      </c>
      <c r="P93" s="68">
        <v>42141</v>
      </c>
      <c r="Q93" s="68">
        <v>72686</v>
      </c>
      <c r="R93" s="72" t="s">
        <v>5124</v>
      </c>
      <c r="S93" s="72" t="s">
        <v>5125</v>
      </c>
      <c r="T93" s="70">
        <f>IF(Exts[cTB52]=DATE(2099,1,1), 0, IF(Exts[minV]&gt;52, 1, 2))</f>
        <v>2</v>
      </c>
      <c r="U93" s="69">
        <f t="shared" si="4"/>
        <v>1</v>
      </c>
      <c r="V93" s="69">
        <f>IF(Exts[cTB60]=DATE(2099,1,1), 0, IF(Exts[minV]&gt;60.9, 1, 2))</f>
        <v>2</v>
      </c>
      <c r="W93" s="70">
        <f>IF(Exts[cTB61-67]=DATE(2099,1,1), 0, IF(Exts[minV]&gt;67.9, 1, 2))</f>
        <v>2</v>
      </c>
      <c r="X93" s="70">
        <f>IF( OR( Exts[cTB68]=DATE(2099,1,1), Exts[Mext]=0 ), 0, IF( OR( Exts[maxV]&lt;68, Exts[minV]&gt;68 ), 2, 3)  )</f>
        <v>0</v>
      </c>
      <c r="Y93" s="71">
        <f>IF(SUBTOTAL(3,Exts[avgusers]),Exts[avgusers],0)</f>
        <v>7573</v>
      </c>
      <c r="Z93" s="69">
        <f ca="1">IF(SUBTOTAL(3,Exts[CurVersion]),TODAY()-Exts[CurVersion],0)</f>
        <v>1575</v>
      </c>
      <c r="AA93" s="69">
        <f>IF(Exts[cTB52]=DATE(2099,1,1), 0, Exts[cTB52]-$AA$6)</f>
        <v>-657</v>
      </c>
      <c r="AB93" s="69">
        <f>IF(Exts[[#This Row],[cTB60]]=DATE(2099,1,1), 0, Exts[[#This Row],[cTB60]]-$AA$7)</f>
        <v>-1119</v>
      </c>
      <c r="AC93" s="69">
        <f>IF(Exts[[#This Row],[cTB68]]=DATE(2099,1,1), 0, Exts[[#This Row],[cTB68]]-$AA$8)</f>
        <v>0</v>
      </c>
      <c r="AD93" s="70">
        <f t="shared" si="5"/>
        <v>75</v>
      </c>
      <c r="AE93" s="70"/>
      <c r="AF93" s="70">
        <f>IF(Exts[[#This Row],[OID]], INDEX( Exts[], MATCH(Exts[[#This Row],[OID]],Exts[ID],0), MATCH("avgusers", Exts[#Headers],0) )+1, Exts[[#This Row],[avgusers]])</f>
        <v>7573</v>
      </c>
      <c r="AG93" s="70"/>
      <c r="AH93" s="70"/>
      <c r="AI93" s="70"/>
    </row>
    <row r="94" spans="1:35" x14ac:dyDescent="0.35">
      <c r="A94" s="72">
        <v>335326</v>
      </c>
      <c r="B94" s="72" t="s">
        <v>127</v>
      </c>
      <c r="C94" s="72">
        <v>7546</v>
      </c>
      <c r="D94" s="72">
        <v>196</v>
      </c>
      <c r="E94" s="68">
        <v>43606</v>
      </c>
      <c r="F94" s="72">
        <v>68</v>
      </c>
      <c r="G94" s="72">
        <v>100</v>
      </c>
      <c r="H94" s="72">
        <v>1</v>
      </c>
      <c r="I94" s="72">
        <v>1</v>
      </c>
      <c r="J94" s="72" t="s">
        <v>30</v>
      </c>
      <c r="K94" s="72">
        <v>5389259</v>
      </c>
      <c r="L94" s="72"/>
      <c r="M94" s="72"/>
      <c r="N94" s="68">
        <v>40861</v>
      </c>
      <c r="O94" s="68">
        <v>42957</v>
      </c>
      <c r="P94" s="68">
        <v>43393</v>
      </c>
      <c r="Q94" s="68">
        <v>43393</v>
      </c>
      <c r="R94" s="72" t="s">
        <v>5905</v>
      </c>
      <c r="S94" s="72" t="s">
        <v>3058</v>
      </c>
      <c r="T94" s="70">
        <f>IF(Exts[cTB52]=DATE(2099,1,1), 0, IF(Exts[minV]&gt;52, 1, 2))</f>
        <v>1</v>
      </c>
      <c r="U94" s="69">
        <f t="shared" si="4"/>
        <v>0</v>
      </c>
      <c r="V94" s="69">
        <f>IF(Exts[cTB60]=DATE(2099,1,1), 0, IF(Exts[minV]&gt;60.9, 1, 2))</f>
        <v>1</v>
      </c>
      <c r="W94" s="70">
        <f>IF(Exts[cTB61-67]=DATE(2099,1,1), 0, IF(Exts[minV]&gt;67.9, 1, 2))</f>
        <v>1</v>
      </c>
      <c r="X94" s="70">
        <f>IF( OR( Exts[cTB68]=DATE(2099,1,1), Exts[Mext]=0 ), 0, IF( OR( Exts[maxV]&lt;68, Exts[minV]&gt;68 ), 2, 3)  )</f>
        <v>3</v>
      </c>
      <c r="Y94" s="71">
        <f>IF(SUBTOTAL(3,Exts[avgusers]),Exts[avgusers],0)</f>
        <v>7546</v>
      </c>
      <c r="Z94" s="69">
        <f ca="1">IF(SUBTOTAL(3,Exts[CurVersion]),TODAY()-Exts[CurVersion],0)</f>
        <v>119</v>
      </c>
      <c r="AA94" s="69">
        <f>IF(Exts[cTB52]=DATE(2099,1,1), 0, Exts[cTB52]-$AA$6)</f>
        <v>-1937</v>
      </c>
      <c r="AB94" s="69">
        <f>IF(Exts[[#This Row],[cTB60]]=DATE(2099,1,1), 0, Exts[[#This Row],[cTB60]]-$AA$7)</f>
        <v>-303</v>
      </c>
      <c r="AC94" s="69">
        <f>IF(Exts[[#This Row],[cTB68]]=DATE(2099,1,1), 0, Exts[[#This Row],[cTB68]]-$AA$8)</f>
        <v>-304</v>
      </c>
      <c r="AD94" s="70">
        <f t="shared" si="5"/>
        <v>76</v>
      </c>
      <c r="AE94" s="70"/>
      <c r="AF94" s="70">
        <f>IF(Exts[[#This Row],[OID]], INDEX( Exts[], MATCH(Exts[[#This Row],[OID]],Exts[ID],0), MATCH("avgusers", Exts[#Headers],0) )+1, Exts[[#This Row],[avgusers]])</f>
        <v>7546</v>
      </c>
      <c r="AG94" s="70"/>
      <c r="AH94" s="70"/>
      <c r="AI94" s="70"/>
    </row>
    <row r="95" spans="1:35" x14ac:dyDescent="0.35">
      <c r="A95" s="72">
        <v>901</v>
      </c>
      <c r="B95" s="72" t="s">
        <v>125</v>
      </c>
      <c r="C95" s="72">
        <v>7544</v>
      </c>
      <c r="D95" s="72">
        <v>131</v>
      </c>
      <c r="E95" s="68">
        <v>43602</v>
      </c>
      <c r="F95" s="72">
        <v>66</v>
      </c>
      <c r="G95" s="72">
        <v>100</v>
      </c>
      <c r="H95" s="72">
        <v>1</v>
      </c>
      <c r="I95" s="72">
        <v>1</v>
      </c>
      <c r="J95" s="72" t="s">
        <v>100</v>
      </c>
      <c r="K95" s="72">
        <v>712</v>
      </c>
      <c r="L95" s="72"/>
      <c r="M95" s="72"/>
      <c r="N95" s="68">
        <v>41505</v>
      </c>
      <c r="O95" s="68">
        <v>43191</v>
      </c>
      <c r="P95" s="68">
        <v>72686</v>
      </c>
      <c r="Q95" s="68">
        <v>43602</v>
      </c>
      <c r="R95" s="72" t="s">
        <v>5023</v>
      </c>
      <c r="S95" s="72" t="s">
        <v>6740</v>
      </c>
      <c r="T95" s="70">
        <f>IF(Exts[cTB52]=DATE(2099,1,1), 0, IF(Exts[minV]&gt;52, 1, 2))</f>
        <v>1</v>
      </c>
      <c r="U95" s="69">
        <f t="shared" si="4"/>
        <v>0</v>
      </c>
      <c r="V95" s="69">
        <f>IF(Exts[cTB60]=DATE(2099,1,1), 0, IF(Exts[minV]&gt;60.9, 1, 2))</f>
        <v>1</v>
      </c>
      <c r="W95" s="70">
        <f>IF(Exts[cTB61-67]=DATE(2099,1,1), 0, IF(Exts[minV]&gt;67.9, 1, 2))</f>
        <v>0</v>
      </c>
      <c r="X95" s="70">
        <f>IF( OR( Exts[cTB68]=DATE(2099,1,1), Exts[Mext]=0 ), 0, IF( OR( Exts[maxV]&lt;68, Exts[minV]&gt;68 ), 2, 3)  )</f>
        <v>3</v>
      </c>
      <c r="Y95" s="71">
        <f>IF(SUBTOTAL(3,Exts[avgusers]),Exts[avgusers],0)</f>
        <v>7544</v>
      </c>
      <c r="Z95" s="69">
        <f ca="1">IF(SUBTOTAL(3,Exts[CurVersion]),TODAY()-Exts[CurVersion],0)</f>
        <v>123</v>
      </c>
      <c r="AA95" s="69">
        <f>IF(Exts[cTB52]=DATE(2099,1,1), 0, Exts[cTB52]-$AA$6)</f>
        <v>-1293</v>
      </c>
      <c r="AB95" s="69">
        <f>IF(Exts[[#This Row],[cTB60]]=DATE(2099,1,1), 0, Exts[[#This Row],[cTB60]]-$AA$7)</f>
        <v>-69</v>
      </c>
      <c r="AC95" s="69">
        <f>IF(Exts[[#This Row],[cTB68]]=DATE(2099,1,1), 0, Exts[[#This Row],[cTB68]]-$AA$8)</f>
        <v>-95</v>
      </c>
      <c r="AD95" s="70">
        <f t="shared" si="5"/>
        <v>77</v>
      </c>
      <c r="AE95" s="70"/>
      <c r="AF95" s="70">
        <f>IF(Exts[[#This Row],[OID]], INDEX( Exts[], MATCH(Exts[[#This Row],[OID]],Exts[ID],0), MATCH("avgusers", Exts[#Headers],0) )+1, Exts[[#This Row],[avgusers]])</f>
        <v>7544</v>
      </c>
      <c r="AG95" s="70"/>
      <c r="AH95" s="70"/>
      <c r="AI95" s="70"/>
    </row>
    <row r="96" spans="1:35" x14ac:dyDescent="0.35">
      <c r="A96" s="72">
        <v>699831</v>
      </c>
      <c r="B96" s="72" t="s">
        <v>137</v>
      </c>
      <c r="C96" s="72">
        <v>7511</v>
      </c>
      <c r="D96" s="72">
        <v>259</v>
      </c>
      <c r="E96" s="68">
        <v>43602</v>
      </c>
      <c r="F96" s="72">
        <v>66</v>
      </c>
      <c r="G96" s="72">
        <v>100</v>
      </c>
      <c r="H96" s="72">
        <v>1</v>
      </c>
      <c r="I96" s="72">
        <v>1</v>
      </c>
      <c r="J96" s="72" t="s">
        <v>100</v>
      </c>
      <c r="K96" s="72">
        <v>712</v>
      </c>
      <c r="L96" s="72"/>
      <c r="M96" s="72"/>
      <c r="N96" s="68">
        <v>42489</v>
      </c>
      <c r="O96" s="68">
        <v>43191</v>
      </c>
      <c r="P96" s="68">
        <v>72686</v>
      </c>
      <c r="Q96" s="68">
        <v>43602</v>
      </c>
      <c r="R96" s="72" t="s">
        <v>6542</v>
      </c>
      <c r="S96" s="72" t="s">
        <v>6806</v>
      </c>
      <c r="T96" s="70">
        <f>IF(Exts[cTB52]=DATE(2099,1,1), 0, IF(Exts[minV]&gt;52, 1, 2))</f>
        <v>1</v>
      </c>
      <c r="U96" s="69">
        <f t="shared" si="4"/>
        <v>0</v>
      </c>
      <c r="V96" s="69">
        <f>IF(Exts[cTB60]=DATE(2099,1,1), 0, IF(Exts[minV]&gt;60.9, 1, 2))</f>
        <v>1</v>
      </c>
      <c r="W96" s="70">
        <f>IF(Exts[cTB61-67]=DATE(2099,1,1), 0, IF(Exts[minV]&gt;67.9, 1, 2))</f>
        <v>0</v>
      </c>
      <c r="X96" s="70">
        <f>IF( OR( Exts[cTB68]=DATE(2099,1,1), Exts[Mext]=0 ), 0, IF( OR( Exts[maxV]&lt;68, Exts[minV]&gt;68 ), 2, 3)  )</f>
        <v>3</v>
      </c>
      <c r="Y96" s="71">
        <f>IF(SUBTOTAL(3,Exts[avgusers]),Exts[avgusers],0)</f>
        <v>7511</v>
      </c>
      <c r="Z96" s="69">
        <f ca="1">IF(SUBTOTAL(3,Exts[CurVersion]),TODAY()-Exts[CurVersion],0)</f>
        <v>123</v>
      </c>
      <c r="AA96" s="69">
        <f>IF(Exts[cTB52]=DATE(2099,1,1), 0, Exts[cTB52]-$AA$6)</f>
        <v>-309</v>
      </c>
      <c r="AB96" s="69">
        <f>IF(Exts[[#This Row],[cTB60]]=DATE(2099,1,1), 0, Exts[[#This Row],[cTB60]]-$AA$7)</f>
        <v>-69</v>
      </c>
      <c r="AC96" s="69">
        <f>IF(Exts[[#This Row],[cTB68]]=DATE(2099,1,1), 0, Exts[[#This Row],[cTB68]]-$AA$8)</f>
        <v>-95</v>
      </c>
      <c r="AD96" s="70">
        <f t="shared" si="5"/>
        <v>78</v>
      </c>
      <c r="AE96" s="70"/>
      <c r="AF96" s="70">
        <f>IF(Exts[[#This Row],[OID]], INDEX( Exts[], MATCH(Exts[[#This Row],[OID]],Exts[ID],0), MATCH("avgusers", Exts[#Headers],0) )+1, Exts[[#This Row],[avgusers]])</f>
        <v>7511</v>
      </c>
      <c r="AG96" s="70"/>
      <c r="AH96" s="70"/>
      <c r="AI96" s="70"/>
    </row>
    <row r="97" spans="1:35" x14ac:dyDescent="0.35">
      <c r="A97" s="72">
        <v>56935</v>
      </c>
      <c r="B97" s="72" t="s">
        <v>123</v>
      </c>
      <c r="C97" s="72">
        <v>7501</v>
      </c>
      <c r="D97" s="72">
        <v>135</v>
      </c>
      <c r="E97" s="68">
        <v>43343</v>
      </c>
      <c r="F97" s="72">
        <v>59</v>
      </c>
      <c r="G97" s="72">
        <v>60</v>
      </c>
      <c r="H97" s="72">
        <v>0</v>
      </c>
      <c r="I97" s="72">
        <v>1</v>
      </c>
      <c r="J97" s="72" t="s">
        <v>81</v>
      </c>
      <c r="K97" s="72">
        <v>1680847</v>
      </c>
      <c r="L97" s="72"/>
      <c r="M97" s="72"/>
      <c r="N97" s="68">
        <v>42199</v>
      </c>
      <c r="O97" s="68">
        <v>43320</v>
      </c>
      <c r="P97" s="68">
        <v>72686</v>
      </c>
      <c r="Q97" s="68">
        <v>72686</v>
      </c>
      <c r="R97" s="72" t="s">
        <v>5593</v>
      </c>
      <c r="S97" s="72" t="s">
        <v>3058</v>
      </c>
      <c r="T97" s="70">
        <f>IF(Exts[cTB52]=DATE(2099,1,1), 0, IF(Exts[minV]&gt;52, 1, 2))</f>
        <v>1</v>
      </c>
      <c r="U97" s="69">
        <f t="shared" si="4"/>
        <v>0</v>
      </c>
      <c r="V97" s="69">
        <f>IF(Exts[cTB60]=DATE(2099,1,1), 0, IF(Exts[minV]&gt;60.9, 1, 2))</f>
        <v>2</v>
      </c>
      <c r="W97" s="70">
        <f>IF(Exts[cTB61-67]=DATE(2099,1,1), 0, IF(Exts[minV]&gt;67.9, 1, 2))</f>
        <v>0</v>
      </c>
      <c r="X97" s="70">
        <f>IF( OR( Exts[cTB68]=DATE(2099,1,1), Exts[Mext]=0 ), 0, IF( OR( Exts[maxV]&lt;68, Exts[minV]&gt;68 ), 2, 3)  )</f>
        <v>0</v>
      </c>
      <c r="Y97" s="71">
        <f>IF(SUBTOTAL(3,Exts[avgusers]),Exts[avgusers],0)</f>
        <v>7501</v>
      </c>
      <c r="Z97" s="69">
        <f ca="1">IF(SUBTOTAL(3,Exts[CurVersion]),TODAY()-Exts[CurVersion],0)</f>
        <v>382</v>
      </c>
      <c r="AA97" s="69">
        <f>IF(Exts[cTB52]=DATE(2099,1,1), 0, Exts[cTB52]-$AA$6)</f>
        <v>-599</v>
      </c>
      <c r="AB97" s="69">
        <f>IF(Exts[[#This Row],[cTB60]]=DATE(2099,1,1), 0, Exts[[#This Row],[cTB60]]-$AA$7)</f>
        <v>60</v>
      </c>
      <c r="AC97" s="69">
        <f>IF(Exts[[#This Row],[cTB68]]=DATE(2099,1,1), 0, Exts[[#This Row],[cTB68]]-$AA$8)</f>
        <v>0</v>
      </c>
      <c r="AD97" s="70">
        <f t="shared" si="5"/>
        <v>79</v>
      </c>
      <c r="AE97" s="70"/>
      <c r="AF97" s="70">
        <f>IF(Exts[[#This Row],[OID]], INDEX( Exts[], MATCH(Exts[[#This Row],[OID]],Exts[ID],0), MATCH("avgusers", Exts[#Headers],0) )+1, Exts[[#This Row],[avgusers]])</f>
        <v>7501</v>
      </c>
      <c r="AG97" s="70"/>
      <c r="AH97" s="70"/>
      <c r="AI97" s="70"/>
    </row>
    <row r="98" spans="1:35" x14ac:dyDescent="0.35">
      <c r="A98" s="72">
        <v>477467</v>
      </c>
      <c r="B98" s="72" t="s">
        <v>130</v>
      </c>
      <c r="C98" s="72">
        <v>7449</v>
      </c>
      <c r="D98" s="72">
        <v>253</v>
      </c>
      <c r="E98" s="68">
        <v>43516</v>
      </c>
      <c r="F98" s="72">
        <v>8</v>
      </c>
      <c r="G98" s="72">
        <v>60</v>
      </c>
      <c r="H98" s="72">
        <v>0</v>
      </c>
      <c r="I98" s="72">
        <v>1</v>
      </c>
      <c r="J98" s="72" t="s">
        <v>131</v>
      </c>
      <c r="K98" s="72">
        <v>10446181</v>
      </c>
      <c r="L98" s="72"/>
      <c r="M98" s="72"/>
      <c r="N98" s="68">
        <v>43096</v>
      </c>
      <c r="O98" s="68">
        <v>43190</v>
      </c>
      <c r="P98" s="68">
        <v>72686</v>
      </c>
      <c r="Q98" s="68">
        <v>72686</v>
      </c>
      <c r="R98" s="72" t="s">
        <v>6261</v>
      </c>
      <c r="S98" s="72" t="s">
        <v>3058</v>
      </c>
      <c r="T98" s="70">
        <f>IF(Exts[cTB52]=DATE(2099,1,1), 0, IF(Exts[minV]&gt;52, 1, 2))</f>
        <v>2</v>
      </c>
      <c r="U98" s="69">
        <f t="shared" si="4"/>
        <v>1</v>
      </c>
      <c r="V98" s="69">
        <f>IF(Exts[cTB60]=DATE(2099,1,1), 0, IF(Exts[minV]&gt;60.9, 1, 2))</f>
        <v>2</v>
      </c>
      <c r="W98" s="70">
        <f>IF(Exts[cTB61-67]=DATE(2099,1,1), 0, IF(Exts[minV]&gt;67.9, 1, 2))</f>
        <v>0</v>
      </c>
      <c r="X98" s="70">
        <f>IF( OR( Exts[cTB68]=DATE(2099,1,1), Exts[Mext]=0 ), 0, IF( OR( Exts[maxV]&lt;68, Exts[minV]&gt;68 ), 2, 3)  )</f>
        <v>0</v>
      </c>
      <c r="Y98" s="71">
        <f>IF(SUBTOTAL(3,Exts[avgusers]),Exts[avgusers],0)</f>
        <v>7449</v>
      </c>
      <c r="Z98" s="69">
        <f ca="1">IF(SUBTOTAL(3,Exts[CurVersion]),TODAY()-Exts[CurVersion],0)</f>
        <v>209</v>
      </c>
      <c r="AA98" s="69">
        <f>IF(Exts[cTB52]=DATE(2099,1,1), 0, Exts[cTB52]-$AA$6)</f>
        <v>298</v>
      </c>
      <c r="AB98" s="69">
        <f>IF(Exts[[#This Row],[cTB60]]=DATE(2099,1,1), 0, Exts[[#This Row],[cTB60]]-$AA$7)</f>
        <v>-70</v>
      </c>
      <c r="AC98" s="69">
        <f>IF(Exts[[#This Row],[cTB68]]=DATE(2099,1,1), 0, Exts[[#This Row],[cTB68]]-$AA$8)</f>
        <v>0</v>
      </c>
      <c r="AD98" s="70">
        <f t="shared" si="5"/>
        <v>80</v>
      </c>
      <c r="AE98" s="70"/>
      <c r="AF98" s="70">
        <f>IF(Exts[[#This Row],[OID]], INDEX( Exts[], MATCH(Exts[[#This Row],[OID]],Exts[ID],0), MATCH("avgusers", Exts[#Headers],0) )+1, Exts[[#This Row],[avgusers]])</f>
        <v>7449</v>
      </c>
      <c r="AG98" s="70"/>
      <c r="AH98" s="70"/>
      <c r="AI98" s="70"/>
    </row>
    <row r="99" spans="1:35" x14ac:dyDescent="0.35">
      <c r="A99" s="72">
        <v>333220</v>
      </c>
      <c r="B99" s="72" t="s">
        <v>126</v>
      </c>
      <c r="C99" s="72">
        <v>7252</v>
      </c>
      <c r="D99" s="72">
        <v>417</v>
      </c>
      <c r="E99" s="68">
        <v>43236</v>
      </c>
      <c r="F99" s="72">
        <v>14</v>
      </c>
      <c r="G99" s="72">
        <v>60</v>
      </c>
      <c r="H99" s="72">
        <v>0</v>
      </c>
      <c r="I99" s="72">
        <v>1</v>
      </c>
      <c r="J99" s="72" t="s">
        <v>12</v>
      </c>
      <c r="K99" s="72">
        <v>235043</v>
      </c>
      <c r="L99" s="72"/>
      <c r="M99" s="72"/>
      <c r="N99" s="68">
        <v>42546</v>
      </c>
      <c r="O99" s="68">
        <v>43160</v>
      </c>
      <c r="P99" s="68">
        <v>72686</v>
      </c>
      <c r="Q99" s="68">
        <v>72686</v>
      </c>
      <c r="R99" s="72" t="s">
        <v>5902</v>
      </c>
      <c r="S99" s="72" t="s">
        <v>3058</v>
      </c>
      <c r="T99" s="70">
        <f>IF(Exts[cTB52]=DATE(2099,1,1), 0, IF(Exts[minV]&gt;52, 1, 2))</f>
        <v>2</v>
      </c>
      <c r="U99" s="69">
        <f t="shared" si="4"/>
        <v>1</v>
      </c>
      <c r="V99" s="69">
        <f>IF(Exts[cTB60]=DATE(2099,1,1), 0, IF(Exts[minV]&gt;60.9, 1, 2))</f>
        <v>2</v>
      </c>
      <c r="W99" s="70">
        <f>IF(Exts[cTB61-67]=DATE(2099,1,1), 0, IF(Exts[minV]&gt;67.9, 1, 2))</f>
        <v>0</v>
      </c>
      <c r="X99" s="70">
        <f>IF( OR( Exts[cTB68]=DATE(2099,1,1), Exts[Mext]=0 ), 0, IF( OR( Exts[maxV]&lt;68, Exts[minV]&gt;68 ), 2, 3)  )</f>
        <v>0</v>
      </c>
      <c r="Y99" s="71">
        <f>IF(SUBTOTAL(3,Exts[avgusers]),Exts[avgusers],0)</f>
        <v>7252</v>
      </c>
      <c r="Z99" s="69">
        <f ca="1">IF(SUBTOTAL(3,Exts[CurVersion]),TODAY()-Exts[CurVersion],0)</f>
        <v>489</v>
      </c>
      <c r="AA99" s="69">
        <f>IF(Exts[cTB52]=DATE(2099,1,1), 0, Exts[cTB52]-$AA$6)</f>
        <v>-252</v>
      </c>
      <c r="AB99" s="69">
        <f>IF(Exts[[#This Row],[cTB60]]=DATE(2099,1,1), 0, Exts[[#This Row],[cTB60]]-$AA$7)</f>
        <v>-100</v>
      </c>
      <c r="AC99" s="69">
        <f>IF(Exts[[#This Row],[cTB68]]=DATE(2099,1,1), 0, Exts[[#This Row],[cTB68]]-$AA$8)</f>
        <v>0</v>
      </c>
      <c r="AD99" s="70">
        <f t="shared" si="5"/>
        <v>81</v>
      </c>
      <c r="AE99" s="70"/>
      <c r="AF99" s="70">
        <f>IF(Exts[[#This Row],[OID]], INDEX( Exts[], MATCH(Exts[[#This Row],[OID]],Exts[ID],0), MATCH("avgusers", Exts[#Headers],0) )+1, Exts[[#This Row],[avgusers]])</f>
        <v>7252</v>
      </c>
      <c r="AG99" s="70"/>
      <c r="AH99" s="70"/>
      <c r="AI99" s="70"/>
    </row>
    <row r="100" spans="1:35" x14ac:dyDescent="0.35">
      <c r="A100" s="72">
        <v>2487</v>
      </c>
      <c r="B100" s="72" t="s">
        <v>128</v>
      </c>
      <c r="C100" s="72">
        <v>7179</v>
      </c>
      <c r="D100" s="72">
        <v>130</v>
      </c>
      <c r="E100" s="68">
        <v>43366</v>
      </c>
      <c r="F100" s="72">
        <v>31</v>
      </c>
      <c r="G100" s="72">
        <v>60</v>
      </c>
      <c r="H100" s="72">
        <v>0</v>
      </c>
      <c r="I100" s="72">
        <v>1</v>
      </c>
      <c r="J100" s="72" t="s">
        <v>129</v>
      </c>
      <c r="K100" s="72">
        <v>17071</v>
      </c>
      <c r="L100" s="72"/>
      <c r="M100" s="72"/>
      <c r="N100" s="68">
        <v>42531</v>
      </c>
      <c r="O100" s="68">
        <v>43348</v>
      </c>
      <c r="P100" s="68">
        <v>72686</v>
      </c>
      <c r="Q100" s="68">
        <v>72686</v>
      </c>
      <c r="R100" s="72" t="s">
        <v>5132</v>
      </c>
      <c r="S100" s="72" t="s">
        <v>5133</v>
      </c>
      <c r="T100" s="70">
        <f>IF(Exts[cTB52]=DATE(2099,1,1), 0, IF(Exts[minV]&gt;52, 1, 2))</f>
        <v>2</v>
      </c>
      <c r="U100" s="69">
        <f t="shared" si="4"/>
        <v>1</v>
      </c>
      <c r="V100" s="69">
        <f>IF(Exts[cTB60]=DATE(2099,1,1), 0, IF(Exts[minV]&gt;60.9, 1, 2))</f>
        <v>2</v>
      </c>
      <c r="W100" s="70">
        <f>IF(Exts[cTB61-67]=DATE(2099,1,1), 0, IF(Exts[minV]&gt;67.9, 1, 2))</f>
        <v>0</v>
      </c>
      <c r="X100" s="70">
        <f>IF( OR( Exts[cTB68]=DATE(2099,1,1), Exts[Mext]=0 ), 0, IF( OR( Exts[maxV]&lt;68, Exts[minV]&gt;68 ), 2, 3)  )</f>
        <v>0</v>
      </c>
      <c r="Y100" s="71">
        <f>IF(SUBTOTAL(3,Exts[avgusers]),Exts[avgusers],0)</f>
        <v>7179</v>
      </c>
      <c r="Z100" s="69">
        <f ca="1">IF(SUBTOTAL(3,Exts[CurVersion]),TODAY()-Exts[CurVersion],0)</f>
        <v>359</v>
      </c>
      <c r="AA100" s="69">
        <f>IF(Exts[cTB52]=DATE(2099,1,1), 0, Exts[cTB52]-$AA$6)</f>
        <v>-267</v>
      </c>
      <c r="AB100" s="69">
        <f>IF(Exts[[#This Row],[cTB60]]=DATE(2099,1,1), 0, Exts[[#This Row],[cTB60]]-$AA$7)</f>
        <v>88</v>
      </c>
      <c r="AC100" s="69">
        <f>IF(Exts[[#This Row],[cTB68]]=DATE(2099,1,1), 0, Exts[[#This Row],[cTB68]]-$AA$8)</f>
        <v>0</v>
      </c>
      <c r="AD100" s="70">
        <f t="shared" si="5"/>
        <v>82</v>
      </c>
      <c r="AE100" s="70"/>
      <c r="AF100" s="70">
        <f>IF(Exts[[#This Row],[OID]], INDEX( Exts[], MATCH(Exts[[#This Row],[OID]],Exts[ID],0), MATCH("avgusers", Exts[#Headers],0) )+1, Exts[[#This Row],[avgusers]])</f>
        <v>7179</v>
      </c>
      <c r="AG100" s="70"/>
      <c r="AH100" s="70"/>
      <c r="AI100" s="70"/>
    </row>
    <row r="101" spans="1:35" x14ac:dyDescent="0.35">
      <c r="A101" s="72">
        <v>470213</v>
      </c>
      <c r="B101" s="72" t="s">
        <v>134</v>
      </c>
      <c r="C101" s="72">
        <v>6921</v>
      </c>
      <c r="D101" s="72">
        <v>216</v>
      </c>
      <c r="E101" s="68">
        <v>41704</v>
      </c>
      <c r="F101" s="72">
        <v>27</v>
      </c>
      <c r="G101" s="72">
        <v>64</v>
      </c>
      <c r="H101" s="72">
        <v>0</v>
      </c>
      <c r="I101" s="72">
        <v>1</v>
      </c>
      <c r="J101" s="72" t="s">
        <v>51</v>
      </c>
      <c r="K101" s="72">
        <v>5616758</v>
      </c>
      <c r="L101" s="72"/>
      <c r="M101" s="72"/>
      <c r="N101" s="68">
        <v>41703</v>
      </c>
      <c r="O101" s="68">
        <v>41703</v>
      </c>
      <c r="P101" s="68">
        <v>41703</v>
      </c>
      <c r="Q101" s="68">
        <v>72686</v>
      </c>
      <c r="R101" s="72" t="s">
        <v>6245</v>
      </c>
      <c r="S101" s="72" t="s">
        <v>6246</v>
      </c>
      <c r="T101" s="70">
        <f>IF(Exts[cTB52]=DATE(2099,1,1), 0, IF(Exts[minV]&gt;52, 1, 2))</f>
        <v>2</v>
      </c>
      <c r="U101" s="69">
        <f t="shared" si="4"/>
        <v>1</v>
      </c>
      <c r="V101" s="69">
        <f>IF(Exts[cTB60]=DATE(2099,1,1), 0, IF(Exts[minV]&gt;60.9, 1, 2))</f>
        <v>2</v>
      </c>
      <c r="W101" s="70">
        <f>IF(Exts[cTB61-67]=DATE(2099,1,1), 0, IF(Exts[minV]&gt;67.9, 1, 2))</f>
        <v>2</v>
      </c>
      <c r="X101" s="70">
        <f>IF( OR( Exts[cTB68]=DATE(2099,1,1), Exts[Mext]=0 ), 0, IF( OR( Exts[maxV]&lt;68, Exts[minV]&gt;68 ), 2, 3)  )</f>
        <v>0</v>
      </c>
      <c r="Y101" s="71">
        <f>IF(SUBTOTAL(3,Exts[avgusers]),Exts[avgusers],0)</f>
        <v>6921</v>
      </c>
      <c r="Z101" s="69">
        <f ca="1">IF(SUBTOTAL(3,Exts[CurVersion]),TODAY()-Exts[CurVersion],0)</f>
        <v>2021</v>
      </c>
      <c r="AA101" s="69">
        <f>IF(Exts[cTB52]=DATE(2099,1,1), 0, Exts[cTB52]-$AA$6)</f>
        <v>-1095</v>
      </c>
      <c r="AB101" s="69">
        <f>IF(Exts[[#This Row],[cTB60]]=DATE(2099,1,1), 0, Exts[[#This Row],[cTB60]]-$AA$7)</f>
        <v>-1557</v>
      </c>
      <c r="AC101" s="69">
        <f>IF(Exts[[#This Row],[cTB68]]=DATE(2099,1,1), 0, Exts[[#This Row],[cTB68]]-$AA$8)</f>
        <v>0</v>
      </c>
      <c r="AD101" s="70">
        <f t="shared" si="5"/>
        <v>83</v>
      </c>
      <c r="AE101" s="70"/>
      <c r="AF101" s="70">
        <f>IF(Exts[[#This Row],[OID]], INDEX( Exts[], MATCH(Exts[[#This Row],[OID]],Exts[ID],0), MATCH("avgusers", Exts[#Headers],0) )+1, Exts[[#This Row],[avgusers]])</f>
        <v>6921</v>
      </c>
      <c r="AG101" s="70"/>
      <c r="AH101" s="70"/>
      <c r="AI101" s="70"/>
    </row>
    <row r="102" spans="1:35" x14ac:dyDescent="0.35">
      <c r="A102" s="72">
        <v>11005</v>
      </c>
      <c r="B102" s="72" t="s">
        <v>132</v>
      </c>
      <c r="C102" s="72">
        <v>6799</v>
      </c>
      <c r="D102" s="72">
        <v>170</v>
      </c>
      <c r="E102" s="68">
        <v>43642</v>
      </c>
      <c r="F102" s="72">
        <v>68</v>
      </c>
      <c r="G102" s="72">
        <v>100</v>
      </c>
      <c r="H102" s="72">
        <v>1</v>
      </c>
      <c r="I102" s="72">
        <v>1</v>
      </c>
      <c r="J102" s="72" t="s">
        <v>133</v>
      </c>
      <c r="K102" s="72">
        <v>4285224</v>
      </c>
      <c r="L102" s="72"/>
      <c r="M102" s="72"/>
      <c r="N102" s="68">
        <v>42726</v>
      </c>
      <c r="O102" s="68">
        <v>42986</v>
      </c>
      <c r="P102" s="68">
        <v>72686</v>
      </c>
      <c r="Q102" s="68">
        <v>43456</v>
      </c>
      <c r="R102" s="72" t="s">
        <v>5480</v>
      </c>
      <c r="S102" s="72" t="s">
        <v>3058</v>
      </c>
      <c r="T102" s="70">
        <f>IF(Exts[cTB52]=DATE(2099,1,1), 0, IF(Exts[minV]&gt;52, 1, 2))</f>
        <v>1</v>
      </c>
      <c r="U102" s="69">
        <f t="shared" si="4"/>
        <v>0</v>
      </c>
      <c r="V102" s="69">
        <f>IF(Exts[cTB60]=DATE(2099,1,1), 0, IF(Exts[minV]&gt;60.9, 1, 2))</f>
        <v>1</v>
      </c>
      <c r="W102" s="70">
        <f>IF(Exts[cTB61-67]=DATE(2099,1,1), 0, IF(Exts[minV]&gt;67.9, 1, 2))</f>
        <v>0</v>
      </c>
      <c r="X102" s="70">
        <f>IF( OR( Exts[cTB68]=DATE(2099,1,1), Exts[Mext]=0 ), 0, IF( OR( Exts[maxV]&lt;68, Exts[minV]&gt;68 ), 2, 3)  )</f>
        <v>3</v>
      </c>
      <c r="Y102" s="71">
        <f>IF(SUBTOTAL(3,Exts[avgusers]),Exts[avgusers],0)</f>
        <v>6799</v>
      </c>
      <c r="Z102" s="69">
        <f ca="1">IF(SUBTOTAL(3,Exts[CurVersion]),TODAY()-Exts[CurVersion],0)</f>
        <v>83</v>
      </c>
      <c r="AA102" s="69">
        <f>IF(Exts[cTB52]=DATE(2099,1,1), 0, Exts[cTB52]-$AA$6)</f>
        <v>-72</v>
      </c>
      <c r="AB102" s="69">
        <f>IF(Exts[[#This Row],[cTB60]]=DATE(2099,1,1), 0, Exts[[#This Row],[cTB60]]-$AA$7)</f>
        <v>-274</v>
      </c>
      <c r="AC102" s="69">
        <f>IF(Exts[[#This Row],[cTB68]]=DATE(2099,1,1), 0, Exts[[#This Row],[cTB68]]-$AA$8)</f>
        <v>-241</v>
      </c>
      <c r="AD102" s="70">
        <f t="shared" si="5"/>
        <v>84</v>
      </c>
      <c r="AE102" s="70"/>
      <c r="AF102" s="70">
        <f>IF(Exts[[#This Row],[OID]], INDEX( Exts[], MATCH(Exts[[#This Row],[OID]],Exts[ID],0), MATCH("avgusers", Exts[#Headers],0) )+1, Exts[[#This Row],[avgusers]])</f>
        <v>6799</v>
      </c>
      <c r="AG102" s="70"/>
      <c r="AH102" s="70"/>
      <c r="AI102" s="70"/>
    </row>
    <row r="103" spans="1:35" x14ac:dyDescent="0.35">
      <c r="A103" s="72">
        <v>550640</v>
      </c>
      <c r="B103" s="72" t="s">
        <v>136</v>
      </c>
      <c r="C103" s="72">
        <v>6644</v>
      </c>
      <c r="D103" s="72">
        <v>231</v>
      </c>
      <c r="E103" s="68">
        <v>43374</v>
      </c>
      <c r="F103" s="72">
        <v>17</v>
      </c>
      <c r="G103" s="72">
        <v>60</v>
      </c>
      <c r="H103" s="72">
        <v>0</v>
      </c>
      <c r="I103" s="72">
        <v>2</v>
      </c>
      <c r="J103" s="72" t="s">
        <v>407</v>
      </c>
      <c r="K103" s="72">
        <v>10207615</v>
      </c>
      <c r="L103" s="72">
        <v>12914932</v>
      </c>
      <c r="M103" s="72"/>
      <c r="N103" s="68">
        <v>42830</v>
      </c>
      <c r="O103" s="68">
        <v>43368</v>
      </c>
      <c r="P103" s="68">
        <v>72686</v>
      </c>
      <c r="Q103" s="68">
        <v>72686</v>
      </c>
      <c r="R103" s="72" t="s">
        <v>6368</v>
      </c>
      <c r="S103" s="72" t="s">
        <v>6369</v>
      </c>
      <c r="T103" s="70">
        <f>IF(Exts[cTB52]=DATE(2099,1,1), 0, IF(Exts[minV]&gt;52, 1, 2))</f>
        <v>2</v>
      </c>
      <c r="U103" s="69">
        <f t="shared" si="4"/>
        <v>1</v>
      </c>
      <c r="V103" s="69">
        <f>IF(Exts[cTB60]=DATE(2099,1,1), 0, IF(Exts[minV]&gt;60.9, 1, 2))</f>
        <v>2</v>
      </c>
      <c r="W103" s="70">
        <f>IF(Exts[cTB61-67]=DATE(2099,1,1), 0, IF(Exts[minV]&gt;67.9, 1, 2))</f>
        <v>0</v>
      </c>
      <c r="X103" s="70">
        <f>IF( OR( Exts[cTB68]=DATE(2099,1,1), Exts[Mext]=0 ), 0, IF( OR( Exts[maxV]&lt;68, Exts[minV]&gt;68 ), 2, 3)  )</f>
        <v>0</v>
      </c>
      <c r="Y103" s="71">
        <f>IF(SUBTOTAL(3,Exts[avgusers]),Exts[avgusers],0)</f>
        <v>6644</v>
      </c>
      <c r="Z103" s="69">
        <f ca="1">IF(SUBTOTAL(3,Exts[CurVersion]),TODAY()-Exts[CurVersion],0)</f>
        <v>351</v>
      </c>
      <c r="AA103" s="69">
        <f>IF(Exts[cTB52]=DATE(2099,1,1), 0, Exts[cTB52]-$AA$6)</f>
        <v>32</v>
      </c>
      <c r="AB103" s="69">
        <f>IF(Exts[[#This Row],[cTB60]]=DATE(2099,1,1), 0, Exts[[#This Row],[cTB60]]-$AA$7)</f>
        <v>108</v>
      </c>
      <c r="AC103" s="69">
        <f>IF(Exts[[#This Row],[cTB68]]=DATE(2099,1,1), 0, Exts[[#This Row],[cTB68]]-$AA$8)</f>
        <v>0</v>
      </c>
      <c r="AD103" s="70">
        <f t="shared" si="5"/>
        <v>85</v>
      </c>
      <c r="AE103" s="70"/>
      <c r="AF103" s="70">
        <f>IF(Exts[[#This Row],[OID]], INDEX( Exts[], MATCH(Exts[[#This Row],[OID]],Exts[ID],0), MATCH("avgusers", Exts[#Headers],0) )+1, Exts[[#This Row],[avgusers]])</f>
        <v>6644</v>
      </c>
      <c r="AG103" s="70"/>
      <c r="AH103" s="70"/>
      <c r="AI103" s="70"/>
    </row>
    <row r="104" spans="1:35" x14ac:dyDescent="0.35">
      <c r="A104" s="72">
        <v>327777</v>
      </c>
      <c r="B104" s="72" t="s">
        <v>190</v>
      </c>
      <c r="C104" s="72">
        <v>6059</v>
      </c>
      <c r="D104" s="72">
        <v>208</v>
      </c>
      <c r="E104" s="68">
        <v>43343</v>
      </c>
      <c r="F104" s="72">
        <v>3</v>
      </c>
      <c r="G104" s="72">
        <v>60</v>
      </c>
      <c r="H104" s="72">
        <v>0</v>
      </c>
      <c r="I104" s="72">
        <v>1</v>
      </c>
      <c r="J104" s="72" t="s">
        <v>67</v>
      </c>
      <c r="K104" s="72">
        <v>5250414</v>
      </c>
      <c r="L104" s="72"/>
      <c r="M104" s="72"/>
      <c r="N104" s="68">
        <v>42626</v>
      </c>
      <c r="O104" s="68">
        <v>43343</v>
      </c>
      <c r="P104" s="68">
        <v>72686</v>
      </c>
      <c r="Q104" s="68">
        <v>72686</v>
      </c>
      <c r="R104" s="72" t="s">
        <v>5882</v>
      </c>
      <c r="S104" s="72" t="s">
        <v>5674</v>
      </c>
      <c r="T104" s="70">
        <f>IF(Exts[cTB52]=DATE(2099,1,1), 0, IF(Exts[minV]&gt;52, 1, 2))</f>
        <v>2</v>
      </c>
      <c r="U104" s="69">
        <f t="shared" si="4"/>
        <v>1</v>
      </c>
      <c r="V104" s="69">
        <f>IF(Exts[cTB60]=DATE(2099,1,1), 0, IF(Exts[minV]&gt;60.9, 1, 2))</f>
        <v>2</v>
      </c>
      <c r="W104" s="70">
        <f>IF(Exts[cTB61-67]=DATE(2099,1,1), 0, IF(Exts[minV]&gt;67.9, 1, 2))</f>
        <v>0</v>
      </c>
      <c r="X104" s="70">
        <f>IF( OR( Exts[cTB68]=DATE(2099,1,1), Exts[Mext]=0 ), 0, IF( OR( Exts[maxV]&lt;68, Exts[minV]&gt;68 ), 2, 3)  )</f>
        <v>0</v>
      </c>
      <c r="Y104" s="71">
        <f>IF(SUBTOTAL(3,Exts[avgusers]),Exts[avgusers],0)</f>
        <v>6059</v>
      </c>
      <c r="Z104" s="69">
        <f ca="1">IF(SUBTOTAL(3,Exts[CurVersion]),TODAY()-Exts[CurVersion],0)</f>
        <v>382</v>
      </c>
      <c r="AA104" s="69">
        <f>IF(Exts[cTB52]=DATE(2099,1,1), 0, Exts[cTB52]-$AA$6)</f>
        <v>-172</v>
      </c>
      <c r="AB104" s="69">
        <f>IF(Exts[[#This Row],[cTB60]]=DATE(2099,1,1), 0, Exts[[#This Row],[cTB60]]-$AA$7)</f>
        <v>83</v>
      </c>
      <c r="AC104" s="69">
        <f>IF(Exts[[#This Row],[cTB68]]=DATE(2099,1,1), 0, Exts[[#This Row],[cTB68]]-$AA$8)</f>
        <v>0</v>
      </c>
      <c r="AD104" s="70">
        <f t="shared" si="5"/>
        <v>86</v>
      </c>
      <c r="AE104" s="70"/>
      <c r="AF104" s="70">
        <f>IF(Exts[[#This Row],[OID]], INDEX( Exts[], MATCH(Exts[[#This Row],[OID]],Exts[ID],0), MATCH("avgusers", Exts[#Headers],0) )+1, Exts[[#This Row],[avgusers]])</f>
        <v>6059</v>
      </c>
      <c r="AG104" s="70"/>
      <c r="AH104" s="70"/>
      <c r="AI104" s="70"/>
    </row>
    <row r="105" spans="1:35" x14ac:dyDescent="0.35">
      <c r="A105" s="72">
        <v>602486</v>
      </c>
      <c r="B105" s="72" t="s">
        <v>148</v>
      </c>
      <c r="C105" s="72">
        <v>5898</v>
      </c>
      <c r="D105" s="72">
        <v>242</v>
      </c>
      <c r="E105" s="68">
        <v>43158</v>
      </c>
      <c r="F105" s="72">
        <v>5</v>
      </c>
      <c r="G105" s="72">
        <v>60</v>
      </c>
      <c r="H105" s="72">
        <v>0</v>
      </c>
      <c r="I105" s="72">
        <v>2</v>
      </c>
      <c r="J105" s="72" t="s">
        <v>408</v>
      </c>
      <c r="K105" s="72">
        <v>1093194</v>
      </c>
      <c r="L105" s="72">
        <v>5389259</v>
      </c>
      <c r="M105" s="72"/>
      <c r="N105" s="68">
        <v>42448</v>
      </c>
      <c r="O105" s="68">
        <v>43083</v>
      </c>
      <c r="P105" s="68">
        <v>43095</v>
      </c>
      <c r="Q105" s="68">
        <v>72686</v>
      </c>
      <c r="R105" s="72" t="s">
        <v>6416</v>
      </c>
      <c r="S105" s="72" t="s">
        <v>6417</v>
      </c>
      <c r="T105" s="70">
        <f>IF(Exts[cTB52]=DATE(2099,1,1), 0, IF(Exts[minV]&gt;52, 1, 2))</f>
        <v>2</v>
      </c>
      <c r="U105" s="69">
        <f t="shared" si="4"/>
        <v>1</v>
      </c>
      <c r="V105" s="69">
        <f>IF(Exts[cTB60]=DATE(2099,1,1), 0, IF(Exts[minV]&gt;60.9, 1, 2))</f>
        <v>2</v>
      </c>
      <c r="W105" s="70">
        <f>IF(Exts[cTB61-67]=DATE(2099,1,1), 0, IF(Exts[minV]&gt;67.9, 1, 2))</f>
        <v>2</v>
      </c>
      <c r="X105" s="70">
        <f>IF( OR( Exts[cTB68]=DATE(2099,1,1), Exts[Mext]=0 ), 0, IF( OR( Exts[maxV]&lt;68, Exts[minV]&gt;68 ), 2, 3)  )</f>
        <v>0</v>
      </c>
      <c r="Y105" s="71">
        <f>IF(SUBTOTAL(3,Exts[avgusers]),Exts[avgusers],0)</f>
        <v>5898</v>
      </c>
      <c r="Z105" s="69">
        <f ca="1">IF(SUBTOTAL(3,Exts[CurVersion]),TODAY()-Exts[CurVersion],0)</f>
        <v>567</v>
      </c>
      <c r="AA105" s="69">
        <f>IF(Exts[cTB52]=DATE(2099,1,1), 0, Exts[cTB52]-$AA$6)</f>
        <v>-350</v>
      </c>
      <c r="AB105" s="69">
        <f>IF(Exts[[#This Row],[cTB60]]=DATE(2099,1,1), 0, Exts[[#This Row],[cTB60]]-$AA$7)</f>
        <v>-177</v>
      </c>
      <c r="AC105" s="69">
        <f>IF(Exts[[#This Row],[cTB68]]=DATE(2099,1,1), 0, Exts[[#This Row],[cTB68]]-$AA$8)</f>
        <v>0</v>
      </c>
      <c r="AD105" s="70">
        <f t="shared" si="5"/>
        <v>87</v>
      </c>
      <c r="AE105" s="70"/>
      <c r="AF105" s="70">
        <f>IF(Exts[[#This Row],[OID]], INDEX( Exts[], MATCH(Exts[[#This Row],[OID]],Exts[ID],0), MATCH("avgusers", Exts[#Headers],0) )+1, Exts[[#This Row],[avgusers]])</f>
        <v>5898</v>
      </c>
      <c r="AG105" s="70"/>
      <c r="AH105" s="70"/>
      <c r="AI105" s="70"/>
    </row>
    <row r="106" spans="1:35" x14ac:dyDescent="0.35">
      <c r="A106" s="72">
        <v>356507</v>
      </c>
      <c r="B106" s="72" t="s">
        <v>138</v>
      </c>
      <c r="C106" s="72">
        <v>5865</v>
      </c>
      <c r="D106" s="72">
        <v>160</v>
      </c>
      <c r="E106" s="68">
        <v>43226</v>
      </c>
      <c r="F106" s="72">
        <v>14</v>
      </c>
      <c r="G106" s="72">
        <v>60</v>
      </c>
      <c r="H106" s="72">
        <v>0</v>
      </c>
      <c r="I106" s="72">
        <v>1</v>
      </c>
      <c r="J106" s="72" t="s">
        <v>12</v>
      </c>
      <c r="K106" s="72">
        <v>235043</v>
      </c>
      <c r="L106" s="72"/>
      <c r="M106" s="72"/>
      <c r="N106" s="68">
        <v>41703</v>
      </c>
      <c r="O106" s="68">
        <v>43226</v>
      </c>
      <c r="P106" s="68">
        <v>72686</v>
      </c>
      <c r="Q106" s="68">
        <v>72686</v>
      </c>
      <c r="R106" s="72" t="s">
        <v>5966</v>
      </c>
      <c r="S106" s="72" t="s">
        <v>3058</v>
      </c>
      <c r="T106" s="70">
        <f>IF(Exts[cTB52]=DATE(2099,1,1), 0, IF(Exts[minV]&gt;52, 1, 2))</f>
        <v>2</v>
      </c>
      <c r="U106" s="69">
        <f t="shared" si="4"/>
        <v>1</v>
      </c>
      <c r="V106" s="69">
        <f>IF(Exts[cTB60]=DATE(2099,1,1), 0, IF(Exts[minV]&gt;60.9, 1, 2))</f>
        <v>2</v>
      </c>
      <c r="W106" s="70">
        <f>IF(Exts[cTB61-67]=DATE(2099,1,1), 0, IF(Exts[minV]&gt;67.9, 1, 2))</f>
        <v>0</v>
      </c>
      <c r="X106" s="70">
        <f>IF( OR( Exts[cTB68]=DATE(2099,1,1), Exts[Mext]=0 ), 0, IF( OR( Exts[maxV]&lt;68, Exts[minV]&gt;68 ), 2, 3)  )</f>
        <v>0</v>
      </c>
      <c r="Y106" s="71">
        <f>IF(SUBTOTAL(3,Exts[avgusers]),Exts[avgusers],0)</f>
        <v>5865</v>
      </c>
      <c r="Z106" s="69">
        <f ca="1">IF(SUBTOTAL(3,Exts[CurVersion]),TODAY()-Exts[CurVersion],0)</f>
        <v>499</v>
      </c>
      <c r="AA106" s="69">
        <f>IF(Exts[cTB52]=DATE(2099,1,1), 0, Exts[cTB52]-$AA$6)</f>
        <v>-1095</v>
      </c>
      <c r="AB106" s="69">
        <f>IF(Exts[[#This Row],[cTB60]]=DATE(2099,1,1), 0, Exts[[#This Row],[cTB60]]-$AA$7)</f>
        <v>-34</v>
      </c>
      <c r="AC106" s="69">
        <f>IF(Exts[[#This Row],[cTB68]]=DATE(2099,1,1), 0, Exts[[#This Row],[cTB68]]-$AA$8)</f>
        <v>0</v>
      </c>
      <c r="AD106" s="70">
        <f t="shared" si="5"/>
        <v>88</v>
      </c>
      <c r="AE106" s="70"/>
      <c r="AF106" s="70">
        <f>IF(Exts[[#This Row],[OID]], INDEX( Exts[], MATCH(Exts[[#This Row],[OID]],Exts[ID],0), MATCH("avgusers", Exts[#Headers],0) )+1, Exts[[#This Row],[avgusers]])</f>
        <v>5865</v>
      </c>
      <c r="AG106" s="70"/>
      <c r="AH106" s="70"/>
      <c r="AI106" s="70"/>
    </row>
    <row r="107" spans="1:35" x14ac:dyDescent="0.35">
      <c r="A107" s="72">
        <v>702920</v>
      </c>
      <c r="B107" s="72" t="s">
        <v>157</v>
      </c>
      <c r="C107" s="72">
        <v>5761</v>
      </c>
      <c r="D107" s="72">
        <v>197</v>
      </c>
      <c r="E107" s="68">
        <v>43652</v>
      </c>
      <c r="F107" s="72">
        <v>68</v>
      </c>
      <c r="G107" s="72">
        <v>100</v>
      </c>
      <c r="H107" s="72">
        <v>1</v>
      </c>
      <c r="I107" s="72">
        <v>1</v>
      </c>
      <c r="J107" s="72" t="s">
        <v>158</v>
      </c>
      <c r="K107" s="72">
        <v>6190978</v>
      </c>
      <c r="L107" s="72"/>
      <c r="M107" s="72"/>
      <c r="N107" s="68">
        <v>42925</v>
      </c>
      <c r="O107" s="68">
        <v>43194</v>
      </c>
      <c r="P107" s="68">
        <v>72686</v>
      </c>
      <c r="Q107" s="68">
        <v>43652</v>
      </c>
      <c r="R107" s="72" t="s">
        <v>6548</v>
      </c>
      <c r="S107" s="72" t="s">
        <v>6468</v>
      </c>
      <c r="T107" s="70">
        <f>IF(Exts[cTB52]=DATE(2099,1,1), 0, IF(Exts[minV]&gt;52, 1, 2))</f>
        <v>1</v>
      </c>
      <c r="U107" s="69">
        <f t="shared" si="4"/>
        <v>0</v>
      </c>
      <c r="V107" s="69">
        <f>IF(Exts[cTB60]=DATE(2099,1,1), 0, IF(Exts[minV]&gt;60.9, 1, 2))</f>
        <v>1</v>
      </c>
      <c r="W107" s="70">
        <f>IF(Exts[cTB61-67]=DATE(2099,1,1), 0, IF(Exts[minV]&gt;67.9, 1, 2))</f>
        <v>0</v>
      </c>
      <c r="X107" s="70">
        <f>IF( OR( Exts[cTB68]=DATE(2099,1,1), Exts[Mext]=0 ), 0, IF( OR( Exts[maxV]&lt;68, Exts[minV]&gt;68 ), 2, 3)  )</f>
        <v>3</v>
      </c>
      <c r="Y107" s="71">
        <f>IF(SUBTOTAL(3,Exts[avgusers]),Exts[avgusers],0)</f>
        <v>5761</v>
      </c>
      <c r="Z107" s="69">
        <f ca="1">IF(SUBTOTAL(3,Exts[CurVersion]),TODAY()-Exts[CurVersion],0)</f>
        <v>73</v>
      </c>
      <c r="AA107" s="69">
        <f>IF(Exts[cTB52]=DATE(2099,1,1), 0, Exts[cTB52]-$AA$6)</f>
        <v>127</v>
      </c>
      <c r="AB107" s="69">
        <f>IF(Exts[[#This Row],[cTB60]]=DATE(2099,1,1), 0, Exts[[#This Row],[cTB60]]-$AA$7)</f>
        <v>-66</v>
      </c>
      <c r="AC107" s="69">
        <f>IF(Exts[[#This Row],[cTB68]]=DATE(2099,1,1), 0, Exts[[#This Row],[cTB68]]-$AA$8)</f>
        <v>-45</v>
      </c>
      <c r="AD107" s="70">
        <f t="shared" si="5"/>
        <v>89</v>
      </c>
      <c r="AE107" s="70"/>
      <c r="AF107" s="70">
        <f>IF(Exts[[#This Row],[OID]], INDEX( Exts[], MATCH(Exts[[#This Row],[OID]],Exts[ID],0), MATCH("avgusers", Exts[#Headers],0) )+1, Exts[[#This Row],[avgusers]])</f>
        <v>5761</v>
      </c>
      <c r="AG107" s="70"/>
      <c r="AH107" s="70"/>
      <c r="AI107" s="70"/>
    </row>
    <row r="108" spans="1:35" x14ac:dyDescent="0.35">
      <c r="A108" s="72">
        <v>318146</v>
      </c>
      <c r="B108" s="72" t="s">
        <v>831</v>
      </c>
      <c r="C108" s="72">
        <v>5687</v>
      </c>
      <c r="D108" s="72">
        <v>36</v>
      </c>
      <c r="E108" s="68">
        <v>43417</v>
      </c>
      <c r="F108" s="72">
        <v>60</v>
      </c>
      <c r="G108" s="72">
        <v>63</v>
      </c>
      <c r="H108" s="72">
        <v>0</v>
      </c>
      <c r="I108" s="72">
        <v>1</v>
      </c>
      <c r="J108" s="72" t="s">
        <v>832</v>
      </c>
      <c r="K108" s="72">
        <v>5766125</v>
      </c>
      <c r="L108" s="72"/>
      <c r="M108" s="72"/>
      <c r="N108" s="68">
        <v>72686</v>
      </c>
      <c r="O108" s="68">
        <v>43417</v>
      </c>
      <c r="P108" s="68">
        <v>43417</v>
      </c>
      <c r="Q108" s="68">
        <v>72686</v>
      </c>
      <c r="R108" s="72" t="s">
        <v>5851</v>
      </c>
      <c r="S108" s="72" t="s">
        <v>3058</v>
      </c>
      <c r="T108" s="70">
        <f>IF(Exts[cTB52]=DATE(2099,1,1), 0, IF(Exts[minV]&gt;52, 1, 2))</f>
        <v>0</v>
      </c>
      <c r="U108" s="69">
        <f t="shared" si="4"/>
        <v>0</v>
      </c>
      <c r="V108" s="69">
        <f>IF(Exts[cTB60]=DATE(2099,1,1), 0, IF(Exts[minV]&gt;60.9, 1, 2))</f>
        <v>2</v>
      </c>
      <c r="W108" s="70">
        <f>IF(Exts[cTB61-67]=DATE(2099,1,1), 0, IF(Exts[minV]&gt;67.9, 1, 2))</f>
        <v>2</v>
      </c>
      <c r="X108" s="70">
        <f>IF( OR( Exts[cTB68]=DATE(2099,1,1), Exts[Mext]=0 ), 0, IF( OR( Exts[maxV]&lt;68, Exts[minV]&gt;68 ), 2, 3)  )</f>
        <v>0</v>
      </c>
      <c r="Y108" s="71">
        <f>IF(SUBTOTAL(3,Exts[avgusers]),Exts[avgusers],0)</f>
        <v>5687</v>
      </c>
      <c r="Z108" s="69">
        <f ca="1">IF(SUBTOTAL(3,Exts[CurVersion]),TODAY()-Exts[CurVersion],0)</f>
        <v>308</v>
      </c>
      <c r="AA108" s="69">
        <f>IF(Exts[cTB52]=DATE(2099,1,1), 0, Exts[cTB52]-$AA$6)</f>
        <v>0</v>
      </c>
      <c r="AB108" s="69">
        <f>IF(Exts[[#This Row],[cTB60]]=DATE(2099,1,1), 0, Exts[[#This Row],[cTB60]]-$AA$7)</f>
        <v>157</v>
      </c>
      <c r="AC108" s="69">
        <f>IF(Exts[[#This Row],[cTB68]]=DATE(2099,1,1), 0, Exts[[#This Row],[cTB68]]-$AA$8)</f>
        <v>0</v>
      </c>
      <c r="AD108" s="70">
        <f t="shared" si="5"/>
        <v>90</v>
      </c>
      <c r="AE108" s="70"/>
      <c r="AF108" s="70">
        <f>IF(Exts[[#This Row],[OID]], INDEX( Exts[], MATCH(Exts[[#This Row],[OID]],Exts[ID],0), MATCH("avgusers", Exts[#Headers],0) )+1, Exts[[#This Row],[avgusers]])</f>
        <v>5687</v>
      </c>
      <c r="AG108" s="70"/>
      <c r="AH108" s="70"/>
      <c r="AI108" s="70"/>
    </row>
    <row r="109" spans="1:35" x14ac:dyDescent="0.35">
      <c r="A109" s="72">
        <v>745143</v>
      </c>
      <c r="B109" s="72" t="s">
        <v>146</v>
      </c>
      <c r="C109" s="72">
        <v>5459</v>
      </c>
      <c r="D109" s="72">
        <v>708</v>
      </c>
      <c r="E109" s="68">
        <v>43694</v>
      </c>
      <c r="F109" s="72">
        <v>52</v>
      </c>
      <c r="G109" s="72">
        <v>60</v>
      </c>
      <c r="H109" s="72">
        <v>0</v>
      </c>
      <c r="I109" s="72">
        <v>1</v>
      </c>
      <c r="J109" s="72" t="s">
        <v>147</v>
      </c>
      <c r="K109" s="72">
        <v>5641642</v>
      </c>
      <c r="L109" s="72"/>
      <c r="M109" s="72"/>
      <c r="N109" s="68">
        <v>43109</v>
      </c>
      <c r="O109" s="68">
        <v>43172</v>
      </c>
      <c r="P109" s="68">
        <v>43172</v>
      </c>
      <c r="Q109" s="68">
        <v>72686</v>
      </c>
      <c r="R109" s="72" t="s">
        <v>6583</v>
      </c>
      <c r="S109" s="72" t="s">
        <v>6584</v>
      </c>
      <c r="T109" s="70">
        <f>IF(Exts[cTB52]=DATE(2099,1,1), 0, IF(Exts[minV]&gt;52, 1, 2))</f>
        <v>2</v>
      </c>
      <c r="U109" s="69">
        <f t="shared" si="4"/>
        <v>1</v>
      </c>
      <c r="V109" s="69">
        <f>IF(Exts[cTB60]=DATE(2099,1,1), 0, IF(Exts[minV]&gt;60.9, 1, 2))</f>
        <v>2</v>
      </c>
      <c r="W109" s="70">
        <f>IF(Exts[cTB61-67]=DATE(2099,1,1), 0, IF(Exts[minV]&gt;67.9, 1, 2))</f>
        <v>2</v>
      </c>
      <c r="X109" s="70">
        <f>IF( OR( Exts[cTB68]=DATE(2099,1,1), Exts[Mext]=0 ), 0, IF( OR( Exts[maxV]&lt;68, Exts[minV]&gt;68 ), 2, 3)  )</f>
        <v>0</v>
      </c>
      <c r="Y109" s="71">
        <f>IF(SUBTOTAL(3,Exts[avgusers]),Exts[avgusers],0)</f>
        <v>5459</v>
      </c>
      <c r="Z109" s="69">
        <f ca="1">IF(SUBTOTAL(3,Exts[CurVersion]),TODAY()-Exts[CurVersion],0)</f>
        <v>31</v>
      </c>
      <c r="AA109" s="69">
        <f>IF(Exts[cTB52]=DATE(2099,1,1), 0, Exts[cTB52]-$AA$6)</f>
        <v>311</v>
      </c>
      <c r="AB109" s="69">
        <f>IF(Exts[[#This Row],[cTB60]]=DATE(2099,1,1), 0, Exts[[#This Row],[cTB60]]-$AA$7)</f>
        <v>-88</v>
      </c>
      <c r="AC109" s="69">
        <f>IF(Exts[[#This Row],[cTB68]]=DATE(2099,1,1), 0, Exts[[#This Row],[cTB68]]-$AA$8)</f>
        <v>0</v>
      </c>
      <c r="AD109" s="70">
        <f t="shared" si="5"/>
        <v>91</v>
      </c>
      <c r="AE109" s="70"/>
      <c r="AF109" s="70">
        <f>IF(Exts[[#This Row],[OID]], INDEX( Exts[], MATCH(Exts[[#This Row],[OID]],Exts[ID],0), MATCH("avgusers", Exts[#Headers],0) )+1, Exts[[#This Row],[avgusers]])</f>
        <v>5459</v>
      </c>
      <c r="AG109" s="70"/>
      <c r="AH109" s="70"/>
      <c r="AI109" s="70"/>
    </row>
    <row r="110" spans="1:35" x14ac:dyDescent="0.35">
      <c r="A110" s="72">
        <v>59195</v>
      </c>
      <c r="B110" s="72" t="s">
        <v>141</v>
      </c>
      <c r="C110" s="72">
        <v>5428</v>
      </c>
      <c r="D110" s="72">
        <v>193</v>
      </c>
      <c r="E110" s="68">
        <v>43714</v>
      </c>
      <c r="F110" s="72">
        <v>68</v>
      </c>
      <c r="G110" s="72">
        <v>72</v>
      </c>
      <c r="H110" s="72">
        <v>1</v>
      </c>
      <c r="I110" s="72">
        <v>1</v>
      </c>
      <c r="J110" s="72" t="s">
        <v>142</v>
      </c>
      <c r="K110" s="72">
        <v>3014939</v>
      </c>
      <c r="L110" s="72"/>
      <c r="M110" s="72"/>
      <c r="N110" s="68">
        <v>42331</v>
      </c>
      <c r="O110" s="68">
        <v>43216</v>
      </c>
      <c r="P110" s="68">
        <v>43216</v>
      </c>
      <c r="Q110" s="68">
        <v>43714</v>
      </c>
      <c r="R110" s="72" t="s">
        <v>5602</v>
      </c>
      <c r="S110" s="72" t="s">
        <v>6840</v>
      </c>
      <c r="T110" s="70">
        <f>IF(Exts[cTB52]=DATE(2099,1,1), 0, IF(Exts[minV]&gt;52, 1, 2))</f>
        <v>1</v>
      </c>
      <c r="U110" s="69">
        <f t="shared" si="4"/>
        <v>0</v>
      </c>
      <c r="V110" s="69">
        <f>IF(Exts[cTB60]=DATE(2099,1,1), 0, IF(Exts[minV]&gt;60.9, 1, 2))</f>
        <v>1</v>
      </c>
      <c r="W110" s="70">
        <f>IF(Exts[cTB61-67]=DATE(2099,1,1), 0, IF(Exts[minV]&gt;67.9, 1, 2))</f>
        <v>1</v>
      </c>
      <c r="X110" s="70">
        <f>IF( OR( Exts[cTB68]=DATE(2099,1,1), Exts[Mext]=0 ), 0, IF( OR( Exts[maxV]&lt;68, Exts[minV]&gt;68 ), 2, 3)  )</f>
        <v>3</v>
      </c>
      <c r="Y110" s="71">
        <f>IF(SUBTOTAL(3,Exts[avgusers]),Exts[avgusers],0)</f>
        <v>5428</v>
      </c>
      <c r="Z110" s="69">
        <f ca="1">IF(SUBTOTAL(3,Exts[CurVersion]),TODAY()-Exts[CurVersion],0)</f>
        <v>11</v>
      </c>
      <c r="AA110" s="69">
        <f>IF(Exts[cTB52]=DATE(2099,1,1), 0, Exts[cTB52]-$AA$6)</f>
        <v>-467</v>
      </c>
      <c r="AB110" s="69">
        <f>IF(Exts[[#This Row],[cTB60]]=DATE(2099,1,1), 0, Exts[[#This Row],[cTB60]]-$AA$7)</f>
        <v>-44</v>
      </c>
      <c r="AC110" s="69">
        <f>IF(Exts[[#This Row],[cTB68]]=DATE(2099,1,1), 0, Exts[[#This Row],[cTB68]]-$AA$8)</f>
        <v>17</v>
      </c>
      <c r="AD110" s="70">
        <f t="shared" si="5"/>
        <v>92</v>
      </c>
      <c r="AE110" s="70"/>
      <c r="AF110" s="70">
        <f>IF(Exts[[#This Row],[OID]], INDEX( Exts[], MATCH(Exts[[#This Row],[OID]],Exts[ID],0), MATCH("avgusers", Exts[#Headers],0) )+1, Exts[[#This Row],[avgusers]])</f>
        <v>5428</v>
      </c>
      <c r="AG110" s="70"/>
      <c r="AH110" s="70"/>
      <c r="AI110" s="70"/>
    </row>
    <row r="111" spans="1:35" x14ac:dyDescent="0.35">
      <c r="A111" s="72">
        <v>605874</v>
      </c>
      <c r="B111" s="72" t="s">
        <v>188</v>
      </c>
      <c r="C111" s="72">
        <v>5418</v>
      </c>
      <c r="D111" s="72">
        <v>162</v>
      </c>
      <c r="E111" s="68">
        <v>43519</v>
      </c>
      <c r="F111" s="72">
        <v>57</v>
      </c>
      <c r="G111" s="72">
        <v>60</v>
      </c>
      <c r="H111" s="72">
        <v>0</v>
      </c>
      <c r="I111" s="72">
        <v>1</v>
      </c>
      <c r="J111" s="72" t="s">
        <v>189</v>
      </c>
      <c r="K111" s="72">
        <v>11603440</v>
      </c>
      <c r="L111" s="72"/>
      <c r="M111" s="72"/>
      <c r="N111" s="68">
        <v>42873</v>
      </c>
      <c r="O111" s="68">
        <v>43321</v>
      </c>
      <c r="P111" s="68">
        <v>43321</v>
      </c>
      <c r="Q111" s="68">
        <v>72686</v>
      </c>
      <c r="R111" s="72" t="s">
        <v>6425</v>
      </c>
      <c r="S111" s="72" t="s">
        <v>6426</v>
      </c>
      <c r="T111" s="70">
        <f>IF(Exts[cTB52]=DATE(2099,1,1), 0, IF(Exts[minV]&gt;52, 1, 2))</f>
        <v>1</v>
      </c>
      <c r="U111" s="69">
        <f t="shared" si="4"/>
        <v>1</v>
      </c>
      <c r="V111" s="69">
        <f>IF(Exts[cTB60]=DATE(2099,1,1), 0, IF(Exts[minV]&gt;60.9, 1, 2))</f>
        <v>2</v>
      </c>
      <c r="W111" s="70">
        <f>IF(Exts[cTB61-67]=DATE(2099,1,1), 0, IF(Exts[minV]&gt;67.9, 1, 2))</f>
        <v>2</v>
      </c>
      <c r="X111" s="70">
        <f>IF( OR( Exts[cTB68]=DATE(2099,1,1), Exts[Mext]=0 ), 0, IF( OR( Exts[maxV]&lt;68, Exts[minV]&gt;68 ), 2, 3)  )</f>
        <v>0</v>
      </c>
      <c r="Y111" s="71">
        <f>IF(SUBTOTAL(3,Exts[avgusers]),Exts[avgusers],0)</f>
        <v>5418</v>
      </c>
      <c r="Z111" s="69">
        <f ca="1">IF(SUBTOTAL(3,Exts[CurVersion]),TODAY()-Exts[CurVersion],0)</f>
        <v>206</v>
      </c>
      <c r="AA111" s="69">
        <f>IF(Exts[cTB52]=DATE(2099,1,1), 0, Exts[cTB52]-$AA$6)</f>
        <v>75</v>
      </c>
      <c r="AB111" s="69">
        <f>IF(Exts[[#This Row],[cTB60]]=DATE(2099,1,1), 0, Exts[[#This Row],[cTB60]]-$AA$7)</f>
        <v>61</v>
      </c>
      <c r="AC111" s="69">
        <f>IF(Exts[[#This Row],[cTB68]]=DATE(2099,1,1), 0, Exts[[#This Row],[cTB68]]-$AA$8)</f>
        <v>0</v>
      </c>
      <c r="AD111" s="70">
        <f t="shared" si="5"/>
        <v>93</v>
      </c>
      <c r="AE111" s="70"/>
      <c r="AF111" s="70">
        <f>IF(Exts[[#This Row],[OID]], INDEX( Exts[], MATCH(Exts[[#This Row],[OID]],Exts[ID],0), MATCH("avgusers", Exts[#Headers],0) )+1, Exts[[#This Row],[avgusers]])</f>
        <v>5418</v>
      </c>
      <c r="AG111" s="70"/>
      <c r="AH111" s="70"/>
      <c r="AI111" s="70"/>
    </row>
    <row r="112" spans="1:35" x14ac:dyDescent="0.35">
      <c r="A112" s="72">
        <v>116388</v>
      </c>
      <c r="B112" s="72" t="s">
        <v>143</v>
      </c>
      <c r="C112" s="72">
        <v>5370</v>
      </c>
      <c r="D112" s="72">
        <v>306</v>
      </c>
      <c r="E112" s="68">
        <v>43718</v>
      </c>
      <c r="F112" s="72">
        <v>67</v>
      </c>
      <c r="G112" s="72">
        <v>100</v>
      </c>
      <c r="H112" s="72">
        <v>1</v>
      </c>
      <c r="I112" s="72">
        <v>1</v>
      </c>
      <c r="J112" s="72" t="s">
        <v>144</v>
      </c>
      <c r="K112" s="72">
        <v>2814460</v>
      </c>
      <c r="L112" s="72"/>
      <c r="M112" s="72"/>
      <c r="N112" s="68">
        <v>42836</v>
      </c>
      <c r="O112" s="68">
        <v>43214</v>
      </c>
      <c r="P112" s="68">
        <v>43406</v>
      </c>
      <c r="Q112" s="68">
        <v>43716</v>
      </c>
      <c r="R112" s="72" t="s">
        <v>5647</v>
      </c>
      <c r="S112" s="72" t="s">
        <v>6774</v>
      </c>
      <c r="T112" s="70">
        <f>IF(Exts[cTB52]=DATE(2099,1,1), 0, IF(Exts[minV]&gt;52, 1, 2))</f>
        <v>1</v>
      </c>
      <c r="U112" s="69">
        <f t="shared" si="4"/>
        <v>0</v>
      </c>
      <c r="V112" s="69">
        <f>IF(Exts[cTB60]=DATE(2099,1,1), 0, IF(Exts[minV]&gt;60.9, 1, 2))</f>
        <v>1</v>
      </c>
      <c r="W112" s="70">
        <f>IF(Exts[cTB61-67]=DATE(2099,1,1), 0, IF(Exts[minV]&gt;67.9, 1, 2))</f>
        <v>2</v>
      </c>
      <c r="X112" s="70">
        <f>IF( OR( Exts[cTB68]=DATE(2099,1,1), Exts[Mext]=0 ), 0, IF( OR( Exts[maxV]&lt;68, Exts[minV]&gt;68 ), 2, 3)  )</f>
        <v>3</v>
      </c>
      <c r="Y112" s="71">
        <f>IF(SUBTOTAL(3,Exts[avgusers]),Exts[avgusers],0)</f>
        <v>5370</v>
      </c>
      <c r="Z112" s="69">
        <f ca="1">IF(SUBTOTAL(3,Exts[CurVersion]),TODAY()-Exts[CurVersion],0)</f>
        <v>7</v>
      </c>
      <c r="AA112" s="69">
        <f>IF(Exts[cTB52]=DATE(2099,1,1), 0, Exts[cTB52]-$AA$6)</f>
        <v>38</v>
      </c>
      <c r="AB112" s="69">
        <f>IF(Exts[[#This Row],[cTB60]]=DATE(2099,1,1), 0, Exts[[#This Row],[cTB60]]-$AA$7)</f>
        <v>-46</v>
      </c>
      <c r="AC112" s="69">
        <f>IF(Exts[[#This Row],[cTB68]]=DATE(2099,1,1), 0, Exts[[#This Row],[cTB68]]-$AA$8)</f>
        <v>19</v>
      </c>
      <c r="AD112" s="70">
        <f t="shared" si="5"/>
        <v>94</v>
      </c>
      <c r="AE112" s="70"/>
      <c r="AF112" s="70">
        <f>IF(Exts[[#This Row],[OID]], INDEX( Exts[], MATCH(Exts[[#This Row],[OID]],Exts[ID],0), MATCH("avgusers", Exts[#Headers],0) )+1, Exts[[#This Row],[avgusers]])</f>
        <v>5370</v>
      </c>
      <c r="AG112" s="70"/>
      <c r="AH112" s="70"/>
      <c r="AI112" s="70"/>
    </row>
    <row r="113" spans="1:35" x14ac:dyDescent="0.35">
      <c r="A113" s="72">
        <v>658700</v>
      </c>
      <c r="B113" s="72" t="s">
        <v>139</v>
      </c>
      <c r="C113" s="72">
        <v>5338</v>
      </c>
      <c r="D113" s="72">
        <v>349</v>
      </c>
      <c r="E113" s="68">
        <v>43158</v>
      </c>
      <c r="F113" s="72">
        <v>21</v>
      </c>
      <c r="G113" s="72">
        <v>60</v>
      </c>
      <c r="H113" s="72">
        <v>0</v>
      </c>
      <c r="I113" s="72">
        <v>1</v>
      </c>
      <c r="J113" s="72" t="s">
        <v>140</v>
      </c>
      <c r="K113" s="72">
        <v>5484460</v>
      </c>
      <c r="L113" s="72"/>
      <c r="M113" s="72"/>
      <c r="N113" s="68">
        <v>42295</v>
      </c>
      <c r="O113" s="68">
        <v>43157</v>
      </c>
      <c r="P113" s="68">
        <v>72686</v>
      </c>
      <c r="Q113" s="68">
        <v>72686</v>
      </c>
      <c r="R113" s="72" t="s">
        <v>6479</v>
      </c>
      <c r="S113" s="72" t="s">
        <v>6480</v>
      </c>
      <c r="T113" s="70">
        <f>IF(Exts[cTB52]=DATE(2099,1,1), 0, IF(Exts[minV]&gt;52, 1, 2))</f>
        <v>2</v>
      </c>
      <c r="U113" s="69">
        <f t="shared" si="4"/>
        <v>1</v>
      </c>
      <c r="V113" s="69">
        <f>IF(Exts[cTB60]=DATE(2099,1,1), 0, IF(Exts[minV]&gt;60.9, 1, 2))</f>
        <v>2</v>
      </c>
      <c r="W113" s="70">
        <f>IF(Exts[cTB61-67]=DATE(2099,1,1), 0, IF(Exts[minV]&gt;67.9, 1, 2))</f>
        <v>0</v>
      </c>
      <c r="X113" s="70">
        <f>IF( OR( Exts[cTB68]=DATE(2099,1,1), Exts[Mext]=0 ), 0, IF( OR( Exts[maxV]&lt;68, Exts[minV]&gt;68 ), 2, 3)  )</f>
        <v>0</v>
      </c>
      <c r="Y113" s="71">
        <f>IF(SUBTOTAL(3,Exts[avgusers]),Exts[avgusers],0)</f>
        <v>5338</v>
      </c>
      <c r="Z113" s="69">
        <f ca="1">IF(SUBTOTAL(3,Exts[CurVersion]),TODAY()-Exts[CurVersion],0)</f>
        <v>567</v>
      </c>
      <c r="AA113" s="69">
        <f>IF(Exts[cTB52]=DATE(2099,1,1), 0, Exts[cTB52]-$AA$6)</f>
        <v>-503</v>
      </c>
      <c r="AB113" s="69">
        <f>IF(Exts[[#This Row],[cTB60]]=DATE(2099,1,1), 0, Exts[[#This Row],[cTB60]]-$AA$7)</f>
        <v>-103</v>
      </c>
      <c r="AC113" s="69">
        <f>IF(Exts[[#This Row],[cTB68]]=DATE(2099,1,1), 0, Exts[[#This Row],[cTB68]]-$AA$8)</f>
        <v>0</v>
      </c>
      <c r="AD113" s="70">
        <f t="shared" si="5"/>
        <v>95</v>
      </c>
      <c r="AE113" s="70"/>
      <c r="AF113" s="70">
        <f>IF(Exts[[#This Row],[OID]], INDEX( Exts[], MATCH(Exts[[#This Row],[OID]],Exts[ID],0), MATCH("avgusers", Exts[#Headers],0) )+1, Exts[[#This Row],[avgusers]])</f>
        <v>5338</v>
      </c>
      <c r="AG113" s="70"/>
      <c r="AH113" s="70"/>
      <c r="AI113" s="70"/>
    </row>
    <row r="114" spans="1:35" x14ac:dyDescent="0.35">
      <c r="A114" s="72">
        <v>508352</v>
      </c>
      <c r="B114" s="72" t="s">
        <v>145</v>
      </c>
      <c r="C114" s="72">
        <v>5188</v>
      </c>
      <c r="D114" s="72">
        <v>705</v>
      </c>
      <c r="E114" s="68">
        <v>43384</v>
      </c>
      <c r="F114" s="72">
        <v>17</v>
      </c>
      <c r="G114" s="72">
        <v>64</v>
      </c>
      <c r="H114" s="72">
        <v>0</v>
      </c>
      <c r="I114" s="72">
        <v>1</v>
      </c>
      <c r="J114" s="72" t="s">
        <v>20</v>
      </c>
      <c r="K114" s="72">
        <v>5642089</v>
      </c>
      <c r="L114" s="72"/>
      <c r="M114" s="72"/>
      <c r="N114" s="68">
        <v>42823</v>
      </c>
      <c r="O114" s="68">
        <v>43384</v>
      </c>
      <c r="P114" s="68">
        <v>43384</v>
      </c>
      <c r="Q114" s="68">
        <v>72686</v>
      </c>
      <c r="R114" s="72" t="s">
        <v>6322</v>
      </c>
      <c r="S114" s="72" t="s">
        <v>6323</v>
      </c>
      <c r="T114" s="70">
        <f>IF(Exts[cTB52]=DATE(2099,1,1), 0, IF(Exts[minV]&gt;52, 1, 2))</f>
        <v>2</v>
      </c>
      <c r="U114" s="69">
        <f t="shared" si="4"/>
        <v>1</v>
      </c>
      <c r="V114" s="69">
        <f>IF(Exts[cTB60]=DATE(2099,1,1), 0, IF(Exts[minV]&gt;60.9, 1, 2))</f>
        <v>2</v>
      </c>
      <c r="W114" s="70">
        <f>IF(Exts[cTB61-67]=DATE(2099,1,1), 0, IF(Exts[minV]&gt;67.9, 1, 2))</f>
        <v>2</v>
      </c>
      <c r="X114" s="70">
        <f>IF( OR( Exts[cTB68]=DATE(2099,1,1), Exts[Mext]=0 ), 0, IF( OR( Exts[maxV]&lt;68, Exts[minV]&gt;68 ), 2, 3)  )</f>
        <v>0</v>
      </c>
      <c r="Y114" s="71">
        <f>IF(SUBTOTAL(3,Exts[avgusers]),Exts[avgusers],0)</f>
        <v>5188</v>
      </c>
      <c r="Z114" s="69">
        <f ca="1">IF(SUBTOTAL(3,Exts[CurVersion]),TODAY()-Exts[CurVersion],0)</f>
        <v>341</v>
      </c>
      <c r="AA114" s="69">
        <f>IF(Exts[cTB52]=DATE(2099,1,1), 0, Exts[cTB52]-$AA$6)</f>
        <v>25</v>
      </c>
      <c r="AB114" s="69">
        <f>IF(Exts[[#This Row],[cTB60]]=DATE(2099,1,1), 0, Exts[[#This Row],[cTB60]]-$AA$7)</f>
        <v>124</v>
      </c>
      <c r="AC114" s="69">
        <f>IF(Exts[[#This Row],[cTB68]]=DATE(2099,1,1), 0, Exts[[#This Row],[cTB68]]-$AA$8)</f>
        <v>0</v>
      </c>
      <c r="AD114" s="70">
        <f t="shared" si="5"/>
        <v>96</v>
      </c>
      <c r="AE114" s="70"/>
      <c r="AF114" s="70">
        <f>IF(Exts[[#This Row],[OID]], INDEX( Exts[], MATCH(Exts[[#This Row],[OID]],Exts[ID],0), MATCH("avgusers", Exts[#Headers],0) )+1, Exts[[#This Row],[avgusers]])</f>
        <v>5188</v>
      </c>
      <c r="AG114" s="70"/>
      <c r="AH114" s="70"/>
      <c r="AI114" s="70"/>
    </row>
    <row r="115" spans="1:35" x14ac:dyDescent="0.35">
      <c r="A115" s="72">
        <v>543462</v>
      </c>
      <c r="B115" s="72" t="s">
        <v>150</v>
      </c>
      <c r="C115" s="72">
        <v>5186</v>
      </c>
      <c r="D115" s="72">
        <v>179</v>
      </c>
      <c r="E115" s="68">
        <v>42785</v>
      </c>
      <c r="F115" s="72">
        <v>28</v>
      </c>
      <c r="G115" s="72">
        <v>65</v>
      </c>
      <c r="H115" s="72">
        <v>0</v>
      </c>
      <c r="I115" s="72">
        <v>1</v>
      </c>
      <c r="J115" s="72" t="s">
        <v>151</v>
      </c>
      <c r="K115" s="72">
        <v>5643070</v>
      </c>
      <c r="L115" s="72"/>
      <c r="M115" s="72"/>
      <c r="N115" s="68">
        <v>42784</v>
      </c>
      <c r="O115" s="68">
        <v>42784</v>
      </c>
      <c r="P115" s="68">
        <v>42784</v>
      </c>
      <c r="Q115" s="68">
        <v>72686</v>
      </c>
      <c r="R115" s="72" t="s">
        <v>6359</v>
      </c>
      <c r="S115" s="72" t="s">
        <v>3058</v>
      </c>
      <c r="T115" s="70">
        <f>IF(Exts[cTB52]=DATE(2099,1,1), 0, IF(Exts[minV]&gt;52, 1, 2))</f>
        <v>2</v>
      </c>
      <c r="U115" s="69">
        <f t="shared" si="4"/>
        <v>1</v>
      </c>
      <c r="V115" s="69">
        <f>IF(Exts[cTB60]=DATE(2099,1,1), 0, IF(Exts[minV]&gt;60.9, 1, 2))</f>
        <v>2</v>
      </c>
      <c r="W115" s="70">
        <f>IF(Exts[cTB61-67]=DATE(2099,1,1), 0, IF(Exts[minV]&gt;67.9, 1, 2))</f>
        <v>2</v>
      </c>
      <c r="X115" s="70">
        <f>IF( OR( Exts[cTB68]=DATE(2099,1,1), Exts[Mext]=0 ), 0, IF( OR( Exts[maxV]&lt;68, Exts[minV]&gt;68 ), 2, 3)  )</f>
        <v>0</v>
      </c>
      <c r="Y115" s="71">
        <f>IF(SUBTOTAL(3,Exts[avgusers]),Exts[avgusers],0)</f>
        <v>5186</v>
      </c>
      <c r="Z115" s="69">
        <f ca="1">IF(SUBTOTAL(3,Exts[CurVersion]),TODAY()-Exts[CurVersion],0)</f>
        <v>940</v>
      </c>
      <c r="AA115" s="69">
        <f>IF(Exts[cTB52]=DATE(2099,1,1), 0, Exts[cTB52]-$AA$6)</f>
        <v>-14</v>
      </c>
      <c r="AB115" s="69">
        <f>IF(Exts[[#This Row],[cTB60]]=DATE(2099,1,1), 0, Exts[[#This Row],[cTB60]]-$AA$7)</f>
        <v>-476</v>
      </c>
      <c r="AC115" s="69">
        <f>IF(Exts[[#This Row],[cTB68]]=DATE(2099,1,1), 0, Exts[[#This Row],[cTB68]]-$AA$8)</f>
        <v>0</v>
      </c>
      <c r="AD115" s="70">
        <f t="shared" si="5"/>
        <v>97</v>
      </c>
      <c r="AE115" s="70"/>
      <c r="AF115" s="70">
        <f>IF(Exts[[#This Row],[OID]], INDEX( Exts[], MATCH(Exts[[#This Row],[OID]],Exts[ID],0), MATCH("avgusers", Exts[#Headers],0) )+1, Exts[[#This Row],[avgusers]])</f>
        <v>5186</v>
      </c>
      <c r="AG115" s="70"/>
      <c r="AH115" s="70"/>
      <c r="AI115" s="70"/>
    </row>
    <row r="116" spans="1:35" x14ac:dyDescent="0.35">
      <c r="A116" s="72">
        <v>941901</v>
      </c>
      <c r="B116" s="72" t="s">
        <v>168</v>
      </c>
      <c r="C116" s="72">
        <v>5097</v>
      </c>
      <c r="D116" s="72">
        <v>320</v>
      </c>
      <c r="E116" s="68">
        <v>43466</v>
      </c>
      <c r="F116" s="72">
        <v>3</v>
      </c>
      <c r="G116" s="72">
        <v>60</v>
      </c>
      <c r="H116" s="72">
        <v>0</v>
      </c>
      <c r="I116" s="72">
        <v>1</v>
      </c>
      <c r="J116" s="72" t="s">
        <v>169</v>
      </c>
      <c r="K116" s="72">
        <v>3721275</v>
      </c>
      <c r="L116" s="72"/>
      <c r="M116" s="72"/>
      <c r="N116" s="68">
        <v>43162</v>
      </c>
      <c r="O116" s="68">
        <v>43162</v>
      </c>
      <c r="P116" s="68">
        <v>72686</v>
      </c>
      <c r="Q116" s="68">
        <v>72686</v>
      </c>
      <c r="R116" s="72" t="s">
        <v>6656</v>
      </c>
      <c r="S116" s="72" t="s">
        <v>6657</v>
      </c>
      <c r="T116" s="70">
        <f>IF(Exts[cTB52]=DATE(2099,1,1), 0, IF(Exts[minV]&gt;52, 1, 2))</f>
        <v>2</v>
      </c>
      <c r="U116" s="69">
        <f t="shared" si="4"/>
        <v>1</v>
      </c>
      <c r="V116" s="69">
        <f>IF(Exts[cTB60]=DATE(2099,1,1), 0, IF(Exts[minV]&gt;60.9, 1, 2))</f>
        <v>2</v>
      </c>
      <c r="W116" s="70">
        <f>IF(Exts[cTB61-67]=DATE(2099,1,1), 0, IF(Exts[minV]&gt;67.9, 1, 2))</f>
        <v>0</v>
      </c>
      <c r="X116" s="70">
        <f>IF( OR( Exts[cTB68]=DATE(2099,1,1), Exts[Mext]=0 ), 0, IF( OR( Exts[maxV]&lt;68, Exts[minV]&gt;68 ), 2, 3)  )</f>
        <v>0</v>
      </c>
      <c r="Y116" s="71">
        <f>IF(SUBTOTAL(3,Exts[avgusers]),Exts[avgusers],0)</f>
        <v>5097</v>
      </c>
      <c r="Z116" s="69">
        <f ca="1">IF(SUBTOTAL(3,Exts[CurVersion]),TODAY()-Exts[CurVersion],0)</f>
        <v>259</v>
      </c>
      <c r="AA116" s="69">
        <f>IF(Exts[cTB52]=DATE(2099,1,1), 0, Exts[cTB52]-$AA$6)</f>
        <v>364</v>
      </c>
      <c r="AB116" s="69">
        <f>IF(Exts[[#This Row],[cTB60]]=DATE(2099,1,1), 0, Exts[[#This Row],[cTB60]]-$AA$7)</f>
        <v>-98</v>
      </c>
      <c r="AC116" s="69">
        <f>IF(Exts[[#This Row],[cTB68]]=DATE(2099,1,1), 0, Exts[[#This Row],[cTB68]]-$AA$8)</f>
        <v>0</v>
      </c>
      <c r="AD116" s="70">
        <f t="shared" si="5"/>
        <v>98</v>
      </c>
      <c r="AE116" s="70"/>
      <c r="AF116" s="70">
        <f>IF(Exts[[#This Row],[OID]], INDEX( Exts[], MATCH(Exts[[#This Row],[OID]],Exts[ID],0), MATCH("avgusers", Exts[#Headers],0) )+1, Exts[[#This Row],[avgusers]])</f>
        <v>5097</v>
      </c>
      <c r="AG116" s="70"/>
      <c r="AH116" s="70"/>
      <c r="AI116" s="70"/>
    </row>
    <row r="117" spans="1:35" x14ac:dyDescent="0.35">
      <c r="A117" s="72">
        <v>472193</v>
      </c>
      <c r="B117" s="72" t="s">
        <v>163</v>
      </c>
      <c r="C117" s="72">
        <v>4946</v>
      </c>
      <c r="D117" s="72">
        <v>183</v>
      </c>
      <c r="E117" s="68">
        <v>43651</v>
      </c>
      <c r="F117" s="72">
        <v>68</v>
      </c>
      <c r="G117" s="72">
        <v>68</v>
      </c>
      <c r="H117" s="72">
        <v>1</v>
      </c>
      <c r="I117" s="72">
        <v>1</v>
      </c>
      <c r="J117" s="72" t="s">
        <v>62</v>
      </c>
      <c r="K117" s="72">
        <v>10309007</v>
      </c>
      <c r="L117" s="72"/>
      <c r="M117" s="72"/>
      <c r="N117" s="68">
        <v>42658</v>
      </c>
      <c r="O117" s="68">
        <v>43211</v>
      </c>
      <c r="P117" s="68">
        <v>72686</v>
      </c>
      <c r="Q117" s="68">
        <v>43600</v>
      </c>
      <c r="R117" s="72" t="s">
        <v>6248</v>
      </c>
      <c r="S117" s="72" t="s">
        <v>6249</v>
      </c>
      <c r="T117" s="70">
        <f>IF(Exts[cTB52]=DATE(2099,1,1), 0, IF(Exts[minV]&gt;52, 1, 2))</f>
        <v>1</v>
      </c>
      <c r="U117" s="69">
        <f t="shared" si="4"/>
        <v>0</v>
      </c>
      <c r="V117" s="69">
        <f>IF(Exts[cTB60]=DATE(2099,1,1), 0, IF(Exts[minV]&gt;60.9, 1, 2))</f>
        <v>1</v>
      </c>
      <c r="W117" s="70">
        <f>IF(Exts[cTB61-67]=DATE(2099,1,1), 0, IF(Exts[minV]&gt;67.9, 1, 2))</f>
        <v>0</v>
      </c>
      <c r="X117" s="70">
        <f>IF( OR( Exts[cTB68]=DATE(2099,1,1), Exts[Mext]=0 ), 0, IF( OR( Exts[maxV]&lt;68, Exts[minV]&gt;68 ), 2, 3)  )</f>
        <v>3</v>
      </c>
      <c r="Y117" s="71">
        <f>IF(SUBTOTAL(3,Exts[avgusers]),Exts[avgusers],0)</f>
        <v>4946</v>
      </c>
      <c r="Z117" s="69">
        <f ca="1">IF(SUBTOTAL(3,Exts[CurVersion]),TODAY()-Exts[CurVersion],0)</f>
        <v>74</v>
      </c>
      <c r="AA117" s="69">
        <f>IF(Exts[cTB52]=DATE(2099,1,1), 0, Exts[cTB52]-$AA$6)</f>
        <v>-140</v>
      </c>
      <c r="AB117" s="69">
        <f>IF(Exts[[#This Row],[cTB60]]=DATE(2099,1,1), 0, Exts[[#This Row],[cTB60]]-$AA$7)</f>
        <v>-49</v>
      </c>
      <c r="AC117" s="69">
        <f>IF(Exts[[#This Row],[cTB68]]=DATE(2099,1,1), 0, Exts[[#This Row],[cTB68]]-$AA$8)</f>
        <v>-97</v>
      </c>
      <c r="AD117" s="70">
        <f t="shared" si="5"/>
        <v>99</v>
      </c>
      <c r="AE117" s="70"/>
      <c r="AF117" s="70">
        <f>IF(Exts[[#This Row],[OID]], INDEX( Exts[], MATCH(Exts[[#This Row],[OID]],Exts[ID],0), MATCH("avgusers", Exts[#Headers],0) )+1, Exts[[#This Row],[avgusers]])</f>
        <v>4946</v>
      </c>
      <c r="AG117" s="70"/>
      <c r="AH117" s="70"/>
      <c r="AI117" s="70"/>
    </row>
    <row r="118" spans="1:35" x14ac:dyDescent="0.35">
      <c r="A118" s="72">
        <v>12018</v>
      </c>
      <c r="B118" s="72" t="s">
        <v>154</v>
      </c>
      <c r="C118" s="72">
        <v>4884</v>
      </c>
      <c r="D118" s="72">
        <v>137</v>
      </c>
      <c r="E118" s="68">
        <v>43436</v>
      </c>
      <c r="F118" s="72">
        <v>60</v>
      </c>
      <c r="G118" s="72">
        <v>60</v>
      </c>
      <c r="H118" s="72">
        <v>0</v>
      </c>
      <c r="I118" s="72">
        <v>1</v>
      </c>
      <c r="J118" s="72" t="s">
        <v>14</v>
      </c>
      <c r="K118" s="72">
        <v>85036</v>
      </c>
      <c r="L118" s="72"/>
      <c r="M118" s="72"/>
      <c r="N118" s="68">
        <v>43090</v>
      </c>
      <c r="O118" s="68">
        <v>43436</v>
      </c>
      <c r="P118" s="68">
        <v>72686</v>
      </c>
      <c r="Q118" s="68">
        <v>72686</v>
      </c>
      <c r="R118" s="72" t="s">
        <v>5504</v>
      </c>
      <c r="S118" s="72" t="s">
        <v>5505</v>
      </c>
      <c r="T118" s="70">
        <f>IF(Exts[cTB52]=DATE(2099,1,1), 0, IF(Exts[minV]&gt;52, 1, 2))</f>
        <v>1</v>
      </c>
      <c r="U118" s="69">
        <f t="shared" si="4"/>
        <v>0</v>
      </c>
      <c r="V118" s="69">
        <f>IF(Exts[cTB60]=DATE(2099,1,1), 0, IF(Exts[minV]&gt;60.9, 1, 2))</f>
        <v>2</v>
      </c>
      <c r="W118" s="70">
        <f>IF(Exts[cTB61-67]=DATE(2099,1,1), 0, IF(Exts[minV]&gt;67.9, 1, 2))</f>
        <v>0</v>
      </c>
      <c r="X118" s="70">
        <f>IF( OR( Exts[cTB68]=DATE(2099,1,1), Exts[Mext]=0 ), 0, IF( OR( Exts[maxV]&lt;68, Exts[minV]&gt;68 ), 2, 3)  )</f>
        <v>0</v>
      </c>
      <c r="Y118" s="71">
        <f>IF(SUBTOTAL(3,Exts[avgusers]),Exts[avgusers],0)</f>
        <v>4884</v>
      </c>
      <c r="Z118" s="69">
        <f ca="1">IF(SUBTOTAL(3,Exts[CurVersion]),TODAY()-Exts[CurVersion],0)</f>
        <v>289</v>
      </c>
      <c r="AA118" s="69">
        <f>IF(Exts[cTB52]=DATE(2099,1,1), 0, Exts[cTB52]-$AA$6)</f>
        <v>292</v>
      </c>
      <c r="AB118" s="69">
        <f>IF(Exts[[#This Row],[cTB60]]=DATE(2099,1,1), 0, Exts[[#This Row],[cTB60]]-$AA$7)</f>
        <v>176</v>
      </c>
      <c r="AC118" s="69">
        <f>IF(Exts[[#This Row],[cTB68]]=DATE(2099,1,1), 0, Exts[[#This Row],[cTB68]]-$AA$8)</f>
        <v>0</v>
      </c>
      <c r="AD118" s="70">
        <f t="shared" si="5"/>
        <v>100</v>
      </c>
      <c r="AE118" s="70"/>
      <c r="AF118" s="70">
        <f>IF(Exts[[#This Row],[OID]], INDEX( Exts[], MATCH(Exts[[#This Row],[OID]],Exts[ID],0), MATCH("avgusers", Exts[#Headers],0) )+1, Exts[[#This Row],[avgusers]])</f>
        <v>4884</v>
      </c>
      <c r="AG118" s="70"/>
      <c r="AH118" s="70"/>
      <c r="AI118" s="70"/>
    </row>
    <row r="119" spans="1:35" x14ac:dyDescent="0.35">
      <c r="A119" s="72">
        <v>809689</v>
      </c>
      <c r="B119" s="72" t="s">
        <v>159</v>
      </c>
      <c r="C119" s="72">
        <v>4859</v>
      </c>
      <c r="D119" s="72">
        <v>220</v>
      </c>
      <c r="E119" s="68">
        <v>43343</v>
      </c>
      <c r="F119" s="72">
        <v>59</v>
      </c>
      <c r="G119" s="72">
        <v>64</v>
      </c>
      <c r="H119" s="72">
        <v>0</v>
      </c>
      <c r="I119" s="72">
        <v>1</v>
      </c>
      <c r="J119" s="72" t="s">
        <v>160</v>
      </c>
      <c r="K119" s="72">
        <v>4845174</v>
      </c>
      <c r="L119" s="72"/>
      <c r="M119" s="72"/>
      <c r="N119" s="68">
        <v>42851</v>
      </c>
      <c r="O119" s="68">
        <v>43319</v>
      </c>
      <c r="P119" s="68">
        <v>43319</v>
      </c>
      <c r="Q119" s="68">
        <v>72686</v>
      </c>
      <c r="R119" s="72" t="s">
        <v>6617</v>
      </c>
      <c r="S119" s="72" t="s">
        <v>6618</v>
      </c>
      <c r="T119" s="70">
        <f>IF(Exts[cTB52]=DATE(2099,1,1), 0, IF(Exts[minV]&gt;52, 1, 2))</f>
        <v>1</v>
      </c>
      <c r="U119" s="69">
        <f t="shared" si="4"/>
        <v>0</v>
      </c>
      <c r="V119" s="69">
        <f>IF(Exts[cTB60]=DATE(2099,1,1), 0, IF(Exts[minV]&gt;60.9, 1, 2))</f>
        <v>2</v>
      </c>
      <c r="W119" s="70">
        <f>IF(Exts[cTB61-67]=DATE(2099,1,1), 0, IF(Exts[minV]&gt;67.9, 1, 2))</f>
        <v>2</v>
      </c>
      <c r="X119" s="70">
        <f>IF( OR( Exts[cTB68]=DATE(2099,1,1), Exts[Mext]=0 ), 0, IF( OR( Exts[maxV]&lt;68, Exts[minV]&gt;68 ), 2, 3)  )</f>
        <v>0</v>
      </c>
      <c r="Y119" s="71">
        <f>IF(SUBTOTAL(3,Exts[avgusers]),Exts[avgusers],0)</f>
        <v>4859</v>
      </c>
      <c r="Z119" s="69">
        <f ca="1">IF(SUBTOTAL(3,Exts[CurVersion]),TODAY()-Exts[CurVersion],0)</f>
        <v>382</v>
      </c>
      <c r="AA119" s="69">
        <f>IF(Exts[cTB52]=DATE(2099,1,1), 0, Exts[cTB52]-$AA$6)</f>
        <v>53</v>
      </c>
      <c r="AB119" s="69">
        <f>IF(Exts[[#This Row],[cTB60]]=DATE(2099,1,1), 0, Exts[[#This Row],[cTB60]]-$AA$7)</f>
        <v>59</v>
      </c>
      <c r="AC119" s="69">
        <f>IF(Exts[[#This Row],[cTB68]]=DATE(2099,1,1), 0, Exts[[#This Row],[cTB68]]-$AA$8)</f>
        <v>0</v>
      </c>
      <c r="AD119" s="70">
        <f t="shared" si="5"/>
        <v>101</v>
      </c>
      <c r="AE119" s="70"/>
      <c r="AF119" s="70">
        <f>IF(Exts[[#This Row],[OID]], INDEX( Exts[], MATCH(Exts[[#This Row],[OID]],Exts[ID],0), MATCH("avgusers", Exts[#Headers],0) )+1, Exts[[#This Row],[avgusers]])</f>
        <v>4859</v>
      </c>
      <c r="AG119" s="70"/>
      <c r="AH119" s="70"/>
      <c r="AI119" s="70"/>
    </row>
    <row r="120" spans="1:35" x14ac:dyDescent="0.35">
      <c r="A120" s="72">
        <v>6533</v>
      </c>
      <c r="B120" s="72" t="s">
        <v>152</v>
      </c>
      <c r="C120" s="72">
        <v>4847</v>
      </c>
      <c r="D120" s="72">
        <v>123</v>
      </c>
      <c r="E120" s="68">
        <v>43242</v>
      </c>
      <c r="F120" s="72">
        <v>52</v>
      </c>
      <c r="G120" s="72">
        <v>60</v>
      </c>
      <c r="H120" s="72">
        <v>0</v>
      </c>
      <c r="I120" s="72">
        <v>1</v>
      </c>
      <c r="J120" s="72" t="s">
        <v>153</v>
      </c>
      <c r="K120" s="72">
        <v>799943</v>
      </c>
      <c r="L120" s="72"/>
      <c r="M120" s="72"/>
      <c r="N120" s="68">
        <v>43105</v>
      </c>
      <c r="O120" s="68">
        <v>43241</v>
      </c>
      <c r="P120" s="68">
        <v>72686</v>
      </c>
      <c r="Q120" s="68">
        <v>72686</v>
      </c>
      <c r="R120" s="72" t="s">
        <v>5383</v>
      </c>
      <c r="S120" s="72" t="s">
        <v>6753</v>
      </c>
      <c r="T120" s="70">
        <f>IF(Exts[cTB52]=DATE(2099,1,1), 0, IF(Exts[minV]&gt;52, 1, 2))</f>
        <v>2</v>
      </c>
      <c r="U120" s="69">
        <f t="shared" si="4"/>
        <v>1</v>
      </c>
      <c r="V120" s="69">
        <f>IF(Exts[cTB60]=DATE(2099,1,1), 0, IF(Exts[minV]&gt;60.9, 1, 2))</f>
        <v>2</v>
      </c>
      <c r="W120" s="70">
        <f>IF(Exts[cTB61-67]=DATE(2099,1,1), 0, IF(Exts[minV]&gt;67.9, 1, 2))</f>
        <v>0</v>
      </c>
      <c r="X120" s="70">
        <f>IF( OR( Exts[cTB68]=DATE(2099,1,1), Exts[Mext]=0 ), 0, IF( OR( Exts[maxV]&lt;68, Exts[minV]&gt;68 ), 2, 3)  )</f>
        <v>0</v>
      </c>
      <c r="Y120" s="71">
        <f>IF(SUBTOTAL(3,Exts[avgusers]),Exts[avgusers],0)</f>
        <v>4847</v>
      </c>
      <c r="Z120" s="69">
        <f ca="1">IF(SUBTOTAL(3,Exts[CurVersion]),TODAY()-Exts[CurVersion],0)</f>
        <v>483</v>
      </c>
      <c r="AA120" s="69">
        <f>IF(Exts[cTB52]=DATE(2099,1,1), 0, Exts[cTB52]-$AA$6)</f>
        <v>307</v>
      </c>
      <c r="AB120" s="69">
        <f>IF(Exts[[#This Row],[cTB60]]=DATE(2099,1,1), 0, Exts[[#This Row],[cTB60]]-$AA$7)</f>
        <v>-19</v>
      </c>
      <c r="AC120" s="69">
        <f>IF(Exts[[#This Row],[cTB68]]=DATE(2099,1,1), 0, Exts[[#This Row],[cTB68]]-$AA$8)</f>
        <v>0</v>
      </c>
      <c r="AD120" s="70">
        <f t="shared" si="5"/>
        <v>102</v>
      </c>
      <c r="AE120" s="70"/>
      <c r="AF120" s="70">
        <f>IF(Exts[[#This Row],[OID]], INDEX( Exts[], MATCH(Exts[[#This Row],[OID]],Exts[ID],0), MATCH("avgusers", Exts[#Headers],0) )+1, Exts[[#This Row],[avgusers]])</f>
        <v>4847</v>
      </c>
      <c r="AG120" s="70"/>
      <c r="AH120" s="70"/>
      <c r="AI120" s="70"/>
    </row>
    <row r="121" spans="1:35" x14ac:dyDescent="0.35">
      <c r="A121" s="72">
        <v>781706</v>
      </c>
      <c r="B121" s="72" t="s">
        <v>174</v>
      </c>
      <c r="C121" s="72">
        <v>4772</v>
      </c>
      <c r="D121" s="72">
        <v>509</v>
      </c>
      <c r="E121" s="68">
        <v>43503</v>
      </c>
      <c r="F121" s="72">
        <v>1.5</v>
      </c>
      <c r="G121" s="72">
        <v>61</v>
      </c>
      <c r="H121" s="72">
        <v>0</v>
      </c>
      <c r="I121" s="72">
        <v>1</v>
      </c>
      <c r="J121" s="72" t="s">
        <v>175</v>
      </c>
      <c r="K121" s="72">
        <v>9522248</v>
      </c>
      <c r="L121" s="72"/>
      <c r="M121" s="72"/>
      <c r="N121" s="68">
        <v>42773</v>
      </c>
      <c r="O121" s="68">
        <v>43501</v>
      </c>
      <c r="P121" s="68">
        <v>43501</v>
      </c>
      <c r="Q121" s="68">
        <v>72686</v>
      </c>
      <c r="R121" s="72" t="s">
        <v>6608</v>
      </c>
      <c r="S121" s="72" t="s">
        <v>6609</v>
      </c>
      <c r="T121" s="70">
        <f>IF(Exts[cTB52]=DATE(2099,1,1), 0, IF(Exts[minV]&gt;52, 1, 2))</f>
        <v>2</v>
      </c>
      <c r="U121" s="69">
        <f t="shared" si="4"/>
        <v>1</v>
      </c>
      <c r="V121" s="69">
        <f>IF(Exts[cTB60]=DATE(2099,1,1), 0, IF(Exts[minV]&gt;60.9, 1, 2))</f>
        <v>2</v>
      </c>
      <c r="W121" s="70">
        <f>IF(Exts[cTB61-67]=DATE(2099,1,1), 0, IF(Exts[minV]&gt;67.9, 1, 2))</f>
        <v>2</v>
      </c>
      <c r="X121" s="70">
        <f>IF( OR( Exts[cTB68]=DATE(2099,1,1), Exts[Mext]=0 ), 0, IF( OR( Exts[maxV]&lt;68, Exts[minV]&gt;68 ), 2, 3)  )</f>
        <v>0</v>
      </c>
      <c r="Y121" s="71">
        <f>IF(SUBTOTAL(3,Exts[avgusers]),Exts[avgusers],0)</f>
        <v>4772</v>
      </c>
      <c r="Z121" s="69">
        <f ca="1">IF(SUBTOTAL(3,Exts[CurVersion]),TODAY()-Exts[CurVersion],0)</f>
        <v>222</v>
      </c>
      <c r="AA121" s="69">
        <f>IF(Exts[cTB52]=DATE(2099,1,1), 0, Exts[cTB52]-$AA$6)</f>
        <v>-25</v>
      </c>
      <c r="AB121" s="69">
        <f>IF(Exts[[#This Row],[cTB60]]=DATE(2099,1,1), 0, Exts[[#This Row],[cTB60]]-$AA$7)</f>
        <v>241</v>
      </c>
      <c r="AC121" s="69">
        <f>IF(Exts[[#This Row],[cTB68]]=DATE(2099,1,1), 0, Exts[[#This Row],[cTB68]]-$AA$8)</f>
        <v>0</v>
      </c>
      <c r="AD121" s="70">
        <f t="shared" si="5"/>
        <v>103</v>
      </c>
      <c r="AE121" s="70"/>
      <c r="AF121" s="70">
        <f>IF(Exts[[#This Row],[OID]], INDEX( Exts[], MATCH(Exts[[#This Row],[OID]],Exts[ID],0), MATCH("avgusers", Exts[#Headers],0) )+1, Exts[[#This Row],[avgusers]])</f>
        <v>4772</v>
      </c>
      <c r="AG121" s="70"/>
      <c r="AH121" s="70"/>
      <c r="AI121" s="70"/>
    </row>
    <row r="122" spans="1:35" x14ac:dyDescent="0.35">
      <c r="A122" s="72">
        <v>256173</v>
      </c>
      <c r="B122" s="72" t="s">
        <v>166</v>
      </c>
      <c r="C122" s="72">
        <v>4621</v>
      </c>
      <c r="D122" s="72">
        <v>276</v>
      </c>
      <c r="E122" s="68">
        <v>43563</v>
      </c>
      <c r="F122" s="72">
        <v>5</v>
      </c>
      <c r="G122" s="72">
        <v>62</v>
      </c>
      <c r="H122" s="72">
        <v>0</v>
      </c>
      <c r="I122" s="72">
        <v>1</v>
      </c>
      <c r="J122" s="72" t="s">
        <v>167</v>
      </c>
      <c r="K122" s="72">
        <v>630411</v>
      </c>
      <c r="L122" s="72"/>
      <c r="M122" s="72"/>
      <c r="N122" s="68">
        <v>42733</v>
      </c>
      <c r="O122" s="68">
        <v>43324</v>
      </c>
      <c r="P122" s="68">
        <v>43324</v>
      </c>
      <c r="Q122" s="68">
        <v>72686</v>
      </c>
      <c r="R122" s="72" t="s">
        <v>5756</v>
      </c>
      <c r="S122" s="72" t="s">
        <v>6779</v>
      </c>
      <c r="T122" s="70">
        <f>IF(Exts[cTB52]=DATE(2099,1,1), 0, IF(Exts[minV]&gt;52, 1, 2))</f>
        <v>2</v>
      </c>
      <c r="U122" s="69">
        <f t="shared" si="4"/>
        <v>1</v>
      </c>
      <c r="V122" s="69">
        <f>IF(Exts[cTB60]=DATE(2099,1,1), 0, IF(Exts[minV]&gt;60.9, 1, 2))</f>
        <v>2</v>
      </c>
      <c r="W122" s="70">
        <f>IF(Exts[cTB61-67]=DATE(2099,1,1), 0, IF(Exts[minV]&gt;67.9, 1, 2))</f>
        <v>2</v>
      </c>
      <c r="X122" s="70">
        <f>IF( OR( Exts[cTB68]=DATE(2099,1,1), Exts[Mext]=0 ), 0, IF( OR( Exts[maxV]&lt;68, Exts[minV]&gt;68 ), 2, 3)  )</f>
        <v>0</v>
      </c>
      <c r="Y122" s="71">
        <f>IF(SUBTOTAL(3,Exts[avgusers]),Exts[avgusers],0)</f>
        <v>4621</v>
      </c>
      <c r="Z122" s="69">
        <f ca="1">IF(SUBTOTAL(3,Exts[CurVersion]),TODAY()-Exts[CurVersion],0)</f>
        <v>162</v>
      </c>
      <c r="AA122" s="69">
        <f>IF(Exts[cTB52]=DATE(2099,1,1), 0, Exts[cTB52]-$AA$6)</f>
        <v>-65</v>
      </c>
      <c r="AB122" s="69">
        <f>IF(Exts[[#This Row],[cTB60]]=DATE(2099,1,1), 0, Exts[[#This Row],[cTB60]]-$AA$7)</f>
        <v>64</v>
      </c>
      <c r="AC122" s="69">
        <f>IF(Exts[[#This Row],[cTB68]]=DATE(2099,1,1), 0, Exts[[#This Row],[cTB68]]-$AA$8)</f>
        <v>0</v>
      </c>
      <c r="AD122" s="70">
        <f t="shared" si="5"/>
        <v>104</v>
      </c>
      <c r="AE122" s="70"/>
      <c r="AF122" s="70">
        <f>IF(Exts[[#This Row],[OID]], INDEX( Exts[], MATCH(Exts[[#This Row],[OID]],Exts[ID],0), MATCH("avgusers", Exts[#Headers],0) )+1, Exts[[#This Row],[avgusers]])</f>
        <v>4621</v>
      </c>
      <c r="AG122" s="70"/>
      <c r="AH122" s="70"/>
      <c r="AI122" s="70"/>
    </row>
    <row r="123" spans="1:35" x14ac:dyDescent="0.35">
      <c r="A123" s="72">
        <v>347</v>
      </c>
      <c r="B123" s="72" t="s">
        <v>161</v>
      </c>
      <c r="C123" s="72">
        <v>4482</v>
      </c>
      <c r="D123" s="72">
        <v>58</v>
      </c>
      <c r="E123" s="68">
        <v>43713</v>
      </c>
      <c r="F123" s="72">
        <v>68</v>
      </c>
      <c r="G123" s="72">
        <v>100</v>
      </c>
      <c r="H123" s="72">
        <v>1</v>
      </c>
      <c r="I123" s="72">
        <v>1</v>
      </c>
      <c r="J123" s="72" t="s">
        <v>162</v>
      </c>
      <c r="K123" s="72">
        <v>176</v>
      </c>
      <c r="L123" s="72"/>
      <c r="M123" s="72"/>
      <c r="N123" s="68">
        <v>43188</v>
      </c>
      <c r="O123" s="68">
        <v>43188</v>
      </c>
      <c r="P123" s="68">
        <v>72686</v>
      </c>
      <c r="Q123" s="68">
        <v>43712</v>
      </c>
      <c r="R123" s="72" t="s">
        <v>4961</v>
      </c>
      <c r="S123" s="72" t="s">
        <v>4962</v>
      </c>
      <c r="T123" s="70">
        <f>IF(Exts[cTB52]=DATE(2099,1,1), 0, IF(Exts[minV]&gt;52, 1, 2))</f>
        <v>1</v>
      </c>
      <c r="U123" s="69">
        <f t="shared" si="4"/>
        <v>0</v>
      </c>
      <c r="V123" s="69">
        <f>IF(Exts[cTB60]=DATE(2099,1,1), 0, IF(Exts[minV]&gt;60.9, 1, 2))</f>
        <v>1</v>
      </c>
      <c r="W123" s="70">
        <f>IF(Exts[cTB61-67]=DATE(2099,1,1), 0, IF(Exts[minV]&gt;67.9, 1, 2))</f>
        <v>0</v>
      </c>
      <c r="X123" s="70">
        <f>IF( OR( Exts[cTB68]=DATE(2099,1,1), Exts[Mext]=0 ), 0, IF( OR( Exts[maxV]&lt;68, Exts[minV]&gt;68 ), 2, 3)  )</f>
        <v>3</v>
      </c>
      <c r="Y123" s="71">
        <f>IF(SUBTOTAL(3,Exts[avgusers]),Exts[avgusers],0)</f>
        <v>4482</v>
      </c>
      <c r="Z123" s="69">
        <f ca="1">IF(SUBTOTAL(3,Exts[CurVersion]),TODAY()-Exts[CurVersion],0)</f>
        <v>12</v>
      </c>
      <c r="AA123" s="69">
        <f>IF(Exts[cTB52]=DATE(2099,1,1), 0, Exts[cTB52]-$AA$6)</f>
        <v>390</v>
      </c>
      <c r="AB123" s="69">
        <f>IF(Exts[[#This Row],[cTB60]]=DATE(2099,1,1), 0, Exts[[#This Row],[cTB60]]-$AA$7)</f>
        <v>-72</v>
      </c>
      <c r="AC123" s="69">
        <f>IF(Exts[[#This Row],[cTB68]]=DATE(2099,1,1), 0, Exts[[#This Row],[cTB68]]-$AA$8)</f>
        <v>15</v>
      </c>
      <c r="AD123" s="70">
        <f t="shared" si="5"/>
        <v>105</v>
      </c>
      <c r="AE123" s="70"/>
      <c r="AF123" s="70">
        <f>IF(Exts[[#This Row],[OID]], INDEX( Exts[], MATCH(Exts[[#This Row],[OID]],Exts[ID],0), MATCH("avgusers", Exts[#Headers],0) )+1, Exts[[#This Row],[avgusers]])</f>
        <v>4482</v>
      </c>
      <c r="AG123" s="70"/>
      <c r="AH123" s="70"/>
      <c r="AI123" s="70"/>
    </row>
    <row r="124" spans="1:35" x14ac:dyDescent="0.35">
      <c r="A124" s="72">
        <v>14781</v>
      </c>
      <c r="B124" s="72" t="s">
        <v>197</v>
      </c>
      <c r="C124" s="72">
        <v>4417</v>
      </c>
      <c r="D124" s="72">
        <v>169</v>
      </c>
      <c r="E124" s="68">
        <v>43430</v>
      </c>
      <c r="F124" s="72">
        <v>1.5</v>
      </c>
      <c r="G124" s="72">
        <v>60</v>
      </c>
      <c r="H124" s="72">
        <v>0</v>
      </c>
      <c r="I124" s="72">
        <v>1</v>
      </c>
      <c r="J124" s="72" t="s">
        <v>198</v>
      </c>
      <c r="K124" s="72">
        <v>4939387</v>
      </c>
      <c r="L124" s="72"/>
      <c r="M124" s="72"/>
      <c r="N124" s="68">
        <v>42825</v>
      </c>
      <c r="O124" s="68">
        <v>43095</v>
      </c>
      <c r="P124" s="68">
        <v>72686</v>
      </c>
      <c r="Q124" s="68">
        <v>72686</v>
      </c>
      <c r="R124" s="72" t="s">
        <v>5554</v>
      </c>
      <c r="S124" s="72" t="s">
        <v>5555</v>
      </c>
      <c r="T124" s="70">
        <f>IF(Exts[cTB52]=DATE(2099,1,1), 0, IF(Exts[minV]&gt;52, 1, 2))</f>
        <v>2</v>
      </c>
      <c r="U124" s="69">
        <f t="shared" si="4"/>
        <v>1</v>
      </c>
      <c r="V124" s="69">
        <f>IF(Exts[cTB60]=DATE(2099,1,1), 0, IF(Exts[minV]&gt;60.9, 1, 2))</f>
        <v>2</v>
      </c>
      <c r="W124" s="70">
        <f>IF(Exts[cTB61-67]=DATE(2099,1,1), 0, IF(Exts[minV]&gt;67.9, 1, 2))</f>
        <v>0</v>
      </c>
      <c r="X124" s="70">
        <f>IF( OR( Exts[cTB68]=DATE(2099,1,1), Exts[Mext]=0 ), 0, IF( OR( Exts[maxV]&lt;68, Exts[minV]&gt;68 ), 2, 3)  )</f>
        <v>0</v>
      </c>
      <c r="Y124" s="71">
        <f>IF(SUBTOTAL(3,Exts[avgusers]),Exts[avgusers],0)</f>
        <v>4417</v>
      </c>
      <c r="Z124" s="69">
        <f ca="1">IF(SUBTOTAL(3,Exts[CurVersion]),TODAY()-Exts[CurVersion],0)</f>
        <v>295</v>
      </c>
      <c r="AA124" s="69">
        <f>IF(Exts[cTB52]=DATE(2099,1,1), 0, Exts[cTB52]-$AA$6)</f>
        <v>27</v>
      </c>
      <c r="AB124" s="69">
        <f>IF(Exts[[#This Row],[cTB60]]=DATE(2099,1,1), 0, Exts[[#This Row],[cTB60]]-$AA$7)</f>
        <v>-165</v>
      </c>
      <c r="AC124" s="69">
        <f>IF(Exts[[#This Row],[cTB68]]=DATE(2099,1,1), 0, Exts[[#This Row],[cTB68]]-$AA$8)</f>
        <v>0</v>
      </c>
      <c r="AD124" s="70">
        <f t="shared" si="5"/>
        <v>106</v>
      </c>
      <c r="AE124" s="70"/>
      <c r="AF124" s="70">
        <f>IF(Exts[[#This Row],[OID]], INDEX( Exts[], MATCH(Exts[[#This Row],[OID]],Exts[ID],0), MATCH("avgusers", Exts[#Headers],0) )+1, Exts[[#This Row],[avgusers]])</f>
        <v>4417</v>
      </c>
      <c r="AG124" s="70"/>
      <c r="AH124" s="70"/>
      <c r="AI124" s="70"/>
    </row>
    <row r="125" spans="1:35" x14ac:dyDescent="0.35">
      <c r="A125" s="72">
        <v>161924</v>
      </c>
      <c r="B125" s="72" t="s">
        <v>172</v>
      </c>
      <c r="C125" s="72">
        <v>4399</v>
      </c>
      <c r="D125" s="72">
        <v>56</v>
      </c>
      <c r="E125" s="68">
        <v>40739</v>
      </c>
      <c r="F125" s="72">
        <v>3</v>
      </c>
      <c r="G125" s="72">
        <v>65</v>
      </c>
      <c r="H125" s="72">
        <v>0</v>
      </c>
      <c r="I125" s="72">
        <v>1</v>
      </c>
      <c r="J125" s="72" t="s">
        <v>173</v>
      </c>
      <c r="K125" s="72">
        <v>776161</v>
      </c>
      <c r="L125" s="72"/>
      <c r="M125" s="72"/>
      <c r="N125" s="68">
        <v>40733</v>
      </c>
      <c r="O125" s="68">
        <v>40733</v>
      </c>
      <c r="P125" s="68">
        <v>40733</v>
      </c>
      <c r="Q125" s="68">
        <v>72686</v>
      </c>
      <c r="R125" s="72" t="s">
        <v>5680</v>
      </c>
      <c r="S125" s="72" t="s">
        <v>3058</v>
      </c>
      <c r="T125" s="70">
        <f>IF(Exts[cTB52]=DATE(2099,1,1), 0, IF(Exts[minV]&gt;52, 1, 2))</f>
        <v>2</v>
      </c>
      <c r="U125" s="69">
        <f t="shared" si="4"/>
        <v>1</v>
      </c>
      <c r="V125" s="69">
        <f>IF(Exts[cTB60]=DATE(2099,1,1), 0, IF(Exts[minV]&gt;60.9, 1, 2))</f>
        <v>2</v>
      </c>
      <c r="W125" s="70">
        <f>IF(Exts[cTB61-67]=DATE(2099,1,1), 0, IF(Exts[minV]&gt;67.9, 1, 2))</f>
        <v>2</v>
      </c>
      <c r="X125" s="70">
        <f>IF( OR( Exts[cTB68]=DATE(2099,1,1), Exts[Mext]=0 ), 0, IF( OR( Exts[maxV]&lt;68, Exts[minV]&gt;68 ), 2, 3)  )</f>
        <v>0</v>
      </c>
      <c r="Y125" s="71">
        <f>IF(SUBTOTAL(3,Exts[avgusers]),Exts[avgusers],0)</f>
        <v>4399</v>
      </c>
      <c r="Z125" s="69">
        <f ca="1">IF(SUBTOTAL(3,Exts[CurVersion]),TODAY()-Exts[CurVersion],0)</f>
        <v>2986</v>
      </c>
      <c r="AA125" s="69">
        <f>IF(Exts[cTB52]=DATE(2099,1,1), 0, Exts[cTB52]-$AA$6)</f>
        <v>-2065</v>
      </c>
      <c r="AB125" s="69">
        <f>IF(Exts[[#This Row],[cTB60]]=DATE(2099,1,1), 0, Exts[[#This Row],[cTB60]]-$AA$7)</f>
        <v>-2527</v>
      </c>
      <c r="AC125" s="69">
        <f>IF(Exts[[#This Row],[cTB68]]=DATE(2099,1,1), 0, Exts[[#This Row],[cTB68]]-$AA$8)</f>
        <v>0</v>
      </c>
      <c r="AD125" s="70">
        <f t="shared" si="5"/>
        <v>107</v>
      </c>
      <c r="AE125" s="70"/>
      <c r="AF125" s="70">
        <f>IF(Exts[[#This Row],[OID]], INDEX( Exts[], MATCH(Exts[[#This Row],[OID]],Exts[ID],0), MATCH("avgusers", Exts[#Headers],0) )+1, Exts[[#This Row],[avgusers]])</f>
        <v>4399</v>
      </c>
      <c r="AG125" s="70"/>
      <c r="AH125" s="70"/>
      <c r="AI125" s="70"/>
    </row>
    <row r="126" spans="1:35" x14ac:dyDescent="0.35">
      <c r="A126" s="72">
        <v>362387</v>
      </c>
      <c r="B126" s="72" t="s">
        <v>184</v>
      </c>
      <c r="C126" s="72">
        <v>4258</v>
      </c>
      <c r="D126" s="72">
        <v>67</v>
      </c>
      <c r="E126" s="68">
        <v>43384</v>
      </c>
      <c r="F126" s="72">
        <v>60</v>
      </c>
      <c r="G126" s="72">
        <v>60</v>
      </c>
      <c r="H126" s="72">
        <v>0</v>
      </c>
      <c r="I126" s="72">
        <v>1</v>
      </c>
      <c r="J126" s="72" t="s">
        <v>185</v>
      </c>
      <c r="K126" s="72">
        <v>5738760</v>
      </c>
      <c r="L126" s="72"/>
      <c r="M126" s="72"/>
      <c r="N126" s="68">
        <v>42867</v>
      </c>
      <c r="O126" s="68">
        <v>43381</v>
      </c>
      <c r="P126" s="68">
        <v>72686</v>
      </c>
      <c r="Q126" s="68">
        <v>72686</v>
      </c>
      <c r="R126" s="72" t="s">
        <v>5981</v>
      </c>
      <c r="S126" s="72" t="s">
        <v>5982</v>
      </c>
      <c r="T126" s="70">
        <f>IF(Exts[cTB52]=DATE(2099,1,1), 0, IF(Exts[minV]&gt;52, 1, 2))</f>
        <v>1</v>
      </c>
      <c r="U126" s="69">
        <f t="shared" si="4"/>
        <v>0</v>
      </c>
      <c r="V126" s="69">
        <f>IF(Exts[cTB60]=DATE(2099,1,1), 0, IF(Exts[minV]&gt;60.9, 1, 2))</f>
        <v>2</v>
      </c>
      <c r="W126" s="70">
        <f>IF(Exts[cTB61-67]=DATE(2099,1,1), 0, IF(Exts[minV]&gt;67.9, 1, 2))</f>
        <v>0</v>
      </c>
      <c r="X126" s="70">
        <f>IF( OR( Exts[cTB68]=DATE(2099,1,1), Exts[Mext]=0 ), 0, IF( OR( Exts[maxV]&lt;68, Exts[minV]&gt;68 ), 2, 3)  )</f>
        <v>0</v>
      </c>
      <c r="Y126" s="71">
        <f>IF(SUBTOTAL(3,Exts[avgusers]),Exts[avgusers],0)</f>
        <v>4258</v>
      </c>
      <c r="Z126" s="69">
        <f ca="1">IF(SUBTOTAL(3,Exts[CurVersion]),TODAY()-Exts[CurVersion],0)</f>
        <v>341</v>
      </c>
      <c r="AA126" s="69">
        <f>IF(Exts[cTB52]=DATE(2099,1,1), 0, Exts[cTB52]-$AA$6)</f>
        <v>69</v>
      </c>
      <c r="AB126" s="69">
        <f>IF(Exts[[#This Row],[cTB60]]=DATE(2099,1,1), 0, Exts[[#This Row],[cTB60]]-$AA$7)</f>
        <v>121</v>
      </c>
      <c r="AC126" s="69">
        <f>IF(Exts[[#This Row],[cTB68]]=DATE(2099,1,1), 0, Exts[[#This Row],[cTB68]]-$AA$8)</f>
        <v>0</v>
      </c>
      <c r="AD126" s="70">
        <f t="shared" si="5"/>
        <v>108</v>
      </c>
      <c r="AE126" s="70"/>
      <c r="AF126" s="70">
        <f>IF(Exts[[#This Row],[OID]], INDEX( Exts[], MATCH(Exts[[#This Row],[OID]],Exts[ID],0), MATCH("avgusers", Exts[#Headers],0) )+1, Exts[[#This Row],[avgusers]])</f>
        <v>4258</v>
      </c>
      <c r="AG126" s="70"/>
      <c r="AH126" s="70"/>
      <c r="AI126" s="70"/>
    </row>
    <row r="127" spans="1:35" x14ac:dyDescent="0.35">
      <c r="A127" s="72">
        <v>2152</v>
      </c>
      <c r="B127" s="72" t="s">
        <v>833</v>
      </c>
      <c r="C127" s="72">
        <v>4239</v>
      </c>
      <c r="D127" s="72">
        <v>26</v>
      </c>
      <c r="E127" s="68">
        <v>43444</v>
      </c>
      <c r="F127" s="72">
        <v>60</v>
      </c>
      <c r="G127" s="72">
        <v>60</v>
      </c>
      <c r="H127" s="72">
        <v>0</v>
      </c>
      <c r="I127" s="72">
        <v>1</v>
      </c>
      <c r="J127" s="72" t="s">
        <v>412</v>
      </c>
      <c r="K127" s="72">
        <v>9429</v>
      </c>
      <c r="L127" s="72"/>
      <c r="M127" s="72"/>
      <c r="N127" s="68">
        <v>72686</v>
      </c>
      <c r="O127" s="68">
        <v>43444</v>
      </c>
      <c r="P127" s="68">
        <v>72686</v>
      </c>
      <c r="Q127" s="68">
        <v>72686</v>
      </c>
      <c r="R127" s="72" t="s">
        <v>5099</v>
      </c>
      <c r="S127" s="72" t="s">
        <v>3058</v>
      </c>
      <c r="T127" s="70">
        <f>IF(Exts[cTB52]=DATE(2099,1,1), 0, IF(Exts[minV]&gt;52, 1, 2))</f>
        <v>0</v>
      </c>
      <c r="U127" s="69">
        <f t="shared" si="4"/>
        <v>0</v>
      </c>
      <c r="V127" s="69">
        <f>IF(Exts[cTB60]=DATE(2099,1,1), 0, IF(Exts[minV]&gt;60.9, 1, 2))</f>
        <v>2</v>
      </c>
      <c r="W127" s="70">
        <f>IF(Exts[cTB61-67]=DATE(2099,1,1), 0, IF(Exts[minV]&gt;67.9, 1, 2))</f>
        <v>0</v>
      </c>
      <c r="X127" s="70">
        <f>IF( OR( Exts[cTB68]=DATE(2099,1,1), Exts[Mext]=0 ), 0, IF( OR( Exts[maxV]&lt;68, Exts[minV]&gt;68 ), 2, 3)  )</f>
        <v>0</v>
      </c>
      <c r="Y127" s="71">
        <f>IF(SUBTOTAL(3,Exts[avgusers]),Exts[avgusers],0)</f>
        <v>4239</v>
      </c>
      <c r="Z127" s="69">
        <f ca="1">IF(SUBTOTAL(3,Exts[CurVersion]),TODAY()-Exts[CurVersion],0)</f>
        <v>281</v>
      </c>
      <c r="AA127" s="69">
        <f>IF(Exts[cTB52]=DATE(2099,1,1), 0, Exts[cTB52]-$AA$6)</f>
        <v>0</v>
      </c>
      <c r="AB127" s="69">
        <f>IF(Exts[[#This Row],[cTB60]]=DATE(2099,1,1), 0, Exts[[#This Row],[cTB60]]-$AA$7)</f>
        <v>184</v>
      </c>
      <c r="AC127" s="69">
        <f>IF(Exts[[#This Row],[cTB68]]=DATE(2099,1,1), 0, Exts[[#This Row],[cTB68]]-$AA$8)</f>
        <v>0</v>
      </c>
      <c r="AD127" s="70">
        <f t="shared" si="5"/>
        <v>109</v>
      </c>
      <c r="AE127" s="70"/>
      <c r="AF127" s="70">
        <f>IF(Exts[[#This Row],[OID]], INDEX( Exts[], MATCH(Exts[[#This Row],[OID]],Exts[ID],0), MATCH("avgusers", Exts[#Headers],0) )+1, Exts[[#This Row],[avgusers]])</f>
        <v>4239</v>
      </c>
      <c r="AG127" s="70"/>
      <c r="AH127" s="70"/>
      <c r="AI127" s="70"/>
    </row>
    <row r="128" spans="1:35" x14ac:dyDescent="0.35">
      <c r="A128" s="72">
        <v>265079</v>
      </c>
      <c r="B128" s="72" t="s">
        <v>182</v>
      </c>
      <c r="C128" s="72">
        <v>4026</v>
      </c>
      <c r="D128" s="72">
        <v>121</v>
      </c>
      <c r="E128" s="68">
        <v>43398</v>
      </c>
      <c r="F128" s="72">
        <v>3</v>
      </c>
      <c r="G128" s="72">
        <v>60</v>
      </c>
      <c r="H128" s="72">
        <v>0</v>
      </c>
      <c r="I128" s="72">
        <v>1</v>
      </c>
      <c r="J128" s="72" t="s">
        <v>183</v>
      </c>
      <c r="K128" s="72">
        <v>4877927</v>
      </c>
      <c r="L128" s="72"/>
      <c r="M128" s="72"/>
      <c r="N128" s="68">
        <v>43098</v>
      </c>
      <c r="O128" s="68">
        <v>43393</v>
      </c>
      <c r="P128" s="68">
        <v>72686</v>
      </c>
      <c r="Q128" s="68">
        <v>72686</v>
      </c>
      <c r="R128" s="72" t="s">
        <v>5768</v>
      </c>
      <c r="S128" s="72" t="s">
        <v>5769</v>
      </c>
      <c r="T128" s="70">
        <f>IF(Exts[cTB52]=DATE(2099,1,1), 0, IF(Exts[minV]&gt;52, 1, 2))</f>
        <v>2</v>
      </c>
      <c r="U128" s="69">
        <f t="shared" si="4"/>
        <v>1</v>
      </c>
      <c r="V128" s="69">
        <f>IF(Exts[cTB60]=DATE(2099,1,1), 0, IF(Exts[minV]&gt;60.9, 1, 2))</f>
        <v>2</v>
      </c>
      <c r="W128" s="70">
        <f>IF(Exts[cTB61-67]=DATE(2099,1,1), 0, IF(Exts[minV]&gt;67.9, 1, 2))</f>
        <v>0</v>
      </c>
      <c r="X128" s="70">
        <f>IF( OR( Exts[cTB68]=DATE(2099,1,1), Exts[Mext]=0 ), 0, IF( OR( Exts[maxV]&lt;68, Exts[minV]&gt;68 ), 2, 3)  )</f>
        <v>0</v>
      </c>
      <c r="Y128" s="71">
        <f>IF(SUBTOTAL(3,Exts[avgusers]),Exts[avgusers],0)</f>
        <v>4026</v>
      </c>
      <c r="Z128" s="69">
        <f ca="1">IF(SUBTOTAL(3,Exts[CurVersion]),TODAY()-Exts[CurVersion],0)</f>
        <v>327</v>
      </c>
      <c r="AA128" s="69">
        <f>IF(Exts[cTB52]=DATE(2099,1,1), 0, Exts[cTB52]-$AA$6)</f>
        <v>300</v>
      </c>
      <c r="AB128" s="69">
        <f>IF(Exts[[#This Row],[cTB60]]=DATE(2099,1,1), 0, Exts[[#This Row],[cTB60]]-$AA$7)</f>
        <v>133</v>
      </c>
      <c r="AC128" s="69">
        <f>IF(Exts[[#This Row],[cTB68]]=DATE(2099,1,1), 0, Exts[[#This Row],[cTB68]]-$AA$8)</f>
        <v>0</v>
      </c>
      <c r="AD128" s="70">
        <f t="shared" si="5"/>
        <v>110</v>
      </c>
      <c r="AE128" s="70"/>
      <c r="AF128" s="70">
        <f>IF(Exts[[#This Row],[OID]], INDEX( Exts[], MATCH(Exts[[#This Row],[OID]],Exts[ID],0), MATCH("avgusers", Exts[#Headers],0) )+1, Exts[[#This Row],[avgusers]])</f>
        <v>4026</v>
      </c>
      <c r="AG128" s="70"/>
      <c r="AH128" s="70"/>
      <c r="AI128" s="70"/>
    </row>
    <row r="129" spans="1:35" x14ac:dyDescent="0.35">
      <c r="A129" s="72">
        <v>556</v>
      </c>
      <c r="B129" s="72" t="s">
        <v>155</v>
      </c>
      <c r="C129" s="72">
        <v>3811</v>
      </c>
      <c r="D129" s="72">
        <v>534</v>
      </c>
      <c r="E129" s="68">
        <v>40840</v>
      </c>
      <c r="F129" s="72">
        <v>2</v>
      </c>
      <c r="G129" s="72">
        <v>16</v>
      </c>
      <c r="H129" s="72">
        <v>0</v>
      </c>
      <c r="I129" s="72">
        <v>1</v>
      </c>
      <c r="J129" s="72" t="s">
        <v>156</v>
      </c>
      <c r="K129" s="72">
        <v>631</v>
      </c>
      <c r="L129" s="72"/>
      <c r="M129" s="72"/>
      <c r="N129" s="68">
        <v>72686</v>
      </c>
      <c r="O129" s="68">
        <v>72686</v>
      </c>
      <c r="P129" s="68">
        <v>72686</v>
      </c>
      <c r="Q129" s="68">
        <v>72686</v>
      </c>
      <c r="R129" s="72" t="s">
        <v>4984</v>
      </c>
      <c r="S129" s="72" t="s">
        <v>3058</v>
      </c>
      <c r="T129" s="70">
        <f>IF(Exts[cTB52]=DATE(2099,1,1), 0, IF(Exts[minV]&gt;52, 1, 2))</f>
        <v>0</v>
      </c>
      <c r="U129" s="69">
        <f t="shared" si="4"/>
        <v>0</v>
      </c>
      <c r="V129" s="69">
        <f>IF(Exts[cTB60]=DATE(2099,1,1), 0, IF(Exts[minV]&gt;60.9, 1, 2))</f>
        <v>0</v>
      </c>
      <c r="W129" s="70">
        <f>IF(Exts[cTB61-67]=DATE(2099,1,1), 0, IF(Exts[minV]&gt;67.9, 1, 2))</f>
        <v>0</v>
      </c>
      <c r="X129" s="70">
        <f>IF( OR( Exts[cTB68]=DATE(2099,1,1), Exts[Mext]=0 ), 0, IF( OR( Exts[maxV]&lt;68, Exts[minV]&gt;68 ), 2, 3)  )</f>
        <v>0</v>
      </c>
      <c r="Y129" s="71">
        <f>IF(SUBTOTAL(3,Exts[avgusers]),Exts[avgusers],0)</f>
        <v>3811</v>
      </c>
      <c r="Z129" s="69">
        <f ca="1">IF(SUBTOTAL(3,Exts[CurVersion]),TODAY()-Exts[CurVersion],0)</f>
        <v>2885</v>
      </c>
      <c r="AA129" s="69">
        <f>IF(Exts[cTB52]=DATE(2099,1,1), 0, Exts[cTB52]-$AA$6)</f>
        <v>0</v>
      </c>
      <c r="AB129" s="69">
        <f>IF(Exts[[#This Row],[cTB60]]=DATE(2099,1,1), 0, Exts[[#This Row],[cTB60]]-$AA$7)</f>
        <v>0</v>
      </c>
      <c r="AC129" s="69">
        <f>IF(Exts[[#This Row],[cTB68]]=DATE(2099,1,1), 0, Exts[[#This Row],[cTB68]]-$AA$8)</f>
        <v>0</v>
      </c>
      <c r="AD129" s="70">
        <f t="shared" si="5"/>
        <v>111</v>
      </c>
      <c r="AE129" s="70"/>
      <c r="AF129" s="70">
        <f>IF(Exts[[#This Row],[OID]], INDEX( Exts[], MATCH(Exts[[#This Row],[OID]],Exts[ID],0), MATCH("avgusers", Exts[#Headers],0) )+1, Exts[[#This Row],[avgusers]])</f>
        <v>3811</v>
      </c>
      <c r="AG129" s="70"/>
      <c r="AH129" s="70"/>
      <c r="AI129" s="70"/>
    </row>
    <row r="130" spans="1:35" x14ac:dyDescent="0.35">
      <c r="A130" s="72">
        <v>326741</v>
      </c>
      <c r="B130" s="72" t="s">
        <v>164</v>
      </c>
      <c r="C130" s="72">
        <v>3786</v>
      </c>
      <c r="D130" s="72">
        <v>295</v>
      </c>
      <c r="E130" s="68">
        <v>41609</v>
      </c>
      <c r="F130" s="72">
        <v>22</v>
      </c>
      <c r="G130" s="72">
        <v>31</v>
      </c>
      <c r="H130" s="72">
        <v>0</v>
      </c>
      <c r="I130" s="72">
        <v>1</v>
      </c>
      <c r="J130" s="72" t="s">
        <v>165</v>
      </c>
      <c r="K130" s="72">
        <v>5800277</v>
      </c>
      <c r="L130" s="72"/>
      <c r="M130" s="72"/>
      <c r="N130" s="68">
        <v>72686</v>
      </c>
      <c r="O130" s="68">
        <v>72686</v>
      </c>
      <c r="P130" s="68">
        <v>72686</v>
      </c>
      <c r="Q130" s="68">
        <v>72686</v>
      </c>
      <c r="R130" s="72" t="s">
        <v>5877</v>
      </c>
      <c r="S130" s="72" t="s">
        <v>3058</v>
      </c>
      <c r="T130" s="70">
        <f>IF(Exts[cTB52]=DATE(2099,1,1), 0, IF(Exts[minV]&gt;52, 1, 2))</f>
        <v>0</v>
      </c>
      <c r="U130" s="69">
        <f t="shared" si="4"/>
        <v>0</v>
      </c>
      <c r="V130" s="69">
        <f>IF(Exts[cTB60]=DATE(2099,1,1), 0, IF(Exts[minV]&gt;60.9, 1, 2))</f>
        <v>0</v>
      </c>
      <c r="W130" s="70">
        <f>IF(Exts[cTB61-67]=DATE(2099,1,1), 0, IF(Exts[minV]&gt;67.9, 1, 2))</f>
        <v>0</v>
      </c>
      <c r="X130" s="70">
        <f>IF( OR( Exts[cTB68]=DATE(2099,1,1), Exts[Mext]=0 ), 0, IF( OR( Exts[maxV]&lt;68, Exts[minV]&gt;68 ), 2, 3)  )</f>
        <v>0</v>
      </c>
      <c r="Y130" s="71">
        <f>IF(SUBTOTAL(3,Exts[avgusers]),Exts[avgusers],0)</f>
        <v>3786</v>
      </c>
      <c r="Z130" s="69">
        <f ca="1">IF(SUBTOTAL(3,Exts[CurVersion]),TODAY()-Exts[CurVersion],0)</f>
        <v>2116</v>
      </c>
      <c r="AA130" s="69">
        <f>IF(Exts[cTB52]=DATE(2099,1,1), 0, Exts[cTB52]-$AA$6)</f>
        <v>0</v>
      </c>
      <c r="AB130" s="69">
        <f>IF(Exts[[#This Row],[cTB60]]=DATE(2099,1,1), 0, Exts[[#This Row],[cTB60]]-$AA$7)</f>
        <v>0</v>
      </c>
      <c r="AC130" s="69">
        <f>IF(Exts[[#This Row],[cTB68]]=DATE(2099,1,1), 0, Exts[[#This Row],[cTB68]]-$AA$8)</f>
        <v>0</v>
      </c>
      <c r="AD130" s="70">
        <f t="shared" si="5"/>
        <v>112</v>
      </c>
      <c r="AE130" s="70"/>
      <c r="AF130" s="70">
        <f>IF(Exts[[#This Row],[OID]], INDEX( Exts[], MATCH(Exts[[#This Row],[OID]],Exts[ID],0), MATCH("avgusers", Exts[#Headers],0) )+1, Exts[[#This Row],[avgusers]])</f>
        <v>3786</v>
      </c>
      <c r="AG130" s="70"/>
      <c r="AH130" s="70"/>
      <c r="AI130" s="70"/>
    </row>
    <row r="131" spans="1:35" x14ac:dyDescent="0.35">
      <c r="A131" s="72">
        <v>505906</v>
      </c>
      <c r="B131" s="72" t="s">
        <v>199</v>
      </c>
      <c r="C131" s="72">
        <v>3693</v>
      </c>
      <c r="D131" s="72">
        <v>116</v>
      </c>
      <c r="E131" s="68">
        <v>43671</v>
      </c>
      <c r="F131" s="72">
        <v>68</v>
      </c>
      <c r="G131" s="72">
        <v>100</v>
      </c>
      <c r="H131" s="72">
        <v>1</v>
      </c>
      <c r="I131" s="72">
        <v>2</v>
      </c>
      <c r="J131" s="72" t="s">
        <v>2281</v>
      </c>
      <c r="K131" s="72">
        <v>5484460</v>
      </c>
      <c r="L131" s="72">
        <v>165138</v>
      </c>
      <c r="M131" s="72"/>
      <c r="N131" s="68">
        <v>41796</v>
      </c>
      <c r="O131" s="68">
        <v>41796</v>
      </c>
      <c r="P131" s="68">
        <v>72686</v>
      </c>
      <c r="Q131" s="68">
        <v>43669</v>
      </c>
      <c r="R131" s="72" t="s">
        <v>6320</v>
      </c>
      <c r="S131" s="72" t="s">
        <v>3058</v>
      </c>
      <c r="T131" s="70">
        <f>IF(Exts[cTB52]=DATE(2099,1,1), 0, IF(Exts[minV]&gt;52, 1, 2))</f>
        <v>1</v>
      </c>
      <c r="U131" s="69">
        <f t="shared" si="4"/>
        <v>0</v>
      </c>
      <c r="V131" s="69">
        <f>IF(Exts[cTB60]=DATE(2099,1,1), 0, IF(Exts[minV]&gt;60.9, 1, 2))</f>
        <v>1</v>
      </c>
      <c r="W131" s="70">
        <f>IF(Exts[cTB61-67]=DATE(2099,1,1), 0, IF(Exts[minV]&gt;67.9, 1, 2))</f>
        <v>0</v>
      </c>
      <c r="X131" s="70">
        <f>IF( OR( Exts[cTB68]=DATE(2099,1,1), Exts[Mext]=0 ), 0, IF( OR( Exts[maxV]&lt;68, Exts[minV]&gt;68 ), 2, 3)  )</f>
        <v>3</v>
      </c>
      <c r="Y131" s="71">
        <f>IF(SUBTOTAL(3,Exts[avgusers]),Exts[avgusers],0)</f>
        <v>3693</v>
      </c>
      <c r="Z131" s="69">
        <f ca="1">IF(SUBTOTAL(3,Exts[CurVersion]),TODAY()-Exts[CurVersion],0)</f>
        <v>54</v>
      </c>
      <c r="AA131" s="69">
        <f>IF(Exts[cTB52]=DATE(2099,1,1), 0, Exts[cTB52]-$AA$6)</f>
        <v>-1002</v>
      </c>
      <c r="AB131" s="69">
        <f>IF(Exts[[#This Row],[cTB60]]=DATE(2099,1,1), 0, Exts[[#This Row],[cTB60]]-$AA$7)</f>
        <v>-1464</v>
      </c>
      <c r="AC131" s="69">
        <f>IF(Exts[[#This Row],[cTB68]]=DATE(2099,1,1), 0, Exts[[#This Row],[cTB68]]-$AA$8)</f>
        <v>-28</v>
      </c>
      <c r="AD131" s="70">
        <f t="shared" si="5"/>
        <v>113</v>
      </c>
      <c r="AE131" s="70"/>
      <c r="AF131" s="70">
        <f>IF(Exts[[#This Row],[OID]], INDEX( Exts[], MATCH(Exts[[#This Row],[OID]],Exts[ID],0), MATCH("avgusers", Exts[#Headers],0) )+1, Exts[[#This Row],[avgusers]])</f>
        <v>3693</v>
      </c>
      <c r="AG131" s="70"/>
      <c r="AH131" s="70"/>
      <c r="AI131" s="70"/>
    </row>
    <row r="132" spans="1:35" x14ac:dyDescent="0.35">
      <c r="A132" s="72">
        <v>479809</v>
      </c>
      <c r="B132" s="72" t="s">
        <v>200</v>
      </c>
      <c r="C132" s="72">
        <v>3667</v>
      </c>
      <c r="D132" s="72">
        <v>199</v>
      </c>
      <c r="E132" s="68">
        <v>43445</v>
      </c>
      <c r="F132" s="72">
        <v>60</v>
      </c>
      <c r="G132" s="72">
        <v>60</v>
      </c>
      <c r="H132" s="72">
        <v>0</v>
      </c>
      <c r="I132" s="72">
        <v>1</v>
      </c>
      <c r="J132" s="72" t="s">
        <v>201</v>
      </c>
      <c r="K132" s="72">
        <v>10470256</v>
      </c>
      <c r="L132" s="72"/>
      <c r="M132" s="72"/>
      <c r="N132" s="68">
        <v>42873</v>
      </c>
      <c r="O132" s="68">
        <v>43445</v>
      </c>
      <c r="P132" s="68">
        <v>72686</v>
      </c>
      <c r="Q132" s="68">
        <v>72686</v>
      </c>
      <c r="R132" s="72" t="s">
        <v>6266</v>
      </c>
      <c r="S132" s="72" t="s">
        <v>3058</v>
      </c>
      <c r="T132" s="70">
        <f>IF(Exts[cTB52]=DATE(2099,1,1), 0, IF(Exts[minV]&gt;52, 1, 2))</f>
        <v>1</v>
      </c>
      <c r="U132" s="69">
        <f t="shared" si="4"/>
        <v>0</v>
      </c>
      <c r="V132" s="69">
        <f>IF(Exts[cTB60]=DATE(2099,1,1), 0, IF(Exts[minV]&gt;60.9, 1, 2))</f>
        <v>2</v>
      </c>
      <c r="W132" s="70">
        <f>IF(Exts[cTB61-67]=DATE(2099,1,1), 0, IF(Exts[minV]&gt;67.9, 1, 2))</f>
        <v>0</v>
      </c>
      <c r="X132" s="70">
        <f>IF( OR( Exts[cTB68]=DATE(2099,1,1), Exts[Mext]=0 ), 0, IF( OR( Exts[maxV]&lt;68, Exts[minV]&gt;68 ), 2, 3)  )</f>
        <v>0</v>
      </c>
      <c r="Y132" s="71">
        <f>IF(SUBTOTAL(3,Exts[avgusers]),Exts[avgusers],0)</f>
        <v>3667</v>
      </c>
      <c r="Z132" s="69">
        <f ca="1">IF(SUBTOTAL(3,Exts[CurVersion]),TODAY()-Exts[CurVersion],0)</f>
        <v>280</v>
      </c>
      <c r="AA132" s="69">
        <f>IF(Exts[cTB52]=DATE(2099,1,1), 0, Exts[cTB52]-$AA$6)</f>
        <v>75</v>
      </c>
      <c r="AB132" s="69">
        <f>IF(Exts[[#This Row],[cTB60]]=DATE(2099,1,1), 0, Exts[[#This Row],[cTB60]]-$AA$7)</f>
        <v>185</v>
      </c>
      <c r="AC132" s="69">
        <f>IF(Exts[[#This Row],[cTB68]]=DATE(2099,1,1), 0, Exts[[#This Row],[cTB68]]-$AA$8)</f>
        <v>0</v>
      </c>
      <c r="AD132" s="70">
        <f t="shared" si="5"/>
        <v>114</v>
      </c>
      <c r="AE132" s="70"/>
      <c r="AF132" s="70">
        <f>IF(Exts[[#This Row],[OID]], INDEX( Exts[], MATCH(Exts[[#This Row],[OID]],Exts[ID],0), MATCH("avgusers", Exts[#Headers],0) )+1, Exts[[#This Row],[avgusers]])</f>
        <v>3667</v>
      </c>
      <c r="AG132" s="70"/>
      <c r="AH132" s="70"/>
      <c r="AI132" s="70"/>
    </row>
    <row r="133" spans="1:35" x14ac:dyDescent="0.35">
      <c r="A133" s="72">
        <v>349218</v>
      </c>
      <c r="B133" s="72" t="s">
        <v>176</v>
      </c>
      <c r="C133" s="72">
        <v>3657</v>
      </c>
      <c r="D133" s="72">
        <v>59</v>
      </c>
      <c r="E133" s="68">
        <v>43395</v>
      </c>
      <c r="F133" s="72">
        <v>60</v>
      </c>
      <c r="G133" s="72">
        <v>60</v>
      </c>
      <c r="H133" s="72">
        <v>0</v>
      </c>
      <c r="I133" s="72">
        <v>1</v>
      </c>
      <c r="J133" s="72" t="s">
        <v>177</v>
      </c>
      <c r="K133" s="72">
        <v>5969551</v>
      </c>
      <c r="L133" s="72"/>
      <c r="M133" s="72"/>
      <c r="N133" s="68">
        <v>72686</v>
      </c>
      <c r="O133" s="68">
        <v>43394</v>
      </c>
      <c r="P133" s="68">
        <v>72686</v>
      </c>
      <c r="Q133" s="68">
        <v>72686</v>
      </c>
      <c r="R133" s="72" t="s">
        <v>5947</v>
      </c>
      <c r="S133" s="72" t="s">
        <v>3058</v>
      </c>
      <c r="T133" s="70">
        <f>IF(Exts[cTB52]=DATE(2099,1,1), 0, IF(Exts[minV]&gt;52, 1, 2))</f>
        <v>0</v>
      </c>
      <c r="U133" s="69">
        <f t="shared" si="4"/>
        <v>0</v>
      </c>
      <c r="V133" s="69">
        <f>IF(Exts[cTB60]=DATE(2099,1,1), 0, IF(Exts[minV]&gt;60.9, 1, 2))</f>
        <v>2</v>
      </c>
      <c r="W133" s="70">
        <f>IF(Exts[cTB61-67]=DATE(2099,1,1), 0, IF(Exts[minV]&gt;67.9, 1, 2))</f>
        <v>0</v>
      </c>
      <c r="X133" s="70">
        <f>IF( OR( Exts[cTB68]=DATE(2099,1,1), Exts[Mext]=0 ), 0, IF( OR( Exts[maxV]&lt;68, Exts[minV]&gt;68 ), 2, 3)  )</f>
        <v>0</v>
      </c>
      <c r="Y133" s="71">
        <f>IF(SUBTOTAL(3,Exts[avgusers]),Exts[avgusers],0)</f>
        <v>3657</v>
      </c>
      <c r="Z133" s="69">
        <f ca="1">IF(SUBTOTAL(3,Exts[CurVersion]),TODAY()-Exts[CurVersion],0)</f>
        <v>330</v>
      </c>
      <c r="AA133" s="69">
        <f>IF(Exts[cTB52]=DATE(2099,1,1), 0, Exts[cTB52]-$AA$6)</f>
        <v>0</v>
      </c>
      <c r="AB133" s="69">
        <f>IF(Exts[[#This Row],[cTB60]]=DATE(2099,1,1), 0, Exts[[#This Row],[cTB60]]-$AA$7)</f>
        <v>134</v>
      </c>
      <c r="AC133" s="69">
        <f>IF(Exts[[#This Row],[cTB68]]=DATE(2099,1,1), 0, Exts[[#This Row],[cTB68]]-$AA$8)</f>
        <v>0</v>
      </c>
      <c r="AD133" s="70">
        <f t="shared" si="5"/>
        <v>115</v>
      </c>
      <c r="AE133" s="70"/>
      <c r="AF133" s="70">
        <f>IF(Exts[[#This Row],[OID]], INDEX( Exts[], MATCH(Exts[[#This Row],[OID]],Exts[ID],0), MATCH("avgusers", Exts[#Headers],0) )+1, Exts[[#This Row],[avgusers]])</f>
        <v>3657</v>
      </c>
      <c r="AG133" s="70"/>
      <c r="AH133" s="70"/>
      <c r="AI133" s="70"/>
    </row>
    <row r="134" spans="1:35" x14ac:dyDescent="0.35">
      <c r="A134" s="72">
        <v>12514</v>
      </c>
      <c r="B134" s="72" t="s">
        <v>180</v>
      </c>
      <c r="C134" s="72">
        <v>3647</v>
      </c>
      <c r="D134" s="72">
        <v>105</v>
      </c>
      <c r="E134" s="68">
        <v>43283</v>
      </c>
      <c r="F134" s="72">
        <v>57</v>
      </c>
      <c r="G134" s="72">
        <v>64</v>
      </c>
      <c r="H134" s="72">
        <v>0</v>
      </c>
      <c r="I134" s="72">
        <v>1</v>
      </c>
      <c r="J134" s="72" t="s">
        <v>181</v>
      </c>
      <c r="K134" s="72">
        <v>35213</v>
      </c>
      <c r="L134" s="72"/>
      <c r="M134" s="72"/>
      <c r="N134" s="68">
        <v>42268</v>
      </c>
      <c r="O134" s="68">
        <v>43281</v>
      </c>
      <c r="P134" s="68">
        <v>43281</v>
      </c>
      <c r="Q134" s="68">
        <v>72686</v>
      </c>
      <c r="R134" s="72" t="s">
        <v>5516</v>
      </c>
      <c r="S134" s="72" t="s">
        <v>5517</v>
      </c>
      <c r="T134" s="70">
        <f>IF(Exts[cTB52]=DATE(2099,1,1), 0, IF(Exts[minV]&gt;52, 1, 2))</f>
        <v>1</v>
      </c>
      <c r="U134" s="69">
        <f t="shared" si="4"/>
        <v>1</v>
      </c>
      <c r="V134" s="69">
        <f>IF(Exts[cTB60]=DATE(2099,1,1), 0, IF(Exts[minV]&gt;60.9, 1, 2))</f>
        <v>2</v>
      </c>
      <c r="W134" s="70">
        <f>IF(Exts[cTB61-67]=DATE(2099,1,1), 0, IF(Exts[minV]&gt;67.9, 1, 2))</f>
        <v>2</v>
      </c>
      <c r="X134" s="70">
        <f>IF( OR( Exts[cTB68]=DATE(2099,1,1), Exts[Mext]=0 ), 0, IF( OR( Exts[maxV]&lt;68, Exts[minV]&gt;68 ), 2, 3)  )</f>
        <v>0</v>
      </c>
      <c r="Y134" s="71">
        <f>IF(SUBTOTAL(3,Exts[avgusers]),Exts[avgusers],0)</f>
        <v>3647</v>
      </c>
      <c r="Z134" s="69">
        <f ca="1">IF(SUBTOTAL(3,Exts[CurVersion]),TODAY()-Exts[CurVersion],0)</f>
        <v>442</v>
      </c>
      <c r="AA134" s="69">
        <f>IF(Exts[cTB52]=DATE(2099,1,1), 0, Exts[cTB52]-$AA$6)</f>
        <v>-530</v>
      </c>
      <c r="AB134" s="69">
        <f>IF(Exts[[#This Row],[cTB60]]=DATE(2099,1,1), 0, Exts[[#This Row],[cTB60]]-$AA$7)</f>
        <v>21</v>
      </c>
      <c r="AC134" s="69">
        <f>IF(Exts[[#This Row],[cTB68]]=DATE(2099,1,1), 0, Exts[[#This Row],[cTB68]]-$AA$8)</f>
        <v>0</v>
      </c>
      <c r="AD134" s="70">
        <f t="shared" si="5"/>
        <v>116</v>
      </c>
      <c r="AE134" s="70"/>
      <c r="AF134" s="70">
        <f>IF(Exts[[#This Row],[OID]], INDEX( Exts[], MATCH(Exts[[#This Row],[OID]],Exts[ID],0), MATCH("avgusers", Exts[#Headers],0) )+1, Exts[[#This Row],[avgusers]])</f>
        <v>3647</v>
      </c>
      <c r="AG134" s="70"/>
      <c r="AH134" s="70"/>
      <c r="AI134" s="70"/>
    </row>
    <row r="135" spans="1:35" x14ac:dyDescent="0.35">
      <c r="A135" s="72">
        <v>747286</v>
      </c>
      <c r="B135" s="72" t="s">
        <v>193</v>
      </c>
      <c r="C135" s="72">
        <v>3603</v>
      </c>
      <c r="D135" s="72">
        <v>139</v>
      </c>
      <c r="E135" s="68">
        <v>43715</v>
      </c>
      <c r="F135" s="72">
        <v>68</v>
      </c>
      <c r="G135" s="72">
        <v>100</v>
      </c>
      <c r="H135" s="72">
        <v>1</v>
      </c>
      <c r="I135" s="72">
        <v>1</v>
      </c>
      <c r="J135" s="72" t="s">
        <v>194</v>
      </c>
      <c r="K135" s="72">
        <v>12619543</v>
      </c>
      <c r="L135" s="72"/>
      <c r="M135" s="72"/>
      <c r="N135" s="68">
        <v>42864</v>
      </c>
      <c r="O135" s="68">
        <v>43220</v>
      </c>
      <c r="P135" s="68">
        <v>43423</v>
      </c>
      <c r="Q135" s="68">
        <v>43714</v>
      </c>
      <c r="R135" s="72" t="s">
        <v>6588</v>
      </c>
      <c r="S135" s="72" t="s">
        <v>6589</v>
      </c>
      <c r="T135" s="70">
        <f>IF(Exts[cTB52]=DATE(2099,1,1), 0, IF(Exts[minV]&gt;52, 1, 2))</f>
        <v>1</v>
      </c>
      <c r="U135" s="69">
        <f t="shared" si="4"/>
        <v>0</v>
      </c>
      <c r="V135" s="69">
        <f>IF(Exts[cTB60]=DATE(2099,1,1), 0, IF(Exts[minV]&gt;60.9, 1, 2))</f>
        <v>1</v>
      </c>
      <c r="W135" s="70">
        <f>IF(Exts[cTB61-67]=DATE(2099,1,1), 0, IF(Exts[minV]&gt;67.9, 1, 2))</f>
        <v>1</v>
      </c>
      <c r="X135" s="70">
        <f>IF( OR( Exts[cTB68]=DATE(2099,1,1), Exts[Mext]=0 ), 0, IF( OR( Exts[maxV]&lt;68, Exts[minV]&gt;68 ), 2, 3)  )</f>
        <v>3</v>
      </c>
      <c r="Y135" s="71">
        <f>IF(SUBTOTAL(3,Exts[avgusers]),Exts[avgusers],0)</f>
        <v>3603</v>
      </c>
      <c r="Z135" s="69">
        <f ca="1">IF(SUBTOTAL(3,Exts[CurVersion]),TODAY()-Exts[CurVersion],0)</f>
        <v>10</v>
      </c>
      <c r="AA135" s="69">
        <f>IF(Exts[cTB52]=DATE(2099,1,1), 0, Exts[cTB52]-$AA$6)</f>
        <v>66</v>
      </c>
      <c r="AB135" s="69">
        <f>IF(Exts[[#This Row],[cTB60]]=DATE(2099,1,1), 0, Exts[[#This Row],[cTB60]]-$AA$7)</f>
        <v>-40</v>
      </c>
      <c r="AC135" s="69">
        <f>IF(Exts[[#This Row],[cTB68]]=DATE(2099,1,1), 0, Exts[[#This Row],[cTB68]]-$AA$8)</f>
        <v>17</v>
      </c>
      <c r="AD135" s="70">
        <f t="shared" si="5"/>
        <v>117</v>
      </c>
      <c r="AE135" s="70"/>
      <c r="AF135" s="70">
        <f>IF(Exts[[#This Row],[OID]], INDEX( Exts[], MATCH(Exts[[#This Row],[OID]],Exts[ID],0), MATCH("avgusers", Exts[#Headers],0) )+1, Exts[[#This Row],[avgusers]])</f>
        <v>3603</v>
      </c>
      <c r="AG135" s="70"/>
      <c r="AH135" s="70"/>
      <c r="AI135" s="70"/>
    </row>
    <row r="136" spans="1:35" x14ac:dyDescent="0.35">
      <c r="A136" s="72">
        <v>324989</v>
      </c>
      <c r="B136" s="72" t="s">
        <v>178</v>
      </c>
      <c r="C136" s="72">
        <v>3553</v>
      </c>
      <c r="D136" s="72">
        <v>67</v>
      </c>
      <c r="E136" s="68">
        <v>43240</v>
      </c>
      <c r="F136" s="72">
        <v>60</v>
      </c>
      <c r="G136" s="72">
        <v>64</v>
      </c>
      <c r="H136" s="72">
        <v>0</v>
      </c>
      <c r="I136" s="72">
        <v>1</v>
      </c>
      <c r="J136" s="72" t="s">
        <v>179</v>
      </c>
      <c r="K136" s="72">
        <v>5498792</v>
      </c>
      <c r="L136" s="72"/>
      <c r="M136" s="72"/>
      <c r="N136" s="68">
        <v>42831</v>
      </c>
      <c r="O136" s="68">
        <v>43240</v>
      </c>
      <c r="P136" s="68">
        <v>43240</v>
      </c>
      <c r="Q136" s="68">
        <v>72686</v>
      </c>
      <c r="R136" s="72" t="s">
        <v>5868</v>
      </c>
      <c r="S136" s="72" t="s">
        <v>5869</v>
      </c>
      <c r="T136" s="70">
        <f>IF(Exts[cTB52]=DATE(2099,1,1), 0, IF(Exts[minV]&gt;52, 1, 2))</f>
        <v>1</v>
      </c>
      <c r="U136" s="69">
        <f t="shared" si="4"/>
        <v>0</v>
      </c>
      <c r="V136" s="69">
        <f>IF(Exts[cTB60]=DATE(2099,1,1), 0, IF(Exts[minV]&gt;60.9, 1, 2))</f>
        <v>2</v>
      </c>
      <c r="W136" s="70">
        <f>IF(Exts[cTB61-67]=DATE(2099,1,1), 0, IF(Exts[minV]&gt;67.9, 1, 2))</f>
        <v>2</v>
      </c>
      <c r="X136" s="70">
        <f>IF( OR( Exts[cTB68]=DATE(2099,1,1), Exts[Mext]=0 ), 0, IF( OR( Exts[maxV]&lt;68, Exts[minV]&gt;68 ), 2, 3)  )</f>
        <v>0</v>
      </c>
      <c r="Y136" s="71">
        <f>IF(SUBTOTAL(3,Exts[avgusers]),Exts[avgusers],0)</f>
        <v>3553</v>
      </c>
      <c r="Z136" s="69">
        <f ca="1">IF(SUBTOTAL(3,Exts[CurVersion]),TODAY()-Exts[CurVersion],0)</f>
        <v>485</v>
      </c>
      <c r="AA136" s="69">
        <f>IF(Exts[cTB52]=DATE(2099,1,1), 0, Exts[cTB52]-$AA$6)</f>
        <v>33</v>
      </c>
      <c r="AB136" s="69">
        <f>IF(Exts[[#This Row],[cTB60]]=DATE(2099,1,1), 0, Exts[[#This Row],[cTB60]]-$AA$7)</f>
        <v>-20</v>
      </c>
      <c r="AC136" s="69">
        <f>IF(Exts[[#This Row],[cTB68]]=DATE(2099,1,1), 0, Exts[[#This Row],[cTB68]]-$AA$8)</f>
        <v>0</v>
      </c>
      <c r="AD136" s="70">
        <f t="shared" si="5"/>
        <v>118</v>
      </c>
      <c r="AE136" s="70"/>
      <c r="AF136" s="70">
        <f>IF(Exts[[#This Row],[OID]], INDEX( Exts[], MATCH(Exts[[#This Row],[OID]],Exts[ID],0), MATCH("avgusers", Exts[#Headers],0) )+1, Exts[[#This Row],[avgusers]])</f>
        <v>3553</v>
      </c>
      <c r="AG136" s="70"/>
      <c r="AH136" s="70"/>
      <c r="AI136" s="70"/>
    </row>
    <row r="137" spans="1:35" x14ac:dyDescent="0.35">
      <c r="A137" s="72">
        <v>375281</v>
      </c>
      <c r="B137" s="72" t="s">
        <v>191</v>
      </c>
      <c r="C137" s="72">
        <v>3416</v>
      </c>
      <c r="D137" s="72">
        <v>184</v>
      </c>
      <c r="E137" s="68">
        <v>43373</v>
      </c>
      <c r="F137" s="72">
        <v>6</v>
      </c>
      <c r="G137" s="72">
        <v>60</v>
      </c>
      <c r="H137" s="72">
        <v>0</v>
      </c>
      <c r="I137" s="72">
        <v>1</v>
      </c>
      <c r="J137" s="72" t="s">
        <v>192</v>
      </c>
      <c r="K137" s="72">
        <v>6225309</v>
      </c>
      <c r="L137" s="72"/>
      <c r="M137" s="72"/>
      <c r="N137" s="68">
        <v>42913</v>
      </c>
      <c r="O137" s="68">
        <v>43357</v>
      </c>
      <c r="P137" s="68">
        <v>72686</v>
      </c>
      <c r="Q137" s="68">
        <v>72686</v>
      </c>
      <c r="R137" s="72" t="s">
        <v>6035</v>
      </c>
      <c r="S137" s="72" t="s">
        <v>6036</v>
      </c>
      <c r="T137" s="70">
        <f>IF(Exts[cTB52]=DATE(2099,1,1), 0, IF(Exts[minV]&gt;52, 1, 2))</f>
        <v>2</v>
      </c>
      <c r="U137" s="69">
        <f t="shared" si="4"/>
        <v>1</v>
      </c>
      <c r="V137" s="69">
        <f>IF(Exts[cTB60]=DATE(2099,1,1), 0, IF(Exts[minV]&gt;60.9, 1, 2))</f>
        <v>2</v>
      </c>
      <c r="W137" s="70">
        <f>IF(Exts[cTB61-67]=DATE(2099,1,1), 0, IF(Exts[minV]&gt;67.9, 1, 2))</f>
        <v>0</v>
      </c>
      <c r="X137" s="70">
        <f>IF( OR( Exts[cTB68]=DATE(2099,1,1), Exts[Mext]=0 ), 0, IF( OR( Exts[maxV]&lt;68, Exts[minV]&gt;68 ), 2, 3)  )</f>
        <v>0</v>
      </c>
      <c r="Y137" s="71">
        <f>IF(SUBTOTAL(3,Exts[avgusers]),Exts[avgusers],0)</f>
        <v>3416</v>
      </c>
      <c r="Z137" s="69">
        <f ca="1">IF(SUBTOTAL(3,Exts[CurVersion]),TODAY()-Exts[CurVersion],0)</f>
        <v>352</v>
      </c>
      <c r="AA137" s="69">
        <f>IF(Exts[cTB52]=DATE(2099,1,1), 0, Exts[cTB52]-$AA$6)</f>
        <v>115</v>
      </c>
      <c r="AB137" s="69">
        <f>IF(Exts[[#This Row],[cTB60]]=DATE(2099,1,1), 0, Exts[[#This Row],[cTB60]]-$AA$7)</f>
        <v>97</v>
      </c>
      <c r="AC137" s="69">
        <f>IF(Exts[[#This Row],[cTB68]]=DATE(2099,1,1), 0, Exts[[#This Row],[cTB68]]-$AA$8)</f>
        <v>0</v>
      </c>
      <c r="AD137" s="70">
        <f t="shared" si="5"/>
        <v>119</v>
      </c>
      <c r="AE137" s="70"/>
      <c r="AF137" s="70">
        <f>IF(Exts[[#This Row],[OID]], INDEX( Exts[], MATCH(Exts[[#This Row],[OID]],Exts[ID],0), MATCH("avgusers", Exts[#Headers],0) )+1, Exts[[#This Row],[avgusers]])</f>
        <v>3416</v>
      </c>
      <c r="AG137" s="70"/>
      <c r="AH137" s="70"/>
      <c r="AI137" s="70"/>
    </row>
    <row r="138" spans="1:35" x14ac:dyDescent="0.35">
      <c r="A138" s="72">
        <v>956</v>
      </c>
      <c r="B138" s="72" t="s">
        <v>170</v>
      </c>
      <c r="C138" s="72">
        <v>3375</v>
      </c>
      <c r="D138" s="72">
        <v>219</v>
      </c>
      <c r="E138" s="68">
        <v>41908</v>
      </c>
      <c r="F138" s="72">
        <v>5</v>
      </c>
      <c r="G138" s="72">
        <v>32</v>
      </c>
      <c r="H138" s="72">
        <v>0</v>
      </c>
      <c r="I138" s="72">
        <v>1</v>
      </c>
      <c r="J138" s="72" t="s">
        <v>171</v>
      </c>
      <c r="K138" s="72">
        <v>3643</v>
      </c>
      <c r="L138" s="72"/>
      <c r="M138" s="72"/>
      <c r="N138" s="68">
        <v>72686</v>
      </c>
      <c r="O138" s="68">
        <v>72686</v>
      </c>
      <c r="P138" s="68">
        <v>72686</v>
      </c>
      <c r="Q138" s="68">
        <v>72686</v>
      </c>
      <c r="R138" s="72" t="s">
        <v>5031</v>
      </c>
      <c r="S138" s="72" t="s">
        <v>3058</v>
      </c>
      <c r="T138" s="70">
        <f>IF(Exts[cTB52]=DATE(2099,1,1), 0, IF(Exts[minV]&gt;52, 1, 2))</f>
        <v>0</v>
      </c>
      <c r="U138" s="69">
        <f t="shared" si="4"/>
        <v>0</v>
      </c>
      <c r="V138" s="69">
        <f>IF(Exts[cTB60]=DATE(2099,1,1), 0, IF(Exts[minV]&gt;60.9, 1, 2))</f>
        <v>0</v>
      </c>
      <c r="W138" s="70">
        <f>IF(Exts[cTB61-67]=DATE(2099,1,1), 0, IF(Exts[minV]&gt;67.9, 1, 2))</f>
        <v>0</v>
      </c>
      <c r="X138" s="70">
        <f>IF( OR( Exts[cTB68]=DATE(2099,1,1), Exts[Mext]=0 ), 0, IF( OR( Exts[maxV]&lt;68, Exts[minV]&gt;68 ), 2, 3)  )</f>
        <v>0</v>
      </c>
      <c r="Y138" s="71">
        <f>IF(SUBTOTAL(3,Exts[avgusers]),Exts[avgusers],0)</f>
        <v>3375</v>
      </c>
      <c r="Z138" s="69">
        <f ca="1">IF(SUBTOTAL(3,Exts[CurVersion]),TODAY()-Exts[CurVersion],0)</f>
        <v>1817</v>
      </c>
      <c r="AA138" s="69">
        <f>IF(Exts[cTB52]=DATE(2099,1,1), 0, Exts[cTB52]-$AA$6)</f>
        <v>0</v>
      </c>
      <c r="AB138" s="69">
        <f>IF(Exts[[#This Row],[cTB60]]=DATE(2099,1,1), 0, Exts[[#This Row],[cTB60]]-$AA$7)</f>
        <v>0</v>
      </c>
      <c r="AC138" s="69">
        <f>IF(Exts[[#This Row],[cTB68]]=DATE(2099,1,1), 0, Exts[[#This Row],[cTB68]]-$AA$8)</f>
        <v>0</v>
      </c>
      <c r="AD138" s="70">
        <f t="shared" si="5"/>
        <v>120</v>
      </c>
      <c r="AE138" s="70"/>
      <c r="AF138" s="70">
        <f>IF(Exts[[#This Row],[OID]], INDEX( Exts[], MATCH(Exts[[#This Row],[OID]],Exts[ID],0), MATCH("avgusers", Exts[#Headers],0) )+1, Exts[[#This Row],[avgusers]])</f>
        <v>3375</v>
      </c>
      <c r="AG138" s="70"/>
      <c r="AH138" s="70"/>
      <c r="AI138" s="70"/>
    </row>
    <row r="139" spans="1:35" x14ac:dyDescent="0.35">
      <c r="A139" s="72">
        <v>312205</v>
      </c>
      <c r="B139" s="72" t="s">
        <v>212</v>
      </c>
      <c r="C139" s="72">
        <v>3332</v>
      </c>
      <c r="D139" s="72">
        <v>60</v>
      </c>
      <c r="E139" s="68">
        <v>43384</v>
      </c>
      <c r="F139" s="72">
        <v>3</v>
      </c>
      <c r="G139" s="72">
        <v>60</v>
      </c>
      <c r="H139" s="72">
        <v>0</v>
      </c>
      <c r="I139" s="72">
        <v>1</v>
      </c>
      <c r="J139" s="72" t="s">
        <v>185</v>
      </c>
      <c r="K139" s="72">
        <v>5738760</v>
      </c>
      <c r="L139" s="72"/>
      <c r="M139" s="72"/>
      <c r="N139" s="68">
        <v>40730</v>
      </c>
      <c r="O139" s="68">
        <v>43381</v>
      </c>
      <c r="P139" s="68">
        <v>72686</v>
      </c>
      <c r="Q139" s="68">
        <v>72686</v>
      </c>
      <c r="R139" s="72" t="s">
        <v>5835</v>
      </c>
      <c r="S139" s="72" t="s">
        <v>5836</v>
      </c>
      <c r="T139" s="70">
        <f>IF(Exts[cTB52]=DATE(2099,1,1), 0, IF(Exts[minV]&gt;52, 1, 2))</f>
        <v>2</v>
      </c>
      <c r="U139" s="69">
        <f t="shared" si="4"/>
        <v>1</v>
      </c>
      <c r="V139" s="69">
        <f>IF(Exts[cTB60]=DATE(2099,1,1), 0, IF(Exts[minV]&gt;60.9, 1, 2))</f>
        <v>2</v>
      </c>
      <c r="W139" s="70">
        <f>IF(Exts[cTB61-67]=DATE(2099,1,1), 0, IF(Exts[minV]&gt;67.9, 1, 2))</f>
        <v>0</v>
      </c>
      <c r="X139" s="70">
        <f>IF( OR( Exts[cTB68]=DATE(2099,1,1), Exts[Mext]=0 ), 0, IF( OR( Exts[maxV]&lt;68, Exts[minV]&gt;68 ), 2, 3)  )</f>
        <v>0</v>
      </c>
      <c r="Y139" s="71">
        <f>IF(SUBTOTAL(3,Exts[avgusers]),Exts[avgusers],0)</f>
        <v>3332</v>
      </c>
      <c r="Z139" s="69">
        <f ca="1">IF(SUBTOTAL(3,Exts[CurVersion]),TODAY()-Exts[CurVersion],0)</f>
        <v>341</v>
      </c>
      <c r="AA139" s="69">
        <f>IF(Exts[cTB52]=DATE(2099,1,1), 0, Exts[cTB52]-$AA$6)</f>
        <v>-2068</v>
      </c>
      <c r="AB139" s="69">
        <f>IF(Exts[[#This Row],[cTB60]]=DATE(2099,1,1), 0, Exts[[#This Row],[cTB60]]-$AA$7)</f>
        <v>121</v>
      </c>
      <c r="AC139" s="69">
        <f>IF(Exts[[#This Row],[cTB68]]=DATE(2099,1,1), 0, Exts[[#This Row],[cTB68]]-$AA$8)</f>
        <v>0</v>
      </c>
      <c r="AD139" s="70">
        <f t="shared" si="5"/>
        <v>121</v>
      </c>
      <c r="AE139" s="70"/>
      <c r="AF139" s="70">
        <f>IF(Exts[[#This Row],[OID]], INDEX( Exts[], MATCH(Exts[[#This Row],[OID]],Exts[ID],0), MATCH("avgusers", Exts[#Headers],0) )+1, Exts[[#This Row],[avgusers]])</f>
        <v>3332</v>
      </c>
      <c r="AG139" s="70"/>
      <c r="AH139" s="70"/>
      <c r="AI139" s="70"/>
    </row>
    <row r="140" spans="1:35" x14ac:dyDescent="0.35">
      <c r="A140" s="72">
        <v>7026</v>
      </c>
      <c r="B140" s="72" t="s">
        <v>409</v>
      </c>
      <c r="C140" s="72">
        <v>3286</v>
      </c>
      <c r="D140" s="72">
        <v>51</v>
      </c>
      <c r="E140" s="68">
        <v>42465</v>
      </c>
      <c r="F140" s="72">
        <v>1.5</v>
      </c>
      <c r="G140" s="72">
        <v>60</v>
      </c>
      <c r="H140" s="72">
        <v>0</v>
      </c>
      <c r="I140" s="72">
        <v>1</v>
      </c>
      <c r="J140" s="72" t="s">
        <v>410</v>
      </c>
      <c r="K140" s="72">
        <v>131881</v>
      </c>
      <c r="L140" s="72"/>
      <c r="M140" s="72"/>
      <c r="N140" s="68">
        <v>42464</v>
      </c>
      <c r="O140" s="68">
        <v>42464</v>
      </c>
      <c r="P140" s="68">
        <v>72686</v>
      </c>
      <c r="Q140" s="68">
        <v>72686</v>
      </c>
      <c r="R140" s="72" t="s">
        <v>5394</v>
      </c>
      <c r="S140" s="72" t="s">
        <v>5395</v>
      </c>
      <c r="T140" s="70">
        <f>IF(Exts[cTB52]=DATE(2099,1,1), 0, IF(Exts[minV]&gt;52, 1, 2))</f>
        <v>2</v>
      </c>
      <c r="U140" s="69">
        <f t="shared" si="4"/>
        <v>1</v>
      </c>
      <c r="V140" s="69">
        <f>IF(Exts[cTB60]=DATE(2099,1,1), 0, IF(Exts[minV]&gt;60.9, 1, 2))</f>
        <v>2</v>
      </c>
      <c r="W140" s="70">
        <f>IF(Exts[cTB61-67]=DATE(2099,1,1), 0, IF(Exts[minV]&gt;67.9, 1, 2))</f>
        <v>0</v>
      </c>
      <c r="X140" s="70">
        <f>IF( OR( Exts[cTB68]=DATE(2099,1,1), Exts[Mext]=0 ), 0, IF( OR( Exts[maxV]&lt;68, Exts[minV]&gt;68 ), 2, 3)  )</f>
        <v>0</v>
      </c>
      <c r="Y140" s="71">
        <f>IF(SUBTOTAL(3,Exts[avgusers]),Exts[avgusers],0)</f>
        <v>3286</v>
      </c>
      <c r="Z140" s="69">
        <f ca="1">IF(SUBTOTAL(3,Exts[CurVersion]),TODAY()-Exts[CurVersion],0)</f>
        <v>1260</v>
      </c>
      <c r="AA140" s="69">
        <f>IF(Exts[cTB52]=DATE(2099,1,1), 0, Exts[cTB52]-$AA$6)</f>
        <v>-334</v>
      </c>
      <c r="AB140" s="69">
        <f>IF(Exts[[#This Row],[cTB60]]=DATE(2099,1,1), 0, Exts[[#This Row],[cTB60]]-$AA$7)</f>
        <v>-796</v>
      </c>
      <c r="AC140" s="69">
        <f>IF(Exts[[#This Row],[cTB68]]=DATE(2099,1,1), 0, Exts[[#This Row],[cTB68]]-$AA$8)</f>
        <v>0</v>
      </c>
      <c r="AD140" s="70">
        <f t="shared" si="5"/>
        <v>122</v>
      </c>
      <c r="AE140" s="70"/>
      <c r="AF140" s="70">
        <f>IF(Exts[[#This Row],[OID]], INDEX( Exts[], MATCH(Exts[[#This Row],[OID]],Exts[ID],0), MATCH("avgusers", Exts[#Headers],0) )+1, Exts[[#This Row],[avgusers]])</f>
        <v>3286</v>
      </c>
      <c r="AG140" s="70"/>
      <c r="AH140" s="70"/>
      <c r="AI140" s="70"/>
    </row>
    <row r="141" spans="1:35" x14ac:dyDescent="0.35">
      <c r="A141" s="72">
        <v>7148</v>
      </c>
      <c r="B141" s="72" t="s">
        <v>195</v>
      </c>
      <c r="C141" s="72">
        <v>3237</v>
      </c>
      <c r="D141" s="72">
        <v>119</v>
      </c>
      <c r="E141" s="68">
        <v>42486</v>
      </c>
      <c r="F141" s="72">
        <v>1.5</v>
      </c>
      <c r="G141" s="72">
        <v>45</v>
      </c>
      <c r="H141" s="72">
        <v>0</v>
      </c>
      <c r="I141" s="72">
        <v>1</v>
      </c>
      <c r="J141" s="72" t="s">
        <v>196</v>
      </c>
      <c r="K141" s="72">
        <v>800978</v>
      </c>
      <c r="L141" s="72"/>
      <c r="M141" s="72"/>
      <c r="N141" s="68">
        <v>72686</v>
      </c>
      <c r="O141" s="68">
        <v>72686</v>
      </c>
      <c r="P141" s="68">
        <v>72686</v>
      </c>
      <c r="Q141" s="68">
        <v>72686</v>
      </c>
      <c r="R141" s="72" t="s">
        <v>5400</v>
      </c>
      <c r="S141" s="72" t="s">
        <v>3058</v>
      </c>
      <c r="T141" s="70">
        <f>IF(Exts[cTB52]=DATE(2099,1,1), 0, IF(Exts[minV]&gt;52, 1, 2))</f>
        <v>0</v>
      </c>
      <c r="U141" s="69">
        <f t="shared" si="4"/>
        <v>0</v>
      </c>
      <c r="V141" s="69">
        <f>IF(Exts[cTB60]=DATE(2099,1,1), 0, IF(Exts[minV]&gt;60.9, 1, 2))</f>
        <v>0</v>
      </c>
      <c r="W141" s="70">
        <f>IF(Exts[cTB61-67]=DATE(2099,1,1), 0, IF(Exts[minV]&gt;67.9, 1, 2))</f>
        <v>0</v>
      </c>
      <c r="X141" s="70">
        <f>IF( OR( Exts[cTB68]=DATE(2099,1,1), Exts[Mext]=0 ), 0, IF( OR( Exts[maxV]&lt;68, Exts[minV]&gt;68 ), 2, 3)  )</f>
        <v>0</v>
      </c>
      <c r="Y141" s="71">
        <f>IF(SUBTOTAL(3,Exts[avgusers]),Exts[avgusers],0)</f>
        <v>3237</v>
      </c>
      <c r="Z141" s="69">
        <f ca="1">IF(SUBTOTAL(3,Exts[CurVersion]),TODAY()-Exts[CurVersion],0)</f>
        <v>1239</v>
      </c>
      <c r="AA141" s="69">
        <f>IF(Exts[cTB52]=DATE(2099,1,1), 0, Exts[cTB52]-$AA$6)</f>
        <v>0</v>
      </c>
      <c r="AB141" s="69">
        <f>IF(Exts[[#This Row],[cTB60]]=DATE(2099,1,1), 0, Exts[[#This Row],[cTB60]]-$AA$7)</f>
        <v>0</v>
      </c>
      <c r="AC141" s="69">
        <f>IF(Exts[[#This Row],[cTB68]]=DATE(2099,1,1), 0, Exts[[#This Row],[cTB68]]-$AA$8)</f>
        <v>0</v>
      </c>
      <c r="AD141" s="70">
        <f t="shared" si="5"/>
        <v>123</v>
      </c>
      <c r="AE141" s="70"/>
      <c r="AF141" s="70">
        <f>IF(Exts[[#This Row],[OID]], INDEX( Exts[], MATCH(Exts[[#This Row],[OID]],Exts[ID],0), MATCH("avgusers", Exts[#Headers],0) )+1, Exts[[#This Row],[avgusers]])</f>
        <v>3237</v>
      </c>
      <c r="AG141" s="70"/>
      <c r="AH141" s="70"/>
      <c r="AI141" s="70"/>
    </row>
    <row r="142" spans="1:35" x14ac:dyDescent="0.35">
      <c r="A142" s="72">
        <v>475804</v>
      </c>
      <c r="B142" s="72" t="s">
        <v>209</v>
      </c>
      <c r="C142" s="72">
        <v>3192</v>
      </c>
      <c r="D142" s="72">
        <v>105</v>
      </c>
      <c r="E142" s="68">
        <v>43480</v>
      </c>
      <c r="F142" s="72">
        <v>60</v>
      </c>
      <c r="G142" s="72">
        <v>60</v>
      </c>
      <c r="H142" s="72">
        <v>0</v>
      </c>
      <c r="I142" s="72">
        <v>1</v>
      </c>
      <c r="J142" s="72" t="s">
        <v>210</v>
      </c>
      <c r="K142" s="72">
        <v>10410158</v>
      </c>
      <c r="L142" s="72"/>
      <c r="M142" s="72"/>
      <c r="N142" s="68">
        <v>42380</v>
      </c>
      <c r="O142" s="68">
        <v>43478</v>
      </c>
      <c r="P142" s="68">
        <v>72686</v>
      </c>
      <c r="Q142" s="68">
        <v>72686</v>
      </c>
      <c r="R142" s="72" t="s">
        <v>6254</v>
      </c>
      <c r="S142" s="72" t="s">
        <v>3058</v>
      </c>
      <c r="T142" s="70">
        <f>IF(Exts[cTB52]=DATE(2099,1,1), 0, IF(Exts[minV]&gt;52, 1, 2))</f>
        <v>1</v>
      </c>
      <c r="U142" s="69">
        <f t="shared" si="4"/>
        <v>0</v>
      </c>
      <c r="V142" s="69">
        <f>IF(Exts[cTB60]=DATE(2099,1,1), 0, IF(Exts[minV]&gt;60.9, 1, 2))</f>
        <v>2</v>
      </c>
      <c r="W142" s="70">
        <f>IF(Exts[cTB61-67]=DATE(2099,1,1), 0, IF(Exts[minV]&gt;67.9, 1, 2))</f>
        <v>0</v>
      </c>
      <c r="X142" s="70">
        <f>IF( OR( Exts[cTB68]=DATE(2099,1,1), Exts[Mext]=0 ), 0, IF( OR( Exts[maxV]&lt;68, Exts[minV]&gt;68 ), 2, 3)  )</f>
        <v>0</v>
      </c>
      <c r="Y142" s="71">
        <f>IF(SUBTOTAL(3,Exts[avgusers]),Exts[avgusers],0)</f>
        <v>3192</v>
      </c>
      <c r="Z142" s="69">
        <f ca="1">IF(SUBTOTAL(3,Exts[CurVersion]),TODAY()-Exts[CurVersion],0)</f>
        <v>245</v>
      </c>
      <c r="AA142" s="69">
        <f>IF(Exts[cTB52]=DATE(2099,1,1), 0, Exts[cTB52]-$AA$6)</f>
        <v>-418</v>
      </c>
      <c r="AB142" s="69">
        <f>IF(Exts[[#This Row],[cTB60]]=DATE(2099,1,1), 0, Exts[[#This Row],[cTB60]]-$AA$7)</f>
        <v>218</v>
      </c>
      <c r="AC142" s="69">
        <f>IF(Exts[[#This Row],[cTB68]]=DATE(2099,1,1), 0, Exts[[#This Row],[cTB68]]-$AA$8)</f>
        <v>0</v>
      </c>
      <c r="AD142" s="70">
        <f t="shared" si="5"/>
        <v>124</v>
      </c>
      <c r="AE142" s="70"/>
      <c r="AF142" s="70">
        <f>IF(Exts[[#This Row],[OID]], INDEX( Exts[], MATCH(Exts[[#This Row],[OID]],Exts[ID],0), MATCH("avgusers", Exts[#Headers],0) )+1, Exts[[#This Row],[avgusers]])</f>
        <v>3192</v>
      </c>
      <c r="AG142" s="70"/>
      <c r="AH142" s="70"/>
      <c r="AI142" s="70"/>
    </row>
    <row r="143" spans="1:35" x14ac:dyDescent="0.35">
      <c r="A143" s="72">
        <v>742199</v>
      </c>
      <c r="B143" s="72" t="s">
        <v>215</v>
      </c>
      <c r="C143" s="72">
        <v>3126</v>
      </c>
      <c r="D143" s="72">
        <v>124</v>
      </c>
      <c r="E143" s="68">
        <v>43707</v>
      </c>
      <c r="F143" s="72">
        <v>68</v>
      </c>
      <c r="G143" s="72">
        <v>100</v>
      </c>
      <c r="H143" s="72">
        <v>1</v>
      </c>
      <c r="I143" s="72">
        <v>1</v>
      </c>
      <c r="J143" s="72" t="s">
        <v>96</v>
      </c>
      <c r="K143" s="72">
        <v>12353367</v>
      </c>
      <c r="L143" s="72"/>
      <c r="M143" s="72"/>
      <c r="N143" s="68">
        <v>43034</v>
      </c>
      <c r="O143" s="68">
        <v>43222</v>
      </c>
      <c r="P143" s="68">
        <v>72686</v>
      </c>
      <c r="Q143" s="68">
        <v>43706</v>
      </c>
      <c r="R143" s="72" t="s">
        <v>6579</v>
      </c>
      <c r="S143" s="72" t="s">
        <v>3058</v>
      </c>
      <c r="T143" s="70">
        <f>IF(Exts[cTB52]=DATE(2099,1,1), 0, IF(Exts[minV]&gt;52, 1, 2))</f>
        <v>1</v>
      </c>
      <c r="U143" s="69">
        <f t="shared" si="4"/>
        <v>0</v>
      </c>
      <c r="V143" s="69">
        <f>IF(Exts[cTB60]=DATE(2099,1,1), 0, IF(Exts[minV]&gt;60.9, 1, 2))</f>
        <v>1</v>
      </c>
      <c r="W143" s="70">
        <f>IF(Exts[cTB61-67]=DATE(2099,1,1), 0, IF(Exts[minV]&gt;67.9, 1, 2))</f>
        <v>0</v>
      </c>
      <c r="X143" s="70">
        <f>IF( OR( Exts[cTB68]=DATE(2099,1,1), Exts[Mext]=0 ), 0, IF( OR( Exts[maxV]&lt;68, Exts[minV]&gt;68 ), 2, 3)  )</f>
        <v>3</v>
      </c>
      <c r="Y143" s="71">
        <f>IF(SUBTOTAL(3,Exts[avgusers]),Exts[avgusers],0)</f>
        <v>3126</v>
      </c>
      <c r="Z143" s="69">
        <f ca="1">IF(SUBTOTAL(3,Exts[CurVersion]),TODAY()-Exts[CurVersion],0)</f>
        <v>18</v>
      </c>
      <c r="AA143" s="69">
        <f>IF(Exts[cTB52]=DATE(2099,1,1), 0, Exts[cTB52]-$AA$6)</f>
        <v>236</v>
      </c>
      <c r="AB143" s="69">
        <f>IF(Exts[[#This Row],[cTB60]]=DATE(2099,1,1), 0, Exts[[#This Row],[cTB60]]-$AA$7)</f>
        <v>-38</v>
      </c>
      <c r="AC143" s="69">
        <f>IF(Exts[[#This Row],[cTB68]]=DATE(2099,1,1), 0, Exts[[#This Row],[cTB68]]-$AA$8)</f>
        <v>9</v>
      </c>
      <c r="AD143" s="70">
        <f t="shared" si="5"/>
        <v>125</v>
      </c>
      <c r="AE143" s="70"/>
      <c r="AF143" s="70">
        <f>IF(Exts[[#This Row],[OID]], INDEX( Exts[], MATCH(Exts[[#This Row],[OID]],Exts[ID],0), MATCH("avgusers", Exts[#Headers],0) )+1, Exts[[#This Row],[avgusers]])</f>
        <v>3126</v>
      </c>
      <c r="AG143" s="70"/>
      <c r="AH143" s="70"/>
      <c r="AI143" s="70"/>
    </row>
    <row r="144" spans="1:35" x14ac:dyDescent="0.35">
      <c r="A144" s="72">
        <v>669617</v>
      </c>
      <c r="B144" s="72" t="s">
        <v>213</v>
      </c>
      <c r="C144" s="72">
        <v>3077</v>
      </c>
      <c r="D144" s="72">
        <v>727</v>
      </c>
      <c r="E144" s="68">
        <v>43446</v>
      </c>
      <c r="F144" s="72">
        <v>13</v>
      </c>
      <c r="G144" s="72">
        <v>60</v>
      </c>
      <c r="H144" s="72">
        <v>0</v>
      </c>
      <c r="I144" s="72">
        <v>1</v>
      </c>
      <c r="J144" s="72" t="s">
        <v>214</v>
      </c>
      <c r="K144" s="72">
        <v>6939280</v>
      </c>
      <c r="L144" s="72"/>
      <c r="M144" s="72"/>
      <c r="N144" s="68">
        <v>42387</v>
      </c>
      <c r="O144" s="68">
        <v>43350</v>
      </c>
      <c r="P144" s="68">
        <v>72686</v>
      </c>
      <c r="Q144" s="68">
        <v>72686</v>
      </c>
      <c r="R144" s="72" t="s">
        <v>6492</v>
      </c>
      <c r="S144" s="72" t="s">
        <v>3058</v>
      </c>
      <c r="T144" s="70">
        <f>IF(Exts[cTB52]=DATE(2099,1,1), 0, IF(Exts[minV]&gt;52, 1, 2))</f>
        <v>2</v>
      </c>
      <c r="U144" s="69">
        <f t="shared" si="4"/>
        <v>1</v>
      </c>
      <c r="V144" s="69">
        <f>IF(Exts[cTB60]=DATE(2099,1,1), 0, IF(Exts[minV]&gt;60.9, 1, 2))</f>
        <v>2</v>
      </c>
      <c r="W144" s="70">
        <f>IF(Exts[cTB61-67]=DATE(2099,1,1), 0, IF(Exts[minV]&gt;67.9, 1, 2))</f>
        <v>0</v>
      </c>
      <c r="X144" s="70">
        <f>IF( OR( Exts[cTB68]=DATE(2099,1,1), Exts[Mext]=0 ), 0, IF( OR( Exts[maxV]&lt;68, Exts[minV]&gt;68 ), 2, 3)  )</f>
        <v>0</v>
      </c>
      <c r="Y144" s="71">
        <f>IF(SUBTOTAL(3,Exts[avgusers]),Exts[avgusers],0)</f>
        <v>3077</v>
      </c>
      <c r="Z144" s="69">
        <f ca="1">IF(SUBTOTAL(3,Exts[CurVersion]),TODAY()-Exts[CurVersion],0)</f>
        <v>279</v>
      </c>
      <c r="AA144" s="69">
        <f>IF(Exts[cTB52]=DATE(2099,1,1), 0, Exts[cTB52]-$AA$6)</f>
        <v>-411</v>
      </c>
      <c r="AB144" s="69">
        <f>IF(Exts[[#This Row],[cTB60]]=DATE(2099,1,1), 0, Exts[[#This Row],[cTB60]]-$AA$7)</f>
        <v>90</v>
      </c>
      <c r="AC144" s="69">
        <f>IF(Exts[[#This Row],[cTB68]]=DATE(2099,1,1), 0, Exts[[#This Row],[cTB68]]-$AA$8)</f>
        <v>0</v>
      </c>
      <c r="AD144" s="70">
        <f t="shared" si="5"/>
        <v>126</v>
      </c>
      <c r="AE144" s="70"/>
      <c r="AF144" s="70">
        <f>IF(Exts[[#This Row],[OID]], INDEX( Exts[], MATCH(Exts[[#This Row],[OID]],Exts[ID],0), MATCH("avgusers", Exts[#Headers],0) )+1, Exts[[#This Row],[avgusers]])</f>
        <v>3077</v>
      </c>
      <c r="AG144" s="70"/>
      <c r="AH144" s="70"/>
      <c r="AI144" s="70"/>
    </row>
    <row r="145" spans="1:35" x14ac:dyDescent="0.35">
      <c r="A145" s="72">
        <v>11727</v>
      </c>
      <c r="B145" s="72" t="s">
        <v>205</v>
      </c>
      <c r="C145" s="72">
        <v>3010</v>
      </c>
      <c r="D145" s="72">
        <v>110</v>
      </c>
      <c r="E145" s="68">
        <v>43458</v>
      </c>
      <c r="F145" s="72">
        <v>24</v>
      </c>
      <c r="G145" s="72">
        <v>100</v>
      </c>
      <c r="H145" s="72">
        <v>0</v>
      </c>
      <c r="I145" s="72">
        <v>1</v>
      </c>
      <c r="J145" s="72" t="s">
        <v>206</v>
      </c>
      <c r="K145" s="72">
        <v>3240010</v>
      </c>
      <c r="L145" s="72"/>
      <c r="M145" s="72"/>
      <c r="N145" s="68">
        <v>40449</v>
      </c>
      <c r="O145" s="68">
        <v>43000</v>
      </c>
      <c r="P145" s="68">
        <v>43000</v>
      </c>
      <c r="Q145" s="68">
        <v>43446</v>
      </c>
      <c r="R145" s="72" t="s">
        <v>5496</v>
      </c>
      <c r="S145" s="72" t="s">
        <v>5497</v>
      </c>
      <c r="T145" s="70">
        <f>IF(Exts[cTB52]=DATE(2099,1,1), 0, IF(Exts[minV]&gt;52, 1, 2))</f>
        <v>2</v>
      </c>
      <c r="U145" s="69">
        <f t="shared" si="4"/>
        <v>1</v>
      </c>
      <c r="V145" s="69">
        <f>IF(Exts[cTB60]=DATE(2099,1,1), 0, IF(Exts[minV]&gt;60.9, 1, 2))</f>
        <v>2</v>
      </c>
      <c r="W145" s="70">
        <f>IF(Exts[cTB61-67]=DATE(2099,1,1), 0, IF(Exts[minV]&gt;67.9, 1, 2))</f>
        <v>2</v>
      </c>
      <c r="X145" s="70">
        <f>IF( OR( Exts[cTB68]=DATE(2099,1,1), Exts[Mext]=0 ), 0, IF( OR( Exts[maxV]&lt;68, Exts[minV]&gt;68 ), 2, 3)  )</f>
        <v>0</v>
      </c>
      <c r="Y145" s="71">
        <f>IF(SUBTOTAL(3,Exts[avgusers]),Exts[avgusers],0)</f>
        <v>3010</v>
      </c>
      <c r="Z145" s="69">
        <f ca="1">IF(SUBTOTAL(3,Exts[CurVersion]),TODAY()-Exts[CurVersion],0)</f>
        <v>267</v>
      </c>
      <c r="AA145" s="69">
        <f>IF(Exts[cTB52]=DATE(2099,1,1), 0, Exts[cTB52]-$AA$6)</f>
        <v>-2349</v>
      </c>
      <c r="AB145" s="69">
        <f>IF(Exts[[#This Row],[cTB60]]=DATE(2099,1,1), 0, Exts[[#This Row],[cTB60]]-$AA$7)</f>
        <v>-260</v>
      </c>
      <c r="AC145" s="69">
        <f>IF(Exts[[#This Row],[cTB68]]=DATE(2099,1,1), 0, Exts[[#This Row],[cTB68]]-$AA$8)</f>
        <v>-251</v>
      </c>
      <c r="AD145" s="70">
        <f t="shared" si="5"/>
        <v>127</v>
      </c>
      <c r="AE145" s="70"/>
      <c r="AF145" s="70">
        <f>IF(Exts[[#This Row],[OID]], INDEX( Exts[], MATCH(Exts[[#This Row],[OID]],Exts[ID],0), MATCH("avgusers", Exts[#Headers],0) )+1, Exts[[#This Row],[avgusers]])</f>
        <v>3010</v>
      </c>
      <c r="AG145" s="70"/>
      <c r="AH145" s="70"/>
      <c r="AI145" s="70"/>
    </row>
    <row r="146" spans="1:35" x14ac:dyDescent="0.35">
      <c r="A146" s="72">
        <v>1898</v>
      </c>
      <c r="B146" s="72" t="s">
        <v>411</v>
      </c>
      <c r="C146" s="72">
        <v>3001</v>
      </c>
      <c r="D146" s="72">
        <v>44</v>
      </c>
      <c r="E146" s="68">
        <v>43709</v>
      </c>
      <c r="F146" s="72">
        <v>68</v>
      </c>
      <c r="G146" s="72">
        <v>100</v>
      </c>
      <c r="H146" s="72">
        <v>1</v>
      </c>
      <c r="I146" s="72">
        <v>1</v>
      </c>
      <c r="J146" s="72" t="s">
        <v>412</v>
      </c>
      <c r="K146" s="72">
        <v>9429</v>
      </c>
      <c r="L146" s="72"/>
      <c r="M146" s="72"/>
      <c r="N146" s="68">
        <v>41192</v>
      </c>
      <c r="O146" s="68">
        <v>41192</v>
      </c>
      <c r="P146" s="68">
        <v>72686</v>
      </c>
      <c r="Q146" s="68">
        <v>43709</v>
      </c>
      <c r="R146" s="72" t="s">
        <v>5080</v>
      </c>
      <c r="S146" s="72" t="s">
        <v>3058</v>
      </c>
      <c r="T146" s="70">
        <f>IF(Exts[cTB52]=DATE(2099,1,1), 0, IF(Exts[minV]&gt;52, 1, 2))</f>
        <v>1</v>
      </c>
      <c r="U146" s="69">
        <f t="shared" si="4"/>
        <v>0</v>
      </c>
      <c r="V146" s="69">
        <f>IF(Exts[cTB60]=DATE(2099,1,1), 0, IF(Exts[minV]&gt;60.9, 1, 2))</f>
        <v>1</v>
      </c>
      <c r="W146" s="70">
        <f>IF(Exts[cTB61-67]=DATE(2099,1,1), 0, IF(Exts[minV]&gt;67.9, 1, 2))</f>
        <v>0</v>
      </c>
      <c r="X146" s="70">
        <f>IF( OR( Exts[cTB68]=DATE(2099,1,1), Exts[Mext]=0 ), 0, IF( OR( Exts[maxV]&lt;68, Exts[minV]&gt;68 ), 2, 3)  )</f>
        <v>3</v>
      </c>
      <c r="Y146" s="71">
        <f>IF(SUBTOTAL(3,Exts[avgusers]),Exts[avgusers],0)</f>
        <v>3001</v>
      </c>
      <c r="Z146" s="69">
        <f ca="1">IF(SUBTOTAL(3,Exts[CurVersion]),TODAY()-Exts[CurVersion],0)</f>
        <v>16</v>
      </c>
      <c r="AA146" s="69">
        <f>IF(Exts[cTB52]=DATE(2099,1,1), 0, Exts[cTB52]-$AA$6)</f>
        <v>-1606</v>
      </c>
      <c r="AB146" s="69">
        <f>IF(Exts[[#This Row],[cTB60]]=DATE(2099,1,1), 0, Exts[[#This Row],[cTB60]]-$AA$7)</f>
        <v>-2068</v>
      </c>
      <c r="AC146" s="69">
        <f>IF(Exts[[#This Row],[cTB68]]=DATE(2099,1,1), 0, Exts[[#This Row],[cTB68]]-$AA$8)</f>
        <v>12</v>
      </c>
      <c r="AD146" s="70">
        <f t="shared" si="5"/>
        <v>128</v>
      </c>
      <c r="AE146" s="70"/>
      <c r="AF146" s="70">
        <f>IF(Exts[[#This Row],[OID]], INDEX( Exts[], MATCH(Exts[[#This Row],[OID]],Exts[ID],0), MATCH("avgusers", Exts[#Headers],0) )+1, Exts[[#This Row],[avgusers]])</f>
        <v>3001</v>
      </c>
      <c r="AG146" s="70"/>
      <c r="AH146" s="70"/>
      <c r="AI146" s="70"/>
    </row>
    <row r="147" spans="1:35" x14ac:dyDescent="0.35">
      <c r="A147" s="72">
        <v>14467</v>
      </c>
      <c r="B147" s="72" t="s">
        <v>834</v>
      </c>
      <c r="C147" s="72">
        <v>2922</v>
      </c>
      <c r="D147" s="72">
        <v>35</v>
      </c>
      <c r="E147" s="68">
        <v>43642</v>
      </c>
      <c r="F147" s="72">
        <v>60</v>
      </c>
      <c r="G147" s="72">
        <v>60</v>
      </c>
      <c r="H147" s="72">
        <v>0</v>
      </c>
      <c r="I147" s="72">
        <v>1</v>
      </c>
      <c r="J147" s="72" t="s">
        <v>835</v>
      </c>
      <c r="K147" s="72">
        <v>4058733</v>
      </c>
      <c r="L147" s="72"/>
      <c r="M147" s="72"/>
      <c r="N147" s="68">
        <v>72686</v>
      </c>
      <c r="O147" s="68">
        <v>43385</v>
      </c>
      <c r="P147" s="68">
        <v>72686</v>
      </c>
      <c r="Q147" s="68">
        <v>72686</v>
      </c>
      <c r="R147" s="72" t="s">
        <v>5548</v>
      </c>
      <c r="S147" s="72" t="s">
        <v>5549</v>
      </c>
      <c r="T147" s="70">
        <f>IF(Exts[cTB52]=DATE(2099,1,1), 0, IF(Exts[minV]&gt;52, 1, 2))</f>
        <v>0</v>
      </c>
      <c r="U147" s="69">
        <f t="shared" si="4"/>
        <v>0</v>
      </c>
      <c r="V147" s="69">
        <f>IF(Exts[cTB60]=DATE(2099,1,1), 0, IF(Exts[minV]&gt;60.9, 1, 2))</f>
        <v>2</v>
      </c>
      <c r="W147" s="70">
        <f>IF(Exts[cTB61-67]=DATE(2099,1,1), 0, IF(Exts[minV]&gt;67.9, 1, 2))</f>
        <v>0</v>
      </c>
      <c r="X147" s="70">
        <f>IF( OR( Exts[cTB68]=DATE(2099,1,1), Exts[Mext]=0 ), 0, IF( OR( Exts[maxV]&lt;68, Exts[minV]&gt;68 ), 2, 3)  )</f>
        <v>0</v>
      </c>
      <c r="Y147" s="71">
        <f>IF(SUBTOTAL(3,Exts[avgusers]),Exts[avgusers],0)</f>
        <v>2922</v>
      </c>
      <c r="Z147" s="69">
        <f ca="1">IF(SUBTOTAL(3,Exts[CurVersion]),TODAY()-Exts[CurVersion],0)</f>
        <v>83</v>
      </c>
      <c r="AA147" s="69">
        <f>IF(Exts[cTB52]=DATE(2099,1,1), 0, Exts[cTB52]-$AA$6)</f>
        <v>0</v>
      </c>
      <c r="AB147" s="69">
        <f>IF(Exts[[#This Row],[cTB60]]=DATE(2099,1,1), 0, Exts[[#This Row],[cTB60]]-$AA$7)</f>
        <v>125</v>
      </c>
      <c r="AC147" s="69">
        <f>IF(Exts[[#This Row],[cTB68]]=DATE(2099,1,1), 0, Exts[[#This Row],[cTB68]]-$AA$8)</f>
        <v>0</v>
      </c>
      <c r="AD147" s="70">
        <f t="shared" si="5"/>
        <v>129</v>
      </c>
      <c r="AE147" s="70"/>
      <c r="AF147" s="70">
        <f>IF(Exts[[#This Row],[OID]], INDEX( Exts[], MATCH(Exts[[#This Row],[OID]],Exts[ID],0), MATCH("avgusers", Exts[#Headers],0) )+1, Exts[[#This Row],[avgusers]])</f>
        <v>2922</v>
      </c>
      <c r="AG147" s="70"/>
      <c r="AH147" s="70"/>
      <c r="AI147" s="70"/>
    </row>
    <row r="148" spans="1:35" x14ac:dyDescent="0.35">
      <c r="A148" s="72">
        <v>2273</v>
      </c>
      <c r="B148" s="72" t="s">
        <v>207</v>
      </c>
      <c r="C148" s="72">
        <v>2916</v>
      </c>
      <c r="D148" s="72">
        <v>58</v>
      </c>
      <c r="E148" s="68">
        <v>43444</v>
      </c>
      <c r="F148" s="72">
        <v>1</v>
      </c>
      <c r="G148" s="72">
        <v>60</v>
      </c>
      <c r="H148" s="72">
        <v>0</v>
      </c>
      <c r="I148" s="72">
        <v>1</v>
      </c>
      <c r="J148" s="72" t="s">
        <v>208</v>
      </c>
      <c r="K148" s="72">
        <v>9572</v>
      </c>
      <c r="L148" s="72"/>
      <c r="M148" s="72"/>
      <c r="N148" s="68">
        <v>42012</v>
      </c>
      <c r="O148" s="68">
        <v>43441</v>
      </c>
      <c r="P148" s="68">
        <v>72686</v>
      </c>
      <c r="Q148" s="68">
        <v>72686</v>
      </c>
      <c r="R148" s="72" t="s">
        <v>5110</v>
      </c>
      <c r="S148" s="72" t="s">
        <v>3058</v>
      </c>
      <c r="T148" s="70">
        <f>IF(Exts[cTB52]=DATE(2099,1,1), 0, IF(Exts[minV]&gt;52, 1, 2))</f>
        <v>2</v>
      </c>
      <c r="U148" s="69">
        <f t="shared" ref="U148:U211" si="6">IF(AND($F148&lt;=58,$G148&gt;=58),1,0)</f>
        <v>1</v>
      </c>
      <c r="V148" s="69">
        <f>IF(Exts[cTB60]=DATE(2099,1,1), 0, IF(Exts[minV]&gt;60.9, 1, 2))</f>
        <v>2</v>
      </c>
      <c r="W148" s="70">
        <f>IF(Exts[cTB61-67]=DATE(2099,1,1), 0, IF(Exts[minV]&gt;67.9, 1, 2))</f>
        <v>0</v>
      </c>
      <c r="X148" s="70">
        <f>IF( OR( Exts[cTB68]=DATE(2099,1,1), Exts[Mext]=0 ), 0, IF( OR( Exts[maxV]&lt;68, Exts[minV]&gt;68 ), 2, 3)  )</f>
        <v>0</v>
      </c>
      <c r="Y148" s="71">
        <f>IF(SUBTOTAL(3,Exts[avgusers]),Exts[avgusers],0)</f>
        <v>2916</v>
      </c>
      <c r="Z148" s="69">
        <f ca="1">IF(SUBTOTAL(3,Exts[CurVersion]),TODAY()-Exts[CurVersion],0)</f>
        <v>281</v>
      </c>
      <c r="AA148" s="69">
        <f>IF(Exts[cTB52]=DATE(2099,1,1), 0, Exts[cTB52]-$AA$6)</f>
        <v>-786</v>
      </c>
      <c r="AB148" s="69">
        <f>IF(Exts[[#This Row],[cTB60]]=DATE(2099,1,1), 0, Exts[[#This Row],[cTB60]]-$AA$7)</f>
        <v>181</v>
      </c>
      <c r="AC148" s="69">
        <f>IF(Exts[[#This Row],[cTB68]]=DATE(2099,1,1), 0, Exts[[#This Row],[cTB68]]-$AA$8)</f>
        <v>0</v>
      </c>
      <c r="AD148" s="70">
        <f t="shared" ref="AD148:AD211" si="7">ROW()-18</f>
        <v>130</v>
      </c>
      <c r="AE148" s="70"/>
      <c r="AF148" s="70">
        <f>IF(Exts[[#This Row],[OID]], INDEX( Exts[], MATCH(Exts[[#This Row],[OID]],Exts[ID],0), MATCH("avgusers", Exts[#Headers],0) )+1, Exts[[#This Row],[avgusers]])</f>
        <v>2916</v>
      </c>
      <c r="AG148" s="70"/>
      <c r="AH148" s="70"/>
      <c r="AI148" s="70"/>
    </row>
    <row r="149" spans="1:35" x14ac:dyDescent="0.35">
      <c r="A149" s="72">
        <v>5731</v>
      </c>
      <c r="B149" s="72" t="s">
        <v>836</v>
      </c>
      <c r="C149" s="72">
        <v>2880</v>
      </c>
      <c r="D149" s="72">
        <v>29</v>
      </c>
      <c r="E149" s="68">
        <v>43328</v>
      </c>
      <c r="F149" s="72">
        <v>1.5</v>
      </c>
      <c r="G149" s="72">
        <v>60</v>
      </c>
      <c r="H149" s="72">
        <v>0</v>
      </c>
      <c r="I149" s="72">
        <v>1</v>
      </c>
      <c r="J149" s="72" t="s">
        <v>837</v>
      </c>
      <c r="K149" s="72">
        <v>228402</v>
      </c>
      <c r="L149" s="72"/>
      <c r="M149" s="72"/>
      <c r="N149" s="68">
        <v>43327</v>
      </c>
      <c r="O149" s="68">
        <v>43327</v>
      </c>
      <c r="P149" s="68">
        <v>72686</v>
      </c>
      <c r="Q149" s="68">
        <v>72686</v>
      </c>
      <c r="R149" s="72" t="s">
        <v>5342</v>
      </c>
      <c r="S149" s="72" t="s">
        <v>3058</v>
      </c>
      <c r="T149" s="70">
        <f>IF(Exts[cTB52]=DATE(2099,1,1), 0, IF(Exts[minV]&gt;52, 1, 2))</f>
        <v>2</v>
      </c>
      <c r="U149" s="69">
        <f t="shared" si="6"/>
        <v>1</v>
      </c>
      <c r="V149" s="69">
        <f>IF(Exts[cTB60]=DATE(2099,1,1), 0, IF(Exts[minV]&gt;60.9, 1, 2))</f>
        <v>2</v>
      </c>
      <c r="W149" s="70">
        <f>IF(Exts[cTB61-67]=DATE(2099,1,1), 0, IF(Exts[minV]&gt;67.9, 1, 2))</f>
        <v>0</v>
      </c>
      <c r="X149" s="70">
        <f>IF( OR( Exts[cTB68]=DATE(2099,1,1), Exts[Mext]=0 ), 0, IF( OR( Exts[maxV]&lt;68, Exts[minV]&gt;68 ), 2, 3)  )</f>
        <v>0</v>
      </c>
      <c r="Y149" s="71">
        <f>IF(SUBTOTAL(3,Exts[avgusers]),Exts[avgusers],0)</f>
        <v>2880</v>
      </c>
      <c r="Z149" s="69">
        <f ca="1">IF(SUBTOTAL(3,Exts[CurVersion]),TODAY()-Exts[CurVersion],0)</f>
        <v>397</v>
      </c>
      <c r="AA149" s="69">
        <f>IF(Exts[cTB52]=DATE(2099,1,1), 0, Exts[cTB52]-$AA$6)</f>
        <v>529</v>
      </c>
      <c r="AB149" s="69">
        <f>IF(Exts[[#This Row],[cTB60]]=DATE(2099,1,1), 0, Exts[[#This Row],[cTB60]]-$AA$7)</f>
        <v>67</v>
      </c>
      <c r="AC149" s="69">
        <f>IF(Exts[[#This Row],[cTB68]]=DATE(2099,1,1), 0, Exts[[#This Row],[cTB68]]-$AA$8)</f>
        <v>0</v>
      </c>
      <c r="AD149" s="70">
        <f t="shared" si="7"/>
        <v>131</v>
      </c>
      <c r="AE149" s="70"/>
      <c r="AF149" s="70">
        <f>IF(Exts[[#This Row],[OID]], INDEX( Exts[], MATCH(Exts[[#This Row],[OID]],Exts[ID],0), MATCH("avgusers", Exts[#Headers],0) )+1, Exts[[#This Row],[avgusers]])</f>
        <v>2880</v>
      </c>
      <c r="AG149" s="70"/>
      <c r="AH149" s="70"/>
      <c r="AI149" s="70"/>
    </row>
    <row r="150" spans="1:35" x14ac:dyDescent="0.35">
      <c r="A150" s="72">
        <v>2561</v>
      </c>
      <c r="B150" s="72" t="s">
        <v>413</v>
      </c>
      <c r="C150" s="72">
        <v>2835</v>
      </c>
      <c r="D150" s="72">
        <v>53</v>
      </c>
      <c r="E150" s="68">
        <v>43510</v>
      </c>
      <c r="F150" s="72">
        <v>5</v>
      </c>
      <c r="G150" s="72">
        <v>100</v>
      </c>
      <c r="H150" s="72">
        <v>1</v>
      </c>
      <c r="I150" s="72">
        <v>1</v>
      </c>
      <c r="J150" s="72" t="s">
        <v>40</v>
      </c>
      <c r="K150" s="72">
        <v>16512</v>
      </c>
      <c r="L150" s="72"/>
      <c r="M150" s="72"/>
      <c r="N150" s="68">
        <v>42848</v>
      </c>
      <c r="O150" s="68">
        <v>43217</v>
      </c>
      <c r="P150" s="68">
        <v>43217</v>
      </c>
      <c r="Q150" s="68">
        <v>43510</v>
      </c>
      <c r="R150" s="72" t="s">
        <v>5140</v>
      </c>
      <c r="S150" s="72" t="s">
        <v>5137</v>
      </c>
      <c r="T150" s="70">
        <f>IF(Exts[cTB52]=DATE(2099,1,1), 0, IF(Exts[minV]&gt;52, 1, 2))</f>
        <v>2</v>
      </c>
      <c r="U150" s="69">
        <f t="shared" si="6"/>
        <v>1</v>
      </c>
      <c r="V150" s="69">
        <f>IF(Exts[cTB60]=DATE(2099,1,1), 0, IF(Exts[minV]&gt;60.9, 1, 2))</f>
        <v>2</v>
      </c>
      <c r="W150" s="70">
        <f>IF(Exts[cTB61-67]=DATE(2099,1,1), 0, IF(Exts[minV]&gt;67.9, 1, 2))</f>
        <v>2</v>
      </c>
      <c r="X150" s="70">
        <f>IF( OR( Exts[cTB68]=DATE(2099,1,1), Exts[Mext]=0 ), 0, IF( OR( Exts[maxV]&lt;68, Exts[minV]&gt;68 ), 2, 3)  )</f>
        <v>3</v>
      </c>
      <c r="Y150" s="71">
        <f>IF(SUBTOTAL(3,Exts[avgusers]),Exts[avgusers],0)</f>
        <v>2835</v>
      </c>
      <c r="Z150" s="69">
        <f ca="1">IF(SUBTOTAL(3,Exts[CurVersion]),TODAY()-Exts[CurVersion],0)</f>
        <v>215</v>
      </c>
      <c r="AA150" s="69">
        <f>IF(Exts[cTB52]=DATE(2099,1,1), 0, Exts[cTB52]-$AA$6)</f>
        <v>50</v>
      </c>
      <c r="AB150" s="69">
        <f>IF(Exts[[#This Row],[cTB60]]=DATE(2099,1,1), 0, Exts[[#This Row],[cTB60]]-$AA$7)</f>
        <v>-43</v>
      </c>
      <c r="AC150" s="69">
        <f>IF(Exts[[#This Row],[cTB68]]=DATE(2099,1,1), 0, Exts[[#This Row],[cTB68]]-$AA$8)</f>
        <v>-187</v>
      </c>
      <c r="AD150" s="70">
        <f t="shared" si="7"/>
        <v>132</v>
      </c>
      <c r="AE150" s="70"/>
      <c r="AF150" s="70">
        <f>IF(Exts[[#This Row],[OID]], INDEX( Exts[], MATCH(Exts[[#This Row],[OID]],Exts[ID],0), MATCH("avgusers", Exts[#Headers],0) )+1, Exts[[#This Row],[avgusers]])</f>
        <v>2835</v>
      </c>
      <c r="AG150" s="70"/>
      <c r="AH150" s="70"/>
      <c r="AI150" s="70"/>
    </row>
    <row r="151" spans="1:35" x14ac:dyDescent="0.35">
      <c r="A151" s="72">
        <v>377160</v>
      </c>
      <c r="B151" s="72" t="s">
        <v>224</v>
      </c>
      <c r="C151" s="72">
        <v>2772</v>
      </c>
      <c r="D151" s="72">
        <v>95</v>
      </c>
      <c r="E151" s="68">
        <v>43607</v>
      </c>
      <c r="F151" s="72">
        <v>68</v>
      </c>
      <c r="G151" s="72">
        <v>100</v>
      </c>
      <c r="H151" s="72">
        <v>1</v>
      </c>
      <c r="I151" s="72">
        <v>1</v>
      </c>
      <c r="J151" s="72" t="s">
        <v>30</v>
      </c>
      <c r="K151" s="72">
        <v>5389259</v>
      </c>
      <c r="L151" s="72"/>
      <c r="M151" s="72"/>
      <c r="N151" s="68">
        <v>41067</v>
      </c>
      <c r="O151" s="68">
        <v>41067</v>
      </c>
      <c r="P151" s="68">
        <v>43555</v>
      </c>
      <c r="Q151" s="68">
        <v>43555</v>
      </c>
      <c r="R151" s="72" t="s">
        <v>6045</v>
      </c>
      <c r="S151" s="72" t="s">
        <v>3058</v>
      </c>
      <c r="T151" s="70">
        <f>IF(Exts[cTB52]=DATE(2099,1,1), 0, IF(Exts[minV]&gt;52, 1, 2))</f>
        <v>1</v>
      </c>
      <c r="U151" s="69">
        <f t="shared" si="6"/>
        <v>0</v>
      </c>
      <c r="V151" s="69">
        <f>IF(Exts[cTB60]=DATE(2099,1,1), 0, IF(Exts[minV]&gt;60.9, 1, 2))</f>
        <v>1</v>
      </c>
      <c r="W151" s="70">
        <f>IF(Exts[cTB61-67]=DATE(2099,1,1), 0, IF(Exts[minV]&gt;67.9, 1, 2))</f>
        <v>1</v>
      </c>
      <c r="X151" s="70">
        <f>IF( OR( Exts[cTB68]=DATE(2099,1,1), Exts[Mext]=0 ), 0, IF( OR( Exts[maxV]&lt;68, Exts[minV]&gt;68 ), 2, 3)  )</f>
        <v>3</v>
      </c>
      <c r="Y151" s="71">
        <f>IF(SUBTOTAL(3,Exts[avgusers]),Exts[avgusers],0)</f>
        <v>2772</v>
      </c>
      <c r="Z151" s="69">
        <f ca="1">IF(SUBTOTAL(3,Exts[CurVersion]),TODAY()-Exts[CurVersion],0)</f>
        <v>118</v>
      </c>
      <c r="AA151" s="69">
        <f>IF(Exts[cTB52]=DATE(2099,1,1), 0, Exts[cTB52]-$AA$6)</f>
        <v>-1731</v>
      </c>
      <c r="AB151" s="69">
        <f>IF(Exts[[#This Row],[cTB60]]=DATE(2099,1,1), 0, Exts[[#This Row],[cTB60]]-$AA$7)</f>
        <v>-2193</v>
      </c>
      <c r="AC151" s="69">
        <f>IF(Exts[[#This Row],[cTB68]]=DATE(2099,1,1), 0, Exts[[#This Row],[cTB68]]-$AA$8)</f>
        <v>-142</v>
      </c>
      <c r="AD151" s="70">
        <f t="shared" si="7"/>
        <v>133</v>
      </c>
      <c r="AE151" s="70"/>
      <c r="AF151" s="70">
        <f>IF(Exts[[#This Row],[OID]], INDEX( Exts[], MATCH(Exts[[#This Row],[OID]],Exts[ID],0), MATCH("avgusers", Exts[#Headers],0) )+1, Exts[[#This Row],[avgusers]])</f>
        <v>2772</v>
      </c>
      <c r="AG151" s="70"/>
      <c r="AH151" s="70"/>
      <c r="AI151" s="70"/>
    </row>
    <row r="152" spans="1:35" x14ac:dyDescent="0.35">
      <c r="A152" s="72">
        <v>161748</v>
      </c>
      <c r="B152" s="72" t="s">
        <v>218</v>
      </c>
      <c r="C152" s="72">
        <v>2771</v>
      </c>
      <c r="D152" s="72">
        <v>88</v>
      </c>
      <c r="E152" s="68">
        <v>43222</v>
      </c>
      <c r="F152" s="72">
        <v>3</v>
      </c>
      <c r="G152" s="72">
        <v>60</v>
      </c>
      <c r="H152" s="72">
        <v>0</v>
      </c>
      <c r="I152" s="72">
        <v>1</v>
      </c>
      <c r="J152" s="72" t="s">
        <v>219</v>
      </c>
      <c r="K152" s="72">
        <v>5322005</v>
      </c>
      <c r="L152" s="72"/>
      <c r="M152" s="72"/>
      <c r="N152" s="68">
        <v>42705</v>
      </c>
      <c r="O152" s="68">
        <v>43222</v>
      </c>
      <c r="P152" s="68">
        <v>72686</v>
      </c>
      <c r="Q152" s="68">
        <v>72686</v>
      </c>
      <c r="R152" s="72" t="s">
        <v>5678</v>
      </c>
      <c r="S152" s="72" t="s">
        <v>3058</v>
      </c>
      <c r="T152" s="70">
        <f>IF(Exts[cTB52]=DATE(2099,1,1), 0, IF(Exts[minV]&gt;52, 1, 2))</f>
        <v>2</v>
      </c>
      <c r="U152" s="69">
        <f t="shared" si="6"/>
        <v>1</v>
      </c>
      <c r="V152" s="69">
        <f>IF(Exts[cTB60]=DATE(2099,1,1), 0, IF(Exts[minV]&gt;60.9, 1, 2))</f>
        <v>2</v>
      </c>
      <c r="W152" s="70">
        <f>IF(Exts[cTB61-67]=DATE(2099,1,1), 0, IF(Exts[minV]&gt;67.9, 1, 2))</f>
        <v>0</v>
      </c>
      <c r="X152" s="70">
        <f>IF( OR( Exts[cTB68]=DATE(2099,1,1), Exts[Mext]=0 ), 0, IF( OR( Exts[maxV]&lt;68, Exts[minV]&gt;68 ), 2, 3)  )</f>
        <v>0</v>
      </c>
      <c r="Y152" s="71">
        <f>IF(SUBTOTAL(3,Exts[avgusers]),Exts[avgusers],0)</f>
        <v>2771</v>
      </c>
      <c r="Z152" s="69">
        <f ca="1">IF(SUBTOTAL(3,Exts[CurVersion]),TODAY()-Exts[CurVersion],0)</f>
        <v>503</v>
      </c>
      <c r="AA152" s="69">
        <f>IF(Exts[cTB52]=DATE(2099,1,1), 0, Exts[cTB52]-$AA$6)</f>
        <v>-93</v>
      </c>
      <c r="AB152" s="69">
        <f>IF(Exts[[#This Row],[cTB60]]=DATE(2099,1,1), 0, Exts[[#This Row],[cTB60]]-$AA$7)</f>
        <v>-38</v>
      </c>
      <c r="AC152" s="69">
        <f>IF(Exts[[#This Row],[cTB68]]=DATE(2099,1,1), 0, Exts[[#This Row],[cTB68]]-$AA$8)</f>
        <v>0</v>
      </c>
      <c r="AD152" s="70">
        <f t="shared" si="7"/>
        <v>134</v>
      </c>
      <c r="AE152" s="70"/>
      <c r="AF152" s="70">
        <f>IF(Exts[[#This Row],[OID]], INDEX( Exts[], MATCH(Exts[[#This Row],[OID]],Exts[ID],0), MATCH("avgusers", Exts[#Headers],0) )+1, Exts[[#This Row],[avgusers]])</f>
        <v>2771</v>
      </c>
      <c r="AG152" s="70"/>
      <c r="AH152" s="70"/>
      <c r="AI152" s="70"/>
    </row>
    <row r="153" spans="1:35" x14ac:dyDescent="0.35">
      <c r="A153" s="72">
        <v>418520</v>
      </c>
      <c r="B153" s="72" t="s">
        <v>838</v>
      </c>
      <c r="C153" s="72">
        <v>2648</v>
      </c>
      <c r="D153" s="72">
        <v>32</v>
      </c>
      <c r="E153" s="68">
        <v>43415</v>
      </c>
      <c r="F153" s="72">
        <v>13</v>
      </c>
      <c r="G153" s="72">
        <v>65</v>
      </c>
      <c r="H153" s="72">
        <v>0</v>
      </c>
      <c r="I153" s="72">
        <v>1</v>
      </c>
      <c r="J153" s="72" t="s">
        <v>839</v>
      </c>
      <c r="K153" s="72">
        <v>6887346</v>
      </c>
      <c r="L153" s="72"/>
      <c r="M153" s="72"/>
      <c r="N153" s="68">
        <v>41404</v>
      </c>
      <c r="O153" s="68">
        <v>41404</v>
      </c>
      <c r="P153" s="68">
        <v>41404</v>
      </c>
      <c r="Q153" s="68">
        <v>72686</v>
      </c>
      <c r="R153" s="72" t="s">
        <v>6149</v>
      </c>
      <c r="S153" s="72" t="s">
        <v>3058</v>
      </c>
      <c r="T153" s="70">
        <f>IF(Exts[cTB52]=DATE(2099,1,1), 0, IF(Exts[minV]&gt;52, 1, 2))</f>
        <v>2</v>
      </c>
      <c r="U153" s="69">
        <f t="shared" si="6"/>
        <v>1</v>
      </c>
      <c r="V153" s="69">
        <f>IF(Exts[cTB60]=DATE(2099,1,1), 0, IF(Exts[minV]&gt;60.9, 1, 2))</f>
        <v>2</v>
      </c>
      <c r="W153" s="70">
        <f>IF(Exts[cTB61-67]=DATE(2099,1,1), 0, IF(Exts[minV]&gt;67.9, 1, 2))</f>
        <v>2</v>
      </c>
      <c r="X153" s="70">
        <f>IF( OR( Exts[cTB68]=DATE(2099,1,1), Exts[Mext]=0 ), 0, IF( OR( Exts[maxV]&lt;68, Exts[minV]&gt;68 ), 2, 3)  )</f>
        <v>0</v>
      </c>
      <c r="Y153" s="71">
        <f>IF(SUBTOTAL(3,Exts[avgusers]),Exts[avgusers],0)</f>
        <v>2648</v>
      </c>
      <c r="Z153" s="69">
        <f ca="1">IF(SUBTOTAL(3,Exts[CurVersion]),TODAY()-Exts[CurVersion],0)</f>
        <v>310</v>
      </c>
      <c r="AA153" s="69">
        <f>IF(Exts[cTB52]=DATE(2099,1,1), 0, Exts[cTB52]-$AA$6)</f>
        <v>-1394</v>
      </c>
      <c r="AB153" s="69">
        <f>IF(Exts[[#This Row],[cTB60]]=DATE(2099,1,1), 0, Exts[[#This Row],[cTB60]]-$AA$7)</f>
        <v>-1856</v>
      </c>
      <c r="AC153" s="69">
        <f>IF(Exts[[#This Row],[cTB68]]=DATE(2099,1,1), 0, Exts[[#This Row],[cTB68]]-$AA$8)</f>
        <v>0</v>
      </c>
      <c r="AD153" s="70">
        <f t="shared" si="7"/>
        <v>135</v>
      </c>
      <c r="AE153" s="70"/>
      <c r="AF153" s="70">
        <f>IF(Exts[[#This Row],[OID]], INDEX( Exts[], MATCH(Exts[[#This Row],[OID]],Exts[ID],0), MATCH("avgusers", Exts[#Headers],0) )+1, Exts[[#This Row],[avgusers]])</f>
        <v>2648</v>
      </c>
      <c r="AG153" s="70"/>
      <c r="AH153" s="70"/>
      <c r="AI153" s="70"/>
    </row>
    <row r="154" spans="1:35" x14ac:dyDescent="0.35">
      <c r="A154" s="72">
        <v>367989</v>
      </c>
      <c r="B154" s="72" t="s">
        <v>220</v>
      </c>
      <c r="C154" s="72">
        <v>2590</v>
      </c>
      <c r="D154" s="72">
        <v>67</v>
      </c>
      <c r="E154" s="68">
        <v>43632</v>
      </c>
      <c r="F154" s="72">
        <v>68</v>
      </c>
      <c r="G154" s="72">
        <v>100</v>
      </c>
      <c r="H154" s="72">
        <v>1</v>
      </c>
      <c r="I154" s="72">
        <v>1</v>
      </c>
      <c r="J154" s="72" t="s">
        <v>69</v>
      </c>
      <c r="K154" s="72">
        <v>5162928</v>
      </c>
      <c r="L154" s="72"/>
      <c r="M154" s="72"/>
      <c r="N154" s="68">
        <v>42233</v>
      </c>
      <c r="O154" s="68">
        <v>43193</v>
      </c>
      <c r="P154" s="68">
        <v>72686</v>
      </c>
      <c r="Q154" s="68">
        <v>43618</v>
      </c>
      <c r="R154" s="72" t="s">
        <v>5999</v>
      </c>
      <c r="S154" s="72" t="s">
        <v>3058</v>
      </c>
      <c r="T154" s="70">
        <f>IF(Exts[cTB52]=DATE(2099,1,1), 0, IF(Exts[minV]&gt;52, 1, 2))</f>
        <v>1</v>
      </c>
      <c r="U154" s="69">
        <f t="shared" si="6"/>
        <v>0</v>
      </c>
      <c r="V154" s="69">
        <f>IF(Exts[cTB60]=DATE(2099,1,1), 0, IF(Exts[minV]&gt;60.9, 1, 2))</f>
        <v>1</v>
      </c>
      <c r="W154" s="70">
        <f>IF(Exts[cTB61-67]=DATE(2099,1,1), 0, IF(Exts[minV]&gt;67.9, 1, 2))</f>
        <v>0</v>
      </c>
      <c r="X154" s="70">
        <f>IF( OR( Exts[cTB68]=DATE(2099,1,1), Exts[Mext]=0 ), 0, IF( OR( Exts[maxV]&lt;68, Exts[minV]&gt;68 ), 2, 3)  )</f>
        <v>3</v>
      </c>
      <c r="Y154" s="71">
        <f>IF(SUBTOTAL(3,Exts[avgusers]),Exts[avgusers],0)</f>
        <v>2590</v>
      </c>
      <c r="Z154" s="69">
        <f ca="1">IF(SUBTOTAL(3,Exts[CurVersion]),TODAY()-Exts[CurVersion],0)</f>
        <v>93</v>
      </c>
      <c r="AA154" s="69">
        <f>IF(Exts[cTB52]=DATE(2099,1,1), 0, Exts[cTB52]-$AA$6)</f>
        <v>-565</v>
      </c>
      <c r="AB154" s="69">
        <f>IF(Exts[[#This Row],[cTB60]]=DATE(2099,1,1), 0, Exts[[#This Row],[cTB60]]-$AA$7)</f>
        <v>-67</v>
      </c>
      <c r="AC154" s="69">
        <f>IF(Exts[[#This Row],[cTB68]]=DATE(2099,1,1), 0, Exts[[#This Row],[cTB68]]-$AA$8)</f>
        <v>-79</v>
      </c>
      <c r="AD154" s="70">
        <f t="shared" si="7"/>
        <v>136</v>
      </c>
      <c r="AE154" s="70"/>
      <c r="AF154" s="70">
        <f>IF(Exts[[#This Row],[OID]], INDEX( Exts[], MATCH(Exts[[#This Row],[OID]],Exts[ID],0), MATCH("avgusers", Exts[#Headers],0) )+1, Exts[[#This Row],[avgusers]])</f>
        <v>2590</v>
      </c>
      <c r="AG154" s="70"/>
      <c r="AH154" s="70"/>
      <c r="AI154" s="70"/>
    </row>
    <row r="155" spans="1:35" x14ac:dyDescent="0.35">
      <c r="A155" s="72">
        <v>11604</v>
      </c>
      <c r="B155" s="72" t="s">
        <v>216</v>
      </c>
      <c r="C155" s="72">
        <v>2556</v>
      </c>
      <c r="D155" s="72">
        <v>113</v>
      </c>
      <c r="E155" s="68">
        <v>40740</v>
      </c>
      <c r="F155" s="72">
        <v>2</v>
      </c>
      <c r="G155" s="72">
        <v>31</v>
      </c>
      <c r="H155" s="72">
        <v>0</v>
      </c>
      <c r="I155" s="72">
        <v>1</v>
      </c>
      <c r="J155" s="72" t="s">
        <v>217</v>
      </c>
      <c r="K155" s="72">
        <v>2042974</v>
      </c>
      <c r="L155" s="72"/>
      <c r="M155" s="72"/>
      <c r="N155" s="68">
        <v>72686</v>
      </c>
      <c r="O155" s="68">
        <v>72686</v>
      </c>
      <c r="P155" s="68">
        <v>72686</v>
      </c>
      <c r="Q155" s="68">
        <v>72686</v>
      </c>
      <c r="R155" s="72" t="s">
        <v>5493</v>
      </c>
      <c r="S155" s="72" t="s">
        <v>3058</v>
      </c>
      <c r="T155" s="70">
        <f>IF(Exts[cTB52]=DATE(2099,1,1), 0, IF(Exts[minV]&gt;52, 1, 2))</f>
        <v>0</v>
      </c>
      <c r="U155" s="69">
        <f t="shared" si="6"/>
        <v>0</v>
      </c>
      <c r="V155" s="69">
        <f>IF(Exts[cTB60]=DATE(2099,1,1), 0, IF(Exts[minV]&gt;60.9, 1, 2))</f>
        <v>0</v>
      </c>
      <c r="W155" s="70">
        <f>IF(Exts[cTB61-67]=DATE(2099,1,1), 0, IF(Exts[minV]&gt;67.9, 1, 2))</f>
        <v>0</v>
      </c>
      <c r="X155" s="70">
        <f>IF( OR( Exts[cTB68]=DATE(2099,1,1), Exts[Mext]=0 ), 0, IF( OR( Exts[maxV]&lt;68, Exts[minV]&gt;68 ), 2, 3)  )</f>
        <v>0</v>
      </c>
      <c r="Y155" s="71">
        <f>IF(SUBTOTAL(3,Exts[avgusers]),Exts[avgusers],0)</f>
        <v>2556</v>
      </c>
      <c r="Z155" s="69">
        <f ca="1">IF(SUBTOTAL(3,Exts[CurVersion]),TODAY()-Exts[CurVersion],0)</f>
        <v>2985</v>
      </c>
      <c r="AA155" s="69">
        <f>IF(Exts[cTB52]=DATE(2099,1,1), 0, Exts[cTB52]-$AA$6)</f>
        <v>0</v>
      </c>
      <c r="AB155" s="69">
        <f>IF(Exts[[#This Row],[cTB60]]=DATE(2099,1,1), 0, Exts[[#This Row],[cTB60]]-$AA$7)</f>
        <v>0</v>
      </c>
      <c r="AC155" s="69">
        <f>IF(Exts[[#This Row],[cTB68]]=DATE(2099,1,1), 0, Exts[[#This Row],[cTB68]]-$AA$8)</f>
        <v>0</v>
      </c>
      <c r="AD155" s="70">
        <f t="shared" si="7"/>
        <v>137</v>
      </c>
      <c r="AE155" s="70"/>
      <c r="AF155" s="70">
        <f>IF(Exts[[#This Row],[OID]], INDEX( Exts[], MATCH(Exts[[#This Row],[OID]],Exts[ID],0), MATCH("avgusers", Exts[#Headers],0) )+1, Exts[[#This Row],[avgusers]])</f>
        <v>2556</v>
      </c>
      <c r="AG155" s="70"/>
      <c r="AH155" s="70"/>
      <c r="AI155" s="70"/>
    </row>
    <row r="156" spans="1:35" x14ac:dyDescent="0.35">
      <c r="A156" s="72">
        <v>353047</v>
      </c>
      <c r="B156" s="72" t="s">
        <v>211</v>
      </c>
      <c r="C156" s="72">
        <v>2533</v>
      </c>
      <c r="D156" s="72">
        <v>551</v>
      </c>
      <c r="E156" s="68">
        <v>43287</v>
      </c>
      <c r="F156" s="72">
        <v>24</v>
      </c>
      <c r="G156" s="72">
        <v>58</v>
      </c>
      <c r="H156" s="72">
        <v>0</v>
      </c>
      <c r="I156" s="72">
        <v>1</v>
      </c>
      <c r="J156" s="72" t="s">
        <v>147</v>
      </c>
      <c r="K156" s="72">
        <v>5641642</v>
      </c>
      <c r="L156" s="72"/>
      <c r="M156" s="72"/>
      <c r="N156" s="68">
        <v>42657</v>
      </c>
      <c r="O156" s="68">
        <v>72686</v>
      </c>
      <c r="P156" s="68">
        <v>72686</v>
      </c>
      <c r="Q156" s="68">
        <v>72686</v>
      </c>
      <c r="R156" s="72" t="s">
        <v>5954</v>
      </c>
      <c r="S156" s="72" t="s">
        <v>5955</v>
      </c>
      <c r="T156" s="70">
        <f>IF(Exts[cTB52]=DATE(2099,1,1), 0, IF(Exts[minV]&gt;52, 1, 2))</f>
        <v>2</v>
      </c>
      <c r="U156" s="69">
        <f t="shared" si="6"/>
        <v>1</v>
      </c>
      <c r="V156" s="69">
        <f>IF(Exts[cTB60]=DATE(2099,1,1), 0, IF(Exts[minV]&gt;60.9, 1, 2))</f>
        <v>0</v>
      </c>
      <c r="W156" s="70">
        <f>IF(Exts[cTB61-67]=DATE(2099,1,1), 0, IF(Exts[minV]&gt;67.9, 1, 2))</f>
        <v>0</v>
      </c>
      <c r="X156" s="70">
        <f>IF( OR( Exts[cTB68]=DATE(2099,1,1), Exts[Mext]=0 ), 0, IF( OR( Exts[maxV]&lt;68, Exts[minV]&gt;68 ), 2, 3)  )</f>
        <v>0</v>
      </c>
      <c r="Y156" s="71">
        <f>IF(SUBTOTAL(3,Exts[avgusers]),Exts[avgusers],0)</f>
        <v>2533</v>
      </c>
      <c r="Z156" s="69">
        <f ca="1">IF(SUBTOTAL(3,Exts[CurVersion]),TODAY()-Exts[CurVersion],0)</f>
        <v>438</v>
      </c>
      <c r="AA156" s="69">
        <f>IF(Exts[cTB52]=DATE(2099,1,1), 0, Exts[cTB52]-$AA$6)</f>
        <v>-141</v>
      </c>
      <c r="AB156" s="69">
        <f>IF(Exts[[#This Row],[cTB60]]=DATE(2099,1,1), 0, Exts[[#This Row],[cTB60]]-$AA$7)</f>
        <v>0</v>
      </c>
      <c r="AC156" s="69">
        <f>IF(Exts[[#This Row],[cTB68]]=DATE(2099,1,1), 0, Exts[[#This Row],[cTB68]]-$AA$8)</f>
        <v>0</v>
      </c>
      <c r="AD156" s="70">
        <f t="shared" si="7"/>
        <v>138</v>
      </c>
      <c r="AE156" s="70"/>
      <c r="AF156" s="70">
        <f>IF(Exts[[#This Row],[OID]], INDEX( Exts[], MATCH(Exts[[#This Row],[OID]],Exts[ID],0), MATCH("avgusers", Exts[#Headers],0) )+1, Exts[[#This Row],[avgusers]])</f>
        <v>2533</v>
      </c>
      <c r="AG156" s="70"/>
      <c r="AH156" s="70"/>
      <c r="AI156" s="70"/>
    </row>
    <row r="157" spans="1:35" x14ac:dyDescent="0.35">
      <c r="A157" s="72">
        <v>695913</v>
      </c>
      <c r="B157" s="72" t="s">
        <v>241</v>
      </c>
      <c r="C157" s="72">
        <v>2504</v>
      </c>
      <c r="D157" s="72">
        <v>100</v>
      </c>
      <c r="E157" s="68">
        <v>43393</v>
      </c>
      <c r="F157" s="72">
        <v>38</v>
      </c>
      <c r="G157" s="72">
        <v>60</v>
      </c>
      <c r="H157" s="72">
        <v>0</v>
      </c>
      <c r="I157" s="72">
        <v>1</v>
      </c>
      <c r="J157" s="72" t="s">
        <v>76</v>
      </c>
      <c r="K157" s="72">
        <v>182999</v>
      </c>
      <c r="L157" s="72"/>
      <c r="M157" s="72"/>
      <c r="N157" s="68">
        <v>43392</v>
      </c>
      <c r="O157" s="68">
        <v>43392</v>
      </c>
      <c r="P157" s="68">
        <v>72686</v>
      </c>
      <c r="Q157" s="68">
        <v>72686</v>
      </c>
      <c r="R157" s="72" t="s">
        <v>6535</v>
      </c>
      <c r="S157" s="72" t="s">
        <v>6536</v>
      </c>
      <c r="T157" s="70">
        <f>IF(Exts[cTB52]=DATE(2099,1,1), 0, IF(Exts[minV]&gt;52, 1, 2))</f>
        <v>2</v>
      </c>
      <c r="U157" s="69">
        <f t="shared" si="6"/>
        <v>1</v>
      </c>
      <c r="V157" s="69">
        <f>IF(Exts[cTB60]=DATE(2099,1,1), 0, IF(Exts[minV]&gt;60.9, 1, 2))</f>
        <v>2</v>
      </c>
      <c r="W157" s="70">
        <f>IF(Exts[cTB61-67]=DATE(2099,1,1), 0, IF(Exts[minV]&gt;67.9, 1, 2))</f>
        <v>0</v>
      </c>
      <c r="X157" s="70">
        <f>IF( OR( Exts[cTB68]=DATE(2099,1,1), Exts[Mext]=0 ), 0, IF( OR( Exts[maxV]&lt;68, Exts[minV]&gt;68 ), 2, 3)  )</f>
        <v>0</v>
      </c>
      <c r="Y157" s="71">
        <f>IF(SUBTOTAL(3,Exts[avgusers]),Exts[avgusers],0)</f>
        <v>2504</v>
      </c>
      <c r="Z157" s="69">
        <f ca="1">IF(SUBTOTAL(3,Exts[CurVersion]),TODAY()-Exts[CurVersion],0)</f>
        <v>332</v>
      </c>
      <c r="AA157" s="69">
        <f>IF(Exts[cTB52]=DATE(2099,1,1), 0, Exts[cTB52]-$AA$6)</f>
        <v>594</v>
      </c>
      <c r="AB157" s="69">
        <f>IF(Exts[[#This Row],[cTB60]]=DATE(2099,1,1), 0, Exts[[#This Row],[cTB60]]-$AA$7)</f>
        <v>132</v>
      </c>
      <c r="AC157" s="69">
        <f>IF(Exts[[#This Row],[cTB68]]=DATE(2099,1,1), 0, Exts[[#This Row],[cTB68]]-$AA$8)</f>
        <v>0</v>
      </c>
      <c r="AD157" s="70">
        <f t="shared" si="7"/>
        <v>139</v>
      </c>
      <c r="AE157" s="70"/>
      <c r="AF157" s="70">
        <f>IF(Exts[[#This Row],[OID]], INDEX( Exts[], MATCH(Exts[[#This Row],[OID]],Exts[ID],0), MATCH("avgusers", Exts[#Headers],0) )+1, Exts[[#This Row],[avgusers]])</f>
        <v>2504</v>
      </c>
      <c r="AG157" s="70"/>
      <c r="AH157" s="70"/>
      <c r="AI157" s="70"/>
    </row>
    <row r="158" spans="1:35" x14ac:dyDescent="0.35">
      <c r="A158" s="72">
        <v>4591</v>
      </c>
      <c r="B158" s="72" t="s">
        <v>225</v>
      </c>
      <c r="C158" s="72">
        <v>2467</v>
      </c>
      <c r="D158" s="72">
        <v>113</v>
      </c>
      <c r="E158" s="68">
        <v>43249</v>
      </c>
      <c r="F158" s="72">
        <v>45</v>
      </c>
      <c r="G158" s="72">
        <v>60</v>
      </c>
      <c r="H158" s="72">
        <v>0</v>
      </c>
      <c r="I158" s="72">
        <v>1</v>
      </c>
      <c r="J158" s="72" t="s">
        <v>226</v>
      </c>
      <c r="K158" s="72">
        <v>8577</v>
      </c>
      <c r="L158" s="72"/>
      <c r="M158" s="72"/>
      <c r="N158" s="68">
        <v>43077</v>
      </c>
      <c r="O158" s="68">
        <v>43249</v>
      </c>
      <c r="P158" s="68">
        <v>72686</v>
      </c>
      <c r="Q158" s="68">
        <v>72686</v>
      </c>
      <c r="R158" s="72" t="s">
        <v>5272</v>
      </c>
      <c r="S158" s="72" t="s">
        <v>5273</v>
      </c>
      <c r="T158" s="70">
        <f>IF(Exts[cTB52]=DATE(2099,1,1), 0, IF(Exts[minV]&gt;52, 1, 2))</f>
        <v>2</v>
      </c>
      <c r="U158" s="69">
        <f t="shared" si="6"/>
        <v>1</v>
      </c>
      <c r="V158" s="69">
        <f>IF(Exts[cTB60]=DATE(2099,1,1), 0, IF(Exts[minV]&gt;60.9, 1, 2))</f>
        <v>2</v>
      </c>
      <c r="W158" s="70">
        <f>IF(Exts[cTB61-67]=DATE(2099,1,1), 0, IF(Exts[minV]&gt;67.9, 1, 2))</f>
        <v>0</v>
      </c>
      <c r="X158" s="70">
        <f>IF( OR( Exts[cTB68]=DATE(2099,1,1), Exts[Mext]=0 ), 0, IF( OR( Exts[maxV]&lt;68, Exts[minV]&gt;68 ), 2, 3)  )</f>
        <v>0</v>
      </c>
      <c r="Y158" s="71">
        <f>IF(SUBTOTAL(3,Exts[avgusers]),Exts[avgusers],0)</f>
        <v>2467</v>
      </c>
      <c r="Z158" s="69">
        <f ca="1">IF(SUBTOTAL(3,Exts[CurVersion]),TODAY()-Exts[CurVersion],0)</f>
        <v>476</v>
      </c>
      <c r="AA158" s="69">
        <f>IF(Exts[cTB52]=DATE(2099,1,1), 0, Exts[cTB52]-$AA$6)</f>
        <v>279</v>
      </c>
      <c r="AB158" s="69">
        <f>IF(Exts[[#This Row],[cTB60]]=DATE(2099,1,1), 0, Exts[[#This Row],[cTB60]]-$AA$7)</f>
        <v>-11</v>
      </c>
      <c r="AC158" s="69">
        <f>IF(Exts[[#This Row],[cTB68]]=DATE(2099,1,1), 0, Exts[[#This Row],[cTB68]]-$AA$8)</f>
        <v>0</v>
      </c>
      <c r="AD158" s="70">
        <f t="shared" si="7"/>
        <v>140</v>
      </c>
      <c r="AE158" s="70"/>
      <c r="AF158" s="70">
        <f>IF(Exts[[#This Row],[OID]], INDEX( Exts[], MATCH(Exts[[#This Row],[OID]],Exts[ID],0), MATCH("avgusers", Exts[#Headers],0) )+1, Exts[[#This Row],[avgusers]])</f>
        <v>2467</v>
      </c>
      <c r="AG158" s="70"/>
      <c r="AH158" s="70"/>
      <c r="AI158" s="70"/>
    </row>
    <row r="159" spans="1:35" x14ac:dyDescent="0.35">
      <c r="A159" s="72">
        <v>986300</v>
      </c>
      <c r="B159" s="72" t="s">
        <v>840</v>
      </c>
      <c r="C159" s="72">
        <v>2442</v>
      </c>
      <c r="D159" s="72">
        <v>0</v>
      </c>
      <c r="E159" s="68">
        <v>43367</v>
      </c>
      <c r="F159" s="72">
        <v>60</v>
      </c>
      <c r="G159" s="72">
        <v>60</v>
      </c>
      <c r="H159" s="72">
        <v>0</v>
      </c>
      <c r="I159" s="72">
        <v>1</v>
      </c>
      <c r="J159" s="72" t="s">
        <v>841</v>
      </c>
      <c r="K159" s="72">
        <v>244</v>
      </c>
      <c r="L159" s="72"/>
      <c r="M159" s="72"/>
      <c r="N159" s="68">
        <v>72686</v>
      </c>
      <c r="O159" s="68">
        <v>43366</v>
      </c>
      <c r="P159" s="68">
        <v>72686</v>
      </c>
      <c r="Q159" s="68">
        <v>72686</v>
      </c>
      <c r="R159" s="72" t="s">
        <v>6684</v>
      </c>
      <c r="S159" s="72" t="s">
        <v>6685</v>
      </c>
      <c r="T159" s="70">
        <f>IF(Exts[cTB52]=DATE(2099,1,1), 0, IF(Exts[minV]&gt;52, 1, 2))</f>
        <v>0</v>
      </c>
      <c r="U159" s="69">
        <f t="shared" si="6"/>
        <v>0</v>
      </c>
      <c r="V159" s="69">
        <f>IF(Exts[cTB60]=DATE(2099,1,1), 0, IF(Exts[minV]&gt;60.9, 1, 2))</f>
        <v>2</v>
      </c>
      <c r="W159" s="70">
        <f>IF(Exts[cTB61-67]=DATE(2099,1,1), 0, IF(Exts[minV]&gt;67.9, 1, 2))</f>
        <v>0</v>
      </c>
      <c r="X159" s="70">
        <f>IF( OR( Exts[cTB68]=DATE(2099,1,1), Exts[Mext]=0 ), 0, IF( OR( Exts[maxV]&lt;68, Exts[minV]&gt;68 ), 2, 3)  )</f>
        <v>0</v>
      </c>
      <c r="Y159" s="71">
        <f>IF(SUBTOTAL(3,Exts[avgusers]),Exts[avgusers],0)</f>
        <v>2442</v>
      </c>
      <c r="Z159" s="69">
        <f ca="1">IF(SUBTOTAL(3,Exts[CurVersion]),TODAY()-Exts[CurVersion],0)</f>
        <v>358</v>
      </c>
      <c r="AA159" s="69">
        <f>IF(Exts[cTB52]=DATE(2099,1,1), 0, Exts[cTB52]-$AA$6)</f>
        <v>0</v>
      </c>
      <c r="AB159" s="69">
        <f>IF(Exts[[#This Row],[cTB60]]=DATE(2099,1,1), 0, Exts[[#This Row],[cTB60]]-$AA$7)</f>
        <v>106</v>
      </c>
      <c r="AC159" s="69">
        <f>IF(Exts[[#This Row],[cTB68]]=DATE(2099,1,1), 0, Exts[[#This Row],[cTB68]]-$AA$8)</f>
        <v>0</v>
      </c>
      <c r="AD159" s="70">
        <f t="shared" si="7"/>
        <v>141</v>
      </c>
      <c r="AE159" s="70"/>
      <c r="AF159" s="70">
        <f>IF(Exts[[#This Row],[OID]], INDEX( Exts[], MATCH(Exts[[#This Row],[OID]],Exts[ID],0), MATCH("avgusers", Exts[#Headers],0) )+1, Exts[[#This Row],[avgusers]])</f>
        <v>2442</v>
      </c>
      <c r="AG159" s="70"/>
      <c r="AH159" s="70"/>
      <c r="AI159" s="70"/>
    </row>
    <row r="160" spans="1:35" x14ac:dyDescent="0.35">
      <c r="A160" s="72">
        <v>368862</v>
      </c>
      <c r="B160" s="72" t="s">
        <v>533</v>
      </c>
      <c r="C160" s="72">
        <v>2356</v>
      </c>
      <c r="D160" s="72">
        <v>77</v>
      </c>
      <c r="E160" s="68">
        <v>43604</v>
      </c>
      <c r="F160" s="72">
        <v>60</v>
      </c>
      <c r="G160" s="72">
        <v>61</v>
      </c>
      <c r="H160" s="72">
        <v>0</v>
      </c>
      <c r="I160" s="72">
        <v>1</v>
      </c>
      <c r="J160" s="72" t="s">
        <v>279</v>
      </c>
      <c r="K160" s="72">
        <v>1660309</v>
      </c>
      <c r="L160" s="72"/>
      <c r="M160" s="72"/>
      <c r="N160" s="68">
        <v>72686</v>
      </c>
      <c r="O160" s="68">
        <v>43446</v>
      </c>
      <c r="P160" s="68">
        <v>43446</v>
      </c>
      <c r="Q160" s="68">
        <v>72686</v>
      </c>
      <c r="R160" s="72" t="s">
        <v>6004</v>
      </c>
      <c r="S160" s="72" t="s">
        <v>6005</v>
      </c>
      <c r="T160" s="70">
        <f>IF(Exts[cTB52]=DATE(2099,1,1), 0, IF(Exts[minV]&gt;52, 1, 2))</f>
        <v>0</v>
      </c>
      <c r="U160" s="69">
        <f t="shared" si="6"/>
        <v>0</v>
      </c>
      <c r="V160" s="69">
        <f>IF(Exts[cTB60]=DATE(2099,1,1), 0, IF(Exts[minV]&gt;60.9, 1, 2))</f>
        <v>2</v>
      </c>
      <c r="W160" s="70">
        <f>IF(Exts[cTB61-67]=DATE(2099,1,1), 0, IF(Exts[minV]&gt;67.9, 1, 2))</f>
        <v>2</v>
      </c>
      <c r="X160" s="70">
        <f>IF( OR( Exts[cTB68]=DATE(2099,1,1), Exts[Mext]=0 ), 0, IF( OR( Exts[maxV]&lt;68, Exts[minV]&gt;68 ), 2, 3)  )</f>
        <v>0</v>
      </c>
      <c r="Y160" s="71">
        <f>IF(SUBTOTAL(3,Exts[avgusers]),Exts[avgusers],0)</f>
        <v>2356</v>
      </c>
      <c r="Z160" s="69">
        <f ca="1">IF(SUBTOTAL(3,Exts[CurVersion]),TODAY()-Exts[CurVersion],0)</f>
        <v>121</v>
      </c>
      <c r="AA160" s="69">
        <f>IF(Exts[cTB52]=DATE(2099,1,1), 0, Exts[cTB52]-$AA$6)</f>
        <v>0</v>
      </c>
      <c r="AB160" s="69">
        <f>IF(Exts[[#This Row],[cTB60]]=DATE(2099,1,1), 0, Exts[[#This Row],[cTB60]]-$AA$7)</f>
        <v>186</v>
      </c>
      <c r="AC160" s="69">
        <f>IF(Exts[[#This Row],[cTB68]]=DATE(2099,1,1), 0, Exts[[#This Row],[cTB68]]-$AA$8)</f>
        <v>0</v>
      </c>
      <c r="AD160" s="70">
        <f t="shared" si="7"/>
        <v>142</v>
      </c>
      <c r="AE160" s="70"/>
      <c r="AF160" s="70">
        <f>IF(Exts[[#This Row],[OID]], INDEX( Exts[], MATCH(Exts[[#This Row],[OID]],Exts[ID],0), MATCH("avgusers", Exts[#Headers],0) )+1, Exts[[#This Row],[avgusers]])</f>
        <v>2356</v>
      </c>
      <c r="AG160" s="70"/>
      <c r="AH160" s="70"/>
      <c r="AI160" s="70"/>
    </row>
    <row r="161" spans="1:35" x14ac:dyDescent="0.35">
      <c r="A161" s="72">
        <v>310</v>
      </c>
      <c r="B161" s="72" t="s">
        <v>223</v>
      </c>
      <c r="C161" s="72">
        <v>2306</v>
      </c>
      <c r="D161" s="72">
        <v>94</v>
      </c>
      <c r="E161" s="68">
        <v>43240</v>
      </c>
      <c r="F161" s="72">
        <v>2</v>
      </c>
      <c r="G161" s="72">
        <v>60</v>
      </c>
      <c r="H161" s="72">
        <v>0</v>
      </c>
      <c r="I161" s="72">
        <v>2</v>
      </c>
      <c r="J161" s="72" t="s">
        <v>415</v>
      </c>
      <c r="K161" s="72">
        <v>204</v>
      </c>
      <c r="L161" s="72">
        <v>9020</v>
      </c>
      <c r="M161" s="72"/>
      <c r="N161" s="68">
        <v>42237</v>
      </c>
      <c r="O161" s="68">
        <v>43239</v>
      </c>
      <c r="P161" s="68">
        <v>72686</v>
      </c>
      <c r="Q161" s="68">
        <v>72686</v>
      </c>
      <c r="R161" s="72" t="s">
        <v>4955</v>
      </c>
      <c r="S161" s="72" t="s">
        <v>4956</v>
      </c>
      <c r="T161" s="70">
        <f>IF(Exts[cTB52]=DATE(2099,1,1), 0, IF(Exts[minV]&gt;52, 1, 2))</f>
        <v>2</v>
      </c>
      <c r="U161" s="69">
        <f t="shared" si="6"/>
        <v>1</v>
      </c>
      <c r="V161" s="69">
        <f>IF(Exts[cTB60]=DATE(2099,1,1), 0, IF(Exts[minV]&gt;60.9, 1, 2))</f>
        <v>2</v>
      </c>
      <c r="W161" s="70">
        <f>IF(Exts[cTB61-67]=DATE(2099,1,1), 0, IF(Exts[minV]&gt;67.9, 1, 2))</f>
        <v>0</v>
      </c>
      <c r="X161" s="70">
        <f>IF( OR( Exts[cTB68]=DATE(2099,1,1), Exts[Mext]=0 ), 0, IF( OR( Exts[maxV]&lt;68, Exts[minV]&gt;68 ), 2, 3)  )</f>
        <v>0</v>
      </c>
      <c r="Y161" s="71">
        <f>IF(SUBTOTAL(3,Exts[avgusers]),Exts[avgusers],0)</f>
        <v>2306</v>
      </c>
      <c r="Z161" s="69">
        <f ca="1">IF(SUBTOTAL(3,Exts[CurVersion]),TODAY()-Exts[CurVersion],0)</f>
        <v>485</v>
      </c>
      <c r="AA161" s="69">
        <f>IF(Exts[cTB52]=DATE(2099,1,1), 0, Exts[cTB52]-$AA$6)</f>
        <v>-561</v>
      </c>
      <c r="AB161" s="69">
        <f>IF(Exts[[#This Row],[cTB60]]=DATE(2099,1,1), 0, Exts[[#This Row],[cTB60]]-$AA$7)</f>
        <v>-21</v>
      </c>
      <c r="AC161" s="69">
        <f>IF(Exts[[#This Row],[cTB68]]=DATE(2099,1,1), 0, Exts[[#This Row],[cTB68]]-$AA$8)</f>
        <v>0</v>
      </c>
      <c r="AD161" s="70">
        <f t="shared" si="7"/>
        <v>143</v>
      </c>
      <c r="AE161" s="70"/>
      <c r="AF161" s="70">
        <f>IF(Exts[[#This Row],[OID]], INDEX( Exts[], MATCH(Exts[[#This Row],[OID]],Exts[ID],0), MATCH("avgusers", Exts[#Headers],0) )+1, Exts[[#This Row],[avgusers]])</f>
        <v>2306</v>
      </c>
      <c r="AG161" s="70"/>
      <c r="AH161" s="70"/>
      <c r="AI161" s="70"/>
    </row>
    <row r="162" spans="1:35" x14ac:dyDescent="0.35">
      <c r="A162" s="72">
        <v>70768</v>
      </c>
      <c r="B162" s="72" t="s">
        <v>203</v>
      </c>
      <c r="C162" s="72">
        <v>2258</v>
      </c>
      <c r="D162" s="72">
        <v>260</v>
      </c>
      <c r="E162" s="68">
        <v>40834</v>
      </c>
      <c r="F162" s="72">
        <v>3.1</v>
      </c>
      <c r="G162" s="72">
        <v>31</v>
      </c>
      <c r="H162" s="72">
        <v>0</v>
      </c>
      <c r="I162" s="72">
        <v>1</v>
      </c>
      <c r="J162" s="72" t="s">
        <v>204</v>
      </c>
      <c r="K162" s="72">
        <v>879821</v>
      </c>
      <c r="L162" s="72"/>
      <c r="M162" s="72"/>
      <c r="N162" s="68">
        <v>72686</v>
      </c>
      <c r="O162" s="68">
        <v>72686</v>
      </c>
      <c r="P162" s="68">
        <v>72686</v>
      </c>
      <c r="Q162" s="68">
        <v>72686</v>
      </c>
      <c r="R162" s="72" t="s">
        <v>5622</v>
      </c>
      <c r="S162" s="72" t="s">
        <v>3058</v>
      </c>
      <c r="T162" s="70">
        <f>IF(Exts[cTB52]=DATE(2099,1,1), 0, IF(Exts[minV]&gt;52, 1, 2))</f>
        <v>0</v>
      </c>
      <c r="U162" s="69">
        <f t="shared" si="6"/>
        <v>0</v>
      </c>
      <c r="V162" s="69">
        <f>IF(Exts[cTB60]=DATE(2099,1,1), 0, IF(Exts[minV]&gt;60.9, 1, 2))</f>
        <v>0</v>
      </c>
      <c r="W162" s="70">
        <f>IF(Exts[cTB61-67]=DATE(2099,1,1), 0, IF(Exts[minV]&gt;67.9, 1, 2))</f>
        <v>0</v>
      </c>
      <c r="X162" s="70">
        <f>IF( OR( Exts[cTB68]=DATE(2099,1,1), Exts[Mext]=0 ), 0, IF( OR( Exts[maxV]&lt;68, Exts[minV]&gt;68 ), 2, 3)  )</f>
        <v>0</v>
      </c>
      <c r="Y162" s="71">
        <f>IF(SUBTOTAL(3,Exts[avgusers]),Exts[avgusers],0)</f>
        <v>2258</v>
      </c>
      <c r="Z162" s="69">
        <f ca="1">IF(SUBTOTAL(3,Exts[CurVersion]),TODAY()-Exts[CurVersion],0)</f>
        <v>2891</v>
      </c>
      <c r="AA162" s="69">
        <f>IF(Exts[cTB52]=DATE(2099,1,1), 0, Exts[cTB52]-$AA$6)</f>
        <v>0</v>
      </c>
      <c r="AB162" s="69">
        <f>IF(Exts[[#This Row],[cTB60]]=DATE(2099,1,1), 0, Exts[[#This Row],[cTB60]]-$AA$7)</f>
        <v>0</v>
      </c>
      <c r="AC162" s="69">
        <f>IF(Exts[[#This Row],[cTB68]]=DATE(2099,1,1), 0, Exts[[#This Row],[cTB68]]-$AA$8)</f>
        <v>0</v>
      </c>
      <c r="AD162" s="70">
        <f t="shared" si="7"/>
        <v>144</v>
      </c>
      <c r="AE162" s="70"/>
      <c r="AF162" s="70">
        <f>IF(Exts[[#This Row],[OID]], INDEX( Exts[], MATCH(Exts[[#This Row],[OID]],Exts[ID],0), MATCH("avgusers", Exts[#Headers],0) )+1, Exts[[#This Row],[avgusers]])</f>
        <v>2258</v>
      </c>
      <c r="AG162" s="70"/>
      <c r="AH162" s="70"/>
      <c r="AI162" s="70"/>
    </row>
    <row r="163" spans="1:35" x14ac:dyDescent="0.35">
      <c r="A163" s="72">
        <v>769143</v>
      </c>
      <c r="B163" s="72" t="s">
        <v>229</v>
      </c>
      <c r="C163" s="72">
        <v>2233</v>
      </c>
      <c r="D163" s="72">
        <v>166</v>
      </c>
      <c r="E163" s="68">
        <v>43206</v>
      </c>
      <c r="F163" s="72">
        <v>45</v>
      </c>
      <c r="G163" s="72">
        <v>60</v>
      </c>
      <c r="H163" s="72">
        <v>0</v>
      </c>
      <c r="I163" s="72">
        <v>1</v>
      </c>
      <c r="J163" s="72" t="s">
        <v>230</v>
      </c>
      <c r="K163" s="72">
        <v>12760509</v>
      </c>
      <c r="L163" s="72"/>
      <c r="M163" s="72"/>
      <c r="N163" s="68">
        <v>42847</v>
      </c>
      <c r="O163" s="68">
        <v>43206</v>
      </c>
      <c r="P163" s="68">
        <v>72686</v>
      </c>
      <c r="Q163" s="68">
        <v>72686</v>
      </c>
      <c r="R163" s="72" t="s">
        <v>6599</v>
      </c>
      <c r="S163" s="72" t="s">
        <v>6600</v>
      </c>
      <c r="T163" s="70">
        <f>IF(Exts[cTB52]=DATE(2099,1,1), 0, IF(Exts[minV]&gt;52, 1, 2))</f>
        <v>2</v>
      </c>
      <c r="U163" s="69">
        <f t="shared" si="6"/>
        <v>1</v>
      </c>
      <c r="V163" s="69">
        <f>IF(Exts[cTB60]=DATE(2099,1,1), 0, IF(Exts[minV]&gt;60.9, 1, 2))</f>
        <v>2</v>
      </c>
      <c r="W163" s="70">
        <f>IF(Exts[cTB61-67]=DATE(2099,1,1), 0, IF(Exts[minV]&gt;67.9, 1, 2))</f>
        <v>0</v>
      </c>
      <c r="X163" s="70">
        <f>IF( OR( Exts[cTB68]=DATE(2099,1,1), Exts[Mext]=0 ), 0, IF( OR( Exts[maxV]&lt;68, Exts[minV]&gt;68 ), 2, 3)  )</f>
        <v>0</v>
      </c>
      <c r="Y163" s="71">
        <f>IF(SUBTOTAL(3,Exts[avgusers]),Exts[avgusers],0)</f>
        <v>2233</v>
      </c>
      <c r="Z163" s="69">
        <f ca="1">IF(SUBTOTAL(3,Exts[CurVersion]),TODAY()-Exts[CurVersion],0)</f>
        <v>519</v>
      </c>
      <c r="AA163" s="69">
        <f>IF(Exts[cTB52]=DATE(2099,1,1), 0, Exts[cTB52]-$AA$6)</f>
        <v>49</v>
      </c>
      <c r="AB163" s="69">
        <f>IF(Exts[[#This Row],[cTB60]]=DATE(2099,1,1), 0, Exts[[#This Row],[cTB60]]-$AA$7)</f>
        <v>-54</v>
      </c>
      <c r="AC163" s="69">
        <f>IF(Exts[[#This Row],[cTB68]]=DATE(2099,1,1), 0, Exts[[#This Row],[cTB68]]-$AA$8)</f>
        <v>0</v>
      </c>
      <c r="AD163" s="70">
        <f t="shared" si="7"/>
        <v>145</v>
      </c>
      <c r="AE163" s="70"/>
      <c r="AF163" s="70">
        <f>IF(Exts[[#This Row],[OID]], INDEX( Exts[], MATCH(Exts[[#This Row],[OID]],Exts[ID],0), MATCH("avgusers", Exts[#Headers],0) )+1, Exts[[#This Row],[avgusers]])</f>
        <v>2233</v>
      </c>
      <c r="AG163" s="70"/>
      <c r="AH163" s="70"/>
      <c r="AI163" s="70"/>
    </row>
    <row r="164" spans="1:35" x14ac:dyDescent="0.35">
      <c r="A164" s="72">
        <v>986476</v>
      </c>
      <c r="B164" s="72" t="s">
        <v>870</v>
      </c>
      <c r="C164" s="72">
        <v>2209</v>
      </c>
      <c r="D164" s="72">
        <v>0</v>
      </c>
      <c r="E164" s="68">
        <v>43481</v>
      </c>
      <c r="F164" s="72">
        <v>60</v>
      </c>
      <c r="G164" s="72">
        <v>60</v>
      </c>
      <c r="H164" s="72">
        <v>0</v>
      </c>
      <c r="I164" s="72">
        <v>1</v>
      </c>
      <c r="J164" s="72" t="s">
        <v>871</v>
      </c>
      <c r="K164" s="72">
        <v>14160347</v>
      </c>
      <c r="L164" s="72"/>
      <c r="M164" s="72"/>
      <c r="N164" s="68">
        <v>72686</v>
      </c>
      <c r="O164" s="68">
        <v>43472</v>
      </c>
      <c r="P164" s="68">
        <v>72686</v>
      </c>
      <c r="Q164" s="68">
        <v>72686</v>
      </c>
      <c r="R164" s="72" t="s">
        <v>6700</v>
      </c>
      <c r="S164" s="72" t="s">
        <v>6701</v>
      </c>
      <c r="T164" s="70">
        <f>IF(Exts[cTB52]=DATE(2099,1,1), 0, IF(Exts[minV]&gt;52, 1, 2))</f>
        <v>0</v>
      </c>
      <c r="U164" s="69">
        <f t="shared" si="6"/>
        <v>0</v>
      </c>
      <c r="V164" s="69">
        <f>IF(Exts[cTB60]=DATE(2099,1,1), 0, IF(Exts[minV]&gt;60.9, 1, 2))</f>
        <v>2</v>
      </c>
      <c r="W164" s="70">
        <f>IF(Exts[cTB61-67]=DATE(2099,1,1), 0, IF(Exts[minV]&gt;67.9, 1, 2))</f>
        <v>0</v>
      </c>
      <c r="X164" s="70">
        <f>IF( OR( Exts[cTB68]=DATE(2099,1,1), Exts[Mext]=0 ), 0, IF( OR( Exts[maxV]&lt;68, Exts[minV]&gt;68 ), 2, 3)  )</f>
        <v>0</v>
      </c>
      <c r="Y164" s="71">
        <f>IF(SUBTOTAL(3,Exts[avgusers]),Exts[avgusers],0)</f>
        <v>2209</v>
      </c>
      <c r="Z164" s="69">
        <f ca="1">IF(SUBTOTAL(3,Exts[CurVersion]),TODAY()-Exts[CurVersion],0)</f>
        <v>244</v>
      </c>
      <c r="AA164" s="69">
        <f>IF(Exts[cTB52]=DATE(2099,1,1), 0, Exts[cTB52]-$AA$6)</f>
        <v>0</v>
      </c>
      <c r="AB164" s="69">
        <f>IF(Exts[[#This Row],[cTB60]]=DATE(2099,1,1), 0, Exts[[#This Row],[cTB60]]-$AA$7)</f>
        <v>212</v>
      </c>
      <c r="AC164" s="69">
        <f>IF(Exts[[#This Row],[cTB68]]=DATE(2099,1,1), 0, Exts[[#This Row],[cTB68]]-$AA$8)</f>
        <v>0</v>
      </c>
      <c r="AD164" s="70">
        <f t="shared" si="7"/>
        <v>146</v>
      </c>
      <c r="AE164" s="70"/>
      <c r="AF164" s="70">
        <f>IF(Exts[[#This Row],[OID]], INDEX( Exts[], MATCH(Exts[[#This Row],[OID]],Exts[ID],0), MATCH("avgusers", Exts[#Headers],0) )+1, Exts[[#This Row],[avgusers]])</f>
        <v>2209</v>
      </c>
      <c r="AG164" s="70"/>
      <c r="AH164" s="70"/>
      <c r="AI164" s="70"/>
    </row>
    <row r="165" spans="1:35" x14ac:dyDescent="0.35">
      <c r="A165" s="72">
        <v>175989</v>
      </c>
      <c r="B165" s="72" t="s">
        <v>239</v>
      </c>
      <c r="C165" s="72">
        <v>2205</v>
      </c>
      <c r="D165" s="72">
        <v>73</v>
      </c>
      <c r="E165" s="68">
        <v>43405</v>
      </c>
      <c r="F165" s="72">
        <v>3</v>
      </c>
      <c r="G165" s="72">
        <v>60</v>
      </c>
      <c r="H165" s="72">
        <v>0</v>
      </c>
      <c r="I165" s="72">
        <v>1</v>
      </c>
      <c r="J165" s="72" t="s">
        <v>67</v>
      </c>
      <c r="K165" s="72">
        <v>5250414</v>
      </c>
      <c r="L165" s="72"/>
      <c r="M165" s="72"/>
      <c r="N165" s="68">
        <v>42646</v>
      </c>
      <c r="O165" s="68">
        <v>43342</v>
      </c>
      <c r="P165" s="68">
        <v>72686</v>
      </c>
      <c r="Q165" s="68">
        <v>72686</v>
      </c>
      <c r="R165" s="72" t="s">
        <v>5686</v>
      </c>
      <c r="S165" s="72" t="s">
        <v>3058</v>
      </c>
      <c r="T165" s="70">
        <f>IF(Exts[cTB52]=DATE(2099,1,1), 0, IF(Exts[minV]&gt;52, 1, 2))</f>
        <v>2</v>
      </c>
      <c r="U165" s="69">
        <f t="shared" si="6"/>
        <v>1</v>
      </c>
      <c r="V165" s="69">
        <f>IF(Exts[cTB60]=DATE(2099,1,1), 0, IF(Exts[minV]&gt;60.9, 1, 2))</f>
        <v>2</v>
      </c>
      <c r="W165" s="70">
        <f>IF(Exts[cTB61-67]=DATE(2099,1,1), 0, IF(Exts[minV]&gt;67.9, 1, 2))</f>
        <v>0</v>
      </c>
      <c r="X165" s="70">
        <f>IF( OR( Exts[cTB68]=DATE(2099,1,1), Exts[Mext]=0 ), 0, IF( OR( Exts[maxV]&lt;68, Exts[minV]&gt;68 ), 2, 3)  )</f>
        <v>0</v>
      </c>
      <c r="Y165" s="71">
        <f>IF(SUBTOTAL(3,Exts[avgusers]),Exts[avgusers],0)</f>
        <v>2205</v>
      </c>
      <c r="Z165" s="69">
        <f ca="1">IF(SUBTOTAL(3,Exts[CurVersion]),TODAY()-Exts[CurVersion],0)</f>
        <v>320</v>
      </c>
      <c r="AA165" s="69">
        <f>IF(Exts[cTB52]=DATE(2099,1,1), 0, Exts[cTB52]-$AA$6)</f>
        <v>-152</v>
      </c>
      <c r="AB165" s="69">
        <f>IF(Exts[[#This Row],[cTB60]]=DATE(2099,1,1), 0, Exts[[#This Row],[cTB60]]-$AA$7)</f>
        <v>82</v>
      </c>
      <c r="AC165" s="69">
        <f>IF(Exts[[#This Row],[cTB68]]=DATE(2099,1,1), 0, Exts[[#This Row],[cTB68]]-$AA$8)</f>
        <v>0</v>
      </c>
      <c r="AD165" s="70">
        <f t="shared" si="7"/>
        <v>147</v>
      </c>
      <c r="AE165" s="70"/>
      <c r="AF165" s="70">
        <f>IF(Exts[[#This Row],[OID]], INDEX( Exts[], MATCH(Exts[[#This Row],[OID]],Exts[ID],0), MATCH("avgusers", Exts[#Headers],0) )+1, Exts[[#This Row],[avgusers]])</f>
        <v>2205</v>
      </c>
      <c r="AG165" s="70"/>
      <c r="AH165" s="70"/>
      <c r="AI165" s="70"/>
    </row>
    <row r="166" spans="1:35" x14ac:dyDescent="0.35">
      <c r="A166" s="72">
        <v>176736</v>
      </c>
      <c r="B166" s="72" t="s">
        <v>416</v>
      </c>
      <c r="C166" s="72">
        <v>2159</v>
      </c>
      <c r="D166" s="72">
        <v>48</v>
      </c>
      <c r="E166" s="68">
        <v>43711</v>
      </c>
      <c r="F166" s="72">
        <v>57</v>
      </c>
      <c r="G166" s="72">
        <v>60</v>
      </c>
      <c r="H166" s="72">
        <v>0</v>
      </c>
      <c r="I166" s="72">
        <v>1</v>
      </c>
      <c r="J166" s="72" t="s">
        <v>417</v>
      </c>
      <c r="K166" s="72">
        <v>5351245</v>
      </c>
      <c r="L166" s="72"/>
      <c r="M166" s="72"/>
      <c r="N166" s="68">
        <v>42285</v>
      </c>
      <c r="O166" s="68">
        <v>42285</v>
      </c>
      <c r="P166" s="68">
        <v>72686</v>
      </c>
      <c r="Q166" s="68">
        <v>72686</v>
      </c>
      <c r="R166" s="72" t="s">
        <v>5687</v>
      </c>
      <c r="S166" s="72" t="s">
        <v>3058</v>
      </c>
      <c r="T166" s="70">
        <f>IF(Exts[cTB52]=DATE(2099,1,1), 0, IF(Exts[minV]&gt;52, 1, 2))</f>
        <v>1</v>
      </c>
      <c r="U166" s="69">
        <f t="shared" si="6"/>
        <v>1</v>
      </c>
      <c r="V166" s="69">
        <f>IF(Exts[cTB60]=DATE(2099,1,1), 0, IF(Exts[minV]&gt;60.9, 1, 2))</f>
        <v>2</v>
      </c>
      <c r="W166" s="70">
        <f>IF(Exts[cTB61-67]=DATE(2099,1,1), 0, IF(Exts[minV]&gt;67.9, 1, 2))</f>
        <v>0</v>
      </c>
      <c r="X166" s="70">
        <f>IF( OR( Exts[cTB68]=DATE(2099,1,1), Exts[Mext]=0 ), 0, IF( OR( Exts[maxV]&lt;68, Exts[minV]&gt;68 ), 2, 3)  )</f>
        <v>0</v>
      </c>
      <c r="Y166" s="71">
        <f>IF(SUBTOTAL(3,Exts[avgusers]),Exts[avgusers],0)</f>
        <v>2159</v>
      </c>
      <c r="Z166" s="69">
        <f ca="1">IF(SUBTOTAL(3,Exts[CurVersion]),TODAY()-Exts[CurVersion],0)</f>
        <v>14</v>
      </c>
      <c r="AA166" s="69">
        <f>IF(Exts[cTB52]=DATE(2099,1,1), 0, Exts[cTB52]-$AA$6)</f>
        <v>-513</v>
      </c>
      <c r="AB166" s="69">
        <f>IF(Exts[[#This Row],[cTB60]]=DATE(2099,1,1), 0, Exts[[#This Row],[cTB60]]-$AA$7)</f>
        <v>-975</v>
      </c>
      <c r="AC166" s="69">
        <f>IF(Exts[[#This Row],[cTB68]]=DATE(2099,1,1), 0, Exts[[#This Row],[cTB68]]-$AA$8)</f>
        <v>0</v>
      </c>
      <c r="AD166" s="70">
        <f t="shared" si="7"/>
        <v>148</v>
      </c>
      <c r="AE166" s="70"/>
      <c r="AF166" s="70">
        <f>IF(Exts[[#This Row],[OID]], INDEX( Exts[], MATCH(Exts[[#This Row],[OID]],Exts[ID],0), MATCH("avgusers", Exts[#Headers],0) )+1, Exts[[#This Row],[avgusers]])</f>
        <v>2159</v>
      </c>
      <c r="AG166" s="70"/>
      <c r="AH166" s="70"/>
      <c r="AI166" s="70"/>
    </row>
    <row r="167" spans="1:35" x14ac:dyDescent="0.35">
      <c r="A167" s="72">
        <v>70</v>
      </c>
      <c r="B167" s="72" t="s">
        <v>227</v>
      </c>
      <c r="C167" s="72">
        <v>2147</v>
      </c>
      <c r="D167" s="72">
        <v>77</v>
      </c>
      <c r="E167" s="68">
        <v>39341</v>
      </c>
      <c r="F167" s="72">
        <v>1.5</v>
      </c>
      <c r="G167" s="72">
        <v>3</v>
      </c>
      <c r="H167" s="72">
        <v>0</v>
      </c>
      <c r="I167" s="72">
        <v>1</v>
      </c>
      <c r="J167" s="72" t="s">
        <v>228</v>
      </c>
      <c r="K167" s="72">
        <v>52</v>
      </c>
      <c r="L167" s="72"/>
      <c r="M167" s="72"/>
      <c r="N167" s="68">
        <v>72686</v>
      </c>
      <c r="O167" s="68">
        <v>72686</v>
      </c>
      <c r="P167" s="68">
        <v>72686</v>
      </c>
      <c r="Q167" s="68">
        <v>72686</v>
      </c>
      <c r="R167" s="72" t="s">
        <v>4923</v>
      </c>
      <c r="S167" s="72" t="s">
        <v>3058</v>
      </c>
      <c r="T167" s="70">
        <f>IF(Exts[cTB52]=DATE(2099,1,1), 0, IF(Exts[minV]&gt;52, 1, 2))</f>
        <v>0</v>
      </c>
      <c r="U167" s="69">
        <f t="shared" si="6"/>
        <v>0</v>
      </c>
      <c r="V167" s="69">
        <f>IF(Exts[cTB60]=DATE(2099,1,1), 0, IF(Exts[minV]&gt;60.9, 1, 2))</f>
        <v>0</v>
      </c>
      <c r="W167" s="70">
        <f>IF(Exts[cTB61-67]=DATE(2099,1,1), 0, IF(Exts[minV]&gt;67.9, 1, 2))</f>
        <v>0</v>
      </c>
      <c r="X167" s="70">
        <f>IF( OR( Exts[cTB68]=DATE(2099,1,1), Exts[Mext]=0 ), 0, IF( OR( Exts[maxV]&lt;68, Exts[minV]&gt;68 ), 2, 3)  )</f>
        <v>0</v>
      </c>
      <c r="Y167" s="71">
        <f>IF(SUBTOTAL(3,Exts[avgusers]),Exts[avgusers],0)</f>
        <v>2147</v>
      </c>
      <c r="Z167" s="69">
        <f ca="1">IF(SUBTOTAL(3,Exts[CurVersion]),TODAY()-Exts[CurVersion],0)</f>
        <v>4384</v>
      </c>
      <c r="AA167" s="69">
        <f>IF(Exts[cTB52]=DATE(2099,1,1), 0, Exts[cTB52]-$AA$6)</f>
        <v>0</v>
      </c>
      <c r="AB167" s="69">
        <f>IF(Exts[[#This Row],[cTB60]]=DATE(2099,1,1), 0, Exts[[#This Row],[cTB60]]-$AA$7)</f>
        <v>0</v>
      </c>
      <c r="AC167" s="69">
        <f>IF(Exts[[#This Row],[cTB68]]=DATE(2099,1,1), 0, Exts[[#This Row],[cTB68]]-$AA$8)</f>
        <v>0</v>
      </c>
      <c r="AD167" s="70">
        <f t="shared" si="7"/>
        <v>149</v>
      </c>
      <c r="AE167" s="70"/>
      <c r="AF167" s="70">
        <f>IF(Exts[[#This Row],[OID]], INDEX( Exts[], MATCH(Exts[[#This Row],[OID]],Exts[ID],0), MATCH("avgusers", Exts[#Headers],0) )+1, Exts[[#This Row],[avgusers]])</f>
        <v>2147</v>
      </c>
      <c r="AG167" s="70"/>
      <c r="AH167" s="70"/>
      <c r="AI167" s="70"/>
    </row>
    <row r="168" spans="1:35" x14ac:dyDescent="0.35">
      <c r="A168" s="72">
        <v>287743</v>
      </c>
      <c r="B168" s="72" t="s">
        <v>418</v>
      </c>
      <c r="C168" s="72">
        <v>2140</v>
      </c>
      <c r="D168" s="72">
        <v>47</v>
      </c>
      <c r="E168" s="68">
        <v>43559</v>
      </c>
      <c r="F168" s="72">
        <v>3</v>
      </c>
      <c r="G168" s="72">
        <v>60</v>
      </c>
      <c r="H168" s="72">
        <v>0</v>
      </c>
      <c r="I168" s="72">
        <v>1</v>
      </c>
      <c r="J168" s="72" t="s">
        <v>419</v>
      </c>
      <c r="K168" s="72">
        <v>1226917</v>
      </c>
      <c r="L168" s="72"/>
      <c r="M168" s="72"/>
      <c r="N168" s="68">
        <v>43332</v>
      </c>
      <c r="O168" s="68">
        <v>43332</v>
      </c>
      <c r="P168" s="68">
        <v>72686</v>
      </c>
      <c r="Q168" s="68">
        <v>72686</v>
      </c>
      <c r="R168" s="72" t="s">
        <v>5805</v>
      </c>
      <c r="S168" s="72" t="s">
        <v>5806</v>
      </c>
      <c r="T168" s="70">
        <f>IF(Exts[cTB52]=DATE(2099,1,1), 0, IF(Exts[minV]&gt;52, 1, 2))</f>
        <v>2</v>
      </c>
      <c r="U168" s="69">
        <f t="shared" si="6"/>
        <v>1</v>
      </c>
      <c r="V168" s="69">
        <f>IF(Exts[cTB60]=DATE(2099,1,1), 0, IF(Exts[minV]&gt;60.9, 1, 2))</f>
        <v>2</v>
      </c>
      <c r="W168" s="70">
        <f>IF(Exts[cTB61-67]=DATE(2099,1,1), 0, IF(Exts[minV]&gt;67.9, 1, 2))</f>
        <v>0</v>
      </c>
      <c r="X168" s="70">
        <f>IF( OR( Exts[cTB68]=DATE(2099,1,1), Exts[Mext]=0 ), 0, IF( OR( Exts[maxV]&lt;68, Exts[minV]&gt;68 ), 2, 3)  )</f>
        <v>0</v>
      </c>
      <c r="Y168" s="71">
        <f>IF(SUBTOTAL(3,Exts[avgusers]),Exts[avgusers],0)</f>
        <v>2140</v>
      </c>
      <c r="Z168" s="69">
        <f ca="1">IF(SUBTOTAL(3,Exts[CurVersion]),TODAY()-Exts[CurVersion],0)</f>
        <v>166</v>
      </c>
      <c r="AA168" s="69">
        <f>IF(Exts[cTB52]=DATE(2099,1,1), 0, Exts[cTB52]-$AA$6)</f>
        <v>534</v>
      </c>
      <c r="AB168" s="69">
        <f>IF(Exts[[#This Row],[cTB60]]=DATE(2099,1,1), 0, Exts[[#This Row],[cTB60]]-$AA$7)</f>
        <v>72</v>
      </c>
      <c r="AC168" s="69">
        <f>IF(Exts[[#This Row],[cTB68]]=DATE(2099,1,1), 0, Exts[[#This Row],[cTB68]]-$AA$8)</f>
        <v>0</v>
      </c>
      <c r="AD168" s="70">
        <f t="shared" si="7"/>
        <v>150</v>
      </c>
      <c r="AE168" s="70"/>
      <c r="AF168" s="70">
        <f>IF(Exts[[#This Row],[OID]], INDEX( Exts[], MATCH(Exts[[#This Row],[OID]],Exts[ID],0), MATCH("avgusers", Exts[#Headers],0) )+1, Exts[[#This Row],[avgusers]])</f>
        <v>2140</v>
      </c>
      <c r="AG168" s="70"/>
      <c r="AH168" s="70"/>
      <c r="AI168" s="70"/>
    </row>
    <row r="169" spans="1:35" x14ac:dyDescent="0.35">
      <c r="A169" s="72">
        <v>354877</v>
      </c>
      <c r="B169" s="72" t="s">
        <v>844</v>
      </c>
      <c r="C169" s="72">
        <v>2091</v>
      </c>
      <c r="D169" s="72">
        <v>28</v>
      </c>
      <c r="E169" s="68">
        <v>43391</v>
      </c>
      <c r="F169" s="72">
        <v>5</v>
      </c>
      <c r="G169" s="72">
        <v>60</v>
      </c>
      <c r="H169" s="72">
        <v>0</v>
      </c>
      <c r="I169" s="72">
        <v>1</v>
      </c>
      <c r="J169" s="72" t="s">
        <v>120</v>
      </c>
      <c r="K169" s="72">
        <v>6014727</v>
      </c>
      <c r="L169" s="72"/>
      <c r="M169" s="72"/>
      <c r="N169" s="68">
        <v>43390</v>
      </c>
      <c r="O169" s="68">
        <v>43390</v>
      </c>
      <c r="P169" s="68">
        <v>72686</v>
      </c>
      <c r="Q169" s="68">
        <v>72686</v>
      </c>
      <c r="R169" s="72" t="s">
        <v>5959</v>
      </c>
      <c r="S169" s="72" t="s">
        <v>3058</v>
      </c>
      <c r="T169" s="70">
        <f>IF(Exts[cTB52]=DATE(2099,1,1), 0, IF(Exts[minV]&gt;52, 1, 2))</f>
        <v>2</v>
      </c>
      <c r="U169" s="69">
        <f t="shared" si="6"/>
        <v>1</v>
      </c>
      <c r="V169" s="69">
        <f>IF(Exts[cTB60]=DATE(2099,1,1), 0, IF(Exts[minV]&gt;60.9, 1, 2))</f>
        <v>2</v>
      </c>
      <c r="W169" s="70">
        <f>IF(Exts[cTB61-67]=DATE(2099,1,1), 0, IF(Exts[minV]&gt;67.9, 1, 2))</f>
        <v>0</v>
      </c>
      <c r="X169" s="70">
        <f>IF( OR( Exts[cTB68]=DATE(2099,1,1), Exts[Mext]=0 ), 0, IF( OR( Exts[maxV]&lt;68, Exts[minV]&gt;68 ), 2, 3)  )</f>
        <v>0</v>
      </c>
      <c r="Y169" s="71">
        <f>IF(SUBTOTAL(3,Exts[avgusers]),Exts[avgusers],0)</f>
        <v>2091</v>
      </c>
      <c r="Z169" s="69">
        <f ca="1">IF(SUBTOTAL(3,Exts[CurVersion]),TODAY()-Exts[CurVersion],0)</f>
        <v>334</v>
      </c>
      <c r="AA169" s="69">
        <f>IF(Exts[cTB52]=DATE(2099,1,1), 0, Exts[cTB52]-$AA$6)</f>
        <v>592</v>
      </c>
      <c r="AB169" s="69">
        <f>IF(Exts[[#This Row],[cTB60]]=DATE(2099,1,1), 0, Exts[[#This Row],[cTB60]]-$AA$7)</f>
        <v>130</v>
      </c>
      <c r="AC169" s="69">
        <f>IF(Exts[[#This Row],[cTB68]]=DATE(2099,1,1), 0, Exts[[#This Row],[cTB68]]-$AA$8)</f>
        <v>0</v>
      </c>
      <c r="AD169" s="70">
        <f t="shared" si="7"/>
        <v>151</v>
      </c>
      <c r="AE169" s="70"/>
      <c r="AF169" s="70">
        <f>IF(Exts[[#This Row],[OID]], INDEX( Exts[], MATCH(Exts[[#This Row],[OID]],Exts[ID],0), MATCH("avgusers", Exts[#Headers],0) )+1, Exts[[#This Row],[avgusers]])</f>
        <v>2091</v>
      </c>
      <c r="AG169" s="70"/>
      <c r="AH169" s="70"/>
      <c r="AI169" s="70"/>
    </row>
    <row r="170" spans="1:35" x14ac:dyDescent="0.35">
      <c r="A170" s="72">
        <v>11646</v>
      </c>
      <c r="B170" s="72" t="s">
        <v>6844</v>
      </c>
      <c r="C170" s="72">
        <v>2081</v>
      </c>
      <c r="D170" s="72">
        <v>66</v>
      </c>
      <c r="E170" s="68">
        <v>43274</v>
      </c>
      <c r="F170" s="72">
        <v>68</v>
      </c>
      <c r="G170" s="72">
        <v>100</v>
      </c>
      <c r="H170" s="72">
        <v>1</v>
      </c>
      <c r="I170" s="72">
        <v>1</v>
      </c>
      <c r="J170" s="72" t="s">
        <v>81</v>
      </c>
      <c r="K170" s="72">
        <v>1680847</v>
      </c>
      <c r="L170" s="72"/>
      <c r="M170" s="72"/>
      <c r="N170" s="68">
        <v>40750</v>
      </c>
      <c r="O170" s="68">
        <v>43274</v>
      </c>
      <c r="P170" s="68">
        <v>72686</v>
      </c>
      <c r="Q170" s="68">
        <v>43723</v>
      </c>
      <c r="R170" s="72" t="s">
        <v>5495</v>
      </c>
      <c r="S170" s="72" t="s">
        <v>6765</v>
      </c>
      <c r="T170" s="70">
        <f>IF(Exts[cTB52]=DATE(2099,1,1), 0, IF(Exts[minV]&gt;52, 1, 2))</f>
        <v>1</v>
      </c>
      <c r="U170" s="69">
        <f t="shared" si="6"/>
        <v>0</v>
      </c>
      <c r="V170" s="69">
        <f>IF(Exts[cTB60]=DATE(2099,1,1), 0, IF(Exts[minV]&gt;60.9, 1, 2))</f>
        <v>1</v>
      </c>
      <c r="W170" s="70">
        <f>IF(Exts[cTB61-67]=DATE(2099,1,1), 0, IF(Exts[minV]&gt;67.9, 1, 2))</f>
        <v>0</v>
      </c>
      <c r="X170" s="70">
        <f>IF( OR( Exts[cTB68]=DATE(2099,1,1), Exts[Mext]=0 ), 0, IF( OR( Exts[maxV]&lt;68, Exts[minV]&gt;68 ), 2, 3)  )</f>
        <v>3</v>
      </c>
      <c r="Y170" s="71">
        <f>IF(SUBTOTAL(3,Exts[avgusers]),Exts[avgusers],0)</f>
        <v>2081</v>
      </c>
      <c r="Z170" s="69">
        <f ca="1">IF(SUBTOTAL(3,Exts[CurVersion]),TODAY()-Exts[CurVersion],0)</f>
        <v>451</v>
      </c>
      <c r="AA170" s="69">
        <f>IF(Exts[cTB52]=DATE(2099,1,1), 0, Exts[cTB52]-$AA$6)</f>
        <v>-2048</v>
      </c>
      <c r="AB170" s="69">
        <f>IF(Exts[[#This Row],[cTB60]]=DATE(2099,1,1), 0, Exts[[#This Row],[cTB60]]-$AA$7)</f>
        <v>14</v>
      </c>
      <c r="AC170" s="69">
        <f>IF(Exts[[#This Row],[cTB68]]=DATE(2099,1,1), 0, Exts[[#This Row],[cTB68]]-$AA$8)</f>
        <v>26</v>
      </c>
      <c r="AD170" s="70">
        <f t="shared" si="7"/>
        <v>152</v>
      </c>
      <c r="AE170" s="70"/>
      <c r="AF170" s="70">
        <f>IF(Exts[[#This Row],[OID]], INDEX( Exts[], MATCH(Exts[[#This Row],[OID]],Exts[ID],0), MATCH("avgusers", Exts[#Headers],0) )+1, Exts[[#This Row],[avgusers]])</f>
        <v>2081</v>
      </c>
      <c r="AG170" s="70"/>
      <c r="AH170" s="70"/>
      <c r="AI170" s="70"/>
    </row>
    <row r="171" spans="1:35" x14ac:dyDescent="0.35">
      <c r="A171" s="72">
        <v>405960</v>
      </c>
      <c r="B171" s="72" t="s">
        <v>242</v>
      </c>
      <c r="C171" s="72">
        <v>2063</v>
      </c>
      <c r="D171" s="72">
        <v>85</v>
      </c>
      <c r="E171" s="68">
        <v>43465</v>
      </c>
      <c r="F171" s="72">
        <v>59</v>
      </c>
      <c r="G171" s="72">
        <v>60</v>
      </c>
      <c r="H171" s="72">
        <v>0</v>
      </c>
      <c r="I171" s="72">
        <v>1</v>
      </c>
      <c r="J171" s="72" t="s">
        <v>243</v>
      </c>
      <c r="K171" s="72">
        <v>6389921</v>
      </c>
      <c r="L171" s="72"/>
      <c r="M171" s="72"/>
      <c r="N171" s="68">
        <v>42759</v>
      </c>
      <c r="O171" s="68">
        <v>43221</v>
      </c>
      <c r="P171" s="68">
        <v>72686</v>
      </c>
      <c r="Q171" s="68">
        <v>72686</v>
      </c>
      <c r="R171" s="72" t="s">
        <v>6112</v>
      </c>
      <c r="S171" s="72" t="s">
        <v>3058</v>
      </c>
      <c r="T171" s="70">
        <f>IF(Exts[cTB52]=DATE(2099,1,1), 0, IF(Exts[minV]&gt;52, 1, 2))</f>
        <v>1</v>
      </c>
      <c r="U171" s="69">
        <f t="shared" si="6"/>
        <v>0</v>
      </c>
      <c r="V171" s="69">
        <f>IF(Exts[cTB60]=DATE(2099,1,1), 0, IF(Exts[minV]&gt;60.9, 1, 2))</f>
        <v>2</v>
      </c>
      <c r="W171" s="70">
        <f>IF(Exts[cTB61-67]=DATE(2099,1,1), 0, IF(Exts[minV]&gt;67.9, 1, 2))</f>
        <v>0</v>
      </c>
      <c r="X171" s="70">
        <f>IF( OR( Exts[cTB68]=DATE(2099,1,1), Exts[Mext]=0 ), 0, IF( OR( Exts[maxV]&lt;68, Exts[minV]&gt;68 ), 2, 3)  )</f>
        <v>0</v>
      </c>
      <c r="Y171" s="71">
        <f>IF(SUBTOTAL(3,Exts[avgusers]),Exts[avgusers],0)</f>
        <v>2063</v>
      </c>
      <c r="Z171" s="69">
        <f ca="1">IF(SUBTOTAL(3,Exts[CurVersion]),TODAY()-Exts[CurVersion],0)</f>
        <v>260</v>
      </c>
      <c r="AA171" s="69">
        <f>IF(Exts[cTB52]=DATE(2099,1,1), 0, Exts[cTB52]-$AA$6)</f>
        <v>-39</v>
      </c>
      <c r="AB171" s="69">
        <f>IF(Exts[[#This Row],[cTB60]]=DATE(2099,1,1), 0, Exts[[#This Row],[cTB60]]-$AA$7)</f>
        <v>-39</v>
      </c>
      <c r="AC171" s="69">
        <f>IF(Exts[[#This Row],[cTB68]]=DATE(2099,1,1), 0, Exts[[#This Row],[cTB68]]-$AA$8)</f>
        <v>0</v>
      </c>
      <c r="AD171" s="70">
        <f t="shared" si="7"/>
        <v>153</v>
      </c>
      <c r="AE171" s="70"/>
      <c r="AF171" s="70">
        <f>IF(Exts[[#This Row],[OID]], INDEX( Exts[], MATCH(Exts[[#This Row],[OID]],Exts[ID],0), MATCH("avgusers", Exts[#Headers],0) )+1, Exts[[#This Row],[avgusers]])</f>
        <v>2063</v>
      </c>
      <c r="AG171" s="70"/>
      <c r="AH171" s="70"/>
      <c r="AI171" s="70"/>
    </row>
    <row r="172" spans="1:35" x14ac:dyDescent="0.35">
      <c r="A172" s="72">
        <v>2874</v>
      </c>
      <c r="B172" s="72" t="s">
        <v>846</v>
      </c>
      <c r="C172" s="72">
        <v>2062</v>
      </c>
      <c r="D172" s="72">
        <v>35</v>
      </c>
      <c r="E172" s="68">
        <v>43415</v>
      </c>
      <c r="F172" s="72">
        <v>3</v>
      </c>
      <c r="G172" s="72">
        <v>60</v>
      </c>
      <c r="H172" s="72">
        <v>0</v>
      </c>
      <c r="I172" s="72">
        <v>1</v>
      </c>
      <c r="J172" s="72" t="s">
        <v>847</v>
      </c>
      <c r="K172" s="72">
        <v>28603</v>
      </c>
      <c r="L172" s="72"/>
      <c r="M172" s="72"/>
      <c r="N172" s="68">
        <v>43410</v>
      </c>
      <c r="O172" s="68">
        <v>43410</v>
      </c>
      <c r="P172" s="68">
        <v>72686</v>
      </c>
      <c r="Q172" s="68">
        <v>72686</v>
      </c>
      <c r="R172" s="72" t="s">
        <v>5162</v>
      </c>
      <c r="S172" s="72" t="s">
        <v>3058</v>
      </c>
      <c r="T172" s="70">
        <f>IF(Exts[cTB52]=DATE(2099,1,1), 0, IF(Exts[minV]&gt;52, 1, 2))</f>
        <v>2</v>
      </c>
      <c r="U172" s="69">
        <f t="shared" si="6"/>
        <v>1</v>
      </c>
      <c r="V172" s="69">
        <f>IF(Exts[cTB60]=DATE(2099,1,1), 0, IF(Exts[minV]&gt;60.9, 1, 2))</f>
        <v>2</v>
      </c>
      <c r="W172" s="70">
        <f>IF(Exts[cTB61-67]=DATE(2099,1,1), 0, IF(Exts[minV]&gt;67.9, 1, 2))</f>
        <v>0</v>
      </c>
      <c r="X172" s="70">
        <f>IF( OR( Exts[cTB68]=DATE(2099,1,1), Exts[Mext]=0 ), 0, IF( OR( Exts[maxV]&lt;68, Exts[minV]&gt;68 ), 2, 3)  )</f>
        <v>0</v>
      </c>
      <c r="Y172" s="71">
        <f>IF(SUBTOTAL(3,Exts[avgusers]),Exts[avgusers],0)</f>
        <v>2062</v>
      </c>
      <c r="Z172" s="69">
        <f ca="1">IF(SUBTOTAL(3,Exts[CurVersion]),TODAY()-Exts[CurVersion],0)</f>
        <v>310</v>
      </c>
      <c r="AA172" s="69">
        <f>IF(Exts[cTB52]=DATE(2099,1,1), 0, Exts[cTB52]-$AA$6)</f>
        <v>612</v>
      </c>
      <c r="AB172" s="69">
        <f>IF(Exts[[#This Row],[cTB60]]=DATE(2099,1,1), 0, Exts[[#This Row],[cTB60]]-$AA$7)</f>
        <v>150</v>
      </c>
      <c r="AC172" s="69">
        <f>IF(Exts[[#This Row],[cTB68]]=DATE(2099,1,1), 0, Exts[[#This Row],[cTB68]]-$AA$8)</f>
        <v>0</v>
      </c>
      <c r="AD172" s="70">
        <f t="shared" si="7"/>
        <v>154</v>
      </c>
      <c r="AE172" s="70"/>
      <c r="AF172" s="70">
        <f>IF(Exts[[#This Row],[OID]], INDEX( Exts[], MATCH(Exts[[#This Row],[OID]],Exts[ID],0), MATCH("avgusers", Exts[#Headers],0) )+1, Exts[[#This Row],[avgusers]])</f>
        <v>2062</v>
      </c>
      <c r="AG172" s="70"/>
      <c r="AH172" s="70"/>
      <c r="AI172" s="70"/>
    </row>
    <row r="173" spans="1:35" x14ac:dyDescent="0.35">
      <c r="A173" s="72">
        <v>220</v>
      </c>
      <c r="B173" s="72" t="s">
        <v>233</v>
      </c>
      <c r="C173" s="72">
        <v>2004</v>
      </c>
      <c r="D173" s="72">
        <v>5714</v>
      </c>
      <c r="E173" s="68">
        <v>42705</v>
      </c>
      <c r="F173" s="72">
        <v>14</v>
      </c>
      <c r="G173" s="72">
        <v>52</v>
      </c>
      <c r="H173" s="72">
        <v>0</v>
      </c>
      <c r="I173" s="72">
        <v>1</v>
      </c>
      <c r="J173" s="72" t="s">
        <v>234</v>
      </c>
      <c r="K173" s="72">
        <v>143</v>
      </c>
      <c r="L173" s="72"/>
      <c r="M173" s="72"/>
      <c r="N173" s="68">
        <v>42445</v>
      </c>
      <c r="O173" s="68">
        <v>72686</v>
      </c>
      <c r="P173" s="68">
        <v>72686</v>
      </c>
      <c r="Q173" s="68">
        <v>72686</v>
      </c>
      <c r="R173" s="72" t="s">
        <v>4945</v>
      </c>
      <c r="S173" s="72" t="s">
        <v>4946</v>
      </c>
      <c r="T173" s="70">
        <f>IF(Exts[cTB52]=DATE(2099,1,1), 0, IF(Exts[minV]&gt;52, 1, 2))</f>
        <v>2</v>
      </c>
      <c r="U173" s="69">
        <f t="shared" si="6"/>
        <v>0</v>
      </c>
      <c r="V173" s="69">
        <f>IF(Exts[cTB60]=DATE(2099,1,1), 0, IF(Exts[minV]&gt;60.9, 1, 2))</f>
        <v>0</v>
      </c>
      <c r="W173" s="70">
        <f>IF(Exts[cTB61-67]=DATE(2099,1,1), 0, IF(Exts[minV]&gt;67.9, 1, 2))</f>
        <v>0</v>
      </c>
      <c r="X173" s="70">
        <f>IF( OR( Exts[cTB68]=DATE(2099,1,1), Exts[Mext]=0 ), 0, IF( OR( Exts[maxV]&lt;68, Exts[minV]&gt;68 ), 2, 3)  )</f>
        <v>0</v>
      </c>
      <c r="Y173" s="71">
        <f>IF(SUBTOTAL(3,Exts[avgusers]),Exts[avgusers],0)</f>
        <v>2004</v>
      </c>
      <c r="Z173" s="69">
        <f ca="1">IF(SUBTOTAL(3,Exts[CurVersion]),TODAY()-Exts[CurVersion],0)</f>
        <v>1020</v>
      </c>
      <c r="AA173" s="69">
        <f>IF(Exts[cTB52]=DATE(2099,1,1), 0, Exts[cTB52]-$AA$6)</f>
        <v>-353</v>
      </c>
      <c r="AB173" s="69">
        <f>IF(Exts[[#This Row],[cTB60]]=DATE(2099,1,1), 0, Exts[[#This Row],[cTB60]]-$AA$7)</f>
        <v>0</v>
      </c>
      <c r="AC173" s="69">
        <f>IF(Exts[[#This Row],[cTB68]]=DATE(2099,1,1), 0, Exts[[#This Row],[cTB68]]-$AA$8)</f>
        <v>0</v>
      </c>
      <c r="AD173" s="70">
        <f t="shared" si="7"/>
        <v>155</v>
      </c>
      <c r="AE173" s="70"/>
      <c r="AF173" s="70">
        <f>IF(Exts[[#This Row],[OID]], INDEX( Exts[], MATCH(Exts[[#This Row],[OID]],Exts[ID],0), MATCH("avgusers", Exts[#Headers],0) )+1, Exts[[#This Row],[avgusers]])</f>
        <v>2004</v>
      </c>
      <c r="AG173" s="70"/>
      <c r="AH173" s="70"/>
      <c r="AI173" s="70"/>
    </row>
    <row r="174" spans="1:35" x14ac:dyDescent="0.35">
      <c r="A174" s="72">
        <v>454238</v>
      </c>
      <c r="B174" s="72" t="s">
        <v>496</v>
      </c>
      <c r="C174" s="72">
        <v>1989</v>
      </c>
      <c r="D174" s="72">
        <v>48</v>
      </c>
      <c r="E174" s="68">
        <v>43496</v>
      </c>
      <c r="F174" s="72">
        <v>3</v>
      </c>
      <c r="G174" s="72">
        <v>100</v>
      </c>
      <c r="H174" s="72">
        <v>0</v>
      </c>
      <c r="I174" s="72">
        <v>1</v>
      </c>
      <c r="J174" s="72" t="s">
        <v>2246</v>
      </c>
      <c r="K174" s="72">
        <v>10138368</v>
      </c>
      <c r="L174" s="72"/>
      <c r="M174" s="72"/>
      <c r="N174" s="68">
        <v>43495</v>
      </c>
      <c r="O174" s="68">
        <v>43495</v>
      </c>
      <c r="P174" s="68">
        <v>43495</v>
      </c>
      <c r="Q174" s="68">
        <v>43495</v>
      </c>
      <c r="R174" s="72" t="s">
        <v>6207</v>
      </c>
      <c r="S174" s="72" t="s">
        <v>6208</v>
      </c>
      <c r="T174" s="70">
        <f>IF(Exts[cTB52]=DATE(2099,1,1), 0, IF(Exts[minV]&gt;52, 1, 2))</f>
        <v>2</v>
      </c>
      <c r="U174" s="69">
        <f t="shared" si="6"/>
        <v>1</v>
      </c>
      <c r="V174" s="69">
        <f>IF(Exts[cTB60]=DATE(2099,1,1), 0, IF(Exts[minV]&gt;60.9, 1, 2))</f>
        <v>2</v>
      </c>
      <c r="W174" s="70">
        <f>IF(Exts[cTB61-67]=DATE(2099,1,1), 0, IF(Exts[minV]&gt;67.9, 1, 2))</f>
        <v>2</v>
      </c>
      <c r="X174" s="70">
        <f>IF( OR( Exts[cTB68]=DATE(2099,1,1), Exts[Mext]=0 ), 0, IF( OR( Exts[maxV]&lt;68, Exts[minV]&gt;68 ), 2, 3)  )</f>
        <v>0</v>
      </c>
      <c r="Y174" s="71">
        <f>IF(SUBTOTAL(3,Exts[avgusers]),Exts[avgusers],0)</f>
        <v>1989</v>
      </c>
      <c r="Z174" s="69">
        <f ca="1">IF(SUBTOTAL(3,Exts[CurVersion]),TODAY()-Exts[CurVersion],0)</f>
        <v>229</v>
      </c>
      <c r="AA174" s="69">
        <f>IF(Exts[cTB52]=DATE(2099,1,1), 0, Exts[cTB52]-$AA$6)</f>
        <v>697</v>
      </c>
      <c r="AB174" s="69">
        <f>IF(Exts[[#This Row],[cTB60]]=DATE(2099,1,1), 0, Exts[[#This Row],[cTB60]]-$AA$7)</f>
        <v>235</v>
      </c>
      <c r="AC174" s="69">
        <f>IF(Exts[[#This Row],[cTB68]]=DATE(2099,1,1), 0, Exts[[#This Row],[cTB68]]-$AA$8)</f>
        <v>-202</v>
      </c>
      <c r="AD174" s="70">
        <f t="shared" si="7"/>
        <v>156</v>
      </c>
      <c r="AE174" s="70"/>
      <c r="AF174" s="70">
        <f>IF(Exts[[#This Row],[OID]], INDEX( Exts[], MATCH(Exts[[#This Row],[OID]],Exts[ID],0), MATCH("avgusers", Exts[#Headers],0) )+1, Exts[[#This Row],[avgusers]])</f>
        <v>1989</v>
      </c>
      <c r="AG174" s="70"/>
      <c r="AH174" s="70"/>
      <c r="AI174" s="70"/>
    </row>
    <row r="175" spans="1:35" x14ac:dyDescent="0.35">
      <c r="A175" s="72">
        <v>358688</v>
      </c>
      <c r="B175" s="72" t="s">
        <v>237</v>
      </c>
      <c r="C175" s="72">
        <v>1978</v>
      </c>
      <c r="D175" s="72">
        <v>79</v>
      </c>
      <c r="E175" s="68">
        <v>43436</v>
      </c>
      <c r="F175" s="72">
        <v>60</v>
      </c>
      <c r="G175" s="72">
        <v>60</v>
      </c>
      <c r="H175" s="72">
        <v>0</v>
      </c>
      <c r="I175" s="72">
        <v>1</v>
      </c>
      <c r="J175" s="72" t="s">
        <v>238</v>
      </c>
      <c r="K175" s="72">
        <v>6058007</v>
      </c>
      <c r="L175" s="72"/>
      <c r="M175" s="72"/>
      <c r="N175" s="68">
        <v>42482</v>
      </c>
      <c r="O175" s="68">
        <v>43432</v>
      </c>
      <c r="P175" s="68">
        <v>72686</v>
      </c>
      <c r="Q175" s="68">
        <v>72686</v>
      </c>
      <c r="R175" s="72" t="s">
        <v>5976</v>
      </c>
      <c r="S175" s="72" t="s">
        <v>3058</v>
      </c>
      <c r="T175" s="70">
        <f>IF(Exts[cTB52]=DATE(2099,1,1), 0, IF(Exts[minV]&gt;52, 1, 2))</f>
        <v>1</v>
      </c>
      <c r="U175" s="69">
        <f t="shared" si="6"/>
        <v>0</v>
      </c>
      <c r="V175" s="69">
        <f>IF(Exts[cTB60]=DATE(2099,1,1), 0, IF(Exts[minV]&gt;60.9, 1, 2))</f>
        <v>2</v>
      </c>
      <c r="W175" s="70">
        <f>IF(Exts[cTB61-67]=DATE(2099,1,1), 0, IF(Exts[minV]&gt;67.9, 1, 2))</f>
        <v>0</v>
      </c>
      <c r="X175" s="70">
        <f>IF( OR( Exts[cTB68]=DATE(2099,1,1), Exts[Mext]=0 ), 0, IF( OR( Exts[maxV]&lt;68, Exts[minV]&gt;68 ), 2, 3)  )</f>
        <v>0</v>
      </c>
      <c r="Y175" s="71">
        <f>IF(SUBTOTAL(3,Exts[avgusers]),Exts[avgusers],0)</f>
        <v>1978</v>
      </c>
      <c r="Z175" s="69">
        <f ca="1">IF(SUBTOTAL(3,Exts[CurVersion]),TODAY()-Exts[CurVersion],0)</f>
        <v>289</v>
      </c>
      <c r="AA175" s="69">
        <f>IF(Exts[cTB52]=DATE(2099,1,1), 0, Exts[cTB52]-$AA$6)</f>
        <v>-316</v>
      </c>
      <c r="AB175" s="69">
        <f>IF(Exts[[#This Row],[cTB60]]=DATE(2099,1,1), 0, Exts[[#This Row],[cTB60]]-$AA$7)</f>
        <v>172</v>
      </c>
      <c r="AC175" s="69">
        <f>IF(Exts[[#This Row],[cTB68]]=DATE(2099,1,1), 0, Exts[[#This Row],[cTB68]]-$AA$8)</f>
        <v>0</v>
      </c>
      <c r="AD175" s="70">
        <f t="shared" si="7"/>
        <v>157</v>
      </c>
      <c r="AE175" s="70"/>
      <c r="AF175" s="70">
        <f>IF(Exts[[#This Row],[OID]], INDEX( Exts[], MATCH(Exts[[#This Row],[OID]],Exts[ID],0), MATCH("avgusers", Exts[#Headers],0) )+1, Exts[[#This Row],[avgusers]])</f>
        <v>1978</v>
      </c>
      <c r="AG175" s="70"/>
      <c r="AH175" s="70"/>
      <c r="AI175" s="70"/>
    </row>
    <row r="176" spans="1:35" x14ac:dyDescent="0.35">
      <c r="A176" s="72">
        <v>258</v>
      </c>
      <c r="B176" s="72" t="s">
        <v>221</v>
      </c>
      <c r="C176" s="72">
        <v>1961</v>
      </c>
      <c r="D176" s="72">
        <v>72</v>
      </c>
      <c r="E176" s="68">
        <v>40753</v>
      </c>
      <c r="F176" s="72">
        <v>1</v>
      </c>
      <c r="G176" s="72">
        <v>23</v>
      </c>
      <c r="H176" s="72">
        <v>0</v>
      </c>
      <c r="I176" s="72">
        <v>2</v>
      </c>
      <c r="J176" s="72" t="s">
        <v>414</v>
      </c>
      <c r="K176" s="72">
        <v>67</v>
      </c>
      <c r="L176" s="72">
        <v>408</v>
      </c>
      <c r="M176" s="72"/>
      <c r="N176" s="68">
        <v>72686</v>
      </c>
      <c r="O176" s="68">
        <v>72686</v>
      </c>
      <c r="P176" s="68">
        <v>72686</v>
      </c>
      <c r="Q176" s="68">
        <v>72686</v>
      </c>
      <c r="R176" s="72" t="s">
        <v>4950</v>
      </c>
      <c r="S176" s="72" t="s">
        <v>3058</v>
      </c>
      <c r="T176" s="70">
        <f>IF(Exts[cTB52]=DATE(2099,1,1), 0, IF(Exts[minV]&gt;52, 1, 2))</f>
        <v>0</v>
      </c>
      <c r="U176" s="69">
        <f t="shared" si="6"/>
        <v>0</v>
      </c>
      <c r="V176" s="69">
        <f>IF(Exts[cTB60]=DATE(2099,1,1), 0, IF(Exts[minV]&gt;60.9, 1, 2))</f>
        <v>0</v>
      </c>
      <c r="W176" s="70">
        <f>IF(Exts[cTB61-67]=DATE(2099,1,1), 0, IF(Exts[minV]&gt;67.9, 1, 2))</f>
        <v>0</v>
      </c>
      <c r="X176" s="70">
        <f>IF( OR( Exts[cTB68]=DATE(2099,1,1), Exts[Mext]=0 ), 0, IF( OR( Exts[maxV]&lt;68, Exts[minV]&gt;68 ), 2, 3)  )</f>
        <v>0</v>
      </c>
      <c r="Y176" s="71">
        <f>IF(SUBTOTAL(3,Exts[avgusers]),Exts[avgusers],0)</f>
        <v>1961</v>
      </c>
      <c r="Z176" s="69">
        <f ca="1">IF(SUBTOTAL(3,Exts[CurVersion]),TODAY()-Exts[CurVersion],0)</f>
        <v>2972</v>
      </c>
      <c r="AA176" s="69">
        <f>IF(Exts[cTB52]=DATE(2099,1,1), 0, Exts[cTB52]-$AA$6)</f>
        <v>0</v>
      </c>
      <c r="AB176" s="69">
        <f>IF(Exts[[#This Row],[cTB60]]=DATE(2099,1,1), 0, Exts[[#This Row],[cTB60]]-$AA$7)</f>
        <v>0</v>
      </c>
      <c r="AC176" s="69">
        <f>IF(Exts[[#This Row],[cTB68]]=DATE(2099,1,1), 0, Exts[[#This Row],[cTB68]]-$AA$8)</f>
        <v>0</v>
      </c>
      <c r="AD176" s="70">
        <f t="shared" si="7"/>
        <v>158</v>
      </c>
      <c r="AE176" s="70"/>
      <c r="AF176" s="70">
        <f>IF(Exts[[#This Row],[OID]], INDEX( Exts[], MATCH(Exts[[#This Row],[OID]],Exts[ID],0), MATCH("avgusers", Exts[#Headers],0) )+1, Exts[[#This Row],[avgusers]])</f>
        <v>1961</v>
      </c>
      <c r="AG176" s="70"/>
      <c r="AH176" s="70"/>
      <c r="AI176" s="70"/>
    </row>
    <row r="177" spans="1:35" x14ac:dyDescent="0.35">
      <c r="A177" s="72">
        <v>9210</v>
      </c>
      <c r="B177" s="72" t="s">
        <v>850</v>
      </c>
      <c r="C177" s="72">
        <v>1855</v>
      </c>
      <c r="D177" s="72">
        <v>35</v>
      </c>
      <c r="E177" s="68">
        <v>43573</v>
      </c>
      <c r="F177" s="72">
        <v>60</v>
      </c>
      <c r="G177" s="72">
        <v>60</v>
      </c>
      <c r="H177" s="72">
        <v>0</v>
      </c>
      <c r="I177" s="72">
        <v>1</v>
      </c>
      <c r="J177" s="72" t="s">
        <v>851</v>
      </c>
      <c r="K177" s="72">
        <v>9480</v>
      </c>
      <c r="L177" s="72"/>
      <c r="M177" s="72"/>
      <c r="N177" s="68">
        <v>43404</v>
      </c>
      <c r="O177" s="68">
        <v>43404</v>
      </c>
      <c r="P177" s="68">
        <v>72686</v>
      </c>
      <c r="Q177" s="68">
        <v>72686</v>
      </c>
      <c r="R177" s="72" t="s">
        <v>5438</v>
      </c>
      <c r="S177" s="72" t="s">
        <v>5439</v>
      </c>
      <c r="T177" s="70">
        <f>IF(Exts[cTB52]=DATE(2099,1,1), 0, IF(Exts[minV]&gt;52, 1, 2))</f>
        <v>1</v>
      </c>
      <c r="U177" s="69">
        <f t="shared" si="6"/>
        <v>0</v>
      </c>
      <c r="V177" s="69">
        <f>IF(Exts[cTB60]=DATE(2099,1,1), 0, IF(Exts[minV]&gt;60.9, 1, 2))</f>
        <v>2</v>
      </c>
      <c r="W177" s="70">
        <f>IF(Exts[cTB61-67]=DATE(2099,1,1), 0, IF(Exts[minV]&gt;67.9, 1, 2))</f>
        <v>0</v>
      </c>
      <c r="X177" s="70">
        <f>IF( OR( Exts[cTB68]=DATE(2099,1,1), Exts[Mext]=0 ), 0, IF( OR( Exts[maxV]&lt;68, Exts[minV]&gt;68 ), 2, 3)  )</f>
        <v>0</v>
      </c>
      <c r="Y177" s="71">
        <f>IF(SUBTOTAL(3,Exts[avgusers]),Exts[avgusers],0)</f>
        <v>1855</v>
      </c>
      <c r="Z177" s="69">
        <f ca="1">IF(SUBTOTAL(3,Exts[CurVersion]),TODAY()-Exts[CurVersion],0)</f>
        <v>152</v>
      </c>
      <c r="AA177" s="69">
        <f>IF(Exts[cTB52]=DATE(2099,1,1), 0, Exts[cTB52]-$AA$6)</f>
        <v>606</v>
      </c>
      <c r="AB177" s="69">
        <f>IF(Exts[[#This Row],[cTB60]]=DATE(2099,1,1), 0, Exts[[#This Row],[cTB60]]-$AA$7)</f>
        <v>144</v>
      </c>
      <c r="AC177" s="69">
        <f>IF(Exts[[#This Row],[cTB68]]=DATE(2099,1,1), 0, Exts[[#This Row],[cTB68]]-$AA$8)</f>
        <v>0</v>
      </c>
      <c r="AD177" s="70">
        <f t="shared" si="7"/>
        <v>159</v>
      </c>
      <c r="AE177" s="70"/>
      <c r="AF177" s="70">
        <f>IF(Exts[[#This Row],[OID]], INDEX( Exts[], MATCH(Exts[[#This Row],[OID]],Exts[ID],0), MATCH("avgusers", Exts[#Headers],0) )+1, Exts[[#This Row],[avgusers]])</f>
        <v>1855</v>
      </c>
      <c r="AG177" s="70"/>
      <c r="AH177" s="70"/>
      <c r="AI177" s="70"/>
    </row>
    <row r="178" spans="1:35" x14ac:dyDescent="0.35">
      <c r="A178" s="72">
        <v>48585</v>
      </c>
      <c r="B178" s="72" t="s">
        <v>231</v>
      </c>
      <c r="C178" s="72">
        <v>1842</v>
      </c>
      <c r="D178" s="72">
        <v>172</v>
      </c>
      <c r="E178" s="68">
        <v>40294</v>
      </c>
      <c r="F178" s="72">
        <v>2</v>
      </c>
      <c r="G178" s="72">
        <v>28</v>
      </c>
      <c r="H178" s="72">
        <v>0</v>
      </c>
      <c r="I178" s="72">
        <v>1</v>
      </c>
      <c r="J178" s="72" t="s">
        <v>232</v>
      </c>
      <c r="K178" s="72">
        <v>28515</v>
      </c>
      <c r="L178" s="72"/>
      <c r="M178" s="72"/>
      <c r="N178" s="68">
        <v>72686</v>
      </c>
      <c r="O178" s="68">
        <v>72686</v>
      </c>
      <c r="P178" s="68">
        <v>72686</v>
      </c>
      <c r="Q178" s="68">
        <v>72686</v>
      </c>
      <c r="R178" s="72" t="s">
        <v>5575</v>
      </c>
      <c r="S178" s="72" t="s">
        <v>3058</v>
      </c>
      <c r="T178" s="70">
        <f>IF(Exts[cTB52]=DATE(2099,1,1), 0, IF(Exts[minV]&gt;52, 1, 2))</f>
        <v>0</v>
      </c>
      <c r="U178" s="69">
        <f t="shared" si="6"/>
        <v>0</v>
      </c>
      <c r="V178" s="69">
        <f>IF(Exts[cTB60]=DATE(2099,1,1), 0, IF(Exts[minV]&gt;60.9, 1, 2))</f>
        <v>0</v>
      </c>
      <c r="W178" s="70">
        <f>IF(Exts[cTB61-67]=DATE(2099,1,1), 0, IF(Exts[minV]&gt;67.9, 1, 2))</f>
        <v>0</v>
      </c>
      <c r="X178" s="70">
        <f>IF( OR( Exts[cTB68]=DATE(2099,1,1), Exts[Mext]=0 ), 0, IF( OR( Exts[maxV]&lt;68, Exts[minV]&gt;68 ), 2, 3)  )</f>
        <v>0</v>
      </c>
      <c r="Y178" s="71">
        <f>IF(SUBTOTAL(3,Exts[avgusers]),Exts[avgusers],0)</f>
        <v>1842</v>
      </c>
      <c r="Z178" s="69">
        <f ca="1">IF(SUBTOTAL(3,Exts[CurVersion]),TODAY()-Exts[CurVersion],0)</f>
        <v>3431</v>
      </c>
      <c r="AA178" s="69">
        <f>IF(Exts[cTB52]=DATE(2099,1,1), 0, Exts[cTB52]-$AA$6)</f>
        <v>0</v>
      </c>
      <c r="AB178" s="69">
        <f>IF(Exts[[#This Row],[cTB60]]=DATE(2099,1,1), 0, Exts[[#This Row],[cTB60]]-$AA$7)</f>
        <v>0</v>
      </c>
      <c r="AC178" s="69">
        <f>IF(Exts[[#This Row],[cTB68]]=DATE(2099,1,1), 0, Exts[[#This Row],[cTB68]]-$AA$8)</f>
        <v>0</v>
      </c>
      <c r="AD178" s="70">
        <f t="shared" si="7"/>
        <v>160</v>
      </c>
      <c r="AE178" s="70"/>
      <c r="AF178" s="70">
        <f>IF(Exts[[#This Row],[OID]], INDEX( Exts[], MATCH(Exts[[#This Row],[OID]],Exts[ID],0), MATCH("avgusers", Exts[#Headers],0) )+1, Exts[[#This Row],[avgusers]])</f>
        <v>1842</v>
      </c>
      <c r="AG178" s="70"/>
      <c r="AH178" s="70"/>
      <c r="AI178" s="70"/>
    </row>
    <row r="179" spans="1:35" x14ac:dyDescent="0.35">
      <c r="A179" s="72">
        <v>771081</v>
      </c>
      <c r="B179" s="72" t="s">
        <v>250</v>
      </c>
      <c r="C179" s="72">
        <v>1791</v>
      </c>
      <c r="D179" s="72">
        <v>208</v>
      </c>
      <c r="E179" s="68">
        <v>43496</v>
      </c>
      <c r="F179" s="72">
        <v>45</v>
      </c>
      <c r="G179" s="72">
        <v>60</v>
      </c>
      <c r="H179" s="72">
        <v>0</v>
      </c>
      <c r="I179" s="72">
        <v>1</v>
      </c>
      <c r="J179" s="72" t="s">
        <v>251</v>
      </c>
      <c r="K179" s="72">
        <v>12753098</v>
      </c>
      <c r="L179" s="72"/>
      <c r="M179" s="72"/>
      <c r="N179" s="68">
        <v>42868</v>
      </c>
      <c r="O179" s="68">
        <v>43399</v>
      </c>
      <c r="P179" s="68">
        <v>72686</v>
      </c>
      <c r="Q179" s="68">
        <v>72686</v>
      </c>
      <c r="R179" s="72" t="s">
        <v>6601</v>
      </c>
      <c r="S179" s="72" t="s">
        <v>3058</v>
      </c>
      <c r="T179" s="70">
        <f>IF(Exts[cTB52]=DATE(2099,1,1), 0, IF(Exts[minV]&gt;52, 1, 2))</f>
        <v>2</v>
      </c>
      <c r="U179" s="69">
        <f t="shared" si="6"/>
        <v>1</v>
      </c>
      <c r="V179" s="69">
        <f>IF(Exts[cTB60]=DATE(2099,1,1), 0, IF(Exts[minV]&gt;60.9, 1, 2))</f>
        <v>2</v>
      </c>
      <c r="W179" s="70">
        <f>IF(Exts[cTB61-67]=DATE(2099,1,1), 0, IF(Exts[minV]&gt;67.9, 1, 2))</f>
        <v>0</v>
      </c>
      <c r="X179" s="70">
        <f>IF( OR( Exts[cTB68]=DATE(2099,1,1), Exts[Mext]=0 ), 0, IF( OR( Exts[maxV]&lt;68, Exts[minV]&gt;68 ), 2, 3)  )</f>
        <v>0</v>
      </c>
      <c r="Y179" s="71">
        <f>IF(SUBTOTAL(3,Exts[avgusers]),Exts[avgusers],0)</f>
        <v>1791</v>
      </c>
      <c r="Z179" s="69">
        <f ca="1">IF(SUBTOTAL(3,Exts[CurVersion]),TODAY()-Exts[CurVersion],0)</f>
        <v>229</v>
      </c>
      <c r="AA179" s="69">
        <f>IF(Exts[cTB52]=DATE(2099,1,1), 0, Exts[cTB52]-$AA$6)</f>
        <v>70</v>
      </c>
      <c r="AB179" s="69">
        <f>IF(Exts[[#This Row],[cTB60]]=DATE(2099,1,1), 0, Exts[[#This Row],[cTB60]]-$AA$7)</f>
        <v>139</v>
      </c>
      <c r="AC179" s="69">
        <f>IF(Exts[[#This Row],[cTB68]]=DATE(2099,1,1), 0, Exts[[#This Row],[cTB68]]-$AA$8)</f>
        <v>0</v>
      </c>
      <c r="AD179" s="70">
        <f t="shared" si="7"/>
        <v>161</v>
      </c>
      <c r="AE179" s="70"/>
      <c r="AF179" s="70">
        <f>IF(Exts[[#This Row],[OID]], INDEX( Exts[], MATCH(Exts[[#This Row],[OID]],Exts[ID],0), MATCH("avgusers", Exts[#Headers],0) )+1, Exts[[#This Row],[avgusers]])</f>
        <v>1791</v>
      </c>
      <c r="AG179" s="70"/>
      <c r="AH179" s="70"/>
      <c r="AI179" s="70"/>
    </row>
    <row r="180" spans="1:35" x14ac:dyDescent="0.35">
      <c r="A180" s="72">
        <v>442020</v>
      </c>
      <c r="B180" s="72" t="s">
        <v>261</v>
      </c>
      <c r="C180" s="72">
        <v>1783</v>
      </c>
      <c r="D180" s="72">
        <v>107</v>
      </c>
      <c r="E180" s="68">
        <v>43410</v>
      </c>
      <c r="F180" s="72">
        <v>60</v>
      </c>
      <c r="G180" s="72">
        <v>63</v>
      </c>
      <c r="H180" s="72">
        <v>0</v>
      </c>
      <c r="I180" s="72">
        <v>1</v>
      </c>
      <c r="J180" s="72" t="s">
        <v>116</v>
      </c>
      <c r="K180" s="72">
        <v>2624362</v>
      </c>
      <c r="L180" s="72"/>
      <c r="M180" s="72"/>
      <c r="N180" s="68">
        <v>42889</v>
      </c>
      <c r="O180" s="68">
        <v>43345</v>
      </c>
      <c r="P180" s="68">
        <v>43345</v>
      </c>
      <c r="Q180" s="68">
        <v>72686</v>
      </c>
      <c r="R180" s="72" t="s">
        <v>6189</v>
      </c>
      <c r="S180" s="72" t="s">
        <v>6190</v>
      </c>
      <c r="T180" s="70">
        <f>IF(Exts[cTB52]=DATE(2099,1,1), 0, IF(Exts[minV]&gt;52, 1, 2))</f>
        <v>1</v>
      </c>
      <c r="U180" s="69">
        <f t="shared" si="6"/>
        <v>0</v>
      </c>
      <c r="V180" s="69">
        <f>IF(Exts[cTB60]=DATE(2099,1,1), 0, IF(Exts[minV]&gt;60.9, 1, 2))</f>
        <v>2</v>
      </c>
      <c r="W180" s="70">
        <f>IF(Exts[cTB61-67]=DATE(2099,1,1), 0, IF(Exts[minV]&gt;67.9, 1, 2))</f>
        <v>2</v>
      </c>
      <c r="X180" s="70">
        <f>IF( OR( Exts[cTB68]=DATE(2099,1,1), Exts[Mext]=0 ), 0, IF( OR( Exts[maxV]&lt;68, Exts[minV]&gt;68 ), 2, 3)  )</f>
        <v>0</v>
      </c>
      <c r="Y180" s="71">
        <f>IF(SUBTOTAL(3,Exts[avgusers]),Exts[avgusers],0)</f>
        <v>1783</v>
      </c>
      <c r="Z180" s="69">
        <f ca="1">IF(SUBTOTAL(3,Exts[CurVersion]),TODAY()-Exts[CurVersion],0)</f>
        <v>315</v>
      </c>
      <c r="AA180" s="69">
        <f>IF(Exts[cTB52]=DATE(2099,1,1), 0, Exts[cTB52]-$AA$6)</f>
        <v>91</v>
      </c>
      <c r="AB180" s="69">
        <f>IF(Exts[[#This Row],[cTB60]]=DATE(2099,1,1), 0, Exts[[#This Row],[cTB60]]-$AA$7)</f>
        <v>85</v>
      </c>
      <c r="AC180" s="69">
        <f>IF(Exts[[#This Row],[cTB68]]=DATE(2099,1,1), 0, Exts[[#This Row],[cTB68]]-$AA$8)</f>
        <v>0</v>
      </c>
      <c r="AD180" s="70">
        <f t="shared" si="7"/>
        <v>162</v>
      </c>
      <c r="AE180" s="70"/>
      <c r="AF180" s="70">
        <f>IF(Exts[[#This Row],[OID]], INDEX( Exts[], MATCH(Exts[[#This Row],[OID]],Exts[ID],0), MATCH("avgusers", Exts[#Headers],0) )+1, Exts[[#This Row],[avgusers]])</f>
        <v>1783</v>
      </c>
      <c r="AG180" s="70"/>
      <c r="AH180" s="70"/>
      <c r="AI180" s="70"/>
    </row>
    <row r="181" spans="1:35" x14ac:dyDescent="0.35">
      <c r="A181" s="72">
        <v>1392</v>
      </c>
      <c r="B181" s="72" t="s">
        <v>420</v>
      </c>
      <c r="C181" s="72">
        <v>1744</v>
      </c>
      <c r="D181" s="72">
        <v>42</v>
      </c>
      <c r="E181" s="68">
        <v>43512</v>
      </c>
      <c r="F181" s="72">
        <v>60</v>
      </c>
      <c r="G181" s="72">
        <v>60</v>
      </c>
      <c r="H181" s="72">
        <v>0</v>
      </c>
      <c r="I181" s="72">
        <v>1</v>
      </c>
      <c r="J181" s="72" t="s">
        <v>71</v>
      </c>
      <c r="K181" s="72">
        <v>7226</v>
      </c>
      <c r="L181" s="72"/>
      <c r="M181" s="72"/>
      <c r="N181" s="68">
        <v>42840</v>
      </c>
      <c r="O181" s="68">
        <v>43337</v>
      </c>
      <c r="P181" s="68">
        <v>72686</v>
      </c>
      <c r="Q181" s="68">
        <v>72686</v>
      </c>
      <c r="R181" s="72" t="s">
        <v>5052</v>
      </c>
      <c r="S181" s="72" t="s">
        <v>6744</v>
      </c>
      <c r="T181" s="70">
        <f>IF(Exts[cTB52]=DATE(2099,1,1), 0, IF(Exts[minV]&gt;52, 1, 2))</f>
        <v>1</v>
      </c>
      <c r="U181" s="69">
        <f t="shared" si="6"/>
        <v>0</v>
      </c>
      <c r="V181" s="69">
        <f>IF(Exts[cTB60]=DATE(2099,1,1), 0, IF(Exts[minV]&gt;60.9, 1, 2))</f>
        <v>2</v>
      </c>
      <c r="W181" s="70">
        <f>IF(Exts[cTB61-67]=DATE(2099,1,1), 0, IF(Exts[minV]&gt;67.9, 1, 2))</f>
        <v>0</v>
      </c>
      <c r="X181" s="70">
        <f>IF( OR( Exts[cTB68]=DATE(2099,1,1), Exts[Mext]=0 ), 0, IF( OR( Exts[maxV]&lt;68, Exts[minV]&gt;68 ), 2, 3)  )</f>
        <v>0</v>
      </c>
      <c r="Y181" s="71">
        <f>IF(SUBTOTAL(3,Exts[avgusers]),Exts[avgusers],0)</f>
        <v>1744</v>
      </c>
      <c r="Z181" s="69">
        <f ca="1">IF(SUBTOTAL(3,Exts[CurVersion]),TODAY()-Exts[CurVersion],0)</f>
        <v>213</v>
      </c>
      <c r="AA181" s="69">
        <f>IF(Exts[cTB52]=DATE(2099,1,1), 0, Exts[cTB52]-$AA$6)</f>
        <v>42</v>
      </c>
      <c r="AB181" s="69">
        <f>IF(Exts[[#This Row],[cTB60]]=DATE(2099,1,1), 0, Exts[[#This Row],[cTB60]]-$AA$7)</f>
        <v>77</v>
      </c>
      <c r="AC181" s="69">
        <f>IF(Exts[[#This Row],[cTB68]]=DATE(2099,1,1), 0, Exts[[#This Row],[cTB68]]-$AA$8)</f>
        <v>0</v>
      </c>
      <c r="AD181" s="70">
        <f t="shared" si="7"/>
        <v>163</v>
      </c>
      <c r="AE181" s="70"/>
      <c r="AF181" s="70">
        <f>IF(Exts[[#This Row],[OID]], INDEX( Exts[], MATCH(Exts[[#This Row],[OID]],Exts[ID],0), MATCH("avgusers", Exts[#Headers],0) )+1, Exts[[#This Row],[avgusers]])</f>
        <v>1744</v>
      </c>
      <c r="AG181" s="70"/>
      <c r="AH181" s="70"/>
      <c r="AI181" s="70"/>
    </row>
    <row r="182" spans="1:35" x14ac:dyDescent="0.35">
      <c r="A182" s="72">
        <v>170</v>
      </c>
      <c r="B182" s="72" t="s">
        <v>252</v>
      </c>
      <c r="C182" s="72">
        <v>1735</v>
      </c>
      <c r="D182" s="72">
        <v>178</v>
      </c>
      <c r="E182" s="68">
        <v>40134</v>
      </c>
      <c r="F182" s="72">
        <v>2</v>
      </c>
      <c r="G182" s="72">
        <v>3.1</v>
      </c>
      <c r="H182" s="72">
        <v>0</v>
      </c>
      <c r="I182" s="72">
        <v>1</v>
      </c>
      <c r="J182" s="72" t="s">
        <v>253</v>
      </c>
      <c r="K182" s="72">
        <v>102</v>
      </c>
      <c r="L182" s="72"/>
      <c r="M182" s="72"/>
      <c r="N182" s="68">
        <v>72686</v>
      </c>
      <c r="O182" s="68">
        <v>72686</v>
      </c>
      <c r="P182" s="68">
        <v>72686</v>
      </c>
      <c r="Q182" s="68">
        <v>72686</v>
      </c>
      <c r="R182" s="72" t="s">
        <v>4939</v>
      </c>
      <c r="S182" s="72" t="s">
        <v>3058</v>
      </c>
      <c r="T182" s="70">
        <f>IF(Exts[cTB52]=DATE(2099,1,1), 0, IF(Exts[minV]&gt;52, 1, 2))</f>
        <v>0</v>
      </c>
      <c r="U182" s="69">
        <f t="shared" si="6"/>
        <v>0</v>
      </c>
      <c r="V182" s="69">
        <f>IF(Exts[cTB60]=DATE(2099,1,1), 0, IF(Exts[minV]&gt;60.9, 1, 2))</f>
        <v>0</v>
      </c>
      <c r="W182" s="70">
        <f>IF(Exts[cTB61-67]=DATE(2099,1,1), 0, IF(Exts[minV]&gt;67.9, 1, 2))</f>
        <v>0</v>
      </c>
      <c r="X182" s="70">
        <f>IF( OR( Exts[cTB68]=DATE(2099,1,1), Exts[Mext]=0 ), 0, IF( OR( Exts[maxV]&lt;68, Exts[minV]&gt;68 ), 2, 3)  )</f>
        <v>0</v>
      </c>
      <c r="Y182" s="71">
        <f>IF(SUBTOTAL(3,Exts[avgusers]),Exts[avgusers],0)</f>
        <v>1735</v>
      </c>
      <c r="Z182" s="69">
        <f ca="1">IF(SUBTOTAL(3,Exts[CurVersion]),TODAY()-Exts[CurVersion],0)</f>
        <v>3591</v>
      </c>
      <c r="AA182" s="69">
        <f>IF(Exts[cTB52]=DATE(2099,1,1), 0, Exts[cTB52]-$AA$6)</f>
        <v>0</v>
      </c>
      <c r="AB182" s="69">
        <f>IF(Exts[[#This Row],[cTB60]]=DATE(2099,1,1), 0, Exts[[#This Row],[cTB60]]-$AA$7)</f>
        <v>0</v>
      </c>
      <c r="AC182" s="69">
        <f>IF(Exts[[#This Row],[cTB68]]=DATE(2099,1,1), 0, Exts[[#This Row],[cTB68]]-$AA$8)</f>
        <v>0</v>
      </c>
      <c r="AD182" s="70">
        <f t="shared" si="7"/>
        <v>164</v>
      </c>
      <c r="AE182" s="70"/>
      <c r="AF182" s="70">
        <f>IF(Exts[[#This Row],[OID]], INDEX( Exts[], MATCH(Exts[[#This Row],[OID]],Exts[ID],0), MATCH("avgusers", Exts[#Headers],0) )+1, Exts[[#This Row],[avgusers]])</f>
        <v>1735</v>
      </c>
      <c r="AG182" s="70"/>
      <c r="AH182" s="70"/>
      <c r="AI182" s="70"/>
    </row>
    <row r="183" spans="1:35" x14ac:dyDescent="0.35">
      <c r="A183" s="72">
        <v>612</v>
      </c>
      <c r="B183" s="72" t="s">
        <v>848</v>
      </c>
      <c r="C183" s="72">
        <v>1724</v>
      </c>
      <c r="D183" s="72">
        <v>25</v>
      </c>
      <c r="E183" s="68">
        <v>43711</v>
      </c>
      <c r="F183" s="72">
        <v>61</v>
      </c>
      <c r="G183" s="72">
        <v>100</v>
      </c>
      <c r="H183" s="72">
        <v>1</v>
      </c>
      <c r="I183" s="72">
        <v>1</v>
      </c>
      <c r="J183" s="72" t="s">
        <v>32</v>
      </c>
      <c r="K183" s="72">
        <v>912</v>
      </c>
      <c r="L183" s="72"/>
      <c r="M183" s="72"/>
      <c r="N183" s="68">
        <v>43319</v>
      </c>
      <c r="O183" s="68">
        <v>43319</v>
      </c>
      <c r="P183" s="68">
        <v>43690</v>
      </c>
      <c r="Q183" s="68">
        <v>43690</v>
      </c>
      <c r="R183" s="72" t="s">
        <v>4992</v>
      </c>
      <c r="S183" s="72" t="s">
        <v>3058</v>
      </c>
      <c r="T183" s="70">
        <f>IF(Exts[cTB52]=DATE(2099,1,1), 0, IF(Exts[minV]&gt;52, 1, 2))</f>
        <v>1</v>
      </c>
      <c r="U183" s="69">
        <f t="shared" si="6"/>
        <v>0</v>
      </c>
      <c r="V183" s="69">
        <f>IF(Exts[cTB60]=DATE(2099,1,1), 0, IF(Exts[minV]&gt;60.9, 1, 2))</f>
        <v>1</v>
      </c>
      <c r="W183" s="70">
        <f>IF(Exts[cTB61-67]=DATE(2099,1,1), 0, IF(Exts[minV]&gt;67.9, 1, 2))</f>
        <v>2</v>
      </c>
      <c r="X183" s="70">
        <f>IF( OR( Exts[cTB68]=DATE(2099,1,1), Exts[Mext]=0 ), 0, IF( OR( Exts[maxV]&lt;68, Exts[minV]&gt;68 ), 2, 3)  )</f>
        <v>3</v>
      </c>
      <c r="Y183" s="71">
        <f>IF(SUBTOTAL(3,Exts[avgusers]),Exts[avgusers],0)</f>
        <v>1724</v>
      </c>
      <c r="Z183" s="69">
        <f ca="1">IF(SUBTOTAL(3,Exts[CurVersion]),TODAY()-Exts[CurVersion],0)</f>
        <v>14</v>
      </c>
      <c r="AA183" s="69">
        <f>IF(Exts[cTB52]=DATE(2099,1,1), 0, Exts[cTB52]-$AA$6)</f>
        <v>521</v>
      </c>
      <c r="AB183" s="69">
        <f>IF(Exts[[#This Row],[cTB60]]=DATE(2099,1,1), 0, Exts[[#This Row],[cTB60]]-$AA$7)</f>
        <v>59</v>
      </c>
      <c r="AC183" s="69">
        <f>IF(Exts[[#This Row],[cTB68]]=DATE(2099,1,1), 0, Exts[[#This Row],[cTB68]]-$AA$8)</f>
        <v>-7</v>
      </c>
      <c r="AD183" s="70">
        <f t="shared" si="7"/>
        <v>165</v>
      </c>
      <c r="AE183" s="70"/>
      <c r="AF183" s="70">
        <f>IF(Exts[[#This Row],[OID]], INDEX( Exts[], MATCH(Exts[[#This Row],[OID]],Exts[ID],0), MATCH("avgusers", Exts[#Headers],0) )+1, Exts[[#This Row],[avgusers]])</f>
        <v>1724</v>
      </c>
      <c r="AG183" s="70"/>
      <c r="AH183" s="70"/>
      <c r="AI183" s="70"/>
    </row>
    <row r="184" spans="1:35" x14ac:dyDescent="0.35">
      <c r="A184" s="72">
        <v>476761</v>
      </c>
      <c r="B184" s="72" t="s">
        <v>516</v>
      </c>
      <c r="C184" s="72">
        <v>1707</v>
      </c>
      <c r="D184" s="72">
        <v>102</v>
      </c>
      <c r="E184" s="68">
        <v>43458</v>
      </c>
      <c r="F184" s="72">
        <v>68</v>
      </c>
      <c r="G184" s="72">
        <v>100</v>
      </c>
      <c r="H184" s="72">
        <v>1</v>
      </c>
      <c r="I184" s="72">
        <v>1</v>
      </c>
      <c r="J184" s="72" t="s">
        <v>272</v>
      </c>
      <c r="K184" s="72">
        <v>10442109</v>
      </c>
      <c r="L184" s="72"/>
      <c r="M184" s="72"/>
      <c r="N184" s="68">
        <v>43198</v>
      </c>
      <c r="O184" s="68">
        <v>43198</v>
      </c>
      <c r="P184" s="68">
        <v>72686</v>
      </c>
      <c r="Q184" s="68">
        <v>43722</v>
      </c>
      <c r="R184" s="72" t="s">
        <v>6257</v>
      </c>
      <c r="S184" s="72" t="s">
        <v>6258</v>
      </c>
      <c r="T184" s="70">
        <f>IF(Exts[cTB52]=DATE(2099,1,1), 0, IF(Exts[minV]&gt;52, 1, 2))</f>
        <v>1</v>
      </c>
      <c r="U184" s="69">
        <f t="shared" si="6"/>
        <v>0</v>
      </c>
      <c r="V184" s="69">
        <f>IF(Exts[cTB60]=DATE(2099,1,1), 0, IF(Exts[minV]&gt;60.9, 1, 2))</f>
        <v>1</v>
      </c>
      <c r="W184" s="70">
        <f>IF(Exts[cTB61-67]=DATE(2099,1,1), 0, IF(Exts[minV]&gt;67.9, 1, 2))</f>
        <v>0</v>
      </c>
      <c r="X184" s="70">
        <f>IF( OR( Exts[cTB68]=DATE(2099,1,1), Exts[Mext]=0 ), 0, IF( OR( Exts[maxV]&lt;68, Exts[minV]&gt;68 ), 2, 3)  )</f>
        <v>3</v>
      </c>
      <c r="Y184" s="71">
        <f>IF(SUBTOTAL(3,Exts[avgusers]),Exts[avgusers],0)</f>
        <v>1707</v>
      </c>
      <c r="Z184" s="69">
        <f ca="1">IF(SUBTOTAL(3,Exts[CurVersion]),TODAY()-Exts[CurVersion],0)</f>
        <v>267</v>
      </c>
      <c r="AA184" s="69">
        <f>IF(Exts[cTB52]=DATE(2099,1,1), 0, Exts[cTB52]-$AA$6)</f>
        <v>400</v>
      </c>
      <c r="AB184" s="69">
        <f>IF(Exts[[#This Row],[cTB60]]=DATE(2099,1,1), 0, Exts[[#This Row],[cTB60]]-$AA$7)</f>
        <v>-62</v>
      </c>
      <c r="AC184" s="69">
        <f>IF(Exts[[#This Row],[cTB68]]=DATE(2099,1,1), 0, Exts[[#This Row],[cTB68]]-$AA$8)</f>
        <v>25</v>
      </c>
      <c r="AD184" s="70">
        <f t="shared" si="7"/>
        <v>166</v>
      </c>
      <c r="AE184" s="70"/>
      <c r="AF184" s="70">
        <f>IF(Exts[[#This Row],[OID]], INDEX( Exts[], MATCH(Exts[[#This Row],[OID]],Exts[ID],0), MATCH("avgusers", Exts[#Headers],0) )+1, Exts[[#This Row],[avgusers]])</f>
        <v>1707</v>
      </c>
      <c r="AG184" s="70"/>
      <c r="AH184" s="70"/>
      <c r="AI184" s="70"/>
    </row>
    <row r="185" spans="1:35" x14ac:dyDescent="0.35">
      <c r="A185" s="72">
        <v>48583</v>
      </c>
      <c r="B185" s="72" t="s">
        <v>256</v>
      </c>
      <c r="C185" s="72">
        <v>1682</v>
      </c>
      <c r="D185" s="72">
        <v>84</v>
      </c>
      <c r="E185" s="68">
        <v>43481</v>
      </c>
      <c r="F185" s="72">
        <v>60</v>
      </c>
      <c r="G185" s="72">
        <v>60</v>
      </c>
      <c r="H185" s="72">
        <v>0</v>
      </c>
      <c r="I185" s="72">
        <v>1</v>
      </c>
      <c r="J185" s="72" t="s">
        <v>16</v>
      </c>
      <c r="K185" s="72">
        <v>343</v>
      </c>
      <c r="L185" s="72"/>
      <c r="M185" s="72"/>
      <c r="N185" s="68">
        <v>42983</v>
      </c>
      <c r="O185" s="68">
        <v>43452</v>
      </c>
      <c r="P185" s="68">
        <v>72686</v>
      </c>
      <c r="Q185" s="68">
        <v>72686</v>
      </c>
      <c r="R185" s="72" t="s">
        <v>5573</v>
      </c>
      <c r="S185" s="72" t="s">
        <v>5574</v>
      </c>
      <c r="T185" s="70">
        <f>IF(Exts[cTB52]=DATE(2099,1,1), 0, IF(Exts[minV]&gt;52, 1, 2))</f>
        <v>1</v>
      </c>
      <c r="U185" s="69">
        <f t="shared" si="6"/>
        <v>0</v>
      </c>
      <c r="V185" s="69">
        <f>IF(Exts[cTB60]=DATE(2099,1,1), 0, IF(Exts[minV]&gt;60.9, 1, 2))</f>
        <v>2</v>
      </c>
      <c r="W185" s="70">
        <f>IF(Exts[cTB61-67]=DATE(2099,1,1), 0, IF(Exts[minV]&gt;67.9, 1, 2))</f>
        <v>0</v>
      </c>
      <c r="X185" s="70">
        <f>IF( OR( Exts[cTB68]=DATE(2099,1,1), Exts[Mext]=0 ), 0, IF( OR( Exts[maxV]&lt;68, Exts[minV]&gt;68 ), 2, 3)  )</f>
        <v>0</v>
      </c>
      <c r="Y185" s="71">
        <f>IF(SUBTOTAL(3,Exts[avgusers]),Exts[avgusers],0)</f>
        <v>1682</v>
      </c>
      <c r="Z185" s="69">
        <f ca="1">IF(SUBTOTAL(3,Exts[CurVersion]),TODAY()-Exts[CurVersion],0)</f>
        <v>244</v>
      </c>
      <c r="AA185" s="69">
        <f>IF(Exts[cTB52]=DATE(2099,1,1), 0, Exts[cTB52]-$AA$6)</f>
        <v>185</v>
      </c>
      <c r="AB185" s="69">
        <f>IF(Exts[[#This Row],[cTB60]]=DATE(2099,1,1), 0, Exts[[#This Row],[cTB60]]-$AA$7)</f>
        <v>192</v>
      </c>
      <c r="AC185" s="69">
        <f>IF(Exts[[#This Row],[cTB68]]=DATE(2099,1,1), 0, Exts[[#This Row],[cTB68]]-$AA$8)</f>
        <v>0</v>
      </c>
      <c r="AD185" s="70">
        <f t="shared" si="7"/>
        <v>167</v>
      </c>
      <c r="AE185" s="70"/>
      <c r="AF185" s="70">
        <f>IF(Exts[[#This Row],[OID]], INDEX( Exts[], MATCH(Exts[[#This Row],[OID]],Exts[ID],0), MATCH("avgusers", Exts[#Headers],0) )+1, Exts[[#This Row],[avgusers]])</f>
        <v>1682</v>
      </c>
      <c r="AG185" s="70"/>
      <c r="AH185" s="70"/>
      <c r="AI185" s="70"/>
    </row>
    <row r="186" spans="1:35" x14ac:dyDescent="0.35">
      <c r="A186" s="72">
        <v>986372</v>
      </c>
      <c r="B186" s="72" t="s">
        <v>865</v>
      </c>
      <c r="C186" s="72">
        <v>1678</v>
      </c>
      <c r="D186" s="72">
        <v>0</v>
      </c>
      <c r="E186" s="68">
        <v>43462</v>
      </c>
      <c r="F186" s="72">
        <v>68</v>
      </c>
      <c r="G186" s="72">
        <v>100</v>
      </c>
      <c r="H186" s="72">
        <v>1</v>
      </c>
      <c r="I186" s="72">
        <v>1</v>
      </c>
      <c r="J186" s="72" t="s">
        <v>866</v>
      </c>
      <c r="K186" s="72">
        <v>10573</v>
      </c>
      <c r="L186" s="72"/>
      <c r="M186" s="72"/>
      <c r="N186" s="68">
        <v>43428</v>
      </c>
      <c r="O186" s="68">
        <v>43428</v>
      </c>
      <c r="P186" s="68">
        <v>72686</v>
      </c>
      <c r="Q186" s="68">
        <v>43722</v>
      </c>
      <c r="R186" s="72" t="s">
        <v>6694</v>
      </c>
      <c r="S186" s="72" t="s">
        <v>6695</v>
      </c>
      <c r="T186" s="70">
        <f>IF(Exts[cTB52]=DATE(2099,1,1), 0, IF(Exts[minV]&gt;52, 1, 2))</f>
        <v>1</v>
      </c>
      <c r="U186" s="69">
        <f t="shared" si="6"/>
        <v>0</v>
      </c>
      <c r="V186" s="69">
        <f>IF(Exts[cTB60]=DATE(2099,1,1), 0, IF(Exts[minV]&gt;60.9, 1, 2))</f>
        <v>1</v>
      </c>
      <c r="W186" s="70">
        <f>IF(Exts[cTB61-67]=DATE(2099,1,1), 0, IF(Exts[minV]&gt;67.9, 1, 2))</f>
        <v>0</v>
      </c>
      <c r="X186" s="70">
        <f>IF( OR( Exts[cTB68]=DATE(2099,1,1), Exts[Mext]=0 ), 0, IF( OR( Exts[maxV]&lt;68, Exts[minV]&gt;68 ), 2, 3)  )</f>
        <v>3</v>
      </c>
      <c r="Y186" s="71">
        <f>IF(SUBTOTAL(3,Exts[avgusers]),Exts[avgusers],0)</f>
        <v>1678</v>
      </c>
      <c r="Z186" s="69">
        <f ca="1">IF(SUBTOTAL(3,Exts[CurVersion]),TODAY()-Exts[CurVersion],0)</f>
        <v>263</v>
      </c>
      <c r="AA186" s="69">
        <f>IF(Exts[cTB52]=DATE(2099,1,1), 0, Exts[cTB52]-$AA$6)</f>
        <v>630</v>
      </c>
      <c r="AB186" s="69">
        <f>IF(Exts[[#This Row],[cTB60]]=DATE(2099,1,1), 0, Exts[[#This Row],[cTB60]]-$AA$7)</f>
        <v>168</v>
      </c>
      <c r="AC186" s="69">
        <f>IF(Exts[[#This Row],[cTB68]]=DATE(2099,1,1), 0, Exts[[#This Row],[cTB68]]-$AA$8)</f>
        <v>25</v>
      </c>
      <c r="AD186" s="70">
        <f t="shared" si="7"/>
        <v>168</v>
      </c>
      <c r="AE186" s="70"/>
      <c r="AF186" s="70">
        <f>IF(Exts[[#This Row],[OID]], INDEX( Exts[], MATCH(Exts[[#This Row],[OID]],Exts[ID],0), MATCH("avgusers", Exts[#Headers],0) )+1, Exts[[#This Row],[avgusers]])</f>
        <v>1678</v>
      </c>
      <c r="AG186" s="70"/>
      <c r="AH186" s="70"/>
      <c r="AI186" s="70"/>
    </row>
    <row r="187" spans="1:35" x14ac:dyDescent="0.35">
      <c r="A187" s="72">
        <v>344828</v>
      </c>
      <c r="B187" s="72" t="s">
        <v>235</v>
      </c>
      <c r="C187" s="72">
        <v>1676</v>
      </c>
      <c r="D187" s="72">
        <v>121</v>
      </c>
      <c r="E187" s="68">
        <v>41313</v>
      </c>
      <c r="F187" s="72">
        <v>15</v>
      </c>
      <c r="G187" s="72">
        <v>19</v>
      </c>
      <c r="H187" s="72">
        <v>0</v>
      </c>
      <c r="I187" s="72">
        <v>1</v>
      </c>
      <c r="J187" s="72" t="s">
        <v>236</v>
      </c>
      <c r="K187" s="72">
        <v>5934551</v>
      </c>
      <c r="L187" s="72"/>
      <c r="M187" s="72"/>
      <c r="N187" s="68">
        <v>72686</v>
      </c>
      <c r="O187" s="68">
        <v>72686</v>
      </c>
      <c r="P187" s="68">
        <v>72686</v>
      </c>
      <c r="Q187" s="68">
        <v>72686</v>
      </c>
      <c r="R187" s="72" t="s">
        <v>5929</v>
      </c>
      <c r="S187" s="72" t="s">
        <v>3058</v>
      </c>
      <c r="T187" s="70">
        <f>IF(Exts[cTB52]=DATE(2099,1,1), 0, IF(Exts[minV]&gt;52, 1, 2))</f>
        <v>0</v>
      </c>
      <c r="U187" s="69">
        <f t="shared" si="6"/>
        <v>0</v>
      </c>
      <c r="V187" s="69">
        <f>IF(Exts[cTB60]=DATE(2099,1,1), 0, IF(Exts[minV]&gt;60.9, 1, 2))</f>
        <v>0</v>
      </c>
      <c r="W187" s="70">
        <f>IF(Exts[cTB61-67]=DATE(2099,1,1), 0, IF(Exts[minV]&gt;67.9, 1, 2))</f>
        <v>0</v>
      </c>
      <c r="X187" s="70">
        <f>IF( OR( Exts[cTB68]=DATE(2099,1,1), Exts[Mext]=0 ), 0, IF( OR( Exts[maxV]&lt;68, Exts[minV]&gt;68 ), 2, 3)  )</f>
        <v>0</v>
      </c>
      <c r="Y187" s="71">
        <f>IF(SUBTOTAL(3,Exts[avgusers]),Exts[avgusers],0)</f>
        <v>1676</v>
      </c>
      <c r="Z187" s="69">
        <f ca="1">IF(SUBTOTAL(3,Exts[CurVersion]),TODAY()-Exts[CurVersion],0)</f>
        <v>2412</v>
      </c>
      <c r="AA187" s="69">
        <f>IF(Exts[cTB52]=DATE(2099,1,1), 0, Exts[cTB52]-$AA$6)</f>
        <v>0</v>
      </c>
      <c r="AB187" s="69">
        <f>IF(Exts[[#This Row],[cTB60]]=DATE(2099,1,1), 0, Exts[[#This Row],[cTB60]]-$AA$7)</f>
        <v>0</v>
      </c>
      <c r="AC187" s="69">
        <f>IF(Exts[[#This Row],[cTB68]]=DATE(2099,1,1), 0, Exts[[#This Row],[cTB68]]-$AA$8)</f>
        <v>0</v>
      </c>
      <c r="AD187" s="70">
        <f t="shared" si="7"/>
        <v>169</v>
      </c>
      <c r="AE187" s="70"/>
      <c r="AF187" s="70">
        <f>IF(Exts[[#This Row],[OID]], INDEX( Exts[], MATCH(Exts[[#This Row],[OID]],Exts[ID],0), MATCH("avgusers", Exts[#Headers],0) )+1, Exts[[#This Row],[avgusers]])</f>
        <v>1676</v>
      </c>
      <c r="AG187" s="70"/>
      <c r="AH187" s="70"/>
      <c r="AI187" s="70"/>
    </row>
    <row r="188" spans="1:35" x14ac:dyDescent="0.35">
      <c r="A188" s="72">
        <v>451482</v>
      </c>
      <c r="B188" s="72" t="s">
        <v>254</v>
      </c>
      <c r="C188" s="72">
        <v>1624</v>
      </c>
      <c r="D188" s="72">
        <v>58</v>
      </c>
      <c r="E188" s="68">
        <v>43199</v>
      </c>
      <c r="F188" s="72">
        <v>17</v>
      </c>
      <c r="G188" s="72">
        <v>60</v>
      </c>
      <c r="H188" s="72">
        <v>0</v>
      </c>
      <c r="I188" s="72">
        <v>1</v>
      </c>
      <c r="J188" s="72" t="s">
        <v>255</v>
      </c>
      <c r="K188" s="72">
        <v>10085838</v>
      </c>
      <c r="L188" s="72"/>
      <c r="M188" s="72"/>
      <c r="N188" s="68">
        <v>43014</v>
      </c>
      <c r="O188" s="68">
        <v>43199</v>
      </c>
      <c r="P188" s="68">
        <v>72686</v>
      </c>
      <c r="Q188" s="68">
        <v>72686</v>
      </c>
      <c r="R188" s="72" t="s">
        <v>6200</v>
      </c>
      <c r="S188" s="72" t="s">
        <v>6201</v>
      </c>
      <c r="T188" s="70">
        <f>IF(Exts[cTB52]=DATE(2099,1,1), 0, IF(Exts[minV]&gt;52, 1, 2))</f>
        <v>2</v>
      </c>
      <c r="U188" s="69">
        <f t="shared" si="6"/>
        <v>1</v>
      </c>
      <c r="V188" s="69">
        <f>IF(Exts[cTB60]=DATE(2099,1,1), 0, IF(Exts[minV]&gt;60.9, 1, 2))</f>
        <v>2</v>
      </c>
      <c r="W188" s="70">
        <f>IF(Exts[cTB61-67]=DATE(2099,1,1), 0, IF(Exts[minV]&gt;67.9, 1, 2))</f>
        <v>0</v>
      </c>
      <c r="X188" s="70">
        <f>IF( OR( Exts[cTB68]=DATE(2099,1,1), Exts[Mext]=0 ), 0, IF( OR( Exts[maxV]&lt;68, Exts[minV]&gt;68 ), 2, 3)  )</f>
        <v>0</v>
      </c>
      <c r="Y188" s="71">
        <f>IF(SUBTOTAL(3,Exts[avgusers]),Exts[avgusers],0)</f>
        <v>1624</v>
      </c>
      <c r="Z188" s="69">
        <f ca="1">IF(SUBTOTAL(3,Exts[CurVersion]),TODAY()-Exts[CurVersion],0)</f>
        <v>526</v>
      </c>
      <c r="AA188" s="69">
        <f>IF(Exts[cTB52]=DATE(2099,1,1), 0, Exts[cTB52]-$AA$6)</f>
        <v>216</v>
      </c>
      <c r="AB188" s="69">
        <f>IF(Exts[[#This Row],[cTB60]]=DATE(2099,1,1), 0, Exts[[#This Row],[cTB60]]-$AA$7)</f>
        <v>-61</v>
      </c>
      <c r="AC188" s="69">
        <f>IF(Exts[[#This Row],[cTB68]]=DATE(2099,1,1), 0, Exts[[#This Row],[cTB68]]-$AA$8)</f>
        <v>0</v>
      </c>
      <c r="AD188" s="70">
        <f t="shared" si="7"/>
        <v>170</v>
      </c>
      <c r="AE188" s="70"/>
      <c r="AF188" s="70">
        <f>IF(Exts[[#This Row],[OID]], INDEX( Exts[], MATCH(Exts[[#This Row],[OID]],Exts[ID],0), MATCH("avgusers", Exts[#Headers],0) )+1, Exts[[#This Row],[avgusers]])</f>
        <v>1624</v>
      </c>
      <c r="AG188" s="70"/>
      <c r="AH188" s="70"/>
      <c r="AI188" s="70"/>
    </row>
    <row r="189" spans="1:35" x14ac:dyDescent="0.35">
      <c r="A189" s="72">
        <v>300254</v>
      </c>
      <c r="B189" s="72" t="s">
        <v>248</v>
      </c>
      <c r="C189" s="72">
        <v>1617</v>
      </c>
      <c r="D189" s="72">
        <v>384</v>
      </c>
      <c r="E189" s="68">
        <v>40828</v>
      </c>
      <c r="F189" s="72">
        <v>3.3</v>
      </c>
      <c r="G189" s="72">
        <v>31</v>
      </c>
      <c r="H189" s="72">
        <v>0</v>
      </c>
      <c r="I189" s="72">
        <v>1</v>
      </c>
      <c r="J189" s="72" t="s">
        <v>249</v>
      </c>
      <c r="K189" s="72">
        <v>1300653</v>
      </c>
      <c r="L189" s="72"/>
      <c r="M189" s="72"/>
      <c r="N189" s="68">
        <v>72686</v>
      </c>
      <c r="O189" s="68">
        <v>72686</v>
      </c>
      <c r="P189" s="68">
        <v>72686</v>
      </c>
      <c r="Q189" s="68">
        <v>72686</v>
      </c>
      <c r="R189" s="72" t="s">
        <v>5814</v>
      </c>
      <c r="S189" s="72" t="s">
        <v>3058</v>
      </c>
      <c r="T189" s="70">
        <f>IF(Exts[cTB52]=DATE(2099,1,1), 0, IF(Exts[minV]&gt;52, 1, 2))</f>
        <v>0</v>
      </c>
      <c r="U189" s="69">
        <f t="shared" si="6"/>
        <v>0</v>
      </c>
      <c r="V189" s="69">
        <f>IF(Exts[cTB60]=DATE(2099,1,1), 0, IF(Exts[minV]&gt;60.9, 1, 2))</f>
        <v>0</v>
      </c>
      <c r="W189" s="70">
        <f>IF(Exts[cTB61-67]=DATE(2099,1,1), 0, IF(Exts[minV]&gt;67.9, 1, 2))</f>
        <v>0</v>
      </c>
      <c r="X189" s="70">
        <f>IF( OR( Exts[cTB68]=DATE(2099,1,1), Exts[Mext]=0 ), 0, IF( OR( Exts[maxV]&lt;68, Exts[minV]&gt;68 ), 2, 3)  )</f>
        <v>0</v>
      </c>
      <c r="Y189" s="71">
        <f>IF(SUBTOTAL(3,Exts[avgusers]),Exts[avgusers],0)</f>
        <v>1617</v>
      </c>
      <c r="Z189" s="69">
        <f ca="1">IF(SUBTOTAL(3,Exts[CurVersion]),TODAY()-Exts[CurVersion],0)</f>
        <v>2897</v>
      </c>
      <c r="AA189" s="69">
        <f>IF(Exts[cTB52]=DATE(2099,1,1), 0, Exts[cTB52]-$AA$6)</f>
        <v>0</v>
      </c>
      <c r="AB189" s="69">
        <f>IF(Exts[[#This Row],[cTB60]]=DATE(2099,1,1), 0, Exts[[#This Row],[cTB60]]-$AA$7)</f>
        <v>0</v>
      </c>
      <c r="AC189" s="69">
        <f>IF(Exts[[#This Row],[cTB68]]=DATE(2099,1,1), 0, Exts[[#This Row],[cTB68]]-$AA$8)</f>
        <v>0</v>
      </c>
      <c r="AD189" s="70">
        <f t="shared" si="7"/>
        <v>171</v>
      </c>
      <c r="AE189" s="70"/>
      <c r="AF189" s="70">
        <f>IF(Exts[[#This Row],[OID]], INDEX( Exts[], MATCH(Exts[[#This Row],[OID]],Exts[ID],0), MATCH("avgusers", Exts[#Headers],0) )+1, Exts[[#This Row],[avgusers]])</f>
        <v>1617</v>
      </c>
      <c r="AG189" s="70"/>
      <c r="AH189" s="70"/>
      <c r="AI189" s="70"/>
    </row>
    <row r="190" spans="1:35" x14ac:dyDescent="0.35">
      <c r="A190" s="72">
        <v>14417</v>
      </c>
      <c r="B190" s="72" t="s">
        <v>421</v>
      </c>
      <c r="C190" s="72">
        <v>1611</v>
      </c>
      <c r="D190" s="72">
        <v>52</v>
      </c>
      <c r="E190" s="68">
        <v>42535</v>
      </c>
      <c r="F190" s="72">
        <v>24</v>
      </c>
      <c r="G190" s="72">
        <v>65</v>
      </c>
      <c r="H190" s="72">
        <v>0</v>
      </c>
      <c r="I190" s="72">
        <v>1</v>
      </c>
      <c r="J190" s="72" t="s">
        <v>422</v>
      </c>
      <c r="K190" s="72">
        <v>177630</v>
      </c>
      <c r="L190" s="72"/>
      <c r="M190" s="72"/>
      <c r="N190" s="68">
        <v>42535</v>
      </c>
      <c r="O190" s="68">
        <v>42535</v>
      </c>
      <c r="P190" s="68">
        <v>42535</v>
      </c>
      <c r="Q190" s="68">
        <v>72686</v>
      </c>
      <c r="R190" s="72" t="s">
        <v>5547</v>
      </c>
      <c r="S190" s="72" t="s">
        <v>3058</v>
      </c>
      <c r="T190" s="70">
        <f>IF(Exts[cTB52]=DATE(2099,1,1), 0, IF(Exts[minV]&gt;52, 1, 2))</f>
        <v>2</v>
      </c>
      <c r="U190" s="69">
        <f t="shared" si="6"/>
        <v>1</v>
      </c>
      <c r="V190" s="69">
        <f>IF(Exts[cTB60]=DATE(2099,1,1), 0, IF(Exts[minV]&gt;60.9, 1, 2))</f>
        <v>2</v>
      </c>
      <c r="W190" s="70">
        <f>IF(Exts[cTB61-67]=DATE(2099,1,1), 0, IF(Exts[minV]&gt;67.9, 1, 2))</f>
        <v>2</v>
      </c>
      <c r="X190" s="70">
        <f>IF( OR( Exts[cTB68]=DATE(2099,1,1), Exts[Mext]=0 ), 0, IF( OR( Exts[maxV]&lt;68, Exts[minV]&gt;68 ), 2, 3)  )</f>
        <v>0</v>
      </c>
      <c r="Y190" s="71">
        <f>IF(SUBTOTAL(3,Exts[avgusers]),Exts[avgusers],0)</f>
        <v>1611</v>
      </c>
      <c r="Z190" s="69">
        <f ca="1">IF(SUBTOTAL(3,Exts[CurVersion]),TODAY()-Exts[CurVersion],0)</f>
        <v>1190</v>
      </c>
      <c r="AA190" s="69">
        <f>IF(Exts[cTB52]=DATE(2099,1,1), 0, Exts[cTB52]-$AA$6)</f>
        <v>-263</v>
      </c>
      <c r="AB190" s="69">
        <f>IF(Exts[[#This Row],[cTB60]]=DATE(2099,1,1), 0, Exts[[#This Row],[cTB60]]-$AA$7)</f>
        <v>-725</v>
      </c>
      <c r="AC190" s="69">
        <f>IF(Exts[[#This Row],[cTB68]]=DATE(2099,1,1), 0, Exts[[#This Row],[cTB68]]-$AA$8)</f>
        <v>0</v>
      </c>
      <c r="AD190" s="70">
        <f t="shared" si="7"/>
        <v>172</v>
      </c>
      <c r="AE190" s="70"/>
      <c r="AF190" s="70">
        <f>IF(Exts[[#This Row],[OID]], INDEX( Exts[], MATCH(Exts[[#This Row],[OID]],Exts[ID],0), MATCH("avgusers", Exts[#Headers],0) )+1, Exts[[#This Row],[avgusers]])</f>
        <v>1611</v>
      </c>
      <c r="AG190" s="70"/>
      <c r="AH190" s="70"/>
      <c r="AI190" s="70"/>
    </row>
    <row r="191" spans="1:35" x14ac:dyDescent="0.35">
      <c r="A191" s="72">
        <v>3492</v>
      </c>
      <c r="B191" s="72" t="s">
        <v>852</v>
      </c>
      <c r="C191" s="72">
        <v>1545</v>
      </c>
      <c r="D191" s="72">
        <v>40</v>
      </c>
      <c r="E191" s="68">
        <v>43439</v>
      </c>
      <c r="F191" s="72">
        <v>5</v>
      </c>
      <c r="G191" s="72">
        <v>64</v>
      </c>
      <c r="H191" s="72">
        <v>1</v>
      </c>
      <c r="I191" s="72">
        <v>1</v>
      </c>
      <c r="J191" s="72" t="s">
        <v>40</v>
      </c>
      <c r="K191" s="72">
        <v>16512</v>
      </c>
      <c r="L191" s="72"/>
      <c r="M191" s="72"/>
      <c r="N191" s="68">
        <v>42747</v>
      </c>
      <c r="O191" s="68">
        <v>43217</v>
      </c>
      <c r="P191" s="68">
        <v>43217</v>
      </c>
      <c r="Q191" s="68">
        <v>72686</v>
      </c>
      <c r="R191" s="72" t="s">
        <v>5192</v>
      </c>
      <c r="S191" s="72" t="s">
        <v>5137</v>
      </c>
      <c r="T191" s="70">
        <f>IF(Exts[cTB52]=DATE(2099,1,1), 0, IF(Exts[minV]&gt;52, 1, 2))</f>
        <v>2</v>
      </c>
      <c r="U191" s="69">
        <f t="shared" si="6"/>
        <v>1</v>
      </c>
      <c r="V191" s="69">
        <f>IF(Exts[cTB60]=DATE(2099,1,1), 0, IF(Exts[minV]&gt;60.9, 1, 2))</f>
        <v>2</v>
      </c>
      <c r="W191" s="70">
        <f>IF(Exts[cTB61-67]=DATE(2099,1,1), 0, IF(Exts[minV]&gt;67.9, 1, 2))</f>
        <v>2</v>
      </c>
      <c r="X191" s="70">
        <f>IF( OR( Exts[cTB68]=DATE(2099,1,1), Exts[Mext]=0 ), 0, IF( OR( Exts[maxV]&lt;68, Exts[minV]&gt;68 ), 2, 3)  )</f>
        <v>0</v>
      </c>
      <c r="Y191" s="71">
        <f>IF(SUBTOTAL(3,Exts[avgusers]),Exts[avgusers],0)</f>
        <v>1545</v>
      </c>
      <c r="Z191" s="69">
        <f ca="1">IF(SUBTOTAL(3,Exts[CurVersion]),TODAY()-Exts[CurVersion],0)</f>
        <v>286</v>
      </c>
      <c r="AA191" s="69">
        <f>IF(Exts[cTB52]=DATE(2099,1,1), 0, Exts[cTB52]-$AA$6)</f>
        <v>-51</v>
      </c>
      <c r="AB191" s="69">
        <f>IF(Exts[[#This Row],[cTB60]]=DATE(2099,1,1), 0, Exts[[#This Row],[cTB60]]-$AA$7)</f>
        <v>-43</v>
      </c>
      <c r="AC191" s="69">
        <f>IF(Exts[[#This Row],[cTB68]]=DATE(2099,1,1), 0, Exts[[#This Row],[cTB68]]-$AA$8)</f>
        <v>0</v>
      </c>
      <c r="AD191" s="70">
        <f t="shared" si="7"/>
        <v>173</v>
      </c>
      <c r="AE191" s="70"/>
      <c r="AF191" s="70">
        <f>IF(Exts[[#This Row],[OID]], INDEX( Exts[], MATCH(Exts[[#This Row],[OID]],Exts[ID],0), MATCH("avgusers", Exts[#Headers],0) )+1, Exts[[#This Row],[avgusers]])</f>
        <v>1545</v>
      </c>
      <c r="AG191" s="70"/>
      <c r="AH191" s="70"/>
      <c r="AI191" s="70"/>
    </row>
    <row r="192" spans="1:35" x14ac:dyDescent="0.35">
      <c r="A192" s="72">
        <v>269954</v>
      </c>
      <c r="B192" s="72" t="s">
        <v>498</v>
      </c>
      <c r="C192" s="72">
        <v>1540</v>
      </c>
      <c r="D192" s="72">
        <v>60</v>
      </c>
      <c r="E192" s="68">
        <v>43405</v>
      </c>
      <c r="F192" s="72">
        <v>3</v>
      </c>
      <c r="G192" s="72">
        <v>60</v>
      </c>
      <c r="H192" s="72">
        <v>0</v>
      </c>
      <c r="I192" s="72">
        <v>1</v>
      </c>
      <c r="J192" s="72" t="s">
        <v>263</v>
      </c>
      <c r="K192" s="72">
        <v>4172532</v>
      </c>
      <c r="L192" s="72"/>
      <c r="M192" s="72"/>
      <c r="N192" s="68">
        <v>43405</v>
      </c>
      <c r="O192" s="68">
        <v>43405</v>
      </c>
      <c r="P192" s="68">
        <v>72686</v>
      </c>
      <c r="Q192" s="68">
        <v>72686</v>
      </c>
      <c r="R192" s="72" t="s">
        <v>5771</v>
      </c>
      <c r="S192" s="72" t="s">
        <v>5772</v>
      </c>
      <c r="T192" s="70">
        <f>IF(Exts[cTB52]=DATE(2099,1,1), 0, IF(Exts[minV]&gt;52, 1, 2))</f>
        <v>2</v>
      </c>
      <c r="U192" s="69">
        <f t="shared" si="6"/>
        <v>1</v>
      </c>
      <c r="V192" s="69">
        <f>IF(Exts[cTB60]=DATE(2099,1,1), 0, IF(Exts[minV]&gt;60.9, 1, 2))</f>
        <v>2</v>
      </c>
      <c r="W192" s="70">
        <f>IF(Exts[cTB61-67]=DATE(2099,1,1), 0, IF(Exts[minV]&gt;67.9, 1, 2))</f>
        <v>0</v>
      </c>
      <c r="X192" s="70">
        <f>IF( OR( Exts[cTB68]=DATE(2099,1,1), Exts[Mext]=0 ), 0, IF( OR( Exts[maxV]&lt;68, Exts[minV]&gt;68 ), 2, 3)  )</f>
        <v>0</v>
      </c>
      <c r="Y192" s="71">
        <f>IF(SUBTOTAL(3,Exts[avgusers]),Exts[avgusers],0)</f>
        <v>1540</v>
      </c>
      <c r="Z192" s="69">
        <f ca="1">IF(SUBTOTAL(3,Exts[CurVersion]),TODAY()-Exts[CurVersion],0)</f>
        <v>320</v>
      </c>
      <c r="AA192" s="69">
        <f>IF(Exts[cTB52]=DATE(2099,1,1), 0, Exts[cTB52]-$AA$6)</f>
        <v>607</v>
      </c>
      <c r="AB192" s="69">
        <f>IF(Exts[[#This Row],[cTB60]]=DATE(2099,1,1), 0, Exts[[#This Row],[cTB60]]-$AA$7)</f>
        <v>145</v>
      </c>
      <c r="AC192" s="69">
        <f>IF(Exts[[#This Row],[cTB68]]=DATE(2099,1,1), 0, Exts[[#This Row],[cTB68]]-$AA$8)</f>
        <v>0</v>
      </c>
      <c r="AD192" s="70">
        <f t="shared" si="7"/>
        <v>174</v>
      </c>
      <c r="AE192" s="70"/>
      <c r="AF192" s="70">
        <f>IF(Exts[[#This Row],[OID]], INDEX( Exts[], MATCH(Exts[[#This Row],[OID]],Exts[ID],0), MATCH("avgusers", Exts[#Headers],0) )+1, Exts[[#This Row],[avgusers]])</f>
        <v>1540</v>
      </c>
      <c r="AG192" s="70"/>
      <c r="AH192" s="70"/>
      <c r="AI192" s="70"/>
    </row>
    <row r="193" spans="1:35" x14ac:dyDescent="0.35">
      <c r="A193" s="72">
        <v>596736</v>
      </c>
      <c r="B193" s="72" t="s">
        <v>503</v>
      </c>
      <c r="C193" s="72">
        <v>1511</v>
      </c>
      <c r="D193" s="72">
        <v>60</v>
      </c>
      <c r="E193" s="68">
        <v>43518</v>
      </c>
      <c r="F193" s="72">
        <v>60</v>
      </c>
      <c r="G193" s="72">
        <v>61</v>
      </c>
      <c r="H193" s="72">
        <v>1</v>
      </c>
      <c r="I193" s="72">
        <v>2</v>
      </c>
      <c r="J193" s="72" t="s">
        <v>504</v>
      </c>
      <c r="K193" s="72">
        <v>5484460</v>
      </c>
      <c r="L193" s="72">
        <v>14161498</v>
      </c>
      <c r="M193" s="72"/>
      <c r="N193" s="68">
        <v>42737</v>
      </c>
      <c r="O193" s="68">
        <v>43205</v>
      </c>
      <c r="P193" s="68">
        <v>43205</v>
      </c>
      <c r="Q193" s="68">
        <v>43205</v>
      </c>
      <c r="R193" s="72" t="s">
        <v>6414</v>
      </c>
      <c r="S193" s="72" t="s">
        <v>6415</v>
      </c>
      <c r="T193" s="70">
        <f>IF(Exts[cTB52]=DATE(2099,1,1), 0, IF(Exts[minV]&gt;52, 1, 2))</f>
        <v>1</v>
      </c>
      <c r="U193" s="69">
        <f t="shared" si="6"/>
        <v>0</v>
      </c>
      <c r="V193" s="69">
        <f>IF(Exts[cTB60]=DATE(2099,1,1), 0, IF(Exts[minV]&gt;60.9, 1, 2))</f>
        <v>2</v>
      </c>
      <c r="W193" s="70">
        <f>IF(Exts[cTB61-67]=DATE(2099,1,1), 0, IF(Exts[minV]&gt;67.9, 1, 2))</f>
        <v>2</v>
      </c>
      <c r="X193" s="70">
        <f>IF( OR( Exts[cTB68]=DATE(2099,1,1), Exts[Mext]=0 ), 0, IF( OR( Exts[maxV]&lt;68, Exts[minV]&gt;68 ), 2, 3)  )</f>
        <v>2</v>
      </c>
      <c r="Y193" s="71">
        <f>IF(SUBTOTAL(3,Exts[avgusers]),Exts[avgusers],0)</f>
        <v>1511</v>
      </c>
      <c r="Z193" s="69">
        <f ca="1">IF(SUBTOTAL(3,Exts[CurVersion]),TODAY()-Exts[CurVersion],0)</f>
        <v>207</v>
      </c>
      <c r="AA193" s="69">
        <f>IF(Exts[cTB52]=DATE(2099,1,1), 0, Exts[cTB52]-$AA$6)</f>
        <v>-61</v>
      </c>
      <c r="AB193" s="69">
        <f>IF(Exts[[#This Row],[cTB60]]=DATE(2099,1,1), 0, Exts[[#This Row],[cTB60]]-$AA$7)</f>
        <v>-55</v>
      </c>
      <c r="AC193" s="69">
        <f>IF(Exts[[#This Row],[cTB68]]=DATE(2099,1,1), 0, Exts[[#This Row],[cTB68]]-$AA$8)</f>
        <v>-492</v>
      </c>
      <c r="AD193" s="70">
        <f t="shared" si="7"/>
        <v>175</v>
      </c>
      <c r="AE193" s="70"/>
      <c r="AF193" s="70">
        <f>IF(Exts[[#This Row],[OID]], INDEX( Exts[], MATCH(Exts[[#This Row],[OID]],Exts[ID],0), MATCH("avgusers", Exts[#Headers],0) )+1, Exts[[#This Row],[avgusers]])</f>
        <v>1511</v>
      </c>
      <c r="AG193" s="70"/>
      <c r="AH193" s="70"/>
      <c r="AI193" s="70"/>
    </row>
    <row r="194" spans="1:35" x14ac:dyDescent="0.35">
      <c r="A194" s="72">
        <v>584002</v>
      </c>
      <c r="B194" s="72" t="s">
        <v>880</v>
      </c>
      <c r="C194" s="72">
        <v>1502</v>
      </c>
      <c r="D194" s="72">
        <v>24</v>
      </c>
      <c r="E194" s="68">
        <v>43713</v>
      </c>
      <c r="F194" s="72">
        <v>60</v>
      </c>
      <c r="G194" s="72">
        <v>100</v>
      </c>
      <c r="H194" s="72">
        <v>1</v>
      </c>
      <c r="I194" s="72">
        <v>1</v>
      </c>
      <c r="J194" s="72" t="s">
        <v>881</v>
      </c>
      <c r="K194" s="72">
        <v>10265925</v>
      </c>
      <c r="L194" s="72"/>
      <c r="M194" s="72"/>
      <c r="N194" s="68">
        <v>43324</v>
      </c>
      <c r="O194" s="68">
        <v>43324</v>
      </c>
      <c r="P194" s="68">
        <v>43324</v>
      </c>
      <c r="Q194" s="68">
        <v>43712</v>
      </c>
      <c r="R194" s="72" t="s">
        <v>6398</v>
      </c>
      <c r="S194" s="72" t="s">
        <v>3058</v>
      </c>
      <c r="T194" s="70">
        <f>IF(Exts[cTB52]=DATE(2099,1,1), 0, IF(Exts[minV]&gt;52, 1, 2))</f>
        <v>1</v>
      </c>
      <c r="U194" s="69">
        <f t="shared" si="6"/>
        <v>0</v>
      </c>
      <c r="V194" s="69">
        <f>IF(Exts[cTB60]=DATE(2099,1,1), 0, IF(Exts[minV]&gt;60.9, 1, 2))</f>
        <v>2</v>
      </c>
      <c r="W194" s="70">
        <f>IF(Exts[cTB61-67]=DATE(2099,1,1), 0, IF(Exts[minV]&gt;67.9, 1, 2))</f>
        <v>2</v>
      </c>
      <c r="X194" s="70">
        <f>IF( OR( Exts[cTB68]=DATE(2099,1,1), Exts[Mext]=0 ), 0, IF( OR( Exts[maxV]&lt;68, Exts[minV]&gt;68 ), 2, 3)  )</f>
        <v>3</v>
      </c>
      <c r="Y194" s="71">
        <f>IF(SUBTOTAL(3,Exts[avgusers]),Exts[avgusers],0)</f>
        <v>1502</v>
      </c>
      <c r="Z194" s="69">
        <f ca="1">IF(SUBTOTAL(3,Exts[CurVersion]),TODAY()-Exts[CurVersion],0)</f>
        <v>12</v>
      </c>
      <c r="AA194" s="69">
        <f>IF(Exts[cTB52]=DATE(2099,1,1), 0, Exts[cTB52]-$AA$6)</f>
        <v>526</v>
      </c>
      <c r="AB194" s="69">
        <f>IF(Exts[[#This Row],[cTB60]]=DATE(2099,1,1), 0, Exts[[#This Row],[cTB60]]-$AA$7)</f>
        <v>64</v>
      </c>
      <c r="AC194" s="69">
        <f>IF(Exts[[#This Row],[cTB68]]=DATE(2099,1,1), 0, Exts[[#This Row],[cTB68]]-$AA$8)</f>
        <v>15</v>
      </c>
      <c r="AD194" s="70">
        <f t="shared" si="7"/>
        <v>176</v>
      </c>
      <c r="AE194" s="70"/>
      <c r="AF194" s="70">
        <f>IF(Exts[[#This Row],[OID]], INDEX( Exts[], MATCH(Exts[[#This Row],[OID]],Exts[ID],0), MATCH("avgusers", Exts[#Headers],0) )+1, Exts[[#This Row],[avgusers]])</f>
        <v>1502</v>
      </c>
      <c r="AG194" s="70"/>
      <c r="AH194" s="70"/>
      <c r="AI194" s="70"/>
    </row>
    <row r="195" spans="1:35" x14ac:dyDescent="0.35">
      <c r="A195" s="72">
        <v>986334</v>
      </c>
      <c r="B195" s="72" t="s">
        <v>857</v>
      </c>
      <c r="C195" s="72">
        <v>1502</v>
      </c>
      <c r="D195" s="72">
        <v>0</v>
      </c>
      <c r="E195" s="68">
        <v>43661</v>
      </c>
      <c r="F195" s="72">
        <v>68</v>
      </c>
      <c r="G195" s="72">
        <v>100</v>
      </c>
      <c r="H195" s="72">
        <v>1</v>
      </c>
      <c r="I195" s="72">
        <v>1</v>
      </c>
      <c r="J195" s="72" t="s">
        <v>133</v>
      </c>
      <c r="K195" s="72">
        <v>4285224</v>
      </c>
      <c r="L195" s="72"/>
      <c r="M195" s="72"/>
      <c r="N195" s="68">
        <v>72686</v>
      </c>
      <c r="O195" s="68">
        <v>43403</v>
      </c>
      <c r="P195" s="68">
        <v>72686</v>
      </c>
      <c r="Q195" s="68">
        <v>43456</v>
      </c>
      <c r="R195" s="72" t="s">
        <v>6692</v>
      </c>
      <c r="S195" s="72" t="s">
        <v>3058</v>
      </c>
      <c r="T195" s="70">
        <f>IF(Exts[cTB52]=DATE(2099,1,1), 0, IF(Exts[minV]&gt;52, 1, 2))</f>
        <v>0</v>
      </c>
      <c r="U195" s="69">
        <f t="shared" si="6"/>
        <v>0</v>
      </c>
      <c r="V195" s="69">
        <f>IF(Exts[cTB60]=DATE(2099,1,1), 0, IF(Exts[minV]&gt;60.9, 1, 2))</f>
        <v>1</v>
      </c>
      <c r="W195" s="70">
        <f>IF(Exts[cTB61-67]=DATE(2099,1,1), 0, IF(Exts[minV]&gt;67.9, 1, 2))</f>
        <v>0</v>
      </c>
      <c r="X195" s="70">
        <f>IF( OR( Exts[cTB68]=DATE(2099,1,1), Exts[Mext]=0 ), 0, IF( OR( Exts[maxV]&lt;68, Exts[minV]&gt;68 ), 2, 3)  )</f>
        <v>3</v>
      </c>
      <c r="Y195" s="71">
        <f>IF(SUBTOTAL(3,Exts[avgusers]),Exts[avgusers],0)</f>
        <v>1502</v>
      </c>
      <c r="Z195" s="69">
        <f ca="1">IF(SUBTOTAL(3,Exts[CurVersion]),TODAY()-Exts[CurVersion],0)</f>
        <v>64</v>
      </c>
      <c r="AA195" s="69">
        <f>IF(Exts[cTB52]=DATE(2099,1,1), 0, Exts[cTB52]-$AA$6)</f>
        <v>0</v>
      </c>
      <c r="AB195" s="69">
        <f>IF(Exts[[#This Row],[cTB60]]=DATE(2099,1,1), 0, Exts[[#This Row],[cTB60]]-$AA$7)</f>
        <v>143</v>
      </c>
      <c r="AC195" s="69">
        <f>IF(Exts[[#This Row],[cTB68]]=DATE(2099,1,1), 0, Exts[[#This Row],[cTB68]]-$AA$8)</f>
        <v>-241</v>
      </c>
      <c r="AD195" s="70">
        <f t="shared" si="7"/>
        <v>177</v>
      </c>
      <c r="AE195" s="70"/>
      <c r="AF195" s="70">
        <f>IF(Exts[[#This Row],[OID]], INDEX( Exts[], MATCH(Exts[[#This Row],[OID]],Exts[ID],0), MATCH("avgusers", Exts[#Headers],0) )+1, Exts[[#This Row],[avgusers]])</f>
        <v>1502</v>
      </c>
      <c r="AG195" s="70"/>
      <c r="AH195" s="70"/>
      <c r="AI195" s="70"/>
    </row>
    <row r="196" spans="1:35" x14ac:dyDescent="0.35">
      <c r="A196" s="72">
        <v>463075</v>
      </c>
      <c r="B196" s="72" t="s">
        <v>244</v>
      </c>
      <c r="C196" s="72">
        <v>1498</v>
      </c>
      <c r="D196" s="72">
        <v>686</v>
      </c>
      <c r="E196" s="68">
        <v>42955</v>
      </c>
      <c r="F196" s="72">
        <v>52</v>
      </c>
      <c r="G196" s="72">
        <v>56</v>
      </c>
      <c r="H196" s="72">
        <v>0</v>
      </c>
      <c r="I196" s="72">
        <v>1</v>
      </c>
      <c r="J196" s="72" t="s">
        <v>245</v>
      </c>
      <c r="K196" s="72">
        <v>6462017</v>
      </c>
      <c r="L196" s="72"/>
      <c r="M196" s="72"/>
      <c r="N196" s="68">
        <v>42780</v>
      </c>
      <c r="O196" s="68">
        <v>72686</v>
      </c>
      <c r="P196" s="68">
        <v>72686</v>
      </c>
      <c r="Q196" s="68">
        <v>72686</v>
      </c>
      <c r="R196" s="72" t="s">
        <v>6224</v>
      </c>
      <c r="S196" s="72" t="s">
        <v>6225</v>
      </c>
      <c r="T196" s="70">
        <f>IF(Exts[cTB52]=DATE(2099,1,1), 0, IF(Exts[minV]&gt;52, 1, 2))</f>
        <v>2</v>
      </c>
      <c r="U196" s="69">
        <f t="shared" si="6"/>
        <v>0</v>
      </c>
      <c r="V196" s="69">
        <f>IF(Exts[cTB60]=DATE(2099,1,1), 0, IF(Exts[minV]&gt;60.9, 1, 2))</f>
        <v>0</v>
      </c>
      <c r="W196" s="70">
        <f>IF(Exts[cTB61-67]=DATE(2099,1,1), 0, IF(Exts[minV]&gt;67.9, 1, 2))</f>
        <v>0</v>
      </c>
      <c r="X196" s="70">
        <f>IF( OR( Exts[cTB68]=DATE(2099,1,1), Exts[Mext]=0 ), 0, IF( OR( Exts[maxV]&lt;68, Exts[minV]&gt;68 ), 2, 3)  )</f>
        <v>0</v>
      </c>
      <c r="Y196" s="71">
        <f>IF(SUBTOTAL(3,Exts[avgusers]),Exts[avgusers],0)</f>
        <v>1498</v>
      </c>
      <c r="Z196" s="69">
        <f ca="1">IF(SUBTOTAL(3,Exts[CurVersion]),TODAY()-Exts[CurVersion],0)</f>
        <v>770</v>
      </c>
      <c r="AA196" s="69">
        <f>IF(Exts[cTB52]=DATE(2099,1,1), 0, Exts[cTB52]-$AA$6)</f>
        <v>-18</v>
      </c>
      <c r="AB196" s="69">
        <f>IF(Exts[[#This Row],[cTB60]]=DATE(2099,1,1), 0, Exts[[#This Row],[cTB60]]-$AA$7)</f>
        <v>0</v>
      </c>
      <c r="AC196" s="69">
        <f>IF(Exts[[#This Row],[cTB68]]=DATE(2099,1,1), 0, Exts[[#This Row],[cTB68]]-$AA$8)</f>
        <v>0</v>
      </c>
      <c r="AD196" s="70">
        <f t="shared" si="7"/>
        <v>178</v>
      </c>
      <c r="AE196" s="70"/>
      <c r="AF196" s="70">
        <f>IF(Exts[[#This Row],[OID]], INDEX( Exts[], MATCH(Exts[[#This Row],[OID]],Exts[ID],0), MATCH("avgusers", Exts[#Headers],0) )+1, Exts[[#This Row],[avgusers]])</f>
        <v>1498</v>
      </c>
      <c r="AG196" s="70"/>
      <c r="AH196" s="70"/>
      <c r="AI196" s="70"/>
    </row>
    <row r="197" spans="1:35" x14ac:dyDescent="0.35">
      <c r="A197" s="72">
        <v>5878</v>
      </c>
      <c r="B197" s="72" t="s">
        <v>259</v>
      </c>
      <c r="C197" s="72">
        <v>1485</v>
      </c>
      <c r="D197" s="72">
        <v>76</v>
      </c>
      <c r="E197" s="68">
        <v>43078</v>
      </c>
      <c r="F197" s="72">
        <v>8</v>
      </c>
      <c r="G197" s="72">
        <v>60</v>
      </c>
      <c r="H197" s="72">
        <v>0</v>
      </c>
      <c r="I197" s="72">
        <v>1</v>
      </c>
      <c r="J197" s="72" t="s">
        <v>260</v>
      </c>
      <c r="K197" s="72">
        <v>61348</v>
      </c>
      <c r="L197" s="72"/>
      <c r="M197" s="72"/>
      <c r="N197" s="68">
        <v>42642</v>
      </c>
      <c r="O197" s="68">
        <v>43078</v>
      </c>
      <c r="P197" s="68">
        <v>72686</v>
      </c>
      <c r="Q197" s="68">
        <v>72686</v>
      </c>
      <c r="R197" s="72" t="s">
        <v>5353</v>
      </c>
      <c r="S197" s="72" t="s">
        <v>5354</v>
      </c>
      <c r="T197" s="70">
        <f>IF(Exts[cTB52]=DATE(2099,1,1), 0, IF(Exts[minV]&gt;52, 1, 2))</f>
        <v>2</v>
      </c>
      <c r="U197" s="69">
        <f t="shared" si="6"/>
        <v>1</v>
      </c>
      <c r="V197" s="69">
        <f>IF(Exts[cTB60]=DATE(2099,1,1), 0, IF(Exts[minV]&gt;60.9, 1, 2))</f>
        <v>2</v>
      </c>
      <c r="W197" s="70">
        <f>IF(Exts[cTB61-67]=DATE(2099,1,1), 0, IF(Exts[minV]&gt;67.9, 1, 2))</f>
        <v>0</v>
      </c>
      <c r="X197" s="70">
        <f>IF( OR( Exts[cTB68]=DATE(2099,1,1), Exts[Mext]=0 ), 0, IF( OR( Exts[maxV]&lt;68, Exts[minV]&gt;68 ), 2, 3)  )</f>
        <v>0</v>
      </c>
      <c r="Y197" s="71">
        <f>IF(SUBTOTAL(3,Exts[avgusers]),Exts[avgusers],0)</f>
        <v>1485</v>
      </c>
      <c r="Z197" s="69">
        <f ca="1">IF(SUBTOTAL(3,Exts[CurVersion]),TODAY()-Exts[CurVersion],0)</f>
        <v>647</v>
      </c>
      <c r="AA197" s="69">
        <f>IF(Exts[cTB52]=DATE(2099,1,1), 0, Exts[cTB52]-$AA$6)</f>
        <v>-156</v>
      </c>
      <c r="AB197" s="69">
        <f>IF(Exts[[#This Row],[cTB60]]=DATE(2099,1,1), 0, Exts[[#This Row],[cTB60]]-$AA$7)</f>
        <v>-182</v>
      </c>
      <c r="AC197" s="69">
        <f>IF(Exts[[#This Row],[cTB68]]=DATE(2099,1,1), 0, Exts[[#This Row],[cTB68]]-$AA$8)</f>
        <v>0</v>
      </c>
      <c r="AD197" s="70">
        <f t="shared" si="7"/>
        <v>179</v>
      </c>
      <c r="AE197" s="70"/>
      <c r="AF197" s="70">
        <f>IF(Exts[[#This Row],[OID]], INDEX( Exts[], MATCH(Exts[[#This Row],[OID]],Exts[ID],0), MATCH("avgusers", Exts[#Headers],0) )+1, Exts[[#This Row],[avgusers]])</f>
        <v>1485</v>
      </c>
      <c r="AG197" s="70"/>
      <c r="AH197" s="70"/>
      <c r="AI197" s="70"/>
    </row>
    <row r="198" spans="1:35" x14ac:dyDescent="0.35">
      <c r="A198" s="72">
        <v>442284</v>
      </c>
      <c r="B198" s="72" t="s">
        <v>497</v>
      </c>
      <c r="C198" s="72">
        <v>1444</v>
      </c>
      <c r="D198" s="72">
        <v>63</v>
      </c>
      <c r="E198" s="68">
        <v>43471</v>
      </c>
      <c r="F198" s="72">
        <v>60</v>
      </c>
      <c r="G198" s="72">
        <v>60</v>
      </c>
      <c r="H198" s="72">
        <v>0</v>
      </c>
      <c r="I198" s="72">
        <v>1</v>
      </c>
      <c r="J198" s="72" t="s">
        <v>71</v>
      </c>
      <c r="K198" s="72">
        <v>7226</v>
      </c>
      <c r="L198" s="72"/>
      <c r="M198" s="72"/>
      <c r="N198" s="68">
        <v>42853</v>
      </c>
      <c r="O198" s="68">
        <v>43337</v>
      </c>
      <c r="P198" s="68">
        <v>72686</v>
      </c>
      <c r="Q198" s="68">
        <v>72686</v>
      </c>
      <c r="R198" s="72" t="s">
        <v>6191</v>
      </c>
      <c r="S198" s="72" t="s">
        <v>6192</v>
      </c>
      <c r="T198" s="70">
        <f>IF(Exts[cTB52]=DATE(2099,1,1), 0, IF(Exts[minV]&gt;52, 1, 2))</f>
        <v>1</v>
      </c>
      <c r="U198" s="69">
        <f t="shared" si="6"/>
        <v>0</v>
      </c>
      <c r="V198" s="69">
        <f>IF(Exts[cTB60]=DATE(2099,1,1), 0, IF(Exts[minV]&gt;60.9, 1, 2))</f>
        <v>2</v>
      </c>
      <c r="W198" s="70">
        <f>IF(Exts[cTB61-67]=DATE(2099,1,1), 0, IF(Exts[minV]&gt;67.9, 1, 2))</f>
        <v>0</v>
      </c>
      <c r="X198" s="70">
        <f>IF( OR( Exts[cTB68]=DATE(2099,1,1), Exts[Mext]=0 ), 0, IF( OR( Exts[maxV]&lt;68, Exts[minV]&gt;68 ), 2, 3)  )</f>
        <v>0</v>
      </c>
      <c r="Y198" s="71">
        <f>IF(SUBTOTAL(3,Exts[avgusers]),Exts[avgusers],0)</f>
        <v>1444</v>
      </c>
      <c r="Z198" s="69">
        <f ca="1">IF(SUBTOTAL(3,Exts[CurVersion]),TODAY()-Exts[CurVersion],0)</f>
        <v>254</v>
      </c>
      <c r="AA198" s="69">
        <f>IF(Exts[cTB52]=DATE(2099,1,1), 0, Exts[cTB52]-$AA$6)</f>
        <v>55</v>
      </c>
      <c r="AB198" s="69">
        <f>IF(Exts[[#This Row],[cTB60]]=DATE(2099,1,1), 0, Exts[[#This Row],[cTB60]]-$AA$7)</f>
        <v>77</v>
      </c>
      <c r="AC198" s="69">
        <f>IF(Exts[[#This Row],[cTB68]]=DATE(2099,1,1), 0, Exts[[#This Row],[cTB68]]-$AA$8)</f>
        <v>0</v>
      </c>
      <c r="AD198" s="70">
        <f t="shared" si="7"/>
        <v>180</v>
      </c>
      <c r="AE198" s="70"/>
      <c r="AF198" s="70">
        <f>IF(Exts[[#This Row],[OID]], INDEX( Exts[], MATCH(Exts[[#This Row],[OID]],Exts[ID],0), MATCH("avgusers", Exts[#Headers],0) )+1, Exts[[#This Row],[avgusers]])</f>
        <v>1444</v>
      </c>
      <c r="AG198" s="70"/>
      <c r="AH198" s="70"/>
      <c r="AI198" s="70"/>
    </row>
    <row r="199" spans="1:35" x14ac:dyDescent="0.35">
      <c r="A199" s="72">
        <v>2299</v>
      </c>
      <c r="B199" s="72" t="s">
        <v>505</v>
      </c>
      <c r="C199" s="72">
        <v>1440</v>
      </c>
      <c r="D199" s="72">
        <v>53</v>
      </c>
      <c r="E199" s="68">
        <v>43680</v>
      </c>
      <c r="F199" s="72">
        <v>52</v>
      </c>
      <c r="G199" s="72">
        <v>100</v>
      </c>
      <c r="H199" s="72">
        <v>1</v>
      </c>
      <c r="I199" s="72">
        <v>2</v>
      </c>
      <c r="J199" s="72" t="s">
        <v>506</v>
      </c>
      <c r="K199" s="72">
        <v>131881</v>
      </c>
      <c r="L199" s="72">
        <v>10287</v>
      </c>
      <c r="M199" s="72"/>
      <c r="N199" s="68">
        <v>41529</v>
      </c>
      <c r="O199" s="68">
        <v>41529</v>
      </c>
      <c r="P199" s="68">
        <v>43238</v>
      </c>
      <c r="Q199" s="68">
        <v>43595</v>
      </c>
      <c r="R199" s="72" t="s">
        <v>5114</v>
      </c>
      <c r="S199" s="72" t="s">
        <v>3058</v>
      </c>
      <c r="T199" s="70">
        <f>IF(Exts[cTB52]=DATE(2099,1,1), 0, IF(Exts[minV]&gt;52, 1, 2))</f>
        <v>2</v>
      </c>
      <c r="U199" s="69">
        <f t="shared" si="6"/>
        <v>1</v>
      </c>
      <c r="V199" s="69">
        <f>IF(Exts[cTB60]=DATE(2099,1,1), 0, IF(Exts[minV]&gt;60.9, 1, 2))</f>
        <v>2</v>
      </c>
      <c r="W199" s="70">
        <f>IF(Exts[cTB61-67]=DATE(2099,1,1), 0, IF(Exts[minV]&gt;67.9, 1, 2))</f>
        <v>2</v>
      </c>
      <c r="X199" s="70">
        <f>IF( OR( Exts[cTB68]=DATE(2099,1,1), Exts[Mext]=0 ), 0, IF( OR( Exts[maxV]&lt;68, Exts[minV]&gt;68 ), 2, 3)  )</f>
        <v>3</v>
      </c>
      <c r="Y199" s="71">
        <f>IF(SUBTOTAL(3,Exts[avgusers]),Exts[avgusers],0)</f>
        <v>1440</v>
      </c>
      <c r="Z199" s="69">
        <f ca="1">IF(SUBTOTAL(3,Exts[CurVersion]),TODAY()-Exts[CurVersion],0)</f>
        <v>45</v>
      </c>
      <c r="AA199" s="69">
        <f>IF(Exts[cTB52]=DATE(2099,1,1), 0, Exts[cTB52]-$AA$6)</f>
        <v>-1269</v>
      </c>
      <c r="AB199" s="69">
        <f>IF(Exts[[#This Row],[cTB60]]=DATE(2099,1,1), 0, Exts[[#This Row],[cTB60]]-$AA$7)</f>
        <v>-1731</v>
      </c>
      <c r="AC199" s="69">
        <f>IF(Exts[[#This Row],[cTB68]]=DATE(2099,1,1), 0, Exts[[#This Row],[cTB68]]-$AA$8)</f>
        <v>-102</v>
      </c>
      <c r="AD199" s="70">
        <f t="shared" si="7"/>
        <v>181</v>
      </c>
      <c r="AE199" s="70"/>
      <c r="AF199" s="70">
        <f>IF(Exts[[#This Row],[OID]], INDEX( Exts[], MATCH(Exts[[#This Row],[OID]],Exts[ID],0), MATCH("avgusers", Exts[#Headers],0) )+1, Exts[[#This Row],[avgusers]])</f>
        <v>1440</v>
      </c>
      <c r="AG199" s="70"/>
      <c r="AH199" s="70"/>
      <c r="AI199" s="70"/>
    </row>
    <row r="200" spans="1:35" x14ac:dyDescent="0.35">
      <c r="A200" s="72">
        <v>12802</v>
      </c>
      <c r="B200" s="72" t="s">
        <v>854</v>
      </c>
      <c r="C200" s="72">
        <v>1373</v>
      </c>
      <c r="D200" s="72">
        <v>39</v>
      </c>
      <c r="E200" s="68">
        <v>43712</v>
      </c>
      <c r="F200" s="72">
        <v>68</v>
      </c>
      <c r="G200" s="72">
        <v>100</v>
      </c>
      <c r="H200" s="72">
        <v>1</v>
      </c>
      <c r="I200" s="72">
        <v>1</v>
      </c>
      <c r="J200" s="72" t="s">
        <v>855</v>
      </c>
      <c r="K200" s="72">
        <v>165138</v>
      </c>
      <c r="L200" s="72"/>
      <c r="M200" s="72"/>
      <c r="N200" s="68">
        <v>42330</v>
      </c>
      <c r="O200" s="68">
        <v>43114</v>
      </c>
      <c r="P200" s="68">
        <v>43199</v>
      </c>
      <c r="Q200" s="68">
        <v>43500</v>
      </c>
      <c r="R200" s="72" t="s">
        <v>5521</v>
      </c>
      <c r="S200" s="72" t="s">
        <v>3058</v>
      </c>
      <c r="T200" s="70">
        <f>IF(Exts[cTB52]=DATE(2099,1,1), 0, IF(Exts[minV]&gt;52, 1, 2))</f>
        <v>1</v>
      </c>
      <c r="U200" s="69">
        <f t="shared" si="6"/>
        <v>0</v>
      </c>
      <c r="V200" s="69">
        <f>IF(Exts[cTB60]=DATE(2099,1,1), 0, IF(Exts[minV]&gt;60.9, 1, 2))</f>
        <v>1</v>
      </c>
      <c r="W200" s="70">
        <f>IF(Exts[cTB61-67]=DATE(2099,1,1), 0, IF(Exts[minV]&gt;67.9, 1, 2))</f>
        <v>1</v>
      </c>
      <c r="X200" s="70">
        <f>IF( OR( Exts[cTB68]=DATE(2099,1,1), Exts[Mext]=0 ), 0, IF( OR( Exts[maxV]&lt;68, Exts[minV]&gt;68 ), 2, 3)  )</f>
        <v>3</v>
      </c>
      <c r="Y200" s="71">
        <f>IF(SUBTOTAL(3,Exts[avgusers]),Exts[avgusers],0)</f>
        <v>1373</v>
      </c>
      <c r="Z200" s="69">
        <f ca="1">IF(SUBTOTAL(3,Exts[CurVersion]),TODAY()-Exts[CurVersion],0)</f>
        <v>13</v>
      </c>
      <c r="AA200" s="69">
        <f>IF(Exts[cTB52]=DATE(2099,1,1), 0, Exts[cTB52]-$AA$6)</f>
        <v>-468</v>
      </c>
      <c r="AB200" s="69">
        <f>IF(Exts[[#This Row],[cTB60]]=DATE(2099,1,1), 0, Exts[[#This Row],[cTB60]]-$AA$7)</f>
        <v>-146</v>
      </c>
      <c r="AC200" s="69">
        <f>IF(Exts[[#This Row],[cTB68]]=DATE(2099,1,1), 0, Exts[[#This Row],[cTB68]]-$AA$8)</f>
        <v>-197</v>
      </c>
      <c r="AD200" s="70">
        <f t="shared" si="7"/>
        <v>182</v>
      </c>
      <c r="AE200" s="70"/>
      <c r="AF200" s="70">
        <f>IF(Exts[[#This Row],[OID]], INDEX( Exts[], MATCH(Exts[[#This Row],[OID]],Exts[ID],0), MATCH("avgusers", Exts[#Headers],0) )+1, Exts[[#This Row],[avgusers]])</f>
        <v>1373</v>
      </c>
      <c r="AG200" s="70"/>
      <c r="AH200" s="70"/>
      <c r="AI200" s="70"/>
    </row>
    <row r="201" spans="1:35" x14ac:dyDescent="0.35">
      <c r="A201" s="72">
        <v>67147</v>
      </c>
      <c r="B201" s="72" t="s">
        <v>849</v>
      </c>
      <c r="C201" s="72">
        <v>1358</v>
      </c>
      <c r="D201" s="72">
        <v>34</v>
      </c>
      <c r="E201" s="68">
        <v>41157</v>
      </c>
      <c r="F201" s="72">
        <v>3</v>
      </c>
      <c r="G201" s="72">
        <v>28</v>
      </c>
      <c r="H201" s="72">
        <v>0</v>
      </c>
      <c r="I201" s="72">
        <v>1</v>
      </c>
      <c r="J201" s="72" t="s">
        <v>319</v>
      </c>
      <c r="K201" s="72">
        <v>1891102</v>
      </c>
      <c r="L201" s="72"/>
      <c r="M201" s="72"/>
      <c r="N201" s="68">
        <v>72686</v>
      </c>
      <c r="O201" s="68">
        <v>72686</v>
      </c>
      <c r="P201" s="68">
        <v>72686</v>
      </c>
      <c r="Q201" s="68">
        <v>72686</v>
      </c>
      <c r="R201" s="72" t="s">
        <v>5617</v>
      </c>
      <c r="S201" s="72" t="s">
        <v>5618</v>
      </c>
      <c r="T201" s="70">
        <f>IF(Exts[cTB52]=DATE(2099,1,1), 0, IF(Exts[minV]&gt;52, 1, 2))</f>
        <v>0</v>
      </c>
      <c r="U201" s="69">
        <f t="shared" si="6"/>
        <v>0</v>
      </c>
      <c r="V201" s="69">
        <f>IF(Exts[cTB60]=DATE(2099,1,1), 0, IF(Exts[minV]&gt;60.9, 1, 2))</f>
        <v>0</v>
      </c>
      <c r="W201" s="70">
        <f>IF(Exts[cTB61-67]=DATE(2099,1,1), 0, IF(Exts[minV]&gt;67.9, 1, 2))</f>
        <v>0</v>
      </c>
      <c r="X201" s="70">
        <f>IF( OR( Exts[cTB68]=DATE(2099,1,1), Exts[Mext]=0 ), 0, IF( OR( Exts[maxV]&lt;68, Exts[minV]&gt;68 ), 2, 3)  )</f>
        <v>0</v>
      </c>
      <c r="Y201" s="71">
        <f>IF(SUBTOTAL(3,Exts[avgusers]),Exts[avgusers],0)</f>
        <v>1358</v>
      </c>
      <c r="Z201" s="69">
        <f ca="1">IF(SUBTOTAL(3,Exts[CurVersion]),TODAY()-Exts[CurVersion],0)</f>
        <v>2568</v>
      </c>
      <c r="AA201" s="69">
        <f>IF(Exts[cTB52]=DATE(2099,1,1), 0, Exts[cTB52]-$AA$6)</f>
        <v>0</v>
      </c>
      <c r="AB201" s="69">
        <f>IF(Exts[[#This Row],[cTB60]]=DATE(2099,1,1), 0, Exts[[#This Row],[cTB60]]-$AA$7)</f>
        <v>0</v>
      </c>
      <c r="AC201" s="69">
        <f>IF(Exts[[#This Row],[cTB68]]=DATE(2099,1,1), 0, Exts[[#This Row],[cTB68]]-$AA$8)</f>
        <v>0</v>
      </c>
      <c r="AD201" s="70">
        <f t="shared" si="7"/>
        <v>183</v>
      </c>
      <c r="AE201" s="70"/>
      <c r="AF201" s="70">
        <f>IF(Exts[[#This Row],[OID]], INDEX( Exts[], MATCH(Exts[[#This Row],[OID]],Exts[ID],0), MATCH("avgusers", Exts[#Headers],0) )+1, Exts[[#This Row],[avgusers]])</f>
        <v>1358</v>
      </c>
      <c r="AG201" s="70"/>
      <c r="AH201" s="70"/>
      <c r="AI201" s="70"/>
    </row>
    <row r="202" spans="1:35" x14ac:dyDescent="0.35">
      <c r="A202" s="72">
        <v>728297</v>
      </c>
      <c r="B202" s="72" t="s">
        <v>513</v>
      </c>
      <c r="C202" s="72">
        <v>1349</v>
      </c>
      <c r="D202" s="72">
        <v>192</v>
      </c>
      <c r="E202" s="68">
        <v>43586</v>
      </c>
      <c r="F202" s="72">
        <v>52</v>
      </c>
      <c r="G202" s="72">
        <v>60</v>
      </c>
      <c r="H202" s="72">
        <v>0</v>
      </c>
      <c r="I202" s="72">
        <v>1</v>
      </c>
      <c r="J202" s="72" t="s">
        <v>271</v>
      </c>
      <c r="K202" s="72">
        <v>11505924</v>
      </c>
      <c r="L202" s="72"/>
      <c r="M202" s="72"/>
      <c r="N202" s="68">
        <v>42991</v>
      </c>
      <c r="O202" s="68">
        <v>43384</v>
      </c>
      <c r="P202" s="68">
        <v>72686</v>
      </c>
      <c r="Q202" s="68">
        <v>72686</v>
      </c>
      <c r="R202" s="72" t="s">
        <v>6574</v>
      </c>
      <c r="S202" s="72" t="s">
        <v>3058</v>
      </c>
      <c r="T202" s="70">
        <f>IF(Exts[cTB52]=DATE(2099,1,1), 0, IF(Exts[minV]&gt;52, 1, 2))</f>
        <v>2</v>
      </c>
      <c r="U202" s="69">
        <f t="shared" si="6"/>
        <v>1</v>
      </c>
      <c r="V202" s="69">
        <f>IF(Exts[cTB60]=DATE(2099,1,1), 0, IF(Exts[minV]&gt;60.9, 1, 2))</f>
        <v>2</v>
      </c>
      <c r="W202" s="70">
        <f>IF(Exts[cTB61-67]=DATE(2099,1,1), 0, IF(Exts[minV]&gt;67.9, 1, 2))</f>
        <v>0</v>
      </c>
      <c r="X202" s="70">
        <f>IF( OR( Exts[cTB68]=DATE(2099,1,1), Exts[Mext]=0 ), 0, IF( OR( Exts[maxV]&lt;68, Exts[minV]&gt;68 ), 2, 3)  )</f>
        <v>0</v>
      </c>
      <c r="Y202" s="71">
        <f>IF(SUBTOTAL(3,Exts[avgusers]),Exts[avgusers],0)</f>
        <v>1349</v>
      </c>
      <c r="Z202" s="69">
        <f ca="1">IF(SUBTOTAL(3,Exts[CurVersion]),TODAY()-Exts[CurVersion],0)</f>
        <v>139</v>
      </c>
      <c r="AA202" s="69">
        <f>IF(Exts[cTB52]=DATE(2099,1,1), 0, Exts[cTB52]-$AA$6)</f>
        <v>193</v>
      </c>
      <c r="AB202" s="69">
        <f>IF(Exts[[#This Row],[cTB60]]=DATE(2099,1,1), 0, Exts[[#This Row],[cTB60]]-$AA$7)</f>
        <v>124</v>
      </c>
      <c r="AC202" s="69">
        <f>IF(Exts[[#This Row],[cTB68]]=DATE(2099,1,1), 0, Exts[[#This Row],[cTB68]]-$AA$8)</f>
        <v>0</v>
      </c>
      <c r="AD202" s="70">
        <f t="shared" si="7"/>
        <v>184</v>
      </c>
      <c r="AE202" s="70"/>
      <c r="AF202" s="70">
        <f>IF(Exts[[#This Row],[OID]], INDEX( Exts[], MATCH(Exts[[#This Row],[OID]],Exts[ID],0), MATCH("avgusers", Exts[#Headers],0) )+1, Exts[[#This Row],[avgusers]])</f>
        <v>1349</v>
      </c>
      <c r="AG202" s="70"/>
      <c r="AH202" s="70"/>
      <c r="AI202" s="70"/>
    </row>
    <row r="203" spans="1:35" x14ac:dyDescent="0.35">
      <c r="A203" s="72">
        <v>811161</v>
      </c>
      <c r="B203" s="72" t="s">
        <v>531</v>
      </c>
      <c r="C203" s="72">
        <v>1339</v>
      </c>
      <c r="D203" s="72">
        <v>64</v>
      </c>
      <c r="E203" s="68">
        <v>43656</v>
      </c>
      <c r="F203" s="72">
        <v>9</v>
      </c>
      <c r="G203" s="72">
        <v>60</v>
      </c>
      <c r="H203" s="72">
        <v>0</v>
      </c>
      <c r="I203" s="72">
        <v>1</v>
      </c>
      <c r="J203" s="72" t="s">
        <v>278</v>
      </c>
      <c r="K203" s="72">
        <v>13002153</v>
      </c>
      <c r="L203" s="72"/>
      <c r="M203" s="72"/>
      <c r="N203" s="68">
        <v>42856</v>
      </c>
      <c r="O203" s="68">
        <v>43392</v>
      </c>
      <c r="P203" s="68">
        <v>72686</v>
      </c>
      <c r="Q203" s="68">
        <v>72686</v>
      </c>
      <c r="R203" s="72" t="s">
        <v>6619</v>
      </c>
      <c r="S203" s="72" t="s">
        <v>6620</v>
      </c>
      <c r="T203" s="70">
        <f>IF(Exts[cTB52]=DATE(2099,1,1), 0, IF(Exts[minV]&gt;52, 1, 2))</f>
        <v>2</v>
      </c>
      <c r="U203" s="69">
        <f t="shared" si="6"/>
        <v>1</v>
      </c>
      <c r="V203" s="69">
        <f>IF(Exts[cTB60]=DATE(2099,1,1), 0, IF(Exts[minV]&gt;60.9, 1, 2))</f>
        <v>2</v>
      </c>
      <c r="W203" s="70">
        <f>IF(Exts[cTB61-67]=DATE(2099,1,1), 0, IF(Exts[minV]&gt;67.9, 1, 2))</f>
        <v>0</v>
      </c>
      <c r="X203" s="70">
        <f>IF( OR( Exts[cTB68]=DATE(2099,1,1), Exts[Mext]=0 ), 0, IF( OR( Exts[maxV]&lt;68, Exts[minV]&gt;68 ), 2, 3)  )</f>
        <v>0</v>
      </c>
      <c r="Y203" s="71">
        <f>IF(SUBTOTAL(3,Exts[avgusers]),Exts[avgusers],0)</f>
        <v>1339</v>
      </c>
      <c r="Z203" s="69">
        <f ca="1">IF(SUBTOTAL(3,Exts[CurVersion]),TODAY()-Exts[CurVersion],0)</f>
        <v>69</v>
      </c>
      <c r="AA203" s="69">
        <f>IF(Exts[cTB52]=DATE(2099,1,1), 0, Exts[cTB52]-$AA$6)</f>
        <v>58</v>
      </c>
      <c r="AB203" s="69">
        <f>IF(Exts[[#This Row],[cTB60]]=DATE(2099,1,1), 0, Exts[[#This Row],[cTB60]]-$AA$7)</f>
        <v>132</v>
      </c>
      <c r="AC203" s="69">
        <f>IF(Exts[[#This Row],[cTB68]]=DATE(2099,1,1), 0, Exts[[#This Row],[cTB68]]-$AA$8)</f>
        <v>0</v>
      </c>
      <c r="AD203" s="70">
        <f t="shared" si="7"/>
        <v>185</v>
      </c>
      <c r="AE203" s="70"/>
      <c r="AF203" s="70">
        <f>IF(Exts[[#This Row],[OID]], INDEX( Exts[], MATCH(Exts[[#This Row],[OID]],Exts[ID],0), MATCH("avgusers", Exts[#Headers],0) )+1, Exts[[#This Row],[avgusers]])</f>
        <v>1339</v>
      </c>
      <c r="AG203" s="70"/>
      <c r="AH203" s="70"/>
      <c r="AI203" s="70"/>
    </row>
    <row r="204" spans="1:35" x14ac:dyDescent="0.35">
      <c r="A204" s="72">
        <v>407832</v>
      </c>
      <c r="B204" s="72" t="s">
        <v>511</v>
      </c>
      <c r="C204" s="72">
        <v>1329</v>
      </c>
      <c r="D204" s="72">
        <v>51</v>
      </c>
      <c r="E204" s="68">
        <v>41582</v>
      </c>
      <c r="F204" s="72">
        <v>15</v>
      </c>
      <c r="G204" s="72">
        <v>63</v>
      </c>
      <c r="H204" s="72">
        <v>0</v>
      </c>
      <c r="I204" s="72">
        <v>1</v>
      </c>
      <c r="J204" s="72" t="s">
        <v>429</v>
      </c>
      <c r="K204" s="72">
        <v>6662196</v>
      </c>
      <c r="L204" s="72"/>
      <c r="M204" s="72"/>
      <c r="N204" s="68">
        <v>41562</v>
      </c>
      <c r="O204" s="68">
        <v>41562</v>
      </c>
      <c r="P204" s="68">
        <v>41562</v>
      </c>
      <c r="Q204" s="68">
        <v>72686</v>
      </c>
      <c r="R204" s="72" t="s">
        <v>6125</v>
      </c>
      <c r="S204" s="72" t="s">
        <v>3058</v>
      </c>
      <c r="T204" s="70">
        <f>IF(Exts[cTB52]=DATE(2099,1,1), 0, IF(Exts[minV]&gt;52, 1, 2))</f>
        <v>2</v>
      </c>
      <c r="U204" s="69">
        <f t="shared" si="6"/>
        <v>1</v>
      </c>
      <c r="V204" s="69">
        <f>IF(Exts[cTB60]=DATE(2099,1,1), 0, IF(Exts[minV]&gt;60.9, 1, 2))</f>
        <v>2</v>
      </c>
      <c r="W204" s="70">
        <f>IF(Exts[cTB61-67]=DATE(2099,1,1), 0, IF(Exts[minV]&gt;67.9, 1, 2))</f>
        <v>2</v>
      </c>
      <c r="X204" s="70">
        <f>IF( OR( Exts[cTB68]=DATE(2099,1,1), Exts[Mext]=0 ), 0, IF( OR( Exts[maxV]&lt;68, Exts[minV]&gt;68 ), 2, 3)  )</f>
        <v>0</v>
      </c>
      <c r="Y204" s="71">
        <f>IF(SUBTOTAL(3,Exts[avgusers]),Exts[avgusers],0)</f>
        <v>1329</v>
      </c>
      <c r="Z204" s="69">
        <f ca="1">IF(SUBTOTAL(3,Exts[CurVersion]),TODAY()-Exts[CurVersion],0)</f>
        <v>2143</v>
      </c>
      <c r="AA204" s="69">
        <f>IF(Exts[cTB52]=DATE(2099,1,1), 0, Exts[cTB52]-$AA$6)</f>
        <v>-1236</v>
      </c>
      <c r="AB204" s="69">
        <f>IF(Exts[[#This Row],[cTB60]]=DATE(2099,1,1), 0, Exts[[#This Row],[cTB60]]-$AA$7)</f>
        <v>-1698</v>
      </c>
      <c r="AC204" s="69">
        <f>IF(Exts[[#This Row],[cTB68]]=DATE(2099,1,1), 0, Exts[[#This Row],[cTB68]]-$AA$8)</f>
        <v>0</v>
      </c>
      <c r="AD204" s="70">
        <f t="shared" si="7"/>
        <v>186</v>
      </c>
      <c r="AE204" s="70"/>
      <c r="AF204" s="70">
        <f>IF(Exts[[#This Row],[OID]], INDEX( Exts[], MATCH(Exts[[#This Row],[OID]],Exts[ID],0), MATCH("avgusers", Exts[#Headers],0) )+1, Exts[[#This Row],[avgusers]])</f>
        <v>1329</v>
      </c>
      <c r="AG204" s="70"/>
      <c r="AH204" s="70"/>
      <c r="AI204" s="70"/>
    </row>
    <row r="205" spans="1:35" x14ac:dyDescent="0.35">
      <c r="A205" s="72">
        <v>800006</v>
      </c>
      <c r="B205" s="72" t="s">
        <v>512</v>
      </c>
      <c r="C205" s="72">
        <v>1327</v>
      </c>
      <c r="D205" s="72">
        <v>128</v>
      </c>
      <c r="E205" s="68">
        <v>43172</v>
      </c>
      <c r="F205" s="72">
        <v>45</v>
      </c>
      <c r="G205" s="72">
        <v>61</v>
      </c>
      <c r="H205" s="72">
        <v>0</v>
      </c>
      <c r="I205" s="72">
        <v>1</v>
      </c>
      <c r="J205" s="72" t="s">
        <v>110</v>
      </c>
      <c r="K205" s="72">
        <v>12921290</v>
      </c>
      <c r="L205" s="72"/>
      <c r="M205" s="72"/>
      <c r="N205" s="68">
        <v>43148</v>
      </c>
      <c r="O205" s="68">
        <v>43172</v>
      </c>
      <c r="P205" s="68">
        <v>43172</v>
      </c>
      <c r="Q205" s="68">
        <v>72686</v>
      </c>
      <c r="R205" s="72" t="s">
        <v>6614</v>
      </c>
      <c r="S205" s="72" t="s">
        <v>3058</v>
      </c>
      <c r="T205" s="70">
        <f>IF(Exts[cTB52]=DATE(2099,1,1), 0, IF(Exts[minV]&gt;52, 1, 2))</f>
        <v>2</v>
      </c>
      <c r="U205" s="69">
        <f t="shared" si="6"/>
        <v>1</v>
      </c>
      <c r="V205" s="69">
        <f>IF(Exts[cTB60]=DATE(2099,1,1), 0, IF(Exts[minV]&gt;60.9, 1, 2))</f>
        <v>2</v>
      </c>
      <c r="W205" s="70">
        <f>IF(Exts[cTB61-67]=DATE(2099,1,1), 0, IF(Exts[minV]&gt;67.9, 1, 2))</f>
        <v>2</v>
      </c>
      <c r="X205" s="70">
        <f>IF( OR( Exts[cTB68]=DATE(2099,1,1), Exts[Mext]=0 ), 0, IF( OR( Exts[maxV]&lt;68, Exts[minV]&gt;68 ), 2, 3)  )</f>
        <v>0</v>
      </c>
      <c r="Y205" s="71">
        <f>IF(SUBTOTAL(3,Exts[avgusers]),Exts[avgusers],0)</f>
        <v>1327</v>
      </c>
      <c r="Z205" s="69">
        <f ca="1">IF(SUBTOTAL(3,Exts[CurVersion]),TODAY()-Exts[CurVersion],0)</f>
        <v>553</v>
      </c>
      <c r="AA205" s="69">
        <f>IF(Exts[cTB52]=DATE(2099,1,1), 0, Exts[cTB52]-$AA$6)</f>
        <v>350</v>
      </c>
      <c r="AB205" s="69">
        <f>IF(Exts[[#This Row],[cTB60]]=DATE(2099,1,1), 0, Exts[[#This Row],[cTB60]]-$AA$7)</f>
        <v>-88</v>
      </c>
      <c r="AC205" s="69">
        <f>IF(Exts[[#This Row],[cTB68]]=DATE(2099,1,1), 0, Exts[[#This Row],[cTB68]]-$AA$8)</f>
        <v>0</v>
      </c>
      <c r="AD205" s="70">
        <f t="shared" si="7"/>
        <v>187</v>
      </c>
      <c r="AE205" s="70"/>
      <c r="AF205" s="70">
        <f>IF(Exts[[#This Row],[OID]], INDEX( Exts[], MATCH(Exts[[#This Row],[OID]],Exts[ID],0), MATCH("avgusers", Exts[#Headers],0) )+1, Exts[[#This Row],[avgusers]])</f>
        <v>1327</v>
      </c>
      <c r="AG205" s="70"/>
      <c r="AH205" s="70"/>
      <c r="AI205" s="70"/>
    </row>
    <row r="206" spans="1:35" x14ac:dyDescent="0.35">
      <c r="A206" s="72">
        <v>139</v>
      </c>
      <c r="B206" s="72" t="s">
        <v>257</v>
      </c>
      <c r="C206" s="72">
        <v>1326</v>
      </c>
      <c r="D206" s="72">
        <v>297</v>
      </c>
      <c r="E206" s="68">
        <v>41421</v>
      </c>
      <c r="F206" s="72">
        <v>17</v>
      </c>
      <c r="G206" s="72">
        <v>18</v>
      </c>
      <c r="H206" s="72">
        <v>0</v>
      </c>
      <c r="I206" s="72">
        <v>1</v>
      </c>
      <c r="J206" s="72" t="s">
        <v>258</v>
      </c>
      <c r="K206" s="72">
        <v>84</v>
      </c>
      <c r="L206" s="72"/>
      <c r="M206" s="72"/>
      <c r="N206" s="68">
        <v>72686</v>
      </c>
      <c r="O206" s="68">
        <v>72686</v>
      </c>
      <c r="P206" s="68">
        <v>72686</v>
      </c>
      <c r="Q206" s="68">
        <v>72686</v>
      </c>
      <c r="R206" s="72" t="s">
        <v>4932</v>
      </c>
      <c r="S206" s="72" t="s">
        <v>4933</v>
      </c>
      <c r="T206" s="70">
        <f>IF(Exts[cTB52]=DATE(2099,1,1), 0, IF(Exts[minV]&gt;52, 1, 2))</f>
        <v>0</v>
      </c>
      <c r="U206" s="69">
        <f t="shared" si="6"/>
        <v>0</v>
      </c>
      <c r="V206" s="69">
        <f>IF(Exts[cTB60]=DATE(2099,1,1), 0, IF(Exts[minV]&gt;60.9, 1, 2))</f>
        <v>0</v>
      </c>
      <c r="W206" s="70">
        <f>IF(Exts[cTB61-67]=DATE(2099,1,1), 0, IF(Exts[minV]&gt;67.9, 1, 2))</f>
        <v>0</v>
      </c>
      <c r="X206" s="70">
        <f>IF( OR( Exts[cTB68]=DATE(2099,1,1), Exts[Mext]=0 ), 0, IF( OR( Exts[maxV]&lt;68, Exts[minV]&gt;68 ), 2, 3)  )</f>
        <v>0</v>
      </c>
      <c r="Y206" s="71">
        <f>IF(SUBTOTAL(3,Exts[avgusers]),Exts[avgusers],0)</f>
        <v>1326</v>
      </c>
      <c r="Z206" s="69">
        <f ca="1">IF(SUBTOTAL(3,Exts[CurVersion]),TODAY()-Exts[CurVersion],0)</f>
        <v>2304</v>
      </c>
      <c r="AA206" s="69">
        <f>IF(Exts[cTB52]=DATE(2099,1,1), 0, Exts[cTB52]-$AA$6)</f>
        <v>0</v>
      </c>
      <c r="AB206" s="69">
        <f>IF(Exts[[#This Row],[cTB60]]=DATE(2099,1,1), 0, Exts[[#This Row],[cTB60]]-$AA$7)</f>
        <v>0</v>
      </c>
      <c r="AC206" s="69">
        <f>IF(Exts[[#This Row],[cTB68]]=DATE(2099,1,1), 0, Exts[[#This Row],[cTB68]]-$AA$8)</f>
        <v>0</v>
      </c>
      <c r="AD206" s="70">
        <f t="shared" si="7"/>
        <v>188</v>
      </c>
      <c r="AE206" s="70"/>
      <c r="AF206" s="70">
        <f>IF(Exts[[#This Row],[OID]], INDEX( Exts[], MATCH(Exts[[#This Row],[OID]],Exts[ID],0), MATCH("avgusers", Exts[#Headers],0) )+1, Exts[[#This Row],[avgusers]])</f>
        <v>1326</v>
      </c>
      <c r="AG206" s="70"/>
      <c r="AH206" s="70"/>
      <c r="AI206" s="70"/>
    </row>
    <row r="207" spans="1:35" x14ac:dyDescent="0.35">
      <c r="A207" s="72">
        <v>57219</v>
      </c>
      <c r="B207" s="72" t="s">
        <v>856</v>
      </c>
      <c r="C207" s="72">
        <v>1323</v>
      </c>
      <c r="D207" s="72">
        <v>30</v>
      </c>
      <c r="E207" s="68">
        <v>43458</v>
      </c>
      <c r="F207" s="72">
        <v>60</v>
      </c>
      <c r="G207" s="72">
        <v>60</v>
      </c>
      <c r="H207" s="72">
        <v>0</v>
      </c>
      <c r="I207" s="72">
        <v>1</v>
      </c>
      <c r="J207" s="72" t="s">
        <v>412</v>
      </c>
      <c r="K207" s="72">
        <v>9429</v>
      </c>
      <c r="L207" s="72"/>
      <c r="M207" s="72"/>
      <c r="N207" s="68">
        <v>72686</v>
      </c>
      <c r="O207" s="68">
        <v>43446</v>
      </c>
      <c r="P207" s="68">
        <v>72686</v>
      </c>
      <c r="Q207" s="68">
        <v>72686</v>
      </c>
      <c r="R207" s="72" t="s">
        <v>5594</v>
      </c>
      <c r="S207" s="72" t="s">
        <v>3058</v>
      </c>
      <c r="T207" s="70">
        <f>IF(Exts[cTB52]=DATE(2099,1,1), 0, IF(Exts[minV]&gt;52, 1, 2))</f>
        <v>0</v>
      </c>
      <c r="U207" s="69">
        <f t="shared" si="6"/>
        <v>0</v>
      </c>
      <c r="V207" s="69">
        <f>IF(Exts[cTB60]=DATE(2099,1,1), 0, IF(Exts[minV]&gt;60.9, 1, 2))</f>
        <v>2</v>
      </c>
      <c r="W207" s="70">
        <f>IF(Exts[cTB61-67]=DATE(2099,1,1), 0, IF(Exts[minV]&gt;67.9, 1, 2))</f>
        <v>0</v>
      </c>
      <c r="X207" s="70">
        <f>IF( OR( Exts[cTB68]=DATE(2099,1,1), Exts[Mext]=0 ), 0, IF( OR( Exts[maxV]&lt;68, Exts[minV]&gt;68 ), 2, 3)  )</f>
        <v>0</v>
      </c>
      <c r="Y207" s="71">
        <f>IF(SUBTOTAL(3,Exts[avgusers]),Exts[avgusers],0)</f>
        <v>1323</v>
      </c>
      <c r="Z207" s="69">
        <f ca="1">IF(SUBTOTAL(3,Exts[CurVersion]),TODAY()-Exts[CurVersion],0)</f>
        <v>267</v>
      </c>
      <c r="AA207" s="69">
        <f>IF(Exts[cTB52]=DATE(2099,1,1), 0, Exts[cTB52]-$AA$6)</f>
        <v>0</v>
      </c>
      <c r="AB207" s="69">
        <f>IF(Exts[[#This Row],[cTB60]]=DATE(2099,1,1), 0, Exts[[#This Row],[cTB60]]-$AA$7)</f>
        <v>186</v>
      </c>
      <c r="AC207" s="69">
        <f>IF(Exts[[#This Row],[cTB68]]=DATE(2099,1,1), 0, Exts[[#This Row],[cTB68]]-$AA$8)</f>
        <v>0</v>
      </c>
      <c r="AD207" s="70">
        <f t="shared" si="7"/>
        <v>189</v>
      </c>
      <c r="AE207" s="70"/>
      <c r="AF207" s="70">
        <f>IF(Exts[[#This Row],[OID]], INDEX( Exts[], MATCH(Exts[[#This Row],[OID]],Exts[ID],0), MATCH("avgusers", Exts[#Headers],0) )+1, Exts[[#This Row],[avgusers]])</f>
        <v>1323</v>
      </c>
      <c r="AG207" s="70"/>
      <c r="AH207" s="70"/>
      <c r="AI207" s="70"/>
    </row>
    <row r="208" spans="1:35" x14ac:dyDescent="0.35">
      <c r="A208" s="72">
        <v>986436</v>
      </c>
      <c r="B208" s="72" t="s">
        <v>2199</v>
      </c>
      <c r="C208" s="72">
        <v>1287</v>
      </c>
      <c r="D208" s="72">
        <v>0</v>
      </c>
      <c r="E208" s="68">
        <v>43606</v>
      </c>
      <c r="F208" s="72">
        <v>60.5</v>
      </c>
      <c r="G208" s="72">
        <v>100</v>
      </c>
      <c r="H208" s="72">
        <v>1</v>
      </c>
      <c r="I208" s="72">
        <v>1</v>
      </c>
      <c r="J208" s="72" t="s">
        <v>133</v>
      </c>
      <c r="K208" s="72">
        <v>4285224</v>
      </c>
      <c r="L208" s="72"/>
      <c r="M208" s="72"/>
      <c r="N208" s="68">
        <v>72686</v>
      </c>
      <c r="O208" s="68">
        <v>72686</v>
      </c>
      <c r="P208" s="68">
        <v>43451</v>
      </c>
      <c r="Q208" s="68">
        <v>43451</v>
      </c>
      <c r="R208" s="72" t="s">
        <v>6698</v>
      </c>
      <c r="S208" s="72" t="s">
        <v>6699</v>
      </c>
      <c r="T208" s="70">
        <f>IF(Exts[cTB52]=DATE(2099,1,1), 0, IF(Exts[minV]&gt;52, 1, 2))</f>
        <v>0</v>
      </c>
      <c r="U208" s="69">
        <f t="shared" si="6"/>
        <v>0</v>
      </c>
      <c r="V208" s="69">
        <f>IF(Exts[cTB60]=DATE(2099,1,1), 0, IF(Exts[minV]&gt;60.9, 1, 2))</f>
        <v>0</v>
      </c>
      <c r="W208" s="70">
        <f>IF(Exts[cTB61-67]=DATE(2099,1,1), 0, IF(Exts[minV]&gt;67.9, 1, 2))</f>
        <v>2</v>
      </c>
      <c r="X208" s="70">
        <f>IF( OR( Exts[cTB68]=DATE(2099,1,1), Exts[Mext]=0 ), 0, IF( OR( Exts[maxV]&lt;68, Exts[minV]&gt;68 ), 2, 3)  )</f>
        <v>3</v>
      </c>
      <c r="Y208" s="71">
        <f>IF(SUBTOTAL(3,Exts[avgusers]),Exts[avgusers],0)</f>
        <v>1287</v>
      </c>
      <c r="Z208" s="69">
        <f ca="1">IF(SUBTOTAL(3,Exts[CurVersion]),TODAY()-Exts[CurVersion],0)</f>
        <v>119</v>
      </c>
      <c r="AA208" s="69">
        <f>IF(Exts[cTB52]=DATE(2099,1,1), 0, Exts[cTB52]-$AA$6)</f>
        <v>0</v>
      </c>
      <c r="AB208" s="69">
        <f>IF(Exts[[#This Row],[cTB60]]=DATE(2099,1,1), 0, Exts[[#This Row],[cTB60]]-$AA$7)</f>
        <v>0</v>
      </c>
      <c r="AC208" s="69">
        <f>IF(Exts[[#This Row],[cTB68]]=DATE(2099,1,1), 0, Exts[[#This Row],[cTB68]]-$AA$8)</f>
        <v>-246</v>
      </c>
      <c r="AD208" s="70">
        <f t="shared" si="7"/>
        <v>190</v>
      </c>
      <c r="AE208" s="70"/>
      <c r="AF208" s="70">
        <f>IF(Exts[[#This Row],[OID]], INDEX( Exts[], MATCH(Exts[[#This Row],[OID]],Exts[ID],0), MATCH("avgusers", Exts[#Headers],0) )+1, Exts[[#This Row],[avgusers]])</f>
        <v>1287</v>
      </c>
      <c r="AG208" s="70"/>
      <c r="AH208" s="70"/>
      <c r="AI208" s="70"/>
    </row>
    <row r="209" spans="1:35" x14ac:dyDescent="0.35">
      <c r="A209" s="72">
        <v>445196</v>
      </c>
      <c r="B209" s="72" t="s">
        <v>514</v>
      </c>
      <c r="C209" s="72">
        <v>1271</v>
      </c>
      <c r="D209" s="72">
        <v>74</v>
      </c>
      <c r="E209" s="68">
        <v>43634</v>
      </c>
      <c r="F209" s="72">
        <v>60</v>
      </c>
      <c r="G209" s="72">
        <v>100</v>
      </c>
      <c r="H209" s="72">
        <v>1</v>
      </c>
      <c r="I209" s="72">
        <v>1</v>
      </c>
      <c r="J209" s="72" t="s">
        <v>58</v>
      </c>
      <c r="K209" s="72">
        <v>66492</v>
      </c>
      <c r="L209" s="72"/>
      <c r="M209" s="72"/>
      <c r="N209" s="68">
        <v>42803</v>
      </c>
      <c r="O209" s="68">
        <v>43217</v>
      </c>
      <c r="P209" s="68">
        <v>43388</v>
      </c>
      <c r="Q209" s="68">
        <v>43633</v>
      </c>
      <c r="R209" s="72" t="s">
        <v>6195</v>
      </c>
      <c r="S209" s="72" t="s">
        <v>6196</v>
      </c>
      <c r="T209" s="70">
        <f>IF(Exts[cTB52]=DATE(2099,1,1), 0, IF(Exts[minV]&gt;52, 1, 2))</f>
        <v>1</v>
      </c>
      <c r="U209" s="69">
        <f t="shared" si="6"/>
        <v>0</v>
      </c>
      <c r="V209" s="69">
        <f>IF(Exts[cTB60]=DATE(2099,1,1), 0, IF(Exts[minV]&gt;60.9, 1, 2))</f>
        <v>2</v>
      </c>
      <c r="W209" s="70">
        <f>IF(Exts[cTB61-67]=DATE(2099,1,1), 0, IF(Exts[minV]&gt;67.9, 1, 2))</f>
        <v>2</v>
      </c>
      <c r="X209" s="70">
        <f>IF( OR( Exts[cTB68]=DATE(2099,1,1), Exts[Mext]=0 ), 0, IF( OR( Exts[maxV]&lt;68, Exts[minV]&gt;68 ), 2, 3)  )</f>
        <v>3</v>
      </c>
      <c r="Y209" s="71">
        <f>IF(SUBTOTAL(3,Exts[avgusers]),Exts[avgusers],0)</f>
        <v>1271</v>
      </c>
      <c r="Z209" s="69">
        <f ca="1">IF(SUBTOTAL(3,Exts[CurVersion]),TODAY()-Exts[CurVersion],0)</f>
        <v>91</v>
      </c>
      <c r="AA209" s="69">
        <f>IF(Exts[cTB52]=DATE(2099,1,1), 0, Exts[cTB52]-$AA$6)</f>
        <v>5</v>
      </c>
      <c r="AB209" s="69">
        <f>IF(Exts[[#This Row],[cTB60]]=DATE(2099,1,1), 0, Exts[[#This Row],[cTB60]]-$AA$7)</f>
        <v>-43</v>
      </c>
      <c r="AC209" s="69">
        <f>IF(Exts[[#This Row],[cTB68]]=DATE(2099,1,1), 0, Exts[[#This Row],[cTB68]]-$AA$8)</f>
        <v>-64</v>
      </c>
      <c r="AD209" s="70">
        <f t="shared" si="7"/>
        <v>191</v>
      </c>
      <c r="AE209" s="70"/>
      <c r="AF209" s="70">
        <f>IF(Exts[[#This Row],[OID]], INDEX( Exts[], MATCH(Exts[[#This Row],[OID]],Exts[ID],0), MATCH("avgusers", Exts[#Headers],0) )+1, Exts[[#This Row],[avgusers]])</f>
        <v>1271</v>
      </c>
      <c r="AG209" s="70"/>
      <c r="AH209" s="70"/>
      <c r="AI209" s="70"/>
    </row>
    <row r="210" spans="1:35" x14ac:dyDescent="0.35">
      <c r="A210" s="72">
        <v>405119</v>
      </c>
      <c r="B210" s="72" t="s">
        <v>520</v>
      </c>
      <c r="C210" s="72">
        <v>1246</v>
      </c>
      <c r="D210" s="72">
        <v>56</v>
      </c>
      <c r="E210" s="68">
        <v>43460</v>
      </c>
      <c r="F210" s="72">
        <v>14</v>
      </c>
      <c r="G210" s="72">
        <v>60</v>
      </c>
      <c r="H210" s="72">
        <v>0</v>
      </c>
      <c r="I210" s="72">
        <v>1</v>
      </c>
      <c r="J210" s="72" t="s">
        <v>12</v>
      </c>
      <c r="K210" s="72">
        <v>235043</v>
      </c>
      <c r="L210" s="72"/>
      <c r="M210" s="72"/>
      <c r="N210" s="68">
        <v>42463</v>
      </c>
      <c r="O210" s="68">
        <v>43457</v>
      </c>
      <c r="P210" s="68">
        <v>72686</v>
      </c>
      <c r="Q210" s="68">
        <v>72686</v>
      </c>
      <c r="R210" s="72" t="s">
        <v>6109</v>
      </c>
      <c r="S210" s="72" t="s">
        <v>6110</v>
      </c>
      <c r="T210" s="70">
        <f>IF(Exts[cTB52]=DATE(2099,1,1), 0, IF(Exts[minV]&gt;52, 1, 2))</f>
        <v>2</v>
      </c>
      <c r="U210" s="69">
        <f t="shared" si="6"/>
        <v>1</v>
      </c>
      <c r="V210" s="69">
        <f>IF(Exts[cTB60]=DATE(2099,1,1), 0, IF(Exts[minV]&gt;60.9, 1, 2))</f>
        <v>2</v>
      </c>
      <c r="W210" s="70">
        <f>IF(Exts[cTB61-67]=DATE(2099,1,1), 0, IF(Exts[minV]&gt;67.9, 1, 2))</f>
        <v>0</v>
      </c>
      <c r="X210" s="70">
        <f>IF( OR( Exts[cTB68]=DATE(2099,1,1), Exts[Mext]=0 ), 0, IF( OR( Exts[maxV]&lt;68, Exts[minV]&gt;68 ), 2, 3)  )</f>
        <v>0</v>
      </c>
      <c r="Y210" s="71">
        <f>IF(SUBTOTAL(3,Exts[avgusers]),Exts[avgusers],0)</f>
        <v>1246</v>
      </c>
      <c r="Z210" s="69">
        <f ca="1">IF(SUBTOTAL(3,Exts[CurVersion]),TODAY()-Exts[CurVersion],0)</f>
        <v>265</v>
      </c>
      <c r="AA210" s="69">
        <f>IF(Exts[cTB52]=DATE(2099,1,1), 0, Exts[cTB52]-$AA$6)</f>
        <v>-335</v>
      </c>
      <c r="AB210" s="69">
        <f>IF(Exts[[#This Row],[cTB60]]=DATE(2099,1,1), 0, Exts[[#This Row],[cTB60]]-$AA$7)</f>
        <v>197</v>
      </c>
      <c r="AC210" s="69">
        <f>IF(Exts[[#This Row],[cTB68]]=DATE(2099,1,1), 0, Exts[[#This Row],[cTB68]]-$AA$8)</f>
        <v>0</v>
      </c>
      <c r="AD210" s="70">
        <f t="shared" si="7"/>
        <v>192</v>
      </c>
      <c r="AE210" s="70"/>
      <c r="AF210" s="70">
        <f>IF(Exts[[#This Row],[OID]], INDEX( Exts[], MATCH(Exts[[#This Row],[OID]],Exts[ID],0), MATCH("avgusers", Exts[#Headers],0) )+1, Exts[[#This Row],[avgusers]])</f>
        <v>1246</v>
      </c>
      <c r="AG210" s="70"/>
      <c r="AH210" s="70"/>
      <c r="AI210" s="70"/>
    </row>
    <row r="211" spans="1:35" x14ac:dyDescent="0.35">
      <c r="A211" s="72">
        <v>402704</v>
      </c>
      <c r="B211" s="72" t="s">
        <v>507</v>
      </c>
      <c r="C211" s="72">
        <v>1242</v>
      </c>
      <c r="D211" s="72">
        <v>63</v>
      </c>
      <c r="E211" s="68">
        <v>43275</v>
      </c>
      <c r="F211" s="72">
        <v>52</v>
      </c>
      <c r="G211" s="72">
        <v>60</v>
      </c>
      <c r="H211" s="72">
        <v>0</v>
      </c>
      <c r="I211" s="72">
        <v>1</v>
      </c>
      <c r="J211" s="72" t="s">
        <v>266</v>
      </c>
      <c r="K211" s="72">
        <v>6583050</v>
      </c>
      <c r="L211" s="72"/>
      <c r="M211" s="72"/>
      <c r="N211" s="68">
        <v>41211</v>
      </c>
      <c r="O211" s="68">
        <v>43225</v>
      </c>
      <c r="P211" s="68">
        <v>72686</v>
      </c>
      <c r="Q211" s="68">
        <v>72686</v>
      </c>
      <c r="R211" s="72" t="s">
        <v>6105</v>
      </c>
      <c r="S211" s="72" t="s">
        <v>3058</v>
      </c>
      <c r="T211" s="70">
        <f>IF(Exts[cTB52]=DATE(2099,1,1), 0, IF(Exts[minV]&gt;52, 1, 2))</f>
        <v>2</v>
      </c>
      <c r="U211" s="69">
        <f t="shared" si="6"/>
        <v>1</v>
      </c>
      <c r="V211" s="69">
        <f>IF(Exts[cTB60]=DATE(2099,1,1), 0, IF(Exts[minV]&gt;60.9, 1, 2))</f>
        <v>2</v>
      </c>
      <c r="W211" s="70">
        <f>IF(Exts[cTB61-67]=DATE(2099,1,1), 0, IF(Exts[minV]&gt;67.9, 1, 2))</f>
        <v>0</v>
      </c>
      <c r="X211" s="70">
        <f>IF( OR( Exts[cTB68]=DATE(2099,1,1), Exts[Mext]=0 ), 0, IF( OR( Exts[maxV]&lt;68, Exts[minV]&gt;68 ), 2, 3)  )</f>
        <v>0</v>
      </c>
      <c r="Y211" s="71">
        <f>IF(SUBTOTAL(3,Exts[avgusers]),Exts[avgusers],0)</f>
        <v>1242</v>
      </c>
      <c r="Z211" s="69">
        <f ca="1">IF(SUBTOTAL(3,Exts[CurVersion]),TODAY()-Exts[CurVersion],0)</f>
        <v>450</v>
      </c>
      <c r="AA211" s="69">
        <f>IF(Exts[cTB52]=DATE(2099,1,1), 0, Exts[cTB52]-$AA$6)</f>
        <v>-1587</v>
      </c>
      <c r="AB211" s="69">
        <f>IF(Exts[[#This Row],[cTB60]]=DATE(2099,1,1), 0, Exts[[#This Row],[cTB60]]-$AA$7)</f>
        <v>-35</v>
      </c>
      <c r="AC211" s="69">
        <f>IF(Exts[[#This Row],[cTB68]]=DATE(2099,1,1), 0, Exts[[#This Row],[cTB68]]-$AA$8)</f>
        <v>0</v>
      </c>
      <c r="AD211" s="70">
        <f t="shared" si="7"/>
        <v>193</v>
      </c>
      <c r="AE211" s="70"/>
      <c r="AF211" s="70">
        <f>IF(Exts[[#This Row],[OID]], INDEX( Exts[], MATCH(Exts[[#This Row],[OID]],Exts[ID],0), MATCH("avgusers", Exts[#Headers],0) )+1, Exts[[#This Row],[avgusers]])</f>
        <v>1242</v>
      </c>
      <c r="AG211" s="70"/>
      <c r="AH211" s="70"/>
      <c r="AI211" s="70"/>
    </row>
    <row r="212" spans="1:35" x14ac:dyDescent="0.35">
      <c r="A212" s="72">
        <v>10524</v>
      </c>
      <c r="B212" s="72" t="s">
        <v>509</v>
      </c>
      <c r="C212" s="72">
        <v>1232</v>
      </c>
      <c r="D212" s="72">
        <v>63</v>
      </c>
      <c r="E212" s="68">
        <v>43322</v>
      </c>
      <c r="F212" s="72">
        <v>31</v>
      </c>
      <c r="G212" s="72">
        <v>60</v>
      </c>
      <c r="H212" s="72">
        <v>0</v>
      </c>
      <c r="I212" s="72">
        <v>1</v>
      </c>
      <c r="J212" s="72" t="s">
        <v>269</v>
      </c>
      <c r="K212" s="72">
        <v>3208269</v>
      </c>
      <c r="L212" s="72"/>
      <c r="M212" s="72"/>
      <c r="N212" s="68">
        <v>42838</v>
      </c>
      <c r="O212" s="68">
        <v>43322</v>
      </c>
      <c r="P212" s="68">
        <v>72686</v>
      </c>
      <c r="Q212" s="68">
        <v>72686</v>
      </c>
      <c r="R212" s="72" t="s">
        <v>5472</v>
      </c>
      <c r="S212" s="72" t="s">
        <v>5473</v>
      </c>
      <c r="T212" s="70">
        <f>IF(Exts[cTB52]=DATE(2099,1,1), 0, IF(Exts[minV]&gt;52, 1, 2))</f>
        <v>2</v>
      </c>
      <c r="U212" s="69">
        <f t="shared" ref="U212:U275" si="8">IF(AND($F212&lt;=58,$G212&gt;=58),1,0)</f>
        <v>1</v>
      </c>
      <c r="V212" s="69">
        <f>IF(Exts[cTB60]=DATE(2099,1,1), 0, IF(Exts[minV]&gt;60.9, 1, 2))</f>
        <v>2</v>
      </c>
      <c r="W212" s="70">
        <f>IF(Exts[cTB61-67]=DATE(2099,1,1), 0, IF(Exts[minV]&gt;67.9, 1, 2))</f>
        <v>0</v>
      </c>
      <c r="X212" s="70">
        <f>IF( OR( Exts[cTB68]=DATE(2099,1,1), Exts[Mext]=0 ), 0, IF( OR( Exts[maxV]&lt;68, Exts[minV]&gt;68 ), 2, 3)  )</f>
        <v>0</v>
      </c>
      <c r="Y212" s="71">
        <f>IF(SUBTOTAL(3,Exts[avgusers]),Exts[avgusers],0)</f>
        <v>1232</v>
      </c>
      <c r="Z212" s="69">
        <f ca="1">IF(SUBTOTAL(3,Exts[CurVersion]),TODAY()-Exts[CurVersion],0)</f>
        <v>403</v>
      </c>
      <c r="AA212" s="69">
        <f>IF(Exts[cTB52]=DATE(2099,1,1), 0, Exts[cTB52]-$AA$6)</f>
        <v>40</v>
      </c>
      <c r="AB212" s="69">
        <f>IF(Exts[[#This Row],[cTB60]]=DATE(2099,1,1), 0, Exts[[#This Row],[cTB60]]-$AA$7)</f>
        <v>62</v>
      </c>
      <c r="AC212" s="69">
        <f>IF(Exts[[#This Row],[cTB68]]=DATE(2099,1,1), 0, Exts[[#This Row],[cTB68]]-$AA$8)</f>
        <v>0</v>
      </c>
      <c r="AD212" s="70">
        <f t="shared" ref="AD212:AD275" si="9">ROW()-18</f>
        <v>194</v>
      </c>
      <c r="AE212" s="70"/>
      <c r="AF212" s="70">
        <f>IF(Exts[[#This Row],[OID]], INDEX( Exts[], MATCH(Exts[[#This Row],[OID]],Exts[ID],0), MATCH("avgusers", Exts[#Headers],0) )+1, Exts[[#This Row],[avgusers]])</f>
        <v>1232</v>
      </c>
      <c r="AG212" s="70"/>
      <c r="AH212" s="70"/>
      <c r="AI212" s="70"/>
    </row>
    <row r="213" spans="1:35" x14ac:dyDescent="0.35">
      <c r="A213" s="72">
        <v>9695</v>
      </c>
      <c r="B213" s="72" t="s">
        <v>853</v>
      </c>
      <c r="C213" s="72">
        <v>1224</v>
      </c>
      <c r="D213" s="72">
        <v>59</v>
      </c>
      <c r="E213" s="68">
        <v>42584</v>
      </c>
      <c r="F213" s="72">
        <v>45</v>
      </c>
      <c r="G213" s="72">
        <v>63</v>
      </c>
      <c r="H213" s="72">
        <v>0</v>
      </c>
      <c r="I213" s="72">
        <v>1</v>
      </c>
      <c r="J213" s="72" t="s">
        <v>268</v>
      </c>
      <c r="K213" s="72">
        <v>494096</v>
      </c>
      <c r="L213" s="72"/>
      <c r="M213" s="72"/>
      <c r="N213" s="68">
        <v>42584</v>
      </c>
      <c r="O213" s="68">
        <v>42584</v>
      </c>
      <c r="P213" s="68">
        <v>42584</v>
      </c>
      <c r="Q213" s="68">
        <v>72686</v>
      </c>
      <c r="R213" s="72" t="s">
        <v>5448</v>
      </c>
      <c r="S213" s="72" t="s">
        <v>5449</v>
      </c>
      <c r="T213" s="70">
        <f>IF(Exts[cTB52]=DATE(2099,1,1), 0, IF(Exts[minV]&gt;52, 1, 2))</f>
        <v>2</v>
      </c>
      <c r="U213" s="69">
        <f t="shared" si="8"/>
        <v>1</v>
      </c>
      <c r="V213" s="69">
        <f>IF(Exts[cTB60]=DATE(2099,1,1), 0, IF(Exts[minV]&gt;60.9, 1, 2))</f>
        <v>2</v>
      </c>
      <c r="W213" s="70">
        <f>IF(Exts[cTB61-67]=DATE(2099,1,1), 0, IF(Exts[minV]&gt;67.9, 1, 2))</f>
        <v>2</v>
      </c>
      <c r="X213" s="70">
        <f>IF( OR( Exts[cTB68]=DATE(2099,1,1), Exts[Mext]=0 ), 0, IF( OR( Exts[maxV]&lt;68, Exts[minV]&gt;68 ), 2, 3)  )</f>
        <v>0</v>
      </c>
      <c r="Y213" s="71">
        <f>IF(SUBTOTAL(3,Exts[avgusers]),Exts[avgusers],0)</f>
        <v>1224</v>
      </c>
      <c r="Z213" s="69">
        <f ca="1">IF(SUBTOTAL(3,Exts[CurVersion]),TODAY()-Exts[CurVersion],0)</f>
        <v>1141</v>
      </c>
      <c r="AA213" s="69">
        <f>IF(Exts[cTB52]=DATE(2099,1,1), 0, Exts[cTB52]-$AA$6)</f>
        <v>-214</v>
      </c>
      <c r="AB213" s="69">
        <f>IF(Exts[[#This Row],[cTB60]]=DATE(2099,1,1), 0, Exts[[#This Row],[cTB60]]-$AA$7)</f>
        <v>-676</v>
      </c>
      <c r="AC213" s="69">
        <f>IF(Exts[[#This Row],[cTB68]]=DATE(2099,1,1), 0, Exts[[#This Row],[cTB68]]-$AA$8)</f>
        <v>0</v>
      </c>
      <c r="AD213" s="70">
        <f t="shared" si="9"/>
        <v>195</v>
      </c>
      <c r="AE213" s="70"/>
      <c r="AF213" s="70">
        <f>IF(Exts[[#This Row],[OID]], INDEX( Exts[], MATCH(Exts[[#This Row],[OID]],Exts[ID],0), MATCH("avgusers", Exts[#Headers],0) )+1, Exts[[#This Row],[avgusers]])</f>
        <v>1224</v>
      </c>
      <c r="AG213" s="70"/>
      <c r="AH213" s="70"/>
      <c r="AI213" s="70"/>
    </row>
    <row r="214" spans="1:35" x14ac:dyDescent="0.35">
      <c r="A214" s="72">
        <v>4454</v>
      </c>
      <c r="B214" s="72" t="s">
        <v>515</v>
      </c>
      <c r="C214" s="72">
        <v>1210</v>
      </c>
      <c r="D214" s="72">
        <v>46</v>
      </c>
      <c r="E214" s="68">
        <v>43342</v>
      </c>
      <c r="F214" s="72">
        <v>60</v>
      </c>
      <c r="G214" s="72">
        <v>60</v>
      </c>
      <c r="H214" s="72">
        <v>0</v>
      </c>
      <c r="I214" s="72">
        <v>1</v>
      </c>
      <c r="J214" s="72" t="s">
        <v>71</v>
      </c>
      <c r="K214" s="72">
        <v>7226</v>
      </c>
      <c r="L214" s="72"/>
      <c r="M214" s="72"/>
      <c r="N214" s="68">
        <v>42840</v>
      </c>
      <c r="O214" s="68">
        <v>43337</v>
      </c>
      <c r="P214" s="68">
        <v>72686</v>
      </c>
      <c r="Q214" s="68">
        <v>72686</v>
      </c>
      <c r="R214" s="72" t="s">
        <v>5258</v>
      </c>
      <c r="S214" s="72" t="s">
        <v>6744</v>
      </c>
      <c r="T214" s="70">
        <f>IF(Exts[cTB52]=DATE(2099,1,1), 0, IF(Exts[minV]&gt;52, 1, 2))</f>
        <v>1</v>
      </c>
      <c r="U214" s="69">
        <f t="shared" si="8"/>
        <v>0</v>
      </c>
      <c r="V214" s="69">
        <f>IF(Exts[cTB60]=DATE(2099,1,1), 0, IF(Exts[minV]&gt;60.9, 1, 2))</f>
        <v>2</v>
      </c>
      <c r="W214" s="70">
        <f>IF(Exts[cTB61-67]=DATE(2099,1,1), 0, IF(Exts[minV]&gt;67.9, 1, 2))</f>
        <v>0</v>
      </c>
      <c r="X214" s="70">
        <f>IF( OR( Exts[cTB68]=DATE(2099,1,1), Exts[Mext]=0 ), 0, IF( OR( Exts[maxV]&lt;68, Exts[minV]&gt;68 ), 2, 3)  )</f>
        <v>0</v>
      </c>
      <c r="Y214" s="71">
        <f>IF(SUBTOTAL(3,Exts[avgusers]),Exts[avgusers],0)</f>
        <v>1210</v>
      </c>
      <c r="Z214" s="69">
        <f ca="1">IF(SUBTOTAL(3,Exts[CurVersion]),TODAY()-Exts[CurVersion],0)</f>
        <v>383</v>
      </c>
      <c r="AA214" s="69">
        <f>IF(Exts[cTB52]=DATE(2099,1,1), 0, Exts[cTB52]-$AA$6)</f>
        <v>42</v>
      </c>
      <c r="AB214" s="69">
        <f>IF(Exts[[#This Row],[cTB60]]=DATE(2099,1,1), 0, Exts[[#This Row],[cTB60]]-$AA$7)</f>
        <v>77</v>
      </c>
      <c r="AC214" s="69">
        <f>IF(Exts[[#This Row],[cTB68]]=DATE(2099,1,1), 0, Exts[[#This Row],[cTB68]]-$AA$8)</f>
        <v>0</v>
      </c>
      <c r="AD214" s="70">
        <f t="shared" si="9"/>
        <v>196</v>
      </c>
      <c r="AE214" s="70"/>
      <c r="AF214" s="70">
        <f>IF(Exts[[#This Row],[OID]], INDEX( Exts[], MATCH(Exts[[#This Row],[OID]],Exts[ID],0), MATCH("avgusers", Exts[#Headers],0) )+1, Exts[[#This Row],[avgusers]])</f>
        <v>1210</v>
      </c>
      <c r="AG214" s="70"/>
      <c r="AH214" s="70"/>
      <c r="AI214" s="70"/>
    </row>
    <row r="215" spans="1:35" x14ac:dyDescent="0.35">
      <c r="A215" s="72">
        <v>2505</v>
      </c>
      <c r="B215" s="72" t="s">
        <v>262</v>
      </c>
      <c r="C215" s="72">
        <v>1194</v>
      </c>
      <c r="D215" s="72">
        <v>140</v>
      </c>
      <c r="E215" s="68">
        <v>41173</v>
      </c>
      <c r="F215" s="72">
        <v>3</v>
      </c>
      <c r="G215" s="72">
        <v>31</v>
      </c>
      <c r="H215" s="72">
        <v>0</v>
      </c>
      <c r="I215" s="72">
        <v>2</v>
      </c>
      <c r="J215" s="72" t="s">
        <v>423</v>
      </c>
      <c r="K215" s="72">
        <v>10289</v>
      </c>
      <c r="L215" s="72">
        <v>5112656</v>
      </c>
      <c r="M215" s="72"/>
      <c r="N215" s="68">
        <v>72686</v>
      </c>
      <c r="O215" s="68">
        <v>72686</v>
      </c>
      <c r="P215" s="68">
        <v>72686</v>
      </c>
      <c r="Q215" s="68">
        <v>72686</v>
      </c>
      <c r="R215" s="72" t="s">
        <v>5134</v>
      </c>
      <c r="S215" s="72" t="s">
        <v>3058</v>
      </c>
      <c r="T215" s="70">
        <f>IF(Exts[cTB52]=DATE(2099,1,1), 0, IF(Exts[minV]&gt;52, 1, 2))</f>
        <v>0</v>
      </c>
      <c r="U215" s="69">
        <f t="shared" si="8"/>
        <v>0</v>
      </c>
      <c r="V215" s="69">
        <f>IF(Exts[cTB60]=DATE(2099,1,1), 0, IF(Exts[minV]&gt;60.9, 1, 2))</f>
        <v>0</v>
      </c>
      <c r="W215" s="70">
        <f>IF(Exts[cTB61-67]=DATE(2099,1,1), 0, IF(Exts[minV]&gt;67.9, 1, 2))</f>
        <v>0</v>
      </c>
      <c r="X215" s="70">
        <f>IF( OR( Exts[cTB68]=DATE(2099,1,1), Exts[Mext]=0 ), 0, IF( OR( Exts[maxV]&lt;68, Exts[minV]&gt;68 ), 2, 3)  )</f>
        <v>0</v>
      </c>
      <c r="Y215" s="71">
        <f>IF(SUBTOTAL(3,Exts[avgusers]),Exts[avgusers],0)</f>
        <v>1194</v>
      </c>
      <c r="Z215" s="69">
        <f ca="1">IF(SUBTOTAL(3,Exts[CurVersion]),TODAY()-Exts[CurVersion],0)</f>
        <v>2552</v>
      </c>
      <c r="AA215" s="69">
        <f>IF(Exts[cTB52]=DATE(2099,1,1), 0, Exts[cTB52]-$AA$6)</f>
        <v>0</v>
      </c>
      <c r="AB215" s="69">
        <f>IF(Exts[[#This Row],[cTB60]]=DATE(2099,1,1), 0, Exts[[#This Row],[cTB60]]-$AA$7)</f>
        <v>0</v>
      </c>
      <c r="AC215" s="69">
        <f>IF(Exts[[#This Row],[cTB68]]=DATE(2099,1,1), 0, Exts[[#This Row],[cTB68]]-$AA$8)</f>
        <v>0</v>
      </c>
      <c r="AD215" s="70">
        <f t="shared" si="9"/>
        <v>197</v>
      </c>
      <c r="AE215" s="70"/>
      <c r="AF215" s="70">
        <f>IF(Exts[[#This Row],[OID]], INDEX( Exts[], MATCH(Exts[[#This Row],[OID]],Exts[ID],0), MATCH("avgusers", Exts[#Headers],0) )+1, Exts[[#This Row],[avgusers]])</f>
        <v>1194</v>
      </c>
      <c r="AG215" s="70"/>
      <c r="AH215" s="70"/>
      <c r="AI215" s="70"/>
    </row>
    <row r="216" spans="1:35" x14ac:dyDescent="0.35">
      <c r="A216" s="72">
        <v>4364</v>
      </c>
      <c r="B216" s="72" t="s">
        <v>508</v>
      </c>
      <c r="C216" s="72">
        <v>1189</v>
      </c>
      <c r="D216" s="72">
        <v>1322</v>
      </c>
      <c r="E216" s="68">
        <v>42837</v>
      </c>
      <c r="F216" s="72">
        <v>38</v>
      </c>
      <c r="G216" s="72">
        <v>57</v>
      </c>
      <c r="H216" s="72">
        <v>0</v>
      </c>
      <c r="I216" s="72">
        <v>1</v>
      </c>
      <c r="J216" s="72" t="s">
        <v>267</v>
      </c>
      <c r="K216" s="72">
        <v>12991016</v>
      </c>
      <c r="L216" s="72"/>
      <c r="M216" s="72"/>
      <c r="N216" s="68">
        <v>42584</v>
      </c>
      <c r="O216" s="68">
        <v>72686</v>
      </c>
      <c r="P216" s="68">
        <v>72686</v>
      </c>
      <c r="Q216" s="68">
        <v>72686</v>
      </c>
      <c r="R216" s="72" t="s">
        <v>5247</v>
      </c>
      <c r="S216" s="72" t="s">
        <v>5248</v>
      </c>
      <c r="T216" s="70">
        <f>IF(Exts[cTB52]=DATE(2099,1,1), 0, IF(Exts[minV]&gt;52, 1, 2))</f>
        <v>2</v>
      </c>
      <c r="U216" s="69">
        <f t="shared" si="8"/>
        <v>0</v>
      </c>
      <c r="V216" s="69">
        <f>IF(Exts[cTB60]=DATE(2099,1,1), 0, IF(Exts[minV]&gt;60.9, 1, 2))</f>
        <v>0</v>
      </c>
      <c r="W216" s="70">
        <f>IF(Exts[cTB61-67]=DATE(2099,1,1), 0, IF(Exts[minV]&gt;67.9, 1, 2))</f>
        <v>0</v>
      </c>
      <c r="X216" s="70">
        <f>IF( OR( Exts[cTB68]=DATE(2099,1,1), Exts[Mext]=0 ), 0, IF( OR( Exts[maxV]&lt;68, Exts[minV]&gt;68 ), 2, 3)  )</f>
        <v>0</v>
      </c>
      <c r="Y216" s="71">
        <f>IF(SUBTOTAL(3,Exts[avgusers]),Exts[avgusers],0)</f>
        <v>1189</v>
      </c>
      <c r="Z216" s="69">
        <f ca="1">IF(SUBTOTAL(3,Exts[CurVersion]),TODAY()-Exts[CurVersion],0)</f>
        <v>888</v>
      </c>
      <c r="AA216" s="69">
        <f>IF(Exts[cTB52]=DATE(2099,1,1), 0, Exts[cTB52]-$AA$6)</f>
        <v>-214</v>
      </c>
      <c r="AB216" s="69">
        <f>IF(Exts[[#This Row],[cTB60]]=DATE(2099,1,1), 0, Exts[[#This Row],[cTB60]]-$AA$7)</f>
        <v>0</v>
      </c>
      <c r="AC216" s="69">
        <f>IF(Exts[[#This Row],[cTB68]]=DATE(2099,1,1), 0, Exts[[#This Row],[cTB68]]-$AA$8)</f>
        <v>0</v>
      </c>
      <c r="AD216" s="70">
        <f t="shared" si="9"/>
        <v>198</v>
      </c>
      <c r="AE216" s="70"/>
      <c r="AF216" s="70">
        <f>IF(Exts[[#This Row],[OID]], INDEX( Exts[], MATCH(Exts[[#This Row],[OID]],Exts[ID],0), MATCH("avgusers", Exts[#Headers],0) )+1, Exts[[#This Row],[avgusers]])</f>
        <v>1189</v>
      </c>
      <c r="AG216" s="70"/>
      <c r="AH216" s="70"/>
      <c r="AI216" s="70"/>
    </row>
    <row r="217" spans="1:35" x14ac:dyDescent="0.35">
      <c r="A217" s="72">
        <v>372603</v>
      </c>
      <c r="B217" s="72" t="s">
        <v>860</v>
      </c>
      <c r="C217" s="72">
        <v>1165</v>
      </c>
      <c r="D217" s="72">
        <v>37</v>
      </c>
      <c r="E217" s="68">
        <v>43718</v>
      </c>
      <c r="F217" s="72">
        <v>68</v>
      </c>
      <c r="G217" s="72">
        <v>100</v>
      </c>
      <c r="H217" s="72">
        <v>1</v>
      </c>
      <c r="I217" s="72">
        <v>1</v>
      </c>
      <c r="J217" s="72" t="s">
        <v>30</v>
      </c>
      <c r="K217" s="72">
        <v>5389259</v>
      </c>
      <c r="L217" s="72"/>
      <c r="M217" s="72"/>
      <c r="N217" s="68">
        <v>42210</v>
      </c>
      <c r="O217" s="68">
        <v>43083</v>
      </c>
      <c r="P217" s="68">
        <v>72686</v>
      </c>
      <c r="Q217" s="68">
        <v>43555</v>
      </c>
      <c r="R217" s="72" t="s">
        <v>6017</v>
      </c>
      <c r="S217" s="72" t="s">
        <v>3058</v>
      </c>
      <c r="T217" s="70">
        <f>IF(Exts[cTB52]=DATE(2099,1,1), 0, IF(Exts[minV]&gt;52, 1, 2))</f>
        <v>1</v>
      </c>
      <c r="U217" s="69">
        <f t="shared" si="8"/>
        <v>0</v>
      </c>
      <c r="V217" s="69">
        <f>IF(Exts[cTB60]=DATE(2099,1,1), 0, IF(Exts[minV]&gt;60.9, 1, 2))</f>
        <v>1</v>
      </c>
      <c r="W217" s="70">
        <f>IF(Exts[cTB61-67]=DATE(2099,1,1), 0, IF(Exts[minV]&gt;67.9, 1, 2))</f>
        <v>0</v>
      </c>
      <c r="X217" s="70">
        <f>IF( OR( Exts[cTB68]=DATE(2099,1,1), Exts[Mext]=0 ), 0, IF( OR( Exts[maxV]&lt;68, Exts[minV]&gt;68 ), 2, 3)  )</f>
        <v>3</v>
      </c>
      <c r="Y217" s="71">
        <f>IF(SUBTOTAL(3,Exts[avgusers]),Exts[avgusers],0)</f>
        <v>1165</v>
      </c>
      <c r="Z217" s="69">
        <f ca="1">IF(SUBTOTAL(3,Exts[CurVersion]),TODAY()-Exts[CurVersion],0)</f>
        <v>7</v>
      </c>
      <c r="AA217" s="69">
        <f>IF(Exts[cTB52]=DATE(2099,1,1), 0, Exts[cTB52]-$AA$6)</f>
        <v>-588</v>
      </c>
      <c r="AB217" s="69">
        <f>IF(Exts[[#This Row],[cTB60]]=DATE(2099,1,1), 0, Exts[[#This Row],[cTB60]]-$AA$7)</f>
        <v>-177</v>
      </c>
      <c r="AC217" s="69">
        <f>IF(Exts[[#This Row],[cTB68]]=DATE(2099,1,1), 0, Exts[[#This Row],[cTB68]]-$AA$8)</f>
        <v>-142</v>
      </c>
      <c r="AD217" s="70">
        <f t="shared" si="9"/>
        <v>199</v>
      </c>
      <c r="AE217" s="70"/>
      <c r="AF217" s="70">
        <f>IF(Exts[[#This Row],[OID]], INDEX( Exts[], MATCH(Exts[[#This Row],[OID]],Exts[ID],0), MATCH("avgusers", Exts[#Headers],0) )+1, Exts[[#This Row],[avgusers]])</f>
        <v>1165</v>
      </c>
      <c r="AG217" s="70"/>
      <c r="AH217" s="70"/>
      <c r="AI217" s="70"/>
    </row>
    <row r="218" spans="1:35" x14ac:dyDescent="0.35">
      <c r="A218" s="72">
        <v>477355</v>
      </c>
      <c r="B218" s="72" t="s">
        <v>522</v>
      </c>
      <c r="C218" s="72">
        <v>1160</v>
      </c>
      <c r="D218" s="72">
        <v>83</v>
      </c>
      <c r="E218" s="68">
        <v>43531</v>
      </c>
      <c r="F218" s="72">
        <v>60</v>
      </c>
      <c r="G218" s="72">
        <v>61</v>
      </c>
      <c r="H218" s="72">
        <v>1</v>
      </c>
      <c r="I218" s="72">
        <v>2</v>
      </c>
      <c r="J218" s="72" t="s">
        <v>504</v>
      </c>
      <c r="K218" s="72">
        <v>5484460</v>
      </c>
      <c r="L218" s="72">
        <v>14161498</v>
      </c>
      <c r="M218" s="72"/>
      <c r="N218" s="68">
        <v>42615</v>
      </c>
      <c r="O218" s="68">
        <v>43531</v>
      </c>
      <c r="P218" s="68">
        <v>43531</v>
      </c>
      <c r="Q218" s="68">
        <v>72686</v>
      </c>
      <c r="R218" s="72" t="s">
        <v>6259</v>
      </c>
      <c r="S218" s="72" t="s">
        <v>6260</v>
      </c>
      <c r="T218" s="70">
        <f>IF(Exts[cTB52]=DATE(2099,1,1), 0, IF(Exts[minV]&gt;52, 1, 2))</f>
        <v>1</v>
      </c>
      <c r="U218" s="69">
        <f t="shared" si="8"/>
        <v>0</v>
      </c>
      <c r="V218" s="69">
        <f>IF(Exts[cTB60]=DATE(2099,1,1), 0, IF(Exts[minV]&gt;60.9, 1, 2))</f>
        <v>2</v>
      </c>
      <c r="W218" s="70">
        <f>IF(Exts[cTB61-67]=DATE(2099,1,1), 0, IF(Exts[minV]&gt;67.9, 1, 2))</f>
        <v>2</v>
      </c>
      <c r="X218" s="70">
        <f>IF( OR( Exts[cTB68]=DATE(2099,1,1), Exts[Mext]=0 ), 0, IF( OR( Exts[maxV]&lt;68, Exts[minV]&gt;68 ), 2, 3)  )</f>
        <v>0</v>
      </c>
      <c r="Y218" s="71">
        <f>IF(SUBTOTAL(3,Exts[avgusers]),Exts[avgusers],0)</f>
        <v>1160</v>
      </c>
      <c r="Z218" s="69">
        <f ca="1">IF(SUBTOTAL(3,Exts[CurVersion]),TODAY()-Exts[CurVersion],0)</f>
        <v>194</v>
      </c>
      <c r="AA218" s="69">
        <f>IF(Exts[cTB52]=DATE(2099,1,1), 0, Exts[cTB52]-$AA$6)</f>
        <v>-183</v>
      </c>
      <c r="AB218" s="69">
        <f>IF(Exts[[#This Row],[cTB60]]=DATE(2099,1,1), 0, Exts[[#This Row],[cTB60]]-$AA$7)</f>
        <v>271</v>
      </c>
      <c r="AC218" s="69">
        <f>IF(Exts[[#This Row],[cTB68]]=DATE(2099,1,1), 0, Exts[[#This Row],[cTB68]]-$AA$8)</f>
        <v>0</v>
      </c>
      <c r="AD218" s="70">
        <f t="shared" si="9"/>
        <v>200</v>
      </c>
      <c r="AE218" s="70"/>
      <c r="AF218" s="70">
        <f>IF(Exts[[#This Row],[OID]], INDEX( Exts[], MATCH(Exts[[#This Row],[OID]],Exts[ID],0), MATCH("avgusers", Exts[#Headers],0) )+1, Exts[[#This Row],[avgusers]])</f>
        <v>1160</v>
      </c>
      <c r="AG218" s="70"/>
      <c r="AH218" s="70"/>
      <c r="AI218" s="70"/>
    </row>
    <row r="219" spans="1:35" x14ac:dyDescent="0.35">
      <c r="A219" s="72">
        <v>162140</v>
      </c>
      <c r="B219" s="72" t="s">
        <v>859</v>
      </c>
      <c r="C219" s="72">
        <v>1153</v>
      </c>
      <c r="D219" s="72">
        <v>40</v>
      </c>
      <c r="E219" s="68">
        <v>43343</v>
      </c>
      <c r="F219" s="72">
        <v>3</v>
      </c>
      <c r="G219" s="72">
        <v>60</v>
      </c>
      <c r="H219" s="72">
        <v>0</v>
      </c>
      <c r="I219" s="72">
        <v>1</v>
      </c>
      <c r="J219" s="72" t="s">
        <v>67</v>
      </c>
      <c r="K219" s="72">
        <v>5250414</v>
      </c>
      <c r="L219" s="72"/>
      <c r="M219" s="72"/>
      <c r="N219" s="68">
        <v>42651</v>
      </c>
      <c r="O219" s="68">
        <v>43338</v>
      </c>
      <c r="P219" s="68">
        <v>72686</v>
      </c>
      <c r="Q219" s="68">
        <v>72686</v>
      </c>
      <c r="R219" s="72" t="s">
        <v>5683</v>
      </c>
      <c r="S219" s="72" t="s">
        <v>5674</v>
      </c>
      <c r="T219" s="70">
        <f>IF(Exts[cTB52]=DATE(2099,1,1), 0, IF(Exts[minV]&gt;52, 1, 2))</f>
        <v>2</v>
      </c>
      <c r="U219" s="69">
        <f t="shared" si="8"/>
        <v>1</v>
      </c>
      <c r="V219" s="69">
        <f>IF(Exts[cTB60]=DATE(2099,1,1), 0, IF(Exts[minV]&gt;60.9, 1, 2))</f>
        <v>2</v>
      </c>
      <c r="W219" s="70">
        <f>IF(Exts[cTB61-67]=DATE(2099,1,1), 0, IF(Exts[minV]&gt;67.9, 1, 2))</f>
        <v>0</v>
      </c>
      <c r="X219" s="70">
        <f>IF( OR( Exts[cTB68]=DATE(2099,1,1), Exts[Mext]=0 ), 0, IF( OR( Exts[maxV]&lt;68, Exts[minV]&gt;68 ), 2, 3)  )</f>
        <v>0</v>
      </c>
      <c r="Y219" s="71">
        <f>IF(SUBTOTAL(3,Exts[avgusers]),Exts[avgusers],0)</f>
        <v>1153</v>
      </c>
      <c r="Z219" s="69">
        <f ca="1">IF(SUBTOTAL(3,Exts[CurVersion]),TODAY()-Exts[CurVersion],0)</f>
        <v>382</v>
      </c>
      <c r="AA219" s="69">
        <f>IF(Exts[cTB52]=DATE(2099,1,1), 0, Exts[cTB52]-$AA$6)</f>
        <v>-147</v>
      </c>
      <c r="AB219" s="69">
        <f>IF(Exts[[#This Row],[cTB60]]=DATE(2099,1,1), 0, Exts[[#This Row],[cTB60]]-$AA$7)</f>
        <v>78</v>
      </c>
      <c r="AC219" s="69">
        <f>IF(Exts[[#This Row],[cTB68]]=DATE(2099,1,1), 0, Exts[[#This Row],[cTB68]]-$AA$8)</f>
        <v>0</v>
      </c>
      <c r="AD219" s="70">
        <f t="shared" si="9"/>
        <v>201</v>
      </c>
      <c r="AE219" s="70"/>
      <c r="AF219" s="70">
        <f>IF(Exts[[#This Row],[OID]], INDEX( Exts[], MATCH(Exts[[#This Row],[OID]],Exts[ID],0), MATCH("avgusers", Exts[#Headers],0) )+1, Exts[[#This Row],[avgusers]])</f>
        <v>1153</v>
      </c>
      <c r="AG219" s="70"/>
      <c r="AH219" s="70"/>
      <c r="AI219" s="70"/>
    </row>
    <row r="220" spans="1:35" x14ac:dyDescent="0.35">
      <c r="A220" s="72">
        <v>370540</v>
      </c>
      <c r="B220" s="72" t="s">
        <v>499</v>
      </c>
      <c r="C220" s="72">
        <v>1143</v>
      </c>
      <c r="D220" s="72">
        <v>242</v>
      </c>
      <c r="E220" s="68">
        <v>41013</v>
      </c>
      <c r="F220" s="72">
        <v>11</v>
      </c>
      <c r="G220" s="72">
        <v>31</v>
      </c>
      <c r="H220" s="72">
        <v>0</v>
      </c>
      <c r="I220" s="72">
        <v>2</v>
      </c>
      <c r="J220" s="72" t="s">
        <v>500</v>
      </c>
      <c r="K220" s="72">
        <v>701648</v>
      </c>
      <c r="L220" s="72">
        <v>4822806</v>
      </c>
      <c r="M220" s="72"/>
      <c r="N220" s="68">
        <v>72686</v>
      </c>
      <c r="O220" s="68">
        <v>72686</v>
      </c>
      <c r="P220" s="68">
        <v>72686</v>
      </c>
      <c r="Q220" s="68">
        <v>72686</v>
      </c>
      <c r="R220" s="72" t="s">
        <v>6010</v>
      </c>
      <c r="S220" s="72" t="s">
        <v>3058</v>
      </c>
      <c r="T220" s="70">
        <f>IF(Exts[cTB52]=DATE(2099,1,1), 0, IF(Exts[minV]&gt;52, 1, 2))</f>
        <v>0</v>
      </c>
      <c r="U220" s="69">
        <f t="shared" si="8"/>
        <v>0</v>
      </c>
      <c r="V220" s="69">
        <f>IF(Exts[cTB60]=DATE(2099,1,1), 0, IF(Exts[minV]&gt;60.9, 1, 2))</f>
        <v>0</v>
      </c>
      <c r="W220" s="70">
        <f>IF(Exts[cTB61-67]=DATE(2099,1,1), 0, IF(Exts[minV]&gt;67.9, 1, 2))</f>
        <v>0</v>
      </c>
      <c r="X220" s="70">
        <f>IF( OR( Exts[cTB68]=DATE(2099,1,1), Exts[Mext]=0 ), 0, IF( OR( Exts[maxV]&lt;68, Exts[minV]&gt;68 ), 2, 3)  )</f>
        <v>0</v>
      </c>
      <c r="Y220" s="71">
        <f>IF(SUBTOTAL(3,Exts[avgusers]),Exts[avgusers],0)</f>
        <v>1143</v>
      </c>
      <c r="Z220" s="69">
        <f ca="1">IF(SUBTOTAL(3,Exts[CurVersion]),TODAY()-Exts[CurVersion],0)</f>
        <v>2712</v>
      </c>
      <c r="AA220" s="69">
        <f>IF(Exts[cTB52]=DATE(2099,1,1), 0, Exts[cTB52]-$AA$6)</f>
        <v>0</v>
      </c>
      <c r="AB220" s="69">
        <f>IF(Exts[[#This Row],[cTB60]]=DATE(2099,1,1), 0, Exts[[#This Row],[cTB60]]-$AA$7)</f>
        <v>0</v>
      </c>
      <c r="AC220" s="69">
        <f>IF(Exts[[#This Row],[cTB68]]=DATE(2099,1,1), 0, Exts[[#This Row],[cTB68]]-$AA$8)</f>
        <v>0</v>
      </c>
      <c r="AD220" s="70">
        <f t="shared" si="9"/>
        <v>202</v>
      </c>
      <c r="AE220" s="70"/>
      <c r="AF220" s="70">
        <f>IF(Exts[[#This Row],[OID]], INDEX( Exts[], MATCH(Exts[[#This Row],[OID]],Exts[ID],0), MATCH("avgusers", Exts[#Headers],0) )+1, Exts[[#This Row],[avgusers]])</f>
        <v>1143</v>
      </c>
      <c r="AG220" s="70"/>
      <c r="AH220" s="70"/>
      <c r="AI220" s="70"/>
    </row>
    <row r="221" spans="1:35" x14ac:dyDescent="0.35">
      <c r="A221" s="72">
        <v>239632</v>
      </c>
      <c r="B221" s="72" t="s">
        <v>867</v>
      </c>
      <c r="C221" s="72">
        <v>1142</v>
      </c>
      <c r="D221" s="72">
        <v>28</v>
      </c>
      <c r="E221" s="68">
        <v>43402</v>
      </c>
      <c r="F221" s="72">
        <v>3.1</v>
      </c>
      <c r="G221" s="72">
        <v>60</v>
      </c>
      <c r="H221" s="72">
        <v>0</v>
      </c>
      <c r="I221" s="72">
        <v>1</v>
      </c>
      <c r="J221" s="72" t="s">
        <v>868</v>
      </c>
      <c r="K221" s="72">
        <v>5477374</v>
      </c>
      <c r="L221" s="72"/>
      <c r="M221" s="72"/>
      <c r="N221" s="68">
        <v>43387</v>
      </c>
      <c r="O221" s="68">
        <v>43387</v>
      </c>
      <c r="P221" s="68">
        <v>72686</v>
      </c>
      <c r="Q221" s="68">
        <v>72686</v>
      </c>
      <c r="R221" s="72" t="s">
        <v>5739</v>
      </c>
      <c r="S221" s="72" t="s">
        <v>5740</v>
      </c>
      <c r="T221" s="70">
        <f>IF(Exts[cTB52]=DATE(2099,1,1), 0, IF(Exts[minV]&gt;52, 1, 2))</f>
        <v>2</v>
      </c>
      <c r="U221" s="69">
        <f t="shared" si="8"/>
        <v>1</v>
      </c>
      <c r="V221" s="69">
        <f>IF(Exts[cTB60]=DATE(2099,1,1), 0, IF(Exts[minV]&gt;60.9, 1, 2))</f>
        <v>2</v>
      </c>
      <c r="W221" s="70">
        <f>IF(Exts[cTB61-67]=DATE(2099,1,1), 0, IF(Exts[minV]&gt;67.9, 1, 2))</f>
        <v>0</v>
      </c>
      <c r="X221" s="70">
        <f>IF( OR( Exts[cTB68]=DATE(2099,1,1), Exts[Mext]=0 ), 0, IF( OR( Exts[maxV]&lt;68, Exts[minV]&gt;68 ), 2, 3)  )</f>
        <v>0</v>
      </c>
      <c r="Y221" s="71">
        <f>IF(SUBTOTAL(3,Exts[avgusers]),Exts[avgusers],0)</f>
        <v>1142</v>
      </c>
      <c r="Z221" s="69">
        <f ca="1">IF(SUBTOTAL(3,Exts[CurVersion]),TODAY()-Exts[CurVersion],0)</f>
        <v>323</v>
      </c>
      <c r="AA221" s="69">
        <f>IF(Exts[cTB52]=DATE(2099,1,1), 0, Exts[cTB52]-$AA$6)</f>
        <v>589</v>
      </c>
      <c r="AB221" s="69">
        <f>IF(Exts[[#This Row],[cTB60]]=DATE(2099,1,1), 0, Exts[[#This Row],[cTB60]]-$AA$7)</f>
        <v>127</v>
      </c>
      <c r="AC221" s="69">
        <f>IF(Exts[[#This Row],[cTB68]]=DATE(2099,1,1), 0, Exts[[#This Row],[cTB68]]-$AA$8)</f>
        <v>0</v>
      </c>
      <c r="AD221" s="70">
        <f t="shared" si="9"/>
        <v>203</v>
      </c>
      <c r="AE221" s="70"/>
      <c r="AF221" s="70">
        <f>IF(Exts[[#This Row],[OID]], INDEX( Exts[], MATCH(Exts[[#This Row],[OID]],Exts[ID],0), MATCH("avgusers", Exts[#Headers],0) )+1, Exts[[#This Row],[avgusers]])</f>
        <v>1142</v>
      </c>
      <c r="AG221" s="70"/>
      <c r="AH221" s="70"/>
      <c r="AI221" s="70"/>
    </row>
    <row r="222" spans="1:35" x14ac:dyDescent="0.35">
      <c r="A222" s="72">
        <v>295715</v>
      </c>
      <c r="B222" s="72" t="s">
        <v>861</v>
      </c>
      <c r="C222" s="72">
        <v>1104</v>
      </c>
      <c r="D222" s="72">
        <v>28</v>
      </c>
      <c r="E222" s="68">
        <v>43328</v>
      </c>
      <c r="F222" s="72">
        <v>3</v>
      </c>
      <c r="G222" s="72">
        <v>60</v>
      </c>
      <c r="H222" s="72">
        <v>0</v>
      </c>
      <c r="I222" s="72">
        <v>1</v>
      </c>
      <c r="J222" s="72" t="s">
        <v>862</v>
      </c>
      <c r="K222" s="72">
        <v>1428569</v>
      </c>
      <c r="L222" s="72"/>
      <c r="M222" s="72"/>
      <c r="N222" s="68">
        <v>43326</v>
      </c>
      <c r="O222" s="68">
        <v>43326</v>
      </c>
      <c r="P222" s="68">
        <v>72686</v>
      </c>
      <c r="Q222" s="68">
        <v>72686</v>
      </c>
      <c r="R222" s="72" t="s">
        <v>5810</v>
      </c>
      <c r="S222" s="72" t="s">
        <v>3058</v>
      </c>
      <c r="T222" s="70">
        <f>IF(Exts[cTB52]=DATE(2099,1,1), 0, IF(Exts[minV]&gt;52, 1, 2))</f>
        <v>2</v>
      </c>
      <c r="U222" s="69">
        <f t="shared" si="8"/>
        <v>1</v>
      </c>
      <c r="V222" s="69">
        <f>IF(Exts[cTB60]=DATE(2099,1,1), 0, IF(Exts[minV]&gt;60.9, 1, 2))</f>
        <v>2</v>
      </c>
      <c r="W222" s="70">
        <f>IF(Exts[cTB61-67]=DATE(2099,1,1), 0, IF(Exts[minV]&gt;67.9, 1, 2))</f>
        <v>0</v>
      </c>
      <c r="X222" s="70">
        <f>IF( OR( Exts[cTB68]=DATE(2099,1,1), Exts[Mext]=0 ), 0, IF( OR( Exts[maxV]&lt;68, Exts[minV]&gt;68 ), 2, 3)  )</f>
        <v>0</v>
      </c>
      <c r="Y222" s="71">
        <f>IF(SUBTOTAL(3,Exts[avgusers]),Exts[avgusers],0)</f>
        <v>1104</v>
      </c>
      <c r="Z222" s="69">
        <f ca="1">IF(SUBTOTAL(3,Exts[CurVersion]),TODAY()-Exts[CurVersion],0)</f>
        <v>397</v>
      </c>
      <c r="AA222" s="69">
        <f>IF(Exts[cTB52]=DATE(2099,1,1), 0, Exts[cTB52]-$AA$6)</f>
        <v>528</v>
      </c>
      <c r="AB222" s="69">
        <f>IF(Exts[[#This Row],[cTB60]]=DATE(2099,1,1), 0, Exts[[#This Row],[cTB60]]-$AA$7)</f>
        <v>66</v>
      </c>
      <c r="AC222" s="69">
        <f>IF(Exts[[#This Row],[cTB68]]=DATE(2099,1,1), 0, Exts[[#This Row],[cTB68]]-$AA$8)</f>
        <v>0</v>
      </c>
      <c r="AD222" s="70">
        <f t="shared" si="9"/>
        <v>204</v>
      </c>
      <c r="AE222" s="70"/>
      <c r="AF222" s="70">
        <f>IF(Exts[[#This Row],[OID]], INDEX( Exts[], MATCH(Exts[[#This Row],[OID]],Exts[ID],0), MATCH("avgusers", Exts[#Headers],0) )+1, Exts[[#This Row],[avgusers]])</f>
        <v>1104</v>
      </c>
      <c r="AG222" s="70"/>
      <c r="AH222" s="70"/>
      <c r="AI222" s="70"/>
    </row>
    <row r="223" spans="1:35" x14ac:dyDescent="0.35">
      <c r="A223" s="72">
        <v>360086</v>
      </c>
      <c r="B223" s="72" t="s">
        <v>863</v>
      </c>
      <c r="C223" s="72">
        <v>1074</v>
      </c>
      <c r="D223" s="72">
        <v>23</v>
      </c>
      <c r="E223" s="68">
        <v>42311</v>
      </c>
      <c r="F223" s="72">
        <v>2</v>
      </c>
      <c r="G223" s="72">
        <v>60</v>
      </c>
      <c r="H223" s="72">
        <v>0</v>
      </c>
      <c r="I223" s="72">
        <v>1</v>
      </c>
      <c r="J223" s="72" t="s">
        <v>864</v>
      </c>
      <c r="K223" s="72">
        <v>6064107</v>
      </c>
      <c r="L223" s="72"/>
      <c r="M223" s="72"/>
      <c r="N223" s="68">
        <v>42311</v>
      </c>
      <c r="O223" s="68">
        <v>42311</v>
      </c>
      <c r="P223" s="68">
        <v>72686</v>
      </c>
      <c r="Q223" s="68">
        <v>72686</v>
      </c>
      <c r="R223" s="72" t="s">
        <v>5977</v>
      </c>
      <c r="S223" s="72" t="s">
        <v>5978</v>
      </c>
      <c r="T223" s="70">
        <f>IF(Exts[cTB52]=DATE(2099,1,1), 0, IF(Exts[minV]&gt;52, 1, 2))</f>
        <v>2</v>
      </c>
      <c r="U223" s="69">
        <f t="shared" si="8"/>
        <v>1</v>
      </c>
      <c r="V223" s="69">
        <f>IF(Exts[cTB60]=DATE(2099,1,1), 0, IF(Exts[minV]&gt;60.9, 1, 2))</f>
        <v>2</v>
      </c>
      <c r="W223" s="70">
        <f>IF(Exts[cTB61-67]=DATE(2099,1,1), 0, IF(Exts[minV]&gt;67.9, 1, 2))</f>
        <v>0</v>
      </c>
      <c r="X223" s="70">
        <f>IF( OR( Exts[cTB68]=DATE(2099,1,1), Exts[Mext]=0 ), 0, IF( OR( Exts[maxV]&lt;68, Exts[minV]&gt;68 ), 2, 3)  )</f>
        <v>0</v>
      </c>
      <c r="Y223" s="71">
        <f>IF(SUBTOTAL(3,Exts[avgusers]),Exts[avgusers],0)</f>
        <v>1074</v>
      </c>
      <c r="Z223" s="69">
        <f ca="1">IF(SUBTOTAL(3,Exts[CurVersion]),TODAY()-Exts[CurVersion],0)</f>
        <v>1414</v>
      </c>
      <c r="AA223" s="69">
        <f>IF(Exts[cTB52]=DATE(2099,1,1), 0, Exts[cTB52]-$AA$6)</f>
        <v>-487</v>
      </c>
      <c r="AB223" s="69">
        <f>IF(Exts[[#This Row],[cTB60]]=DATE(2099,1,1), 0, Exts[[#This Row],[cTB60]]-$AA$7)</f>
        <v>-949</v>
      </c>
      <c r="AC223" s="69">
        <f>IF(Exts[[#This Row],[cTB68]]=DATE(2099,1,1), 0, Exts[[#This Row],[cTB68]]-$AA$8)</f>
        <v>0</v>
      </c>
      <c r="AD223" s="70">
        <f t="shared" si="9"/>
        <v>205</v>
      </c>
      <c r="AE223" s="70"/>
      <c r="AF223" s="70">
        <f>IF(Exts[[#This Row],[OID]], INDEX( Exts[], MATCH(Exts[[#This Row],[OID]],Exts[ID],0), MATCH("avgusers", Exts[#Headers],0) )+1, Exts[[#This Row],[avgusers]])</f>
        <v>1074</v>
      </c>
      <c r="AG223" s="70"/>
      <c r="AH223" s="70"/>
      <c r="AI223" s="70"/>
    </row>
    <row r="224" spans="1:35" x14ac:dyDescent="0.35">
      <c r="A224" s="72">
        <v>60265</v>
      </c>
      <c r="B224" s="72" t="s">
        <v>510</v>
      </c>
      <c r="C224" s="72">
        <v>1069</v>
      </c>
      <c r="D224" s="72">
        <v>3262</v>
      </c>
      <c r="E224" s="68">
        <v>43039</v>
      </c>
      <c r="F224" s="72">
        <v>45</v>
      </c>
      <c r="G224" s="72">
        <v>52</v>
      </c>
      <c r="H224" s="72">
        <v>0</v>
      </c>
      <c r="I224" s="72">
        <v>1</v>
      </c>
      <c r="J224" s="72" t="s">
        <v>270</v>
      </c>
      <c r="K224" s="72">
        <v>2192507</v>
      </c>
      <c r="L224" s="72"/>
      <c r="M224" s="72"/>
      <c r="N224" s="68">
        <v>42699</v>
      </c>
      <c r="O224" s="68">
        <v>72686</v>
      </c>
      <c r="P224" s="68">
        <v>72686</v>
      </c>
      <c r="Q224" s="68">
        <v>72686</v>
      </c>
      <c r="R224" s="72" t="s">
        <v>5609</v>
      </c>
      <c r="S224" s="72" t="s">
        <v>5610</v>
      </c>
      <c r="T224" s="70">
        <f>IF(Exts[cTB52]=DATE(2099,1,1), 0, IF(Exts[minV]&gt;52, 1, 2))</f>
        <v>2</v>
      </c>
      <c r="U224" s="69">
        <f t="shared" si="8"/>
        <v>0</v>
      </c>
      <c r="V224" s="69">
        <f>IF(Exts[cTB60]=DATE(2099,1,1), 0, IF(Exts[minV]&gt;60.9, 1, 2))</f>
        <v>0</v>
      </c>
      <c r="W224" s="70">
        <f>IF(Exts[cTB61-67]=DATE(2099,1,1), 0, IF(Exts[minV]&gt;67.9, 1, 2))</f>
        <v>0</v>
      </c>
      <c r="X224" s="70">
        <f>IF( OR( Exts[cTB68]=DATE(2099,1,1), Exts[Mext]=0 ), 0, IF( OR( Exts[maxV]&lt;68, Exts[minV]&gt;68 ), 2, 3)  )</f>
        <v>0</v>
      </c>
      <c r="Y224" s="71">
        <f>IF(SUBTOTAL(3,Exts[avgusers]),Exts[avgusers],0)</f>
        <v>1069</v>
      </c>
      <c r="Z224" s="69">
        <f ca="1">IF(SUBTOTAL(3,Exts[CurVersion]),TODAY()-Exts[CurVersion],0)</f>
        <v>686</v>
      </c>
      <c r="AA224" s="69">
        <f>IF(Exts[cTB52]=DATE(2099,1,1), 0, Exts[cTB52]-$AA$6)</f>
        <v>-99</v>
      </c>
      <c r="AB224" s="69">
        <f>IF(Exts[[#This Row],[cTB60]]=DATE(2099,1,1), 0, Exts[[#This Row],[cTB60]]-$AA$7)</f>
        <v>0</v>
      </c>
      <c r="AC224" s="69">
        <f>IF(Exts[[#This Row],[cTB68]]=DATE(2099,1,1), 0, Exts[[#This Row],[cTB68]]-$AA$8)</f>
        <v>0</v>
      </c>
      <c r="AD224" s="70">
        <f t="shared" si="9"/>
        <v>206</v>
      </c>
      <c r="AE224" s="70"/>
      <c r="AF224" s="70">
        <f>IF(Exts[[#This Row],[OID]], INDEX( Exts[], MATCH(Exts[[#This Row],[OID]],Exts[ID],0), MATCH("avgusers", Exts[#Headers],0) )+1, Exts[[#This Row],[avgusers]])</f>
        <v>1069</v>
      </c>
      <c r="AG224" s="70"/>
      <c r="AH224" s="70"/>
      <c r="AI224" s="70"/>
    </row>
    <row r="225" spans="1:35" x14ac:dyDescent="0.35">
      <c r="A225" s="72">
        <v>5373</v>
      </c>
      <c r="B225" s="72" t="s">
        <v>502</v>
      </c>
      <c r="C225" s="72">
        <v>1043</v>
      </c>
      <c r="D225" s="72">
        <v>123</v>
      </c>
      <c r="E225" s="68">
        <v>41198</v>
      </c>
      <c r="F225" s="72">
        <v>1.5</v>
      </c>
      <c r="G225" s="72">
        <v>16</v>
      </c>
      <c r="H225" s="72">
        <v>0</v>
      </c>
      <c r="I225" s="72">
        <v>1</v>
      </c>
      <c r="J225" s="72" t="s">
        <v>265</v>
      </c>
      <c r="K225" s="72">
        <v>7349</v>
      </c>
      <c r="L225" s="72"/>
      <c r="M225" s="72"/>
      <c r="N225" s="68">
        <v>72686</v>
      </c>
      <c r="O225" s="68">
        <v>72686</v>
      </c>
      <c r="P225" s="68">
        <v>72686</v>
      </c>
      <c r="Q225" s="68">
        <v>72686</v>
      </c>
      <c r="R225" s="72" t="s">
        <v>5328</v>
      </c>
      <c r="S225" s="72" t="s">
        <v>3058</v>
      </c>
      <c r="T225" s="70">
        <f>IF(Exts[cTB52]=DATE(2099,1,1), 0, IF(Exts[minV]&gt;52, 1, 2))</f>
        <v>0</v>
      </c>
      <c r="U225" s="69">
        <f t="shared" si="8"/>
        <v>0</v>
      </c>
      <c r="V225" s="69">
        <f>IF(Exts[cTB60]=DATE(2099,1,1), 0, IF(Exts[minV]&gt;60.9, 1, 2))</f>
        <v>0</v>
      </c>
      <c r="W225" s="70">
        <f>IF(Exts[cTB61-67]=DATE(2099,1,1), 0, IF(Exts[minV]&gt;67.9, 1, 2))</f>
        <v>0</v>
      </c>
      <c r="X225" s="70">
        <f>IF( OR( Exts[cTB68]=DATE(2099,1,1), Exts[Mext]=0 ), 0, IF( OR( Exts[maxV]&lt;68, Exts[minV]&gt;68 ), 2, 3)  )</f>
        <v>0</v>
      </c>
      <c r="Y225" s="71">
        <f>IF(SUBTOTAL(3,Exts[avgusers]),Exts[avgusers],0)</f>
        <v>1043</v>
      </c>
      <c r="Z225" s="69">
        <f ca="1">IF(SUBTOTAL(3,Exts[CurVersion]),TODAY()-Exts[CurVersion],0)</f>
        <v>2527</v>
      </c>
      <c r="AA225" s="69">
        <f>IF(Exts[cTB52]=DATE(2099,1,1), 0, Exts[cTB52]-$AA$6)</f>
        <v>0</v>
      </c>
      <c r="AB225" s="69">
        <f>IF(Exts[[#This Row],[cTB60]]=DATE(2099,1,1), 0, Exts[[#This Row],[cTB60]]-$AA$7)</f>
        <v>0</v>
      </c>
      <c r="AC225" s="69">
        <f>IF(Exts[[#This Row],[cTB68]]=DATE(2099,1,1), 0, Exts[[#This Row],[cTB68]]-$AA$8)</f>
        <v>0</v>
      </c>
      <c r="AD225" s="70">
        <f t="shared" si="9"/>
        <v>207</v>
      </c>
      <c r="AE225" s="70"/>
      <c r="AF225" s="70">
        <f>IF(Exts[[#This Row],[OID]], INDEX( Exts[], MATCH(Exts[[#This Row],[OID]],Exts[ID],0), MATCH("avgusers", Exts[#Headers],0) )+1, Exts[[#This Row],[avgusers]])</f>
        <v>1043</v>
      </c>
      <c r="AG225" s="70"/>
      <c r="AH225" s="70"/>
      <c r="AI225" s="70"/>
    </row>
    <row r="226" spans="1:35" x14ac:dyDescent="0.35">
      <c r="A226" s="72">
        <v>10149</v>
      </c>
      <c r="B226" s="72" t="s">
        <v>521</v>
      </c>
      <c r="C226" s="72">
        <v>1042</v>
      </c>
      <c r="D226" s="72">
        <v>43</v>
      </c>
      <c r="E226" s="68">
        <v>43342</v>
      </c>
      <c r="F226" s="72">
        <v>60</v>
      </c>
      <c r="G226" s="72">
        <v>60</v>
      </c>
      <c r="H226" s="72">
        <v>0</v>
      </c>
      <c r="I226" s="72">
        <v>1</v>
      </c>
      <c r="J226" s="72" t="s">
        <v>71</v>
      </c>
      <c r="K226" s="72">
        <v>7226</v>
      </c>
      <c r="L226" s="72"/>
      <c r="M226" s="72"/>
      <c r="N226" s="68">
        <v>42842</v>
      </c>
      <c r="O226" s="68">
        <v>43337</v>
      </c>
      <c r="P226" s="68">
        <v>72686</v>
      </c>
      <c r="Q226" s="68">
        <v>72686</v>
      </c>
      <c r="R226" s="72" t="s">
        <v>5467</v>
      </c>
      <c r="S226" s="72" t="s">
        <v>5468</v>
      </c>
      <c r="T226" s="70">
        <f>IF(Exts[cTB52]=DATE(2099,1,1), 0, IF(Exts[minV]&gt;52, 1, 2))</f>
        <v>1</v>
      </c>
      <c r="U226" s="69">
        <f t="shared" si="8"/>
        <v>0</v>
      </c>
      <c r="V226" s="69">
        <f>IF(Exts[cTB60]=DATE(2099,1,1), 0, IF(Exts[minV]&gt;60.9, 1, 2))</f>
        <v>2</v>
      </c>
      <c r="W226" s="70">
        <f>IF(Exts[cTB61-67]=DATE(2099,1,1), 0, IF(Exts[minV]&gt;67.9, 1, 2))</f>
        <v>0</v>
      </c>
      <c r="X226" s="70">
        <f>IF( OR( Exts[cTB68]=DATE(2099,1,1), Exts[Mext]=0 ), 0, IF( OR( Exts[maxV]&lt;68, Exts[minV]&gt;68 ), 2, 3)  )</f>
        <v>0</v>
      </c>
      <c r="Y226" s="71">
        <f>IF(SUBTOTAL(3,Exts[avgusers]),Exts[avgusers],0)</f>
        <v>1042</v>
      </c>
      <c r="Z226" s="69">
        <f ca="1">IF(SUBTOTAL(3,Exts[CurVersion]),TODAY()-Exts[CurVersion],0)</f>
        <v>383</v>
      </c>
      <c r="AA226" s="69">
        <f>IF(Exts[cTB52]=DATE(2099,1,1), 0, Exts[cTB52]-$AA$6)</f>
        <v>44</v>
      </c>
      <c r="AB226" s="69">
        <f>IF(Exts[[#This Row],[cTB60]]=DATE(2099,1,1), 0, Exts[[#This Row],[cTB60]]-$AA$7)</f>
        <v>77</v>
      </c>
      <c r="AC226" s="69">
        <f>IF(Exts[[#This Row],[cTB68]]=DATE(2099,1,1), 0, Exts[[#This Row],[cTB68]]-$AA$8)</f>
        <v>0</v>
      </c>
      <c r="AD226" s="70">
        <f t="shared" si="9"/>
        <v>208</v>
      </c>
      <c r="AE226" s="70"/>
      <c r="AF226" s="70">
        <f>IF(Exts[[#This Row],[OID]], INDEX( Exts[], MATCH(Exts[[#This Row],[OID]],Exts[ID],0), MATCH("avgusers", Exts[#Headers],0) )+1, Exts[[#This Row],[avgusers]])</f>
        <v>1042</v>
      </c>
      <c r="AG226" s="70"/>
      <c r="AH226" s="70"/>
      <c r="AI226" s="70"/>
    </row>
    <row r="227" spans="1:35" x14ac:dyDescent="0.35">
      <c r="A227" s="72">
        <v>439060</v>
      </c>
      <c r="B227" s="72" t="s">
        <v>872</v>
      </c>
      <c r="C227" s="72">
        <v>1041</v>
      </c>
      <c r="D227" s="72">
        <v>30</v>
      </c>
      <c r="E227" s="68">
        <v>43391</v>
      </c>
      <c r="F227" s="72">
        <v>5</v>
      </c>
      <c r="G227" s="72">
        <v>60</v>
      </c>
      <c r="H227" s="72">
        <v>0</v>
      </c>
      <c r="I227" s="72">
        <v>1</v>
      </c>
      <c r="J227" s="72" t="s">
        <v>120</v>
      </c>
      <c r="K227" s="72">
        <v>6014727</v>
      </c>
      <c r="L227" s="72"/>
      <c r="M227" s="72"/>
      <c r="N227" s="68">
        <v>43390</v>
      </c>
      <c r="O227" s="68">
        <v>43390</v>
      </c>
      <c r="P227" s="68">
        <v>72686</v>
      </c>
      <c r="Q227" s="68">
        <v>72686</v>
      </c>
      <c r="R227" s="72" t="s">
        <v>6186</v>
      </c>
      <c r="S227" s="72" t="s">
        <v>3058</v>
      </c>
      <c r="T227" s="70">
        <f>IF(Exts[cTB52]=DATE(2099,1,1), 0, IF(Exts[minV]&gt;52, 1, 2))</f>
        <v>2</v>
      </c>
      <c r="U227" s="69">
        <f t="shared" si="8"/>
        <v>1</v>
      </c>
      <c r="V227" s="69">
        <f>IF(Exts[cTB60]=DATE(2099,1,1), 0, IF(Exts[minV]&gt;60.9, 1, 2))</f>
        <v>2</v>
      </c>
      <c r="W227" s="70">
        <f>IF(Exts[cTB61-67]=DATE(2099,1,1), 0, IF(Exts[minV]&gt;67.9, 1, 2))</f>
        <v>0</v>
      </c>
      <c r="X227" s="70">
        <f>IF( OR( Exts[cTB68]=DATE(2099,1,1), Exts[Mext]=0 ), 0, IF( OR( Exts[maxV]&lt;68, Exts[minV]&gt;68 ), 2, 3)  )</f>
        <v>0</v>
      </c>
      <c r="Y227" s="71">
        <f>IF(SUBTOTAL(3,Exts[avgusers]),Exts[avgusers],0)</f>
        <v>1041</v>
      </c>
      <c r="Z227" s="69">
        <f ca="1">IF(SUBTOTAL(3,Exts[CurVersion]),TODAY()-Exts[CurVersion],0)</f>
        <v>334</v>
      </c>
      <c r="AA227" s="69">
        <f>IF(Exts[cTB52]=DATE(2099,1,1), 0, Exts[cTB52]-$AA$6)</f>
        <v>592</v>
      </c>
      <c r="AB227" s="69">
        <f>IF(Exts[[#This Row],[cTB60]]=DATE(2099,1,1), 0, Exts[[#This Row],[cTB60]]-$AA$7)</f>
        <v>130</v>
      </c>
      <c r="AC227" s="69">
        <f>IF(Exts[[#This Row],[cTB68]]=DATE(2099,1,1), 0, Exts[[#This Row],[cTB68]]-$AA$8)</f>
        <v>0</v>
      </c>
      <c r="AD227" s="70">
        <f t="shared" si="9"/>
        <v>209</v>
      </c>
      <c r="AE227" s="70"/>
      <c r="AF227" s="70">
        <f>IF(Exts[[#This Row],[OID]], INDEX( Exts[], MATCH(Exts[[#This Row],[OID]],Exts[ID],0), MATCH("avgusers", Exts[#Headers],0) )+1, Exts[[#This Row],[avgusers]])</f>
        <v>1041</v>
      </c>
      <c r="AG227" s="70"/>
      <c r="AH227" s="70"/>
      <c r="AI227" s="70"/>
    </row>
    <row r="228" spans="1:35" x14ac:dyDescent="0.35">
      <c r="A228" s="72">
        <v>2307</v>
      </c>
      <c r="B228" s="72" t="s">
        <v>858</v>
      </c>
      <c r="C228" s="72">
        <v>1030</v>
      </c>
      <c r="D228" s="72">
        <v>40</v>
      </c>
      <c r="E228" s="68">
        <v>42514</v>
      </c>
      <c r="F228" s="72">
        <v>3</v>
      </c>
      <c r="G228" s="72">
        <v>49</v>
      </c>
      <c r="H228" s="72">
        <v>0</v>
      </c>
      <c r="I228" s="72">
        <v>2</v>
      </c>
      <c r="J228" s="72" t="s">
        <v>2246</v>
      </c>
      <c r="K228" s="72">
        <v>54957</v>
      </c>
      <c r="L228" s="72">
        <v>1891102</v>
      </c>
      <c r="M228" s="72"/>
      <c r="N228" s="68">
        <v>72686</v>
      </c>
      <c r="O228" s="68">
        <v>72686</v>
      </c>
      <c r="P228" s="68">
        <v>72686</v>
      </c>
      <c r="Q228" s="68">
        <v>72686</v>
      </c>
      <c r="R228" s="72" t="s">
        <v>5115</v>
      </c>
      <c r="S228" s="72" t="s">
        <v>5116</v>
      </c>
      <c r="T228" s="70">
        <f>IF(Exts[cTB52]=DATE(2099,1,1), 0, IF(Exts[minV]&gt;52, 1, 2))</f>
        <v>0</v>
      </c>
      <c r="U228" s="69">
        <f t="shared" si="8"/>
        <v>0</v>
      </c>
      <c r="V228" s="69">
        <f>IF(Exts[cTB60]=DATE(2099,1,1), 0, IF(Exts[minV]&gt;60.9, 1, 2))</f>
        <v>0</v>
      </c>
      <c r="W228" s="70">
        <f>IF(Exts[cTB61-67]=DATE(2099,1,1), 0, IF(Exts[minV]&gt;67.9, 1, 2))</f>
        <v>0</v>
      </c>
      <c r="X228" s="70">
        <f>IF( OR( Exts[cTB68]=DATE(2099,1,1), Exts[Mext]=0 ), 0, IF( OR( Exts[maxV]&lt;68, Exts[minV]&gt;68 ), 2, 3)  )</f>
        <v>0</v>
      </c>
      <c r="Y228" s="71">
        <f>IF(SUBTOTAL(3,Exts[avgusers]),Exts[avgusers],0)</f>
        <v>1030</v>
      </c>
      <c r="Z228" s="69">
        <f ca="1">IF(SUBTOTAL(3,Exts[CurVersion]),TODAY()-Exts[CurVersion],0)</f>
        <v>1211</v>
      </c>
      <c r="AA228" s="69">
        <f>IF(Exts[cTB52]=DATE(2099,1,1), 0, Exts[cTB52]-$AA$6)</f>
        <v>0</v>
      </c>
      <c r="AB228" s="69">
        <f>IF(Exts[[#This Row],[cTB60]]=DATE(2099,1,1), 0, Exts[[#This Row],[cTB60]]-$AA$7)</f>
        <v>0</v>
      </c>
      <c r="AC228" s="69">
        <f>IF(Exts[[#This Row],[cTB68]]=DATE(2099,1,1), 0, Exts[[#This Row],[cTB68]]-$AA$8)</f>
        <v>0</v>
      </c>
      <c r="AD228" s="70">
        <f t="shared" si="9"/>
        <v>210</v>
      </c>
      <c r="AE228" s="70"/>
      <c r="AF228" s="70">
        <f>IF(Exts[[#This Row],[OID]], INDEX( Exts[], MATCH(Exts[[#This Row],[OID]],Exts[ID],0), MATCH("avgusers", Exts[#Headers],0) )+1, Exts[[#This Row],[avgusers]])</f>
        <v>1030</v>
      </c>
      <c r="AG228" s="70"/>
      <c r="AH228" s="70"/>
      <c r="AI228" s="70"/>
    </row>
    <row r="229" spans="1:35" x14ac:dyDescent="0.35">
      <c r="A229" s="72">
        <v>866823</v>
      </c>
      <c r="B229" s="72" t="s">
        <v>530</v>
      </c>
      <c r="C229" s="72">
        <v>1024</v>
      </c>
      <c r="D229" s="72">
        <v>125</v>
      </c>
      <c r="E229" s="68">
        <v>43352</v>
      </c>
      <c r="F229" s="72">
        <v>52</v>
      </c>
      <c r="G229" s="72">
        <v>60</v>
      </c>
      <c r="H229" s="72">
        <v>0</v>
      </c>
      <c r="I229" s="72">
        <v>1</v>
      </c>
      <c r="J229" s="72" t="s">
        <v>270</v>
      </c>
      <c r="K229" s="72">
        <v>2192507</v>
      </c>
      <c r="L229" s="72"/>
      <c r="M229" s="72"/>
      <c r="N229" s="68">
        <v>43031</v>
      </c>
      <c r="O229" s="68">
        <v>43201</v>
      </c>
      <c r="P229" s="68">
        <v>72686</v>
      </c>
      <c r="Q229" s="68">
        <v>72686</v>
      </c>
      <c r="R229" s="72" t="s">
        <v>6640</v>
      </c>
      <c r="S229" s="72" t="s">
        <v>5610</v>
      </c>
      <c r="T229" s="70">
        <f>IF(Exts[cTB52]=DATE(2099,1,1), 0, IF(Exts[minV]&gt;52, 1, 2))</f>
        <v>2</v>
      </c>
      <c r="U229" s="69">
        <f t="shared" si="8"/>
        <v>1</v>
      </c>
      <c r="V229" s="69">
        <f>IF(Exts[cTB60]=DATE(2099,1,1), 0, IF(Exts[minV]&gt;60.9, 1, 2))</f>
        <v>2</v>
      </c>
      <c r="W229" s="70">
        <f>IF(Exts[cTB61-67]=DATE(2099,1,1), 0, IF(Exts[minV]&gt;67.9, 1, 2))</f>
        <v>0</v>
      </c>
      <c r="X229" s="70">
        <f>IF( OR( Exts[cTB68]=DATE(2099,1,1), Exts[Mext]=0 ), 0, IF( OR( Exts[maxV]&lt;68, Exts[minV]&gt;68 ), 2, 3)  )</f>
        <v>0</v>
      </c>
      <c r="Y229" s="71">
        <f>IF(SUBTOTAL(3,Exts[avgusers]),Exts[avgusers],0)</f>
        <v>1024</v>
      </c>
      <c r="Z229" s="69">
        <f ca="1">IF(SUBTOTAL(3,Exts[CurVersion]),TODAY()-Exts[CurVersion],0)</f>
        <v>373</v>
      </c>
      <c r="AA229" s="69">
        <f>IF(Exts[cTB52]=DATE(2099,1,1), 0, Exts[cTB52]-$AA$6)</f>
        <v>233</v>
      </c>
      <c r="AB229" s="69">
        <f>IF(Exts[[#This Row],[cTB60]]=DATE(2099,1,1), 0, Exts[[#This Row],[cTB60]]-$AA$7)</f>
        <v>-59</v>
      </c>
      <c r="AC229" s="69">
        <f>IF(Exts[[#This Row],[cTB68]]=DATE(2099,1,1), 0, Exts[[#This Row],[cTB68]]-$AA$8)</f>
        <v>0</v>
      </c>
      <c r="AD229" s="70">
        <f t="shared" si="9"/>
        <v>211</v>
      </c>
      <c r="AE229" s="70"/>
      <c r="AF229" s="70">
        <f>IF(Exts[[#This Row],[OID]], INDEX( Exts[], MATCH(Exts[[#This Row],[OID]],Exts[ID],0), MATCH("avgusers", Exts[#Headers],0) )+1, Exts[[#This Row],[avgusers]])</f>
        <v>1024</v>
      </c>
      <c r="AG229" s="70"/>
      <c r="AH229" s="70"/>
      <c r="AI229" s="70"/>
    </row>
    <row r="230" spans="1:35" x14ac:dyDescent="0.35">
      <c r="A230" s="72">
        <v>1333</v>
      </c>
      <c r="B230" s="72" t="s">
        <v>501</v>
      </c>
      <c r="C230" s="72">
        <v>1023</v>
      </c>
      <c r="D230" s="72">
        <v>284</v>
      </c>
      <c r="E230" s="68">
        <v>41331</v>
      </c>
      <c r="F230" s="72">
        <v>5</v>
      </c>
      <c r="G230" s="72">
        <v>21</v>
      </c>
      <c r="H230" s="72">
        <v>0</v>
      </c>
      <c r="I230" s="72">
        <v>1</v>
      </c>
      <c r="J230" s="72" t="s">
        <v>264</v>
      </c>
      <c r="K230" s="72">
        <v>6636647</v>
      </c>
      <c r="L230" s="72"/>
      <c r="M230" s="72"/>
      <c r="N230" s="68">
        <v>72686</v>
      </c>
      <c r="O230" s="68">
        <v>72686</v>
      </c>
      <c r="P230" s="68">
        <v>72686</v>
      </c>
      <c r="Q230" s="68">
        <v>72686</v>
      </c>
      <c r="R230" s="72" t="s">
        <v>5045</v>
      </c>
      <c r="S230" s="72" t="s">
        <v>5046</v>
      </c>
      <c r="T230" s="70">
        <f>IF(Exts[cTB52]=DATE(2099,1,1), 0, IF(Exts[minV]&gt;52, 1, 2))</f>
        <v>0</v>
      </c>
      <c r="U230" s="69">
        <f t="shared" si="8"/>
        <v>0</v>
      </c>
      <c r="V230" s="69">
        <f>IF(Exts[cTB60]=DATE(2099,1,1), 0, IF(Exts[minV]&gt;60.9, 1, 2))</f>
        <v>0</v>
      </c>
      <c r="W230" s="70">
        <f>IF(Exts[cTB61-67]=DATE(2099,1,1), 0, IF(Exts[minV]&gt;67.9, 1, 2))</f>
        <v>0</v>
      </c>
      <c r="X230" s="70">
        <f>IF( OR( Exts[cTB68]=DATE(2099,1,1), Exts[Mext]=0 ), 0, IF( OR( Exts[maxV]&lt;68, Exts[minV]&gt;68 ), 2, 3)  )</f>
        <v>0</v>
      </c>
      <c r="Y230" s="71">
        <f>IF(SUBTOTAL(3,Exts[avgusers]),Exts[avgusers],0)</f>
        <v>1023</v>
      </c>
      <c r="Z230" s="69">
        <f ca="1">IF(SUBTOTAL(3,Exts[CurVersion]),TODAY()-Exts[CurVersion],0)</f>
        <v>2394</v>
      </c>
      <c r="AA230" s="69">
        <f>IF(Exts[cTB52]=DATE(2099,1,1), 0, Exts[cTB52]-$AA$6)</f>
        <v>0</v>
      </c>
      <c r="AB230" s="69">
        <f>IF(Exts[[#This Row],[cTB60]]=DATE(2099,1,1), 0, Exts[[#This Row],[cTB60]]-$AA$7)</f>
        <v>0</v>
      </c>
      <c r="AC230" s="69">
        <f>IF(Exts[[#This Row],[cTB68]]=DATE(2099,1,1), 0, Exts[[#This Row],[cTB68]]-$AA$8)</f>
        <v>0</v>
      </c>
      <c r="AD230" s="70">
        <f t="shared" si="9"/>
        <v>212</v>
      </c>
      <c r="AE230" s="70"/>
      <c r="AF230" s="70">
        <f>IF(Exts[[#This Row],[OID]], INDEX( Exts[], MATCH(Exts[[#This Row],[OID]],Exts[ID],0), MATCH("avgusers", Exts[#Headers],0) )+1, Exts[[#This Row],[avgusers]])</f>
        <v>1023</v>
      </c>
      <c r="AG230" s="70"/>
      <c r="AH230" s="70"/>
      <c r="AI230" s="70"/>
    </row>
    <row r="231" spans="1:35" x14ac:dyDescent="0.35">
      <c r="A231" s="72">
        <v>1203</v>
      </c>
      <c r="B231" s="72" t="s">
        <v>519</v>
      </c>
      <c r="C231" s="72">
        <v>1007</v>
      </c>
      <c r="D231" s="72">
        <v>78</v>
      </c>
      <c r="E231" s="68">
        <v>43151</v>
      </c>
      <c r="F231" s="72">
        <v>1</v>
      </c>
      <c r="G231" s="72">
        <v>59</v>
      </c>
      <c r="H231" s="72">
        <v>0</v>
      </c>
      <c r="I231" s="72">
        <v>1</v>
      </c>
      <c r="J231" s="72" t="s">
        <v>275</v>
      </c>
      <c r="K231" s="72">
        <v>4502</v>
      </c>
      <c r="L231" s="72"/>
      <c r="M231" s="72"/>
      <c r="N231" s="68">
        <v>42878</v>
      </c>
      <c r="O231" s="68">
        <v>72686</v>
      </c>
      <c r="P231" s="68">
        <v>72686</v>
      </c>
      <c r="Q231" s="68">
        <v>72686</v>
      </c>
      <c r="R231" s="72" t="s">
        <v>5038</v>
      </c>
      <c r="S231" s="72" t="s">
        <v>5039</v>
      </c>
      <c r="T231" s="70">
        <f>IF(Exts[cTB52]=DATE(2099,1,1), 0, IF(Exts[minV]&gt;52, 1, 2))</f>
        <v>2</v>
      </c>
      <c r="U231" s="69">
        <f t="shared" si="8"/>
        <v>1</v>
      </c>
      <c r="V231" s="69">
        <f>IF(Exts[cTB60]=DATE(2099,1,1), 0, IF(Exts[minV]&gt;60.9, 1, 2))</f>
        <v>0</v>
      </c>
      <c r="W231" s="70">
        <f>IF(Exts[cTB61-67]=DATE(2099,1,1), 0, IF(Exts[minV]&gt;67.9, 1, 2))</f>
        <v>0</v>
      </c>
      <c r="X231" s="70">
        <f>IF( OR( Exts[cTB68]=DATE(2099,1,1), Exts[Mext]=0 ), 0, IF( OR( Exts[maxV]&lt;68, Exts[minV]&gt;68 ), 2, 3)  )</f>
        <v>0</v>
      </c>
      <c r="Y231" s="71">
        <f>IF(SUBTOTAL(3,Exts[avgusers]),Exts[avgusers],0)</f>
        <v>1007</v>
      </c>
      <c r="Z231" s="69">
        <f ca="1">IF(SUBTOTAL(3,Exts[CurVersion]),TODAY()-Exts[CurVersion],0)</f>
        <v>574</v>
      </c>
      <c r="AA231" s="69">
        <f>IF(Exts[cTB52]=DATE(2099,1,1), 0, Exts[cTB52]-$AA$6)</f>
        <v>80</v>
      </c>
      <c r="AB231" s="69">
        <f>IF(Exts[[#This Row],[cTB60]]=DATE(2099,1,1), 0, Exts[[#This Row],[cTB60]]-$AA$7)</f>
        <v>0</v>
      </c>
      <c r="AC231" s="69">
        <f>IF(Exts[[#This Row],[cTB68]]=DATE(2099,1,1), 0, Exts[[#This Row],[cTB68]]-$AA$8)</f>
        <v>0</v>
      </c>
      <c r="AD231" s="70">
        <f t="shared" si="9"/>
        <v>213</v>
      </c>
      <c r="AE231" s="70"/>
      <c r="AF231" s="70">
        <f>IF(Exts[[#This Row],[OID]], INDEX( Exts[], MATCH(Exts[[#This Row],[OID]],Exts[ID],0), MATCH("avgusers", Exts[#Headers],0) )+1, Exts[[#This Row],[avgusers]])</f>
        <v>1007</v>
      </c>
      <c r="AG231" s="70"/>
      <c r="AH231" s="70"/>
      <c r="AI231" s="70"/>
    </row>
    <row r="232" spans="1:35" x14ac:dyDescent="0.35">
      <c r="A232" s="72">
        <v>322568</v>
      </c>
      <c r="B232" s="72" t="s">
        <v>873</v>
      </c>
      <c r="C232" s="72">
        <v>999</v>
      </c>
      <c r="D232" s="72">
        <v>25</v>
      </c>
      <c r="E232" s="68">
        <v>43532</v>
      </c>
      <c r="F232" s="72">
        <v>60</v>
      </c>
      <c r="G232" s="72">
        <v>60</v>
      </c>
      <c r="H232" s="72">
        <v>0</v>
      </c>
      <c r="I232" s="72">
        <v>2</v>
      </c>
      <c r="J232" s="72" t="s">
        <v>2246</v>
      </c>
      <c r="K232" s="72">
        <v>14162664</v>
      </c>
      <c r="L232" s="72">
        <v>5810723</v>
      </c>
      <c r="M232" s="72"/>
      <c r="N232" s="68">
        <v>43531</v>
      </c>
      <c r="O232" s="68">
        <v>43532</v>
      </c>
      <c r="P232" s="68">
        <v>72686</v>
      </c>
      <c r="Q232" s="68">
        <v>72686</v>
      </c>
      <c r="R232" s="72" t="s">
        <v>5864</v>
      </c>
      <c r="S232" s="72" t="s">
        <v>3058</v>
      </c>
      <c r="T232" s="70">
        <f>IF(Exts[cTB52]=DATE(2099,1,1), 0, IF(Exts[minV]&gt;52, 1, 2))</f>
        <v>1</v>
      </c>
      <c r="U232" s="69">
        <f t="shared" si="8"/>
        <v>0</v>
      </c>
      <c r="V232" s="69">
        <f>IF(Exts[cTB60]=DATE(2099,1,1), 0, IF(Exts[minV]&gt;60.9, 1, 2))</f>
        <v>2</v>
      </c>
      <c r="W232" s="70">
        <f>IF(Exts[cTB61-67]=DATE(2099,1,1), 0, IF(Exts[minV]&gt;67.9, 1, 2))</f>
        <v>0</v>
      </c>
      <c r="X232" s="70">
        <f>IF( OR( Exts[cTB68]=DATE(2099,1,1), Exts[Mext]=0 ), 0, IF( OR( Exts[maxV]&lt;68, Exts[minV]&gt;68 ), 2, 3)  )</f>
        <v>0</v>
      </c>
      <c r="Y232" s="71">
        <f>IF(SUBTOTAL(3,Exts[avgusers]),Exts[avgusers],0)</f>
        <v>999</v>
      </c>
      <c r="Z232" s="69">
        <f ca="1">IF(SUBTOTAL(3,Exts[CurVersion]),TODAY()-Exts[CurVersion],0)</f>
        <v>193</v>
      </c>
      <c r="AA232" s="69">
        <f>IF(Exts[cTB52]=DATE(2099,1,1), 0, Exts[cTB52]-$AA$6)</f>
        <v>733</v>
      </c>
      <c r="AB232" s="69">
        <f>IF(Exts[[#This Row],[cTB60]]=DATE(2099,1,1), 0, Exts[[#This Row],[cTB60]]-$AA$7)</f>
        <v>272</v>
      </c>
      <c r="AC232" s="69">
        <f>IF(Exts[[#This Row],[cTB68]]=DATE(2099,1,1), 0, Exts[[#This Row],[cTB68]]-$AA$8)</f>
        <v>0</v>
      </c>
      <c r="AD232" s="70">
        <f t="shared" si="9"/>
        <v>214</v>
      </c>
      <c r="AE232" s="70"/>
      <c r="AF232" s="70">
        <f>IF(Exts[[#This Row],[OID]], INDEX( Exts[], MATCH(Exts[[#This Row],[OID]],Exts[ID],0), MATCH("avgusers", Exts[#Headers],0) )+1, Exts[[#This Row],[avgusers]])</f>
        <v>999</v>
      </c>
      <c r="AG232" s="70"/>
      <c r="AH232" s="70"/>
      <c r="AI232" s="70"/>
    </row>
    <row r="233" spans="1:35" x14ac:dyDescent="0.35">
      <c r="A233" s="72">
        <v>312997</v>
      </c>
      <c r="B233" s="72" t="s">
        <v>869</v>
      </c>
      <c r="C233" s="72">
        <v>984</v>
      </c>
      <c r="D233" s="72">
        <v>21</v>
      </c>
      <c r="E233" s="68">
        <v>42179</v>
      </c>
      <c r="F233" s="72">
        <v>5</v>
      </c>
      <c r="G233" s="72">
        <v>65</v>
      </c>
      <c r="H233" s="72">
        <v>0</v>
      </c>
      <c r="I233" s="72">
        <v>1</v>
      </c>
      <c r="J233" s="72" t="s">
        <v>179</v>
      </c>
      <c r="K233" s="72">
        <v>5498792</v>
      </c>
      <c r="L233" s="72"/>
      <c r="M233" s="72"/>
      <c r="N233" s="68">
        <v>42179</v>
      </c>
      <c r="O233" s="68">
        <v>42179</v>
      </c>
      <c r="P233" s="68">
        <v>42179</v>
      </c>
      <c r="Q233" s="68">
        <v>72686</v>
      </c>
      <c r="R233" s="72" t="s">
        <v>5837</v>
      </c>
      <c r="S233" s="72" t="s">
        <v>5838</v>
      </c>
      <c r="T233" s="70">
        <f>IF(Exts[cTB52]=DATE(2099,1,1), 0, IF(Exts[minV]&gt;52, 1, 2))</f>
        <v>2</v>
      </c>
      <c r="U233" s="69">
        <f t="shared" si="8"/>
        <v>1</v>
      </c>
      <c r="V233" s="69">
        <f>IF(Exts[cTB60]=DATE(2099,1,1), 0, IF(Exts[minV]&gt;60.9, 1, 2))</f>
        <v>2</v>
      </c>
      <c r="W233" s="70">
        <f>IF(Exts[cTB61-67]=DATE(2099,1,1), 0, IF(Exts[minV]&gt;67.9, 1, 2))</f>
        <v>2</v>
      </c>
      <c r="X233" s="70">
        <f>IF( OR( Exts[cTB68]=DATE(2099,1,1), Exts[Mext]=0 ), 0, IF( OR( Exts[maxV]&lt;68, Exts[minV]&gt;68 ), 2, 3)  )</f>
        <v>0</v>
      </c>
      <c r="Y233" s="71">
        <f>IF(SUBTOTAL(3,Exts[avgusers]),Exts[avgusers],0)</f>
        <v>984</v>
      </c>
      <c r="Z233" s="69">
        <f ca="1">IF(SUBTOTAL(3,Exts[CurVersion]),TODAY()-Exts[CurVersion],0)</f>
        <v>1546</v>
      </c>
      <c r="AA233" s="69">
        <f>IF(Exts[cTB52]=DATE(2099,1,1), 0, Exts[cTB52]-$AA$6)</f>
        <v>-619</v>
      </c>
      <c r="AB233" s="69">
        <f>IF(Exts[[#This Row],[cTB60]]=DATE(2099,1,1), 0, Exts[[#This Row],[cTB60]]-$AA$7)</f>
        <v>-1081</v>
      </c>
      <c r="AC233" s="69">
        <f>IF(Exts[[#This Row],[cTB68]]=DATE(2099,1,1), 0, Exts[[#This Row],[cTB68]]-$AA$8)</f>
        <v>0</v>
      </c>
      <c r="AD233" s="70">
        <f t="shared" si="9"/>
        <v>215</v>
      </c>
      <c r="AE233" s="70"/>
      <c r="AF233" s="70">
        <f>IF(Exts[[#This Row],[OID]], INDEX( Exts[], MATCH(Exts[[#This Row],[OID]],Exts[ID],0), MATCH("avgusers", Exts[#Headers],0) )+1, Exts[[#This Row],[avgusers]])</f>
        <v>984</v>
      </c>
      <c r="AG233" s="70"/>
      <c r="AH233" s="70"/>
      <c r="AI233" s="70"/>
    </row>
    <row r="234" spans="1:35" x14ac:dyDescent="0.35">
      <c r="A234" s="72">
        <v>331666</v>
      </c>
      <c r="B234" s="72" t="s">
        <v>527</v>
      </c>
      <c r="C234" s="72">
        <v>983</v>
      </c>
      <c r="D234" s="72">
        <v>55</v>
      </c>
      <c r="E234" s="68">
        <v>43384</v>
      </c>
      <c r="F234" s="72">
        <v>3</v>
      </c>
      <c r="G234" s="72">
        <v>65</v>
      </c>
      <c r="H234" s="72">
        <v>0</v>
      </c>
      <c r="I234" s="72">
        <v>1</v>
      </c>
      <c r="J234" s="72" t="s">
        <v>276</v>
      </c>
      <c r="K234" s="72">
        <v>5831476</v>
      </c>
      <c r="L234" s="72"/>
      <c r="M234" s="72"/>
      <c r="N234" s="68">
        <v>41863</v>
      </c>
      <c r="O234" s="68">
        <v>43332</v>
      </c>
      <c r="P234" s="68">
        <v>43378</v>
      </c>
      <c r="Q234" s="68">
        <v>72686</v>
      </c>
      <c r="R234" s="72" t="s">
        <v>5900</v>
      </c>
      <c r="S234" s="72" t="s">
        <v>6786</v>
      </c>
      <c r="T234" s="70">
        <f>IF(Exts[cTB52]=DATE(2099,1,1), 0, IF(Exts[minV]&gt;52, 1, 2))</f>
        <v>2</v>
      </c>
      <c r="U234" s="69">
        <f t="shared" si="8"/>
        <v>1</v>
      </c>
      <c r="V234" s="69">
        <f>IF(Exts[cTB60]=DATE(2099,1,1), 0, IF(Exts[minV]&gt;60.9, 1, 2))</f>
        <v>2</v>
      </c>
      <c r="W234" s="70">
        <f>IF(Exts[cTB61-67]=DATE(2099,1,1), 0, IF(Exts[minV]&gt;67.9, 1, 2))</f>
        <v>2</v>
      </c>
      <c r="X234" s="70">
        <f>IF( OR( Exts[cTB68]=DATE(2099,1,1), Exts[Mext]=0 ), 0, IF( OR( Exts[maxV]&lt;68, Exts[minV]&gt;68 ), 2, 3)  )</f>
        <v>0</v>
      </c>
      <c r="Y234" s="71">
        <f>IF(SUBTOTAL(3,Exts[avgusers]),Exts[avgusers],0)</f>
        <v>983</v>
      </c>
      <c r="Z234" s="69">
        <f ca="1">IF(SUBTOTAL(3,Exts[CurVersion]),TODAY()-Exts[CurVersion],0)</f>
        <v>341</v>
      </c>
      <c r="AA234" s="69">
        <f>IF(Exts[cTB52]=DATE(2099,1,1), 0, Exts[cTB52]-$AA$6)</f>
        <v>-935</v>
      </c>
      <c r="AB234" s="69">
        <f>IF(Exts[[#This Row],[cTB60]]=DATE(2099,1,1), 0, Exts[[#This Row],[cTB60]]-$AA$7)</f>
        <v>72</v>
      </c>
      <c r="AC234" s="69">
        <f>IF(Exts[[#This Row],[cTB68]]=DATE(2099,1,1), 0, Exts[[#This Row],[cTB68]]-$AA$8)</f>
        <v>0</v>
      </c>
      <c r="AD234" s="70">
        <f t="shared" si="9"/>
        <v>216</v>
      </c>
      <c r="AE234" s="70"/>
      <c r="AF234" s="70">
        <f>IF(Exts[[#This Row],[OID]], INDEX( Exts[], MATCH(Exts[[#This Row],[OID]],Exts[ID],0), MATCH("avgusers", Exts[#Headers],0) )+1, Exts[[#This Row],[avgusers]])</f>
        <v>983</v>
      </c>
      <c r="AG234" s="70"/>
      <c r="AH234" s="70"/>
      <c r="AI234" s="70"/>
    </row>
    <row r="235" spans="1:35" x14ac:dyDescent="0.35">
      <c r="A235" s="72">
        <v>303967</v>
      </c>
      <c r="B235" s="72" t="s">
        <v>523</v>
      </c>
      <c r="C235" s="72">
        <v>974</v>
      </c>
      <c r="D235" s="72">
        <v>44</v>
      </c>
      <c r="E235" s="68">
        <v>42493</v>
      </c>
      <c r="F235" s="72">
        <v>3.1</v>
      </c>
      <c r="G235" s="72">
        <v>60</v>
      </c>
      <c r="H235" s="72">
        <v>0</v>
      </c>
      <c r="I235" s="72">
        <v>1</v>
      </c>
      <c r="J235" s="72" t="s">
        <v>14</v>
      </c>
      <c r="K235" s="72">
        <v>85036</v>
      </c>
      <c r="L235" s="72"/>
      <c r="M235" s="72"/>
      <c r="N235" s="68">
        <v>42493</v>
      </c>
      <c r="O235" s="68">
        <v>42493</v>
      </c>
      <c r="P235" s="68">
        <v>72686</v>
      </c>
      <c r="Q235" s="68">
        <v>72686</v>
      </c>
      <c r="R235" s="72" t="s">
        <v>5817</v>
      </c>
      <c r="S235" s="72" t="s">
        <v>3058</v>
      </c>
      <c r="T235" s="70">
        <f>IF(Exts[cTB52]=DATE(2099,1,1), 0, IF(Exts[minV]&gt;52, 1, 2))</f>
        <v>2</v>
      </c>
      <c r="U235" s="69">
        <f t="shared" si="8"/>
        <v>1</v>
      </c>
      <c r="V235" s="69">
        <f>IF(Exts[cTB60]=DATE(2099,1,1), 0, IF(Exts[minV]&gt;60.9, 1, 2))</f>
        <v>2</v>
      </c>
      <c r="W235" s="70">
        <f>IF(Exts[cTB61-67]=DATE(2099,1,1), 0, IF(Exts[minV]&gt;67.9, 1, 2))</f>
        <v>0</v>
      </c>
      <c r="X235" s="70">
        <f>IF( OR( Exts[cTB68]=DATE(2099,1,1), Exts[Mext]=0 ), 0, IF( OR( Exts[maxV]&lt;68, Exts[minV]&gt;68 ), 2, 3)  )</f>
        <v>0</v>
      </c>
      <c r="Y235" s="71">
        <f>IF(SUBTOTAL(3,Exts[avgusers]),Exts[avgusers],0)</f>
        <v>974</v>
      </c>
      <c r="Z235" s="69">
        <f ca="1">IF(SUBTOTAL(3,Exts[CurVersion]),TODAY()-Exts[CurVersion],0)</f>
        <v>1232</v>
      </c>
      <c r="AA235" s="69">
        <f>IF(Exts[cTB52]=DATE(2099,1,1), 0, Exts[cTB52]-$AA$6)</f>
        <v>-305</v>
      </c>
      <c r="AB235" s="69">
        <f>IF(Exts[[#This Row],[cTB60]]=DATE(2099,1,1), 0, Exts[[#This Row],[cTB60]]-$AA$7)</f>
        <v>-767</v>
      </c>
      <c r="AC235" s="69">
        <f>IF(Exts[[#This Row],[cTB68]]=DATE(2099,1,1), 0, Exts[[#This Row],[cTB68]]-$AA$8)</f>
        <v>0</v>
      </c>
      <c r="AD235" s="70">
        <f t="shared" si="9"/>
        <v>217</v>
      </c>
      <c r="AE235" s="70"/>
      <c r="AF235" s="70">
        <f>IF(Exts[[#This Row],[OID]], INDEX( Exts[], MATCH(Exts[[#This Row],[OID]],Exts[ID],0), MATCH("avgusers", Exts[#Headers],0) )+1, Exts[[#This Row],[avgusers]])</f>
        <v>974</v>
      </c>
      <c r="AG235" s="70"/>
      <c r="AH235" s="70"/>
      <c r="AI235" s="70"/>
    </row>
    <row r="236" spans="1:35" x14ac:dyDescent="0.35">
      <c r="A236" s="72">
        <v>262821</v>
      </c>
      <c r="B236" s="72" t="s">
        <v>525</v>
      </c>
      <c r="C236" s="72">
        <v>972</v>
      </c>
      <c r="D236" s="72">
        <v>53</v>
      </c>
      <c r="E236" s="68">
        <v>43557</v>
      </c>
      <c r="F236" s="72">
        <v>63</v>
      </c>
      <c r="G236" s="72">
        <v>100</v>
      </c>
      <c r="H236" s="72">
        <v>1</v>
      </c>
      <c r="I236" s="72">
        <v>3</v>
      </c>
      <c r="J236" s="72" t="s">
        <v>526</v>
      </c>
      <c r="K236" s="72">
        <v>5576469</v>
      </c>
      <c r="L236" s="72">
        <v>5576486</v>
      </c>
      <c r="M236" s="72">
        <v>5577761</v>
      </c>
      <c r="N236" s="68">
        <v>42707</v>
      </c>
      <c r="O236" s="68">
        <v>43326</v>
      </c>
      <c r="P236" s="68">
        <v>72686</v>
      </c>
      <c r="Q236" s="68">
        <v>43557</v>
      </c>
      <c r="R236" s="72" t="s">
        <v>5761</v>
      </c>
      <c r="S236" s="72" t="s">
        <v>5762</v>
      </c>
      <c r="T236" s="70">
        <f>IF(Exts[cTB52]=DATE(2099,1,1), 0, IF(Exts[minV]&gt;52, 1, 2))</f>
        <v>1</v>
      </c>
      <c r="U236" s="69">
        <f t="shared" si="8"/>
        <v>0</v>
      </c>
      <c r="V236" s="69">
        <f>IF(Exts[cTB60]=DATE(2099,1,1), 0, IF(Exts[minV]&gt;60.9, 1, 2))</f>
        <v>1</v>
      </c>
      <c r="W236" s="70">
        <f>IF(Exts[cTB61-67]=DATE(2099,1,1), 0, IF(Exts[minV]&gt;67.9, 1, 2))</f>
        <v>0</v>
      </c>
      <c r="X236" s="70">
        <f>IF( OR( Exts[cTB68]=DATE(2099,1,1), Exts[Mext]=0 ), 0, IF( OR( Exts[maxV]&lt;68, Exts[minV]&gt;68 ), 2, 3)  )</f>
        <v>3</v>
      </c>
      <c r="Y236" s="71">
        <f>IF(SUBTOTAL(3,Exts[avgusers]),Exts[avgusers],0)</f>
        <v>972</v>
      </c>
      <c r="Z236" s="69">
        <f ca="1">IF(SUBTOTAL(3,Exts[CurVersion]),TODAY()-Exts[CurVersion],0)</f>
        <v>168</v>
      </c>
      <c r="AA236" s="69">
        <f>IF(Exts[cTB52]=DATE(2099,1,1), 0, Exts[cTB52]-$AA$6)</f>
        <v>-91</v>
      </c>
      <c r="AB236" s="69">
        <f>IF(Exts[[#This Row],[cTB60]]=DATE(2099,1,1), 0, Exts[[#This Row],[cTB60]]-$AA$7)</f>
        <v>66</v>
      </c>
      <c r="AC236" s="69">
        <f>IF(Exts[[#This Row],[cTB68]]=DATE(2099,1,1), 0, Exts[[#This Row],[cTB68]]-$AA$8)</f>
        <v>-140</v>
      </c>
      <c r="AD236" s="70">
        <f t="shared" si="9"/>
        <v>218</v>
      </c>
      <c r="AE236" s="70"/>
      <c r="AF236" s="70">
        <f>IF(Exts[[#This Row],[OID]], INDEX( Exts[], MATCH(Exts[[#This Row],[OID]],Exts[ID],0), MATCH("avgusers", Exts[#Headers],0) )+1, Exts[[#This Row],[avgusers]])</f>
        <v>972</v>
      </c>
      <c r="AG236" s="70"/>
      <c r="AH236" s="70"/>
      <c r="AI236" s="70"/>
    </row>
    <row r="237" spans="1:35" x14ac:dyDescent="0.35">
      <c r="A237" s="72">
        <v>498988</v>
      </c>
      <c r="B237" s="72" t="s">
        <v>2197</v>
      </c>
      <c r="C237" s="72">
        <v>948</v>
      </c>
      <c r="D237" s="72">
        <v>47</v>
      </c>
      <c r="E237" s="68">
        <v>42930</v>
      </c>
      <c r="F237" s="72">
        <v>10</v>
      </c>
      <c r="G237" s="72">
        <v>38</v>
      </c>
      <c r="H237" s="72">
        <v>0</v>
      </c>
      <c r="I237" s="72">
        <v>1</v>
      </c>
      <c r="J237" s="72" t="s">
        <v>2198</v>
      </c>
      <c r="K237" s="72">
        <v>10188612</v>
      </c>
      <c r="L237" s="72"/>
      <c r="M237" s="72"/>
      <c r="N237" s="68">
        <v>42615</v>
      </c>
      <c r="O237" s="68">
        <v>72686</v>
      </c>
      <c r="P237" s="68">
        <v>72686</v>
      </c>
      <c r="Q237" s="68">
        <v>72686</v>
      </c>
      <c r="R237" s="72" t="s">
        <v>6314</v>
      </c>
      <c r="S237" s="72" t="s">
        <v>6803</v>
      </c>
      <c r="T237" s="70">
        <f>IF(Exts[cTB52]=DATE(2099,1,1), 0, IF(Exts[minV]&gt;52, 1, 2))</f>
        <v>2</v>
      </c>
      <c r="U237" s="69">
        <f t="shared" si="8"/>
        <v>0</v>
      </c>
      <c r="V237" s="69">
        <f>IF(Exts[cTB60]=DATE(2099,1,1), 0, IF(Exts[minV]&gt;60.9, 1, 2))</f>
        <v>0</v>
      </c>
      <c r="W237" s="70">
        <f>IF(Exts[cTB61-67]=DATE(2099,1,1), 0, IF(Exts[minV]&gt;67.9, 1, 2))</f>
        <v>0</v>
      </c>
      <c r="X237" s="70">
        <f>IF( OR( Exts[cTB68]=DATE(2099,1,1), Exts[Mext]=0 ), 0, IF( OR( Exts[maxV]&lt;68, Exts[minV]&gt;68 ), 2, 3)  )</f>
        <v>0</v>
      </c>
      <c r="Y237" s="71">
        <f>IF(SUBTOTAL(3,Exts[avgusers]),Exts[avgusers],0)</f>
        <v>948</v>
      </c>
      <c r="Z237" s="69">
        <f ca="1">IF(SUBTOTAL(3,Exts[CurVersion]),TODAY()-Exts[CurVersion],0)</f>
        <v>795</v>
      </c>
      <c r="AA237" s="69">
        <f>IF(Exts[cTB52]=DATE(2099,1,1), 0, Exts[cTB52]-$AA$6)</f>
        <v>-183</v>
      </c>
      <c r="AB237" s="69">
        <f>IF(Exts[[#This Row],[cTB60]]=DATE(2099,1,1), 0, Exts[[#This Row],[cTB60]]-$AA$7)</f>
        <v>0</v>
      </c>
      <c r="AC237" s="69">
        <f>IF(Exts[[#This Row],[cTB68]]=DATE(2099,1,1), 0, Exts[[#This Row],[cTB68]]-$AA$8)</f>
        <v>0</v>
      </c>
      <c r="AD237" s="70">
        <f t="shared" si="9"/>
        <v>219</v>
      </c>
      <c r="AE237" s="70"/>
      <c r="AF237" s="70">
        <f>IF(Exts[[#This Row],[OID]], INDEX( Exts[], MATCH(Exts[[#This Row],[OID]],Exts[ID],0), MATCH("avgusers", Exts[#Headers],0) )+1, Exts[[#This Row],[avgusers]])</f>
        <v>948</v>
      </c>
      <c r="AG237" s="70"/>
      <c r="AH237" s="70"/>
      <c r="AI237" s="70"/>
    </row>
    <row r="238" spans="1:35" x14ac:dyDescent="0.35">
      <c r="A238" s="72">
        <v>464919</v>
      </c>
      <c r="B238" s="72" t="s">
        <v>518</v>
      </c>
      <c r="C238" s="72">
        <v>941</v>
      </c>
      <c r="D238" s="72">
        <v>143</v>
      </c>
      <c r="E238" s="68">
        <v>42952</v>
      </c>
      <c r="F238" s="72">
        <v>17</v>
      </c>
      <c r="G238" s="72">
        <v>57</v>
      </c>
      <c r="H238" s="72">
        <v>0</v>
      </c>
      <c r="I238" s="72">
        <v>1</v>
      </c>
      <c r="J238" s="72" t="s">
        <v>274</v>
      </c>
      <c r="K238" s="72">
        <v>10099982</v>
      </c>
      <c r="L238" s="72"/>
      <c r="M238" s="72"/>
      <c r="N238" s="68">
        <v>42820</v>
      </c>
      <c r="O238" s="68">
        <v>72686</v>
      </c>
      <c r="P238" s="68">
        <v>72686</v>
      </c>
      <c r="Q238" s="68">
        <v>72686</v>
      </c>
      <c r="R238" s="72" t="s">
        <v>6230</v>
      </c>
      <c r="S238" s="72" t="s">
        <v>3058</v>
      </c>
      <c r="T238" s="70">
        <f>IF(Exts[cTB52]=DATE(2099,1,1), 0, IF(Exts[minV]&gt;52, 1, 2))</f>
        <v>2</v>
      </c>
      <c r="U238" s="69">
        <f t="shared" si="8"/>
        <v>0</v>
      </c>
      <c r="V238" s="69">
        <f>IF(Exts[cTB60]=DATE(2099,1,1), 0, IF(Exts[minV]&gt;60.9, 1, 2))</f>
        <v>0</v>
      </c>
      <c r="W238" s="70">
        <f>IF(Exts[cTB61-67]=DATE(2099,1,1), 0, IF(Exts[minV]&gt;67.9, 1, 2))</f>
        <v>0</v>
      </c>
      <c r="X238" s="70">
        <f>IF( OR( Exts[cTB68]=DATE(2099,1,1), Exts[Mext]=0 ), 0, IF( OR( Exts[maxV]&lt;68, Exts[minV]&gt;68 ), 2, 3)  )</f>
        <v>0</v>
      </c>
      <c r="Y238" s="71">
        <f>IF(SUBTOTAL(3,Exts[avgusers]),Exts[avgusers],0)</f>
        <v>941</v>
      </c>
      <c r="Z238" s="69">
        <f ca="1">IF(SUBTOTAL(3,Exts[CurVersion]),TODAY()-Exts[CurVersion],0)</f>
        <v>773</v>
      </c>
      <c r="AA238" s="69">
        <f>IF(Exts[cTB52]=DATE(2099,1,1), 0, Exts[cTB52]-$AA$6)</f>
        <v>22</v>
      </c>
      <c r="AB238" s="69">
        <f>IF(Exts[[#This Row],[cTB60]]=DATE(2099,1,1), 0, Exts[[#This Row],[cTB60]]-$AA$7)</f>
        <v>0</v>
      </c>
      <c r="AC238" s="69">
        <f>IF(Exts[[#This Row],[cTB68]]=DATE(2099,1,1), 0, Exts[[#This Row],[cTB68]]-$AA$8)</f>
        <v>0</v>
      </c>
      <c r="AD238" s="70">
        <f t="shared" si="9"/>
        <v>220</v>
      </c>
      <c r="AE238" s="70"/>
      <c r="AF238" s="70">
        <f>IF(Exts[[#This Row],[OID]], INDEX( Exts[], MATCH(Exts[[#This Row],[OID]],Exts[ID],0), MATCH("avgusers", Exts[#Headers],0) )+1, Exts[[#This Row],[avgusers]])</f>
        <v>941</v>
      </c>
      <c r="AG238" s="70"/>
      <c r="AH238" s="70"/>
      <c r="AI238" s="70"/>
    </row>
    <row r="239" spans="1:35" x14ac:dyDescent="0.35">
      <c r="A239" s="72">
        <v>580612</v>
      </c>
      <c r="B239" s="72" t="s">
        <v>529</v>
      </c>
      <c r="C239" s="72">
        <v>929</v>
      </c>
      <c r="D239" s="72">
        <v>68</v>
      </c>
      <c r="E239" s="68">
        <v>42203</v>
      </c>
      <c r="F239" s="72">
        <v>21</v>
      </c>
      <c r="G239" s="72">
        <v>60</v>
      </c>
      <c r="H239" s="72">
        <v>0</v>
      </c>
      <c r="I239" s="72">
        <v>1</v>
      </c>
      <c r="J239" s="72" t="s">
        <v>140</v>
      </c>
      <c r="K239" s="72">
        <v>5484460</v>
      </c>
      <c r="L239" s="72"/>
      <c r="M239" s="72"/>
      <c r="N239" s="68">
        <v>42203</v>
      </c>
      <c r="O239" s="68">
        <v>42203</v>
      </c>
      <c r="P239" s="68">
        <v>72686</v>
      </c>
      <c r="Q239" s="68">
        <v>72686</v>
      </c>
      <c r="R239" s="72" t="s">
        <v>6394</v>
      </c>
      <c r="S239" s="72" t="s">
        <v>3058</v>
      </c>
      <c r="T239" s="70">
        <f>IF(Exts[cTB52]=DATE(2099,1,1), 0, IF(Exts[minV]&gt;52, 1, 2))</f>
        <v>2</v>
      </c>
      <c r="U239" s="69">
        <f t="shared" si="8"/>
        <v>1</v>
      </c>
      <c r="V239" s="69">
        <f>IF(Exts[cTB60]=DATE(2099,1,1), 0, IF(Exts[minV]&gt;60.9, 1, 2))</f>
        <v>2</v>
      </c>
      <c r="W239" s="70">
        <f>IF(Exts[cTB61-67]=DATE(2099,1,1), 0, IF(Exts[minV]&gt;67.9, 1, 2))</f>
        <v>0</v>
      </c>
      <c r="X239" s="70">
        <f>IF( OR( Exts[cTB68]=DATE(2099,1,1), Exts[Mext]=0 ), 0, IF( OR( Exts[maxV]&lt;68, Exts[minV]&gt;68 ), 2, 3)  )</f>
        <v>0</v>
      </c>
      <c r="Y239" s="71">
        <f>IF(SUBTOTAL(3,Exts[avgusers]),Exts[avgusers],0)</f>
        <v>929</v>
      </c>
      <c r="Z239" s="69">
        <f ca="1">IF(SUBTOTAL(3,Exts[CurVersion]),TODAY()-Exts[CurVersion],0)</f>
        <v>1522</v>
      </c>
      <c r="AA239" s="69">
        <f>IF(Exts[cTB52]=DATE(2099,1,1), 0, Exts[cTB52]-$AA$6)</f>
        <v>-595</v>
      </c>
      <c r="AB239" s="69">
        <f>IF(Exts[[#This Row],[cTB60]]=DATE(2099,1,1), 0, Exts[[#This Row],[cTB60]]-$AA$7)</f>
        <v>-1057</v>
      </c>
      <c r="AC239" s="69">
        <f>IF(Exts[[#This Row],[cTB68]]=DATE(2099,1,1), 0, Exts[[#This Row],[cTB68]]-$AA$8)</f>
        <v>0</v>
      </c>
      <c r="AD239" s="70">
        <f t="shared" si="9"/>
        <v>221</v>
      </c>
      <c r="AE239" s="70"/>
      <c r="AF239" s="70">
        <f>IF(Exts[[#This Row],[OID]], INDEX( Exts[], MATCH(Exts[[#This Row],[OID]],Exts[ID],0), MATCH("avgusers", Exts[#Headers],0) )+1, Exts[[#This Row],[avgusers]])</f>
        <v>929</v>
      </c>
      <c r="AG239" s="70"/>
      <c r="AH239" s="70"/>
      <c r="AI239" s="70"/>
    </row>
    <row r="240" spans="1:35" x14ac:dyDescent="0.35">
      <c r="A240" s="72">
        <v>589242</v>
      </c>
      <c r="B240" s="72" t="s">
        <v>532</v>
      </c>
      <c r="C240" s="72">
        <v>928</v>
      </c>
      <c r="D240" s="72">
        <v>70</v>
      </c>
      <c r="E240" s="68">
        <v>42183</v>
      </c>
      <c r="F240" s="72">
        <v>1.5</v>
      </c>
      <c r="G240" s="72">
        <v>41</v>
      </c>
      <c r="H240" s="72">
        <v>0</v>
      </c>
      <c r="I240" s="72">
        <v>1</v>
      </c>
      <c r="J240" s="72" t="s">
        <v>118</v>
      </c>
      <c r="K240" s="72">
        <v>11280414</v>
      </c>
      <c r="L240" s="72"/>
      <c r="M240" s="72"/>
      <c r="N240" s="68">
        <v>72686</v>
      </c>
      <c r="O240" s="68">
        <v>72686</v>
      </c>
      <c r="P240" s="68">
        <v>72686</v>
      </c>
      <c r="Q240" s="68">
        <v>72686</v>
      </c>
      <c r="R240" s="72" t="s">
        <v>6409</v>
      </c>
      <c r="S240" s="72" t="s">
        <v>6381</v>
      </c>
      <c r="T240" s="70">
        <f>IF(Exts[cTB52]=DATE(2099,1,1), 0, IF(Exts[minV]&gt;52, 1, 2))</f>
        <v>0</v>
      </c>
      <c r="U240" s="69">
        <f t="shared" si="8"/>
        <v>0</v>
      </c>
      <c r="V240" s="69">
        <f>IF(Exts[cTB60]=DATE(2099,1,1), 0, IF(Exts[minV]&gt;60.9, 1, 2))</f>
        <v>0</v>
      </c>
      <c r="W240" s="70">
        <f>IF(Exts[cTB61-67]=DATE(2099,1,1), 0, IF(Exts[minV]&gt;67.9, 1, 2))</f>
        <v>0</v>
      </c>
      <c r="X240" s="70">
        <f>IF( OR( Exts[cTB68]=DATE(2099,1,1), Exts[Mext]=0 ), 0, IF( OR( Exts[maxV]&lt;68, Exts[minV]&gt;68 ), 2, 3)  )</f>
        <v>0</v>
      </c>
      <c r="Y240" s="71">
        <f>IF(SUBTOTAL(3,Exts[avgusers]),Exts[avgusers],0)</f>
        <v>928</v>
      </c>
      <c r="Z240" s="69">
        <f ca="1">IF(SUBTOTAL(3,Exts[CurVersion]),TODAY()-Exts[CurVersion],0)</f>
        <v>1542</v>
      </c>
      <c r="AA240" s="69">
        <f>IF(Exts[cTB52]=DATE(2099,1,1), 0, Exts[cTB52]-$AA$6)</f>
        <v>0</v>
      </c>
      <c r="AB240" s="69">
        <f>IF(Exts[[#This Row],[cTB60]]=DATE(2099,1,1), 0, Exts[[#This Row],[cTB60]]-$AA$7)</f>
        <v>0</v>
      </c>
      <c r="AC240" s="69">
        <f>IF(Exts[[#This Row],[cTB68]]=DATE(2099,1,1), 0, Exts[[#This Row],[cTB68]]-$AA$8)</f>
        <v>0</v>
      </c>
      <c r="AD240" s="70">
        <f t="shared" si="9"/>
        <v>222</v>
      </c>
      <c r="AE240" s="70"/>
      <c r="AF240" s="70">
        <f>IF(Exts[[#This Row],[OID]], INDEX( Exts[], MATCH(Exts[[#This Row],[OID]],Exts[ID],0), MATCH("avgusers", Exts[#Headers],0) )+1, Exts[[#This Row],[avgusers]])</f>
        <v>928</v>
      </c>
      <c r="AG240" s="70"/>
      <c r="AH240" s="70"/>
      <c r="AI240" s="70"/>
    </row>
    <row r="241" spans="1:35" x14ac:dyDescent="0.35">
      <c r="A241" s="72">
        <v>705889</v>
      </c>
      <c r="B241" s="72" t="s">
        <v>524</v>
      </c>
      <c r="C241" s="72">
        <v>913</v>
      </c>
      <c r="D241" s="72">
        <v>53</v>
      </c>
      <c r="E241" s="68">
        <v>43436</v>
      </c>
      <c r="F241" s="72">
        <v>26</v>
      </c>
      <c r="G241" s="72">
        <v>60</v>
      </c>
      <c r="H241" s="72">
        <v>0</v>
      </c>
      <c r="I241" s="72">
        <v>1</v>
      </c>
      <c r="J241" s="72" t="s">
        <v>430</v>
      </c>
      <c r="K241" s="72">
        <v>12956744</v>
      </c>
      <c r="L241" s="72"/>
      <c r="M241" s="72"/>
      <c r="N241" s="68">
        <v>42835</v>
      </c>
      <c r="O241" s="68">
        <v>43218</v>
      </c>
      <c r="P241" s="68">
        <v>72686</v>
      </c>
      <c r="Q241" s="68">
        <v>72686</v>
      </c>
      <c r="R241" s="72" t="s">
        <v>6551</v>
      </c>
      <c r="S241" s="72" t="s">
        <v>6807</v>
      </c>
      <c r="T241" s="70">
        <f>IF(Exts[cTB52]=DATE(2099,1,1), 0, IF(Exts[minV]&gt;52, 1, 2))</f>
        <v>2</v>
      </c>
      <c r="U241" s="69">
        <f t="shared" si="8"/>
        <v>1</v>
      </c>
      <c r="V241" s="69">
        <f>IF(Exts[cTB60]=DATE(2099,1,1), 0, IF(Exts[minV]&gt;60.9, 1, 2))</f>
        <v>2</v>
      </c>
      <c r="W241" s="70">
        <f>IF(Exts[cTB61-67]=DATE(2099,1,1), 0, IF(Exts[minV]&gt;67.9, 1, 2))</f>
        <v>0</v>
      </c>
      <c r="X241" s="70">
        <f>IF( OR( Exts[cTB68]=DATE(2099,1,1), Exts[Mext]=0 ), 0, IF( OR( Exts[maxV]&lt;68, Exts[minV]&gt;68 ), 2, 3)  )</f>
        <v>0</v>
      </c>
      <c r="Y241" s="71">
        <f>IF(SUBTOTAL(3,Exts[avgusers]),Exts[avgusers],0)</f>
        <v>913</v>
      </c>
      <c r="Z241" s="69">
        <f ca="1">IF(SUBTOTAL(3,Exts[CurVersion]),TODAY()-Exts[CurVersion],0)</f>
        <v>289</v>
      </c>
      <c r="AA241" s="69">
        <f>IF(Exts[cTB52]=DATE(2099,1,1), 0, Exts[cTB52]-$AA$6)</f>
        <v>37</v>
      </c>
      <c r="AB241" s="69">
        <f>IF(Exts[[#This Row],[cTB60]]=DATE(2099,1,1), 0, Exts[[#This Row],[cTB60]]-$AA$7)</f>
        <v>-42</v>
      </c>
      <c r="AC241" s="69">
        <f>IF(Exts[[#This Row],[cTB68]]=DATE(2099,1,1), 0, Exts[[#This Row],[cTB68]]-$AA$8)</f>
        <v>0</v>
      </c>
      <c r="AD241" s="70">
        <f t="shared" si="9"/>
        <v>223</v>
      </c>
      <c r="AE241" s="70"/>
      <c r="AF241" s="70">
        <f>IF(Exts[[#This Row],[OID]], INDEX( Exts[], MATCH(Exts[[#This Row],[OID]],Exts[ID],0), MATCH("avgusers", Exts[#Headers],0) )+1, Exts[[#This Row],[avgusers]])</f>
        <v>913</v>
      </c>
      <c r="AG241" s="70"/>
      <c r="AH241" s="70"/>
      <c r="AI241" s="70"/>
    </row>
    <row r="242" spans="1:35" x14ac:dyDescent="0.35">
      <c r="A242" s="72">
        <v>55669</v>
      </c>
      <c r="B242" s="72" t="s">
        <v>2203</v>
      </c>
      <c r="C242" s="72">
        <v>912</v>
      </c>
      <c r="D242" s="72">
        <v>79</v>
      </c>
      <c r="E242" s="68">
        <v>40219</v>
      </c>
      <c r="F242" s="72">
        <v>1</v>
      </c>
      <c r="G242" s="72">
        <v>60</v>
      </c>
      <c r="H242" s="72">
        <v>0</v>
      </c>
      <c r="I242" s="72">
        <v>1</v>
      </c>
      <c r="J242" s="72" t="s">
        <v>208</v>
      </c>
      <c r="K242" s="72">
        <v>9572</v>
      </c>
      <c r="L242" s="72"/>
      <c r="M242" s="72"/>
      <c r="N242" s="68">
        <v>40166</v>
      </c>
      <c r="O242" s="68">
        <v>40166</v>
      </c>
      <c r="P242" s="68">
        <v>72686</v>
      </c>
      <c r="Q242" s="68">
        <v>72686</v>
      </c>
      <c r="R242" s="72" t="s">
        <v>5591</v>
      </c>
      <c r="S242" s="72" t="s">
        <v>3058</v>
      </c>
      <c r="T242" s="70">
        <f>IF(Exts[cTB52]=DATE(2099,1,1), 0, IF(Exts[minV]&gt;52, 1, 2))</f>
        <v>2</v>
      </c>
      <c r="U242" s="69">
        <f t="shared" si="8"/>
        <v>1</v>
      </c>
      <c r="V242" s="69">
        <f>IF(Exts[cTB60]=DATE(2099,1,1), 0, IF(Exts[minV]&gt;60.9, 1, 2))</f>
        <v>2</v>
      </c>
      <c r="W242" s="70">
        <f>IF(Exts[cTB61-67]=DATE(2099,1,1), 0, IF(Exts[minV]&gt;67.9, 1, 2))</f>
        <v>0</v>
      </c>
      <c r="X242" s="70">
        <f>IF( OR( Exts[cTB68]=DATE(2099,1,1), Exts[Mext]=0 ), 0, IF( OR( Exts[maxV]&lt;68, Exts[minV]&gt;68 ), 2, 3)  )</f>
        <v>0</v>
      </c>
      <c r="Y242" s="71">
        <f>IF(SUBTOTAL(3,Exts[avgusers]),Exts[avgusers],0)</f>
        <v>912</v>
      </c>
      <c r="Z242" s="69">
        <f ca="1">IF(SUBTOTAL(3,Exts[CurVersion]),TODAY()-Exts[CurVersion],0)</f>
        <v>3506</v>
      </c>
      <c r="AA242" s="69">
        <f>IF(Exts[cTB52]=DATE(2099,1,1), 0, Exts[cTB52]-$AA$6)</f>
        <v>-2632</v>
      </c>
      <c r="AB242" s="69">
        <f>IF(Exts[[#This Row],[cTB60]]=DATE(2099,1,1), 0, Exts[[#This Row],[cTB60]]-$AA$7)</f>
        <v>-3094</v>
      </c>
      <c r="AC242" s="69">
        <f>IF(Exts[[#This Row],[cTB68]]=DATE(2099,1,1), 0, Exts[[#This Row],[cTB68]]-$AA$8)</f>
        <v>0</v>
      </c>
      <c r="AD242" s="70">
        <f t="shared" si="9"/>
        <v>224</v>
      </c>
      <c r="AE242" s="70"/>
      <c r="AF242" s="70">
        <f>IF(Exts[[#This Row],[OID]], INDEX( Exts[], MATCH(Exts[[#This Row],[OID]],Exts[ID],0), MATCH("avgusers", Exts[#Headers],0) )+1, Exts[[#This Row],[avgusers]])</f>
        <v>912</v>
      </c>
      <c r="AG242" s="70"/>
      <c r="AH242" s="70"/>
      <c r="AI242" s="70"/>
    </row>
    <row r="243" spans="1:35" x14ac:dyDescent="0.35">
      <c r="A243" s="72">
        <v>336740</v>
      </c>
      <c r="B243" s="72" t="s">
        <v>535</v>
      </c>
      <c r="C243" s="72">
        <v>900</v>
      </c>
      <c r="D243" s="72">
        <v>49</v>
      </c>
      <c r="E243" s="68">
        <v>43458</v>
      </c>
      <c r="F243" s="72">
        <v>1</v>
      </c>
      <c r="G243" s="72">
        <v>100</v>
      </c>
      <c r="H243" s="72">
        <v>0</v>
      </c>
      <c r="I243" s="72">
        <v>1</v>
      </c>
      <c r="J243" s="72" t="s">
        <v>431</v>
      </c>
      <c r="K243" s="72">
        <v>5823360</v>
      </c>
      <c r="L243" s="72"/>
      <c r="M243" s="72"/>
      <c r="N243" s="68">
        <v>41261</v>
      </c>
      <c r="O243" s="68">
        <v>42873</v>
      </c>
      <c r="P243" s="68">
        <v>42873</v>
      </c>
      <c r="Q243" s="68">
        <v>42873</v>
      </c>
      <c r="R243" s="72" t="s">
        <v>5911</v>
      </c>
      <c r="S243" s="72" t="s">
        <v>5912</v>
      </c>
      <c r="T243" s="70">
        <f>IF(Exts[cTB52]=DATE(2099,1,1), 0, IF(Exts[minV]&gt;52, 1, 2))</f>
        <v>2</v>
      </c>
      <c r="U243" s="69">
        <f t="shared" si="8"/>
        <v>1</v>
      </c>
      <c r="V243" s="69">
        <f>IF(Exts[cTB60]=DATE(2099,1,1), 0, IF(Exts[minV]&gt;60.9, 1, 2))</f>
        <v>2</v>
      </c>
      <c r="W243" s="70">
        <f>IF(Exts[cTB61-67]=DATE(2099,1,1), 0, IF(Exts[minV]&gt;67.9, 1, 2))</f>
        <v>2</v>
      </c>
      <c r="X243" s="70">
        <f>IF( OR( Exts[cTB68]=DATE(2099,1,1), Exts[Mext]=0 ), 0, IF( OR( Exts[maxV]&lt;68, Exts[minV]&gt;68 ), 2, 3)  )</f>
        <v>0</v>
      </c>
      <c r="Y243" s="71">
        <f>IF(SUBTOTAL(3,Exts[avgusers]),Exts[avgusers],0)</f>
        <v>900</v>
      </c>
      <c r="Z243" s="69">
        <f ca="1">IF(SUBTOTAL(3,Exts[CurVersion]),TODAY()-Exts[CurVersion],0)</f>
        <v>267</v>
      </c>
      <c r="AA243" s="69">
        <f>IF(Exts[cTB52]=DATE(2099,1,1), 0, Exts[cTB52]-$AA$6)</f>
        <v>-1537</v>
      </c>
      <c r="AB243" s="69">
        <f>IF(Exts[[#This Row],[cTB60]]=DATE(2099,1,1), 0, Exts[[#This Row],[cTB60]]-$AA$7)</f>
        <v>-387</v>
      </c>
      <c r="AC243" s="69">
        <f>IF(Exts[[#This Row],[cTB68]]=DATE(2099,1,1), 0, Exts[[#This Row],[cTB68]]-$AA$8)</f>
        <v>-824</v>
      </c>
      <c r="AD243" s="70">
        <f t="shared" si="9"/>
        <v>225</v>
      </c>
      <c r="AE243" s="70"/>
      <c r="AF243" s="70">
        <f>IF(Exts[[#This Row],[OID]], INDEX( Exts[], MATCH(Exts[[#This Row],[OID]],Exts[ID],0), MATCH("avgusers", Exts[#Headers],0) )+1, Exts[[#This Row],[avgusers]])</f>
        <v>900</v>
      </c>
      <c r="AG243" s="70"/>
      <c r="AH243" s="70"/>
      <c r="AI243" s="70"/>
    </row>
    <row r="244" spans="1:35" x14ac:dyDescent="0.35">
      <c r="A244" s="72">
        <v>441146</v>
      </c>
      <c r="B244" s="72" t="s">
        <v>528</v>
      </c>
      <c r="C244" s="72">
        <v>895</v>
      </c>
      <c r="D244" s="72">
        <v>376</v>
      </c>
      <c r="E244" s="68">
        <v>42961</v>
      </c>
      <c r="F244" s="72">
        <v>48</v>
      </c>
      <c r="G244" s="72">
        <v>53</v>
      </c>
      <c r="H244" s="72">
        <v>0</v>
      </c>
      <c r="I244" s="72">
        <v>1</v>
      </c>
      <c r="J244" s="72" t="s">
        <v>277</v>
      </c>
      <c r="K244" s="72">
        <v>5575361</v>
      </c>
      <c r="L244" s="72"/>
      <c r="M244" s="72"/>
      <c r="N244" s="68">
        <v>42905</v>
      </c>
      <c r="O244" s="68">
        <v>72686</v>
      </c>
      <c r="P244" s="68">
        <v>72686</v>
      </c>
      <c r="Q244" s="68">
        <v>72686</v>
      </c>
      <c r="R244" s="72" t="s">
        <v>6187</v>
      </c>
      <c r="S244" s="72" t="s">
        <v>5847</v>
      </c>
      <c r="T244" s="70">
        <f>IF(Exts[cTB52]=DATE(2099,1,1), 0, IF(Exts[minV]&gt;52, 1, 2))</f>
        <v>2</v>
      </c>
      <c r="U244" s="69">
        <f t="shared" si="8"/>
        <v>0</v>
      </c>
      <c r="V244" s="69">
        <f>IF(Exts[cTB60]=DATE(2099,1,1), 0, IF(Exts[minV]&gt;60.9, 1, 2))</f>
        <v>0</v>
      </c>
      <c r="W244" s="70">
        <f>IF(Exts[cTB61-67]=DATE(2099,1,1), 0, IF(Exts[minV]&gt;67.9, 1, 2))</f>
        <v>0</v>
      </c>
      <c r="X244" s="70">
        <f>IF( OR( Exts[cTB68]=DATE(2099,1,1), Exts[Mext]=0 ), 0, IF( OR( Exts[maxV]&lt;68, Exts[minV]&gt;68 ), 2, 3)  )</f>
        <v>0</v>
      </c>
      <c r="Y244" s="71">
        <f>IF(SUBTOTAL(3,Exts[avgusers]),Exts[avgusers],0)</f>
        <v>895</v>
      </c>
      <c r="Z244" s="69">
        <f ca="1">IF(SUBTOTAL(3,Exts[CurVersion]),TODAY()-Exts[CurVersion],0)</f>
        <v>764</v>
      </c>
      <c r="AA244" s="69">
        <f>IF(Exts[cTB52]=DATE(2099,1,1), 0, Exts[cTB52]-$AA$6)</f>
        <v>107</v>
      </c>
      <c r="AB244" s="69">
        <f>IF(Exts[[#This Row],[cTB60]]=DATE(2099,1,1), 0, Exts[[#This Row],[cTB60]]-$AA$7)</f>
        <v>0</v>
      </c>
      <c r="AC244" s="69">
        <f>IF(Exts[[#This Row],[cTB68]]=DATE(2099,1,1), 0, Exts[[#This Row],[cTB68]]-$AA$8)</f>
        <v>0</v>
      </c>
      <c r="AD244" s="70">
        <f t="shared" si="9"/>
        <v>226</v>
      </c>
      <c r="AE244" s="70"/>
      <c r="AF244" s="70">
        <f>IF(Exts[[#This Row],[OID]], INDEX( Exts[], MATCH(Exts[[#This Row],[OID]],Exts[ID],0), MATCH("avgusers", Exts[#Headers],0) )+1, Exts[[#This Row],[avgusers]])</f>
        <v>895</v>
      </c>
      <c r="AG244" s="70"/>
      <c r="AH244" s="70"/>
      <c r="AI244" s="70"/>
    </row>
    <row r="245" spans="1:35" x14ac:dyDescent="0.35">
      <c r="A245" s="72">
        <v>740067</v>
      </c>
      <c r="B245" s="72" t="s">
        <v>540</v>
      </c>
      <c r="C245" s="72">
        <v>883</v>
      </c>
      <c r="D245" s="72">
        <v>53</v>
      </c>
      <c r="E245" s="68">
        <v>43471</v>
      </c>
      <c r="F245" s="72">
        <v>3</v>
      </c>
      <c r="G245" s="72">
        <v>60</v>
      </c>
      <c r="H245" s="72">
        <v>0</v>
      </c>
      <c r="I245" s="72">
        <v>1</v>
      </c>
      <c r="J245" s="72" t="s">
        <v>67</v>
      </c>
      <c r="K245" s="72">
        <v>5250414</v>
      </c>
      <c r="L245" s="72"/>
      <c r="M245" s="72"/>
      <c r="N245" s="68">
        <v>42651</v>
      </c>
      <c r="O245" s="68">
        <v>43332</v>
      </c>
      <c r="P245" s="68">
        <v>72686</v>
      </c>
      <c r="Q245" s="68">
        <v>72686</v>
      </c>
      <c r="R245" s="72" t="s">
        <v>6575</v>
      </c>
      <c r="S245" s="72" t="s">
        <v>3058</v>
      </c>
      <c r="T245" s="70">
        <f>IF(Exts[cTB52]=DATE(2099,1,1), 0, IF(Exts[minV]&gt;52, 1, 2))</f>
        <v>2</v>
      </c>
      <c r="U245" s="69">
        <f t="shared" si="8"/>
        <v>1</v>
      </c>
      <c r="V245" s="69">
        <f>IF(Exts[cTB60]=DATE(2099,1,1), 0, IF(Exts[minV]&gt;60.9, 1, 2))</f>
        <v>2</v>
      </c>
      <c r="W245" s="70">
        <f>IF(Exts[cTB61-67]=DATE(2099,1,1), 0, IF(Exts[minV]&gt;67.9, 1, 2))</f>
        <v>0</v>
      </c>
      <c r="X245" s="70">
        <f>IF( OR( Exts[cTB68]=DATE(2099,1,1), Exts[Mext]=0 ), 0, IF( OR( Exts[maxV]&lt;68, Exts[minV]&gt;68 ), 2, 3)  )</f>
        <v>0</v>
      </c>
      <c r="Y245" s="71">
        <f>IF(SUBTOTAL(3,Exts[avgusers]),Exts[avgusers],0)</f>
        <v>883</v>
      </c>
      <c r="Z245" s="69">
        <f ca="1">IF(SUBTOTAL(3,Exts[CurVersion]),TODAY()-Exts[CurVersion],0)</f>
        <v>254</v>
      </c>
      <c r="AA245" s="69">
        <f>IF(Exts[cTB52]=DATE(2099,1,1), 0, Exts[cTB52]-$AA$6)</f>
        <v>-147</v>
      </c>
      <c r="AB245" s="69">
        <f>IF(Exts[[#This Row],[cTB60]]=DATE(2099,1,1), 0, Exts[[#This Row],[cTB60]]-$AA$7)</f>
        <v>72</v>
      </c>
      <c r="AC245" s="69">
        <f>IF(Exts[[#This Row],[cTB68]]=DATE(2099,1,1), 0, Exts[[#This Row],[cTB68]]-$AA$8)</f>
        <v>0</v>
      </c>
      <c r="AD245" s="70">
        <f t="shared" si="9"/>
        <v>227</v>
      </c>
      <c r="AE245" s="70"/>
      <c r="AF245" s="70">
        <f>IF(Exts[[#This Row],[OID]], INDEX( Exts[], MATCH(Exts[[#This Row],[OID]],Exts[ID],0), MATCH("avgusers", Exts[#Headers],0) )+1, Exts[[#This Row],[avgusers]])</f>
        <v>883</v>
      </c>
      <c r="AG245" s="70"/>
      <c r="AH245" s="70"/>
      <c r="AI245" s="70"/>
    </row>
    <row r="246" spans="1:35" x14ac:dyDescent="0.35">
      <c r="A246" s="72">
        <v>6095</v>
      </c>
      <c r="B246" s="72" t="s">
        <v>517</v>
      </c>
      <c r="C246" s="72">
        <v>873</v>
      </c>
      <c r="D246" s="72">
        <v>60</v>
      </c>
      <c r="E246" s="68">
        <v>41153</v>
      </c>
      <c r="F246" s="72">
        <v>2</v>
      </c>
      <c r="G246" s="72">
        <v>17</v>
      </c>
      <c r="H246" s="72">
        <v>0</v>
      </c>
      <c r="I246" s="72">
        <v>1</v>
      </c>
      <c r="J246" s="72" t="s">
        <v>273</v>
      </c>
      <c r="K246" s="72">
        <v>498924</v>
      </c>
      <c r="L246" s="72"/>
      <c r="M246" s="72"/>
      <c r="N246" s="68">
        <v>72686</v>
      </c>
      <c r="O246" s="68">
        <v>72686</v>
      </c>
      <c r="P246" s="68">
        <v>72686</v>
      </c>
      <c r="Q246" s="68">
        <v>72686</v>
      </c>
      <c r="R246" s="72" t="s">
        <v>5364</v>
      </c>
      <c r="S246" s="72" t="s">
        <v>6752</v>
      </c>
      <c r="T246" s="70">
        <f>IF(Exts[cTB52]=DATE(2099,1,1), 0, IF(Exts[minV]&gt;52, 1, 2))</f>
        <v>0</v>
      </c>
      <c r="U246" s="69">
        <f t="shared" si="8"/>
        <v>0</v>
      </c>
      <c r="V246" s="69">
        <f>IF(Exts[cTB60]=DATE(2099,1,1), 0, IF(Exts[minV]&gt;60.9, 1, 2))</f>
        <v>0</v>
      </c>
      <c r="W246" s="70">
        <f>IF(Exts[cTB61-67]=DATE(2099,1,1), 0, IF(Exts[minV]&gt;67.9, 1, 2))</f>
        <v>0</v>
      </c>
      <c r="X246" s="70">
        <f>IF( OR( Exts[cTB68]=DATE(2099,1,1), Exts[Mext]=0 ), 0, IF( OR( Exts[maxV]&lt;68, Exts[minV]&gt;68 ), 2, 3)  )</f>
        <v>0</v>
      </c>
      <c r="Y246" s="71">
        <f>IF(SUBTOTAL(3,Exts[avgusers]),Exts[avgusers],0)</f>
        <v>873</v>
      </c>
      <c r="Z246" s="69">
        <f ca="1">IF(SUBTOTAL(3,Exts[CurVersion]),TODAY()-Exts[CurVersion],0)</f>
        <v>2572</v>
      </c>
      <c r="AA246" s="69">
        <f>IF(Exts[cTB52]=DATE(2099,1,1), 0, Exts[cTB52]-$AA$6)</f>
        <v>0</v>
      </c>
      <c r="AB246" s="69">
        <f>IF(Exts[[#This Row],[cTB60]]=DATE(2099,1,1), 0, Exts[[#This Row],[cTB60]]-$AA$7)</f>
        <v>0</v>
      </c>
      <c r="AC246" s="69">
        <f>IF(Exts[[#This Row],[cTB68]]=DATE(2099,1,1), 0, Exts[[#This Row],[cTB68]]-$AA$8)</f>
        <v>0</v>
      </c>
      <c r="AD246" s="70">
        <f t="shared" si="9"/>
        <v>228</v>
      </c>
      <c r="AE246" s="70"/>
      <c r="AF246" s="70">
        <f>IF(Exts[[#This Row],[OID]], INDEX( Exts[], MATCH(Exts[[#This Row],[OID]],Exts[ID],0), MATCH("avgusers", Exts[#Headers],0) )+1, Exts[[#This Row],[avgusers]])</f>
        <v>873</v>
      </c>
      <c r="AG246" s="70"/>
      <c r="AH246" s="70"/>
      <c r="AI246" s="70"/>
    </row>
    <row r="247" spans="1:35" x14ac:dyDescent="0.35">
      <c r="A247" s="72">
        <v>314745</v>
      </c>
      <c r="B247" s="72" t="s">
        <v>542</v>
      </c>
      <c r="C247" s="72">
        <v>857</v>
      </c>
      <c r="D247" s="72">
        <v>106</v>
      </c>
      <c r="E247" s="68">
        <v>43482</v>
      </c>
      <c r="F247" s="72">
        <v>38</v>
      </c>
      <c r="G247" s="72">
        <v>65</v>
      </c>
      <c r="H247" s="72">
        <v>1</v>
      </c>
      <c r="I247" s="72">
        <v>2</v>
      </c>
      <c r="J247" s="72" t="s">
        <v>543</v>
      </c>
      <c r="K247" s="72">
        <v>5744695</v>
      </c>
      <c r="L247" s="72">
        <v>14152415</v>
      </c>
      <c r="M247" s="72"/>
      <c r="N247" s="68">
        <v>43453</v>
      </c>
      <c r="O247" s="68">
        <v>43443</v>
      </c>
      <c r="P247" s="68">
        <v>43453</v>
      </c>
      <c r="Q247" s="68">
        <v>72686</v>
      </c>
      <c r="R247" s="72" t="s">
        <v>5840</v>
      </c>
      <c r="S247" s="72" t="s">
        <v>6781</v>
      </c>
      <c r="T247" s="70">
        <f>IF(Exts[cTB52]=DATE(2099,1,1), 0, IF(Exts[minV]&gt;52, 1, 2))</f>
        <v>2</v>
      </c>
      <c r="U247" s="69">
        <f t="shared" si="8"/>
        <v>1</v>
      </c>
      <c r="V247" s="69">
        <f>IF(Exts[cTB60]=DATE(2099,1,1), 0, IF(Exts[minV]&gt;60.9, 1, 2))</f>
        <v>2</v>
      </c>
      <c r="W247" s="70">
        <f>IF(Exts[cTB61-67]=DATE(2099,1,1), 0, IF(Exts[minV]&gt;67.9, 1, 2))</f>
        <v>2</v>
      </c>
      <c r="X247" s="70">
        <f>IF( OR( Exts[cTB68]=DATE(2099,1,1), Exts[Mext]=0 ), 0, IF( OR( Exts[maxV]&lt;68, Exts[minV]&gt;68 ), 2, 3)  )</f>
        <v>0</v>
      </c>
      <c r="Y247" s="71">
        <f>IF(SUBTOTAL(3,Exts[avgusers]),Exts[avgusers],0)</f>
        <v>857</v>
      </c>
      <c r="Z247" s="69">
        <f ca="1">IF(SUBTOTAL(3,Exts[CurVersion]),TODAY()-Exts[CurVersion],0)</f>
        <v>243</v>
      </c>
      <c r="AA247" s="69">
        <f>IF(Exts[cTB52]=DATE(2099,1,1), 0, Exts[cTB52]-$AA$6)</f>
        <v>655</v>
      </c>
      <c r="AB247" s="69">
        <f>IF(Exts[[#This Row],[cTB60]]=DATE(2099,1,1), 0, Exts[[#This Row],[cTB60]]-$AA$7)</f>
        <v>183</v>
      </c>
      <c r="AC247" s="69">
        <f>IF(Exts[[#This Row],[cTB68]]=DATE(2099,1,1), 0, Exts[[#This Row],[cTB68]]-$AA$8)</f>
        <v>0</v>
      </c>
      <c r="AD247" s="70">
        <f t="shared" si="9"/>
        <v>229</v>
      </c>
      <c r="AE247" s="70"/>
      <c r="AF247" s="70">
        <f>IF(Exts[[#This Row],[OID]], INDEX( Exts[], MATCH(Exts[[#This Row],[OID]],Exts[ID],0), MATCH("avgusers", Exts[#Headers],0) )+1, Exts[[#This Row],[avgusers]])</f>
        <v>857</v>
      </c>
      <c r="AG247" s="70"/>
      <c r="AH247" s="70"/>
      <c r="AI247" s="70"/>
    </row>
    <row r="248" spans="1:35" x14ac:dyDescent="0.35">
      <c r="A248" s="72">
        <v>6038</v>
      </c>
      <c r="B248" s="72" t="s">
        <v>534</v>
      </c>
      <c r="C248" s="72">
        <v>813</v>
      </c>
      <c r="D248" s="72">
        <v>44</v>
      </c>
      <c r="E248" s="68">
        <v>42002</v>
      </c>
      <c r="F248" s="72">
        <v>5</v>
      </c>
      <c r="G248" s="72">
        <v>48</v>
      </c>
      <c r="H248" s="72">
        <v>0</v>
      </c>
      <c r="I248" s="72">
        <v>1</v>
      </c>
      <c r="J248" s="72" t="s">
        <v>2246</v>
      </c>
      <c r="K248" s="72">
        <v>54957</v>
      </c>
      <c r="L248" s="72"/>
      <c r="M248" s="72"/>
      <c r="N248" s="68">
        <v>72686</v>
      </c>
      <c r="O248" s="68">
        <v>72686</v>
      </c>
      <c r="P248" s="68">
        <v>72686</v>
      </c>
      <c r="Q248" s="68">
        <v>72686</v>
      </c>
      <c r="R248" s="72" t="s">
        <v>5363</v>
      </c>
      <c r="S248" s="72" t="s">
        <v>3058</v>
      </c>
      <c r="T248" s="70">
        <f>IF(Exts[cTB52]=DATE(2099,1,1), 0, IF(Exts[minV]&gt;52, 1, 2))</f>
        <v>0</v>
      </c>
      <c r="U248" s="69">
        <f t="shared" si="8"/>
        <v>0</v>
      </c>
      <c r="V248" s="69">
        <f>IF(Exts[cTB60]=DATE(2099,1,1), 0, IF(Exts[minV]&gt;60.9, 1, 2))</f>
        <v>0</v>
      </c>
      <c r="W248" s="70">
        <f>IF(Exts[cTB61-67]=DATE(2099,1,1), 0, IF(Exts[minV]&gt;67.9, 1, 2))</f>
        <v>0</v>
      </c>
      <c r="X248" s="70">
        <f>IF( OR( Exts[cTB68]=DATE(2099,1,1), Exts[Mext]=0 ), 0, IF( OR( Exts[maxV]&lt;68, Exts[minV]&gt;68 ), 2, 3)  )</f>
        <v>0</v>
      </c>
      <c r="Y248" s="71">
        <f>IF(SUBTOTAL(3,Exts[avgusers]),Exts[avgusers],0)</f>
        <v>813</v>
      </c>
      <c r="Z248" s="69">
        <f ca="1">IF(SUBTOTAL(3,Exts[CurVersion]),TODAY()-Exts[CurVersion],0)</f>
        <v>1723</v>
      </c>
      <c r="AA248" s="69">
        <f>IF(Exts[cTB52]=DATE(2099,1,1), 0, Exts[cTB52]-$AA$6)</f>
        <v>0</v>
      </c>
      <c r="AB248" s="69">
        <f>IF(Exts[[#This Row],[cTB60]]=DATE(2099,1,1), 0, Exts[[#This Row],[cTB60]]-$AA$7)</f>
        <v>0</v>
      </c>
      <c r="AC248" s="69">
        <f>IF(Exts[[#This Row],[cTB68]]=DATE(2099,1,1), 0, Exts[[#This Row],[cTB68]]-$AA$8)</f>
        <v>0</v>
      </c>
      <c r="AD248" s="70">
        <f t="shared" si="9"/>
        <v>230</v>
      </c>
      <c r="AE248" s="70"/>
      <c r="AF248" s="70">
        <f>IF(Exts[[#This Row],[OID]], INDEX( Exts[], MATCH(Exts[[#This Row],[OID]],Exts[ID],0), MATCH("avgusers", Exts[#Headers],0) )+1, Exts[[#This Row],[avgusers]])</f>
        <v>813</v>
      </c>
      <c r="AG248" s="70"/>
      <c r="AH248" s="70"/>
      <c r="AI248" s="70"/>
    </row>
    <row r="249" spans="1:35" x14ac:dyDescent="0.35">
      <c r="A249" s="72">
        <v>161710</v>
      </c>
      <c r="B249" s="72" t="s">
        <v>878</v>
      </c>
      <c r="C249" s="72">
        <v>797</v>
      </c>
      <c r="D249" s="72">
        <v>32</v>
      </c>
      <c r="E249" s="68">
        <v>43496</v>
      </c>
      <c r="F249" s="72">
        <v>60.5</v>
      </c>
      <c r="G249" s="72">
        <v>60</v>
      </c>
      <c r="H249" s="72">
        <v>0</v>
      </c>
      <c r="I249" s="72">
        <v>2</v>
      </c>
      <c r="J249" s="72" t="s">
        <v>879</v>
      </c>
      <c r="K249" s="72">
        <v>2657359</v>
      </c>
      <c r="L249" s="72">
        <v>5697171</v>
      </c>
      <c r="M249" s="72"/>
      <c r="N249" s="68">
        <v>72686</v>
      </c>
      <c r="O249" s="68">
        <v>43350</v>
      </c>
      <c r="P249" s="68">
        <v>72686</v>
      </c>
      <c r="Q249" s="68">
        <v>72686</v>
      </c>
      <c r="R249" s="72" t="s">
        <v>5676</v>
      </c>
      <c r="S249" s="72" t="s">
        <v>5677</v>
      </c>
      <c r="T249" s="70">
        <f>IF(Exts[cTB52]=DATE(2099,1,1), 0, IF(Exts[minV]&gt;52, 1, 2))</f>
        <v>0</v>
      </c>
      <c r="U249" s="69">
        <f t="shared" si="8"/>
        <v>0</v>
      </c>
      <c r="V249" s="69">
        <f>IF(Exts[cTB60]=DATE(2099,1,1), 0, IF(Exts[minV]&gt;60.9, 1, 2))</f>
        <v>2</v>
      </c>
      <c r="W249" s="70">
        <f>IF(Exts[cTB61-67]=DATE(2099,1,1), 0, IF(Exts[minV]&gt;67.9, 1, 2))</f>
        <v>0</v>
      </c>
      <c r="X249" s="70">
        <f>IF( OR( Exts[cTB68]=DATE(2099,1,1), Exts[Mext]=0 ), 0, IF( OR( Exts[maxV]&lt;68, Exts[minV]&gt;68 ), 2, 3)  )</f>
        <v>0</v>
      </c>
      <c r="Y249" s="71">
        <f>IF(SUBTOTAL(3,Exts[avgusers]),Exts[avgusers],0)</f>
        <v>797</v>
      </c>
      <c r="Z249" s="69">
        <f ca="1">IF(SUBTOTAL(3,Exts[CurVersion]),TODAY()-Exts[CurVersion],0)</f>
        <v>229</v>
      </c>
      <c r="AA249" s="69">
        <f>IF(Exts[cTB52]=DATE(2099,1,1), 0, Exts[cTB52]-$AA$6)</f>
        <v>0</v>
      </c>
      <c r="AB249" s="69">
        <f>IF(Exts[[#This Row],[cTB60]]=DATE(2099,1,1), 0, Exts[[#This Row],[cTB60]]-$AA$7)</f>
        <v>90</v>
      </c>
      <c r="AC249" s="69">
        <f>IF(Exts[[#This Row],[cTB68]]=DATE(2099,1,1), 0, Exts[[#This Row],[cTB68]]-$AA$8)</f>
        <v>0</v>
      </c>
      <c r="AD249" s="70">
        <f t="shared" si="9"/>
        <v>231</v>
      </c>
      <c r="AE249" s="70"/>
      <c r="AF249" s="70">
        <f>IF(Exts[[#This Row],[OID]], INDEX( Exts[], MATCH(Exts[[#This Row],[OID]],Exts[ID],0), MATCH("avgusers", Exts[#Headers],0) )+1, Exts[[#This Row],[avgusers]])</f>
        <v>797</v>
      </c>
      <c r="AG249" s="70"/>
      <c r="AH249" s="70"/>
      <c r="AI249" s="70"/>
    </row>
    <row r="250" spans="1:35" x14ac:dyDescent="0.35">
      <c r="A250" s="72">
        <v>377585</v>
      </c>
      <c r="B250" s="72" t="s">
        <v>246</v>
      </c>
      <c r="C250" s="72">
        <v>785</v>
      </c>
      <c r="D250" s="72">
        <v>61</v>
      </c>
      <c r="E250" s="68">
        <v>42483</v>
      </c>
      <c r="F250" s="72">
        <v>3</v>
      </c>
      <c r="G250" s="72">
        <v>52</v>
      </c>
      <c r="H250" s="72">
        <v>0</v>
      </c>
      <c r="I250" s="72">
        <v>1</v>
      </c>
      <c r="J250" s="72" t="s">
        <v>247</v>
      </c>
      <c r="K250" s="72">
        <v>6250238</v>
      </c>
      <c r="L250" s="72"/>
      <c r="M250" s="72"/>
      <c r="N250" s="68">
        <v>42482</v>
      </c>
      <c r="O250" s="68">
        <v>72686</v>
      </c>
      <c r="P250" s="68">
        <v>72686</v>
      </c>
      <c r="Q250" s="68">
        <v>72686</v>
      </c>
      <c r="R250" s="72" t="s">
        <v>6048</v>
      </c>
      <c r="S250" s="72" t="s">
        <v>3058</v>
      </c>
      <c r="T250" s="70">
        <f>IF(Exts[cTB52]=DATE(2099,1,1), 0, IF(Exts[minV]&gt;52, 1, 2))</f>
        <v>2</v>
      </c>
      <c r="U250" s="69">
        <f t="shared" si="8"/>
        <v>0</v>
      </c>
      <c r="V250" s="69">
        <f>IF(Exts[cTB60]=DATE(2099,1,1), 0, IF(Exts[minV]&gt;60.9, 1, 2))</f>
        <v>0</v>
      </c>
      <c r="W250" s="70">
        <f>IF(Exts[cTB61-67]=DATE(2099,1,1), 0, IF(Exts[minV]&gt;67.9, 1, 2))</f>
        <v>0</v>
      </c>
      <c r="X250" s="70">
        <f>IF( OR( Exts[cTB68]=DATE(2099,1,1), Exts[Mext]=0 ), 0, IF( OR( Exts[maxV]&lt;68, Exts[minV]&gt;68 ), 2, 3)  )</f>
        <v>0</v>
      </c>
      <c r="Y250" s="71">
        <f>IF(SUBTOTAL(3,Exts[avgusers]),Exts[avgusers],0)</f>
        <v>785</v>
      </c>
      <c r="Z250" s="69">
        <f ca="1">IF(SUBTOTAL(3,Exts[CurVersion]),TODAY()-Exts[CurVersion],0)</f>
        <v>1242</v>
      </c>
      <c r="AA250" s="69">
        <f>IF(Exts[cTB52]=DATE(2099,1,1), 0, Exts[cTB52]-$AA$6)</f>
        <v>-316</v>
      </c>
      <c r="AB250" s="69">
        <f>IF(Exts[[#This Row],[cTB60]]=DATE(2099,1,1), 0, Exts[[#This Row],[cTB60]]-$AA$7)</f>
        <v>0</v>
      </c>
      <c r="AC250" s="69">
        <f>IF(Exts[[#This Row],[cTB68]]=DATE(2099,1,1), 0, Exts[[#This Row],[cTB68]]-$AA$8)</f>
        <v>0</v>
      </c>
      <c r="AD250" s="70">
        <f t="shared" si="9"/>
        <v>232</v>
      </c>
      <c r="AE250" s="70"/>
      <c r="AF250" s="70">
        <f>IF(Exts[[#This Row],[OID]], INDEX( Exts[], MATCH(Exts[[#This Row],[OID]],Exts[ID],0), MATCH("avgusers", Exts[#Headers],0) )+1, Exts[[#This Row],[avgusers]])</f>
        <v>785</v>
      </c>
      <c r="AG250" s="70"/>
      <c r="AH250" s="70"/>
      <c r="AI250" s="70"/>
    </row>
    <row r="251" spans="1:35" x14ac:dyDescent="0.35">
      <c r="A251" s="72">
        <v>376453</v>
      </c>
      <c r="B251" s="72" t="s">
        <v>889</v>
      </c>
      <c r="C251" s="72">
        <v>773</v>
      </c>
      <c r="D251" s="72">
        <v>24</v>
      </c>
      <c r="E251" s="68">
        <v>43371</v>
      </c>
      <c r="F251" s="72">
        <v>3</v>
      </c>
      <c r="G251" s="72">
        <v>61</v>
      </c>
      <c r="H251" s="72">
        <v>0</v>
      </c>
      <c r="I251" s="72">
        <v>1</v>
      </c>
      <c r="J251" s="72" t="s">
        <v>279</v>
      </c>
      <c r="K251" s="72">
        <v>1660309</v>
      </c>
      <c r="L251" s="72"/>
      <c r="M251" s="72"/>
      <c r="N251" s="68">
        <v>43370</v>
      </c>
      <c r="O251" s="68">
        <v>43370</v>
      </c>
      <c r="P251" s="68">
        <v>43370</v>
      </c>
      <c r="Q251" s="68">
        <v>72686</v>
      </c>
      <c r="R251" s="72" t="s">
        <v>6044</v>
      </c>
      <c r="S251" s="72" t="s">
        <v>3058</v>
      </c>
      <c r="T251" s="70">
        <f>IF(Exts[cTB52]=DATE(2099,1,1), 0, IF(Exts[minV]&gt;52, 1, 2))</f>
        <v>2</v>
      </c>
      <c r="U251" s="69">
        <f t="shared" si="8"/>
        <v>1</v>
      </c>
      <c r="V251" s="69">
        <f>IF(Exts[cTB60]=DATE(2099,1,1), 0, IF(Exts[minV]&gt;60.9, 1, 2))</f>
        <v>2</v>
      </c>
      <c r="W251" s="70">
        <f>IF(Exts[cTB61-67]=DATE(2099,1,1), 0, IF(Exts[minV]&gt;67.9, 1, 2))</f>
        <v>2</v>
      </c>
      <c r="X251" s="70">
        <f>IF( OR( Exts[cTB68]=DATE(2099,1,1), Exts[Mext]=0 ), 0, IF( OR( Exts[maxV]&lt;68, Exts[minV]&gt;68 ), 2, 3)  )</f>
        <v>0</v>
      </c>
      <c r="Y251" s="71">
        <f>IF(SUBTOTAL(3,Exts[avgusers]),Exts[avgusers],0)</f>
        <v>773</v>
      </c>
      <c r="Z251" s="69">
        <f ca="1">IF(SUBTOTAL(3,Exts[CurVersion]),TODAY()-Exts[CurVersion],0)</f>
        <v>354</v>
      </c>
      <c r="AA251" s="69">
        <f>IF(Exts[cTB52]=DATE(2099,1,1), 0, Exts[cTB52]-$AA$6)</f>
        <v>572</v>
      </c>
      <c r="AB251" s="69">
        <f>IF(Exts[[#This Row],[cTB60]]=DATE(2099,1,1), 0, Exts[[#This Row],[cTB60]]-$AA$7)</f>
        <v>110</v>
      </c>
      <c r="AC251" s="69">
        <f>IF(Exts[[#This Row],[cTB68]]=DATE(2099,1,1), 0, Exts[[#This Row],[cTB68]]-$AA$8)</f>
        <v>0</v>
      </c>
      <c r="AD251" s="70">
        <f t="shared" si="9"/>
        <v>233</v>
      </c>
      <c r="AE251" s="70"/>
      <c r="AF251" s="70">
        <f>IF(Exts[[#This Row],[OID]], INDEX( Exts[], MATCH(Exts[[#This Row],[OID]],Exts[ID],0), MATCH("avgusers", Exts[#Headers],0) )+1, Exts[[#This Row],[avgusers]])</f>
        <v>773</v>
      </c>
      <c r="AG251" s="70"/>
      <c r="AH251" s="70"/>
      <c r="AI251" s="70"/>
    </row>
    <row r="252" spans="1:35" x14ac:dyDescent="0.35">
      <c r="A252" s="72">
        <v>14896</v>
      </c>
      <c r="B252" s="72" t="s">
        <v>882</v>
      </c>
      <c r="C252" s="72">
        <v>764</v>
      </c>
      <c r="D252" s="72">
        <v>23</v>
      </c>
      <c r="E252" s="68">
        <v>43606</v>
      </c>
      <c r="F252" s="72">
        <v>60</v>
      </c>
      <c r="G252" s="72">
        <v>100</v>
      </c>
      <c r="H252" s="72">
        <v>1</v>
      </c>
      <c r="I252" s="72">
        <v>2</v>
      </c>
      <c r="J252" s="72" t="s">
        <v>883</v>
      </c>
      <c r="K252" s="72">
        <v>631</v>
      </c>
      <c r="L252" s="72">
        <v>14161498</v>
      </c>
      <c r="M252" s="72"/>
      <c r="N252" s="68">
        <v>72686</v>
      </c>
      <c r="O252" s="68">
        <v>43497</v>
      </c>
      <c r="P252" s="68">
        <v>43540</v>
      </c>
      <c r="Q252" s="68">
        <v>43540</v>
      </c>
      <c r="R252" s="72" t="s">
        <v>5558</v>
      </c>
      <c r="S252" s="72" t="s">
        <v>5559</v>
      </c>
      <c r="T252" s="70">
        <f>IF(Exts[cTB52]=DATE(2099,1,1), 0, IF(Exts[minV]&gt;52, 1, 2))</f>
        <v>0</v>
      </c>
      <c r="U252" s="69">
        <f t="shared" si="8"/>
        <v>0</v>
      </c>
      <c r="V252" s="69">
        <f>IF(Exts[cTB60]=DATE(2099,1,1), 0, IF(Exts[minV]&gt;60.9, 1, 2))</f>
        <v>2</v>
      </c>
      <c r="W252" s="70">
        <f>IF(Exts[cTB61-67]=DATE(2099,1,1), 0, IF(Exts[minV]&gt;67.9, 1, 2))</f>
        <v>2</v>
      </c>
      <c r="X252" s="70">
        <f>IF( OR( Exts[cTB68]=DATE(2099,1,1), Exts[Mext]=0 ), 0, IF( OR( Exts[maxV]&lt;68, Exts[minV]&gt;68 ), 2, 3)  )</f>
        <v>3</v>
      </c>
      <c r="Y252" s="71">
        <f>IF(SUBTOTAL(3,Exts[avgusers]),Exts[avgusers],0)</f>
        <v>764</v>
      </c>
      <c r="Z252" s="69">
        <f ca="1">IF(SUBTOTAL(3,Exts[CurVersion]),TODAY()-Exts[CurVersion],0)</f>
        <v>119</v>
      </c>
      <c r="AA252" s="69">
        <f>IF(Exts[cTB52]=DATE(2099,1,1), 0, Exts[cTB52]-$AA$6)</f>
        <v>0</v>
      </c>
      <c r="AB252" s="69">
        <f>IF(Exts[[#This Row],[cTB60]]=DATE(2099,1,1), 0, Exts[[#This Row],[cTB60]]-$AA$7)</f>
        <v>237</v>
      </c>
      <c r="AC252" s="69">
        <f>IF(Exts[[#This Row],[cTB68]]=DATE(2099,1,1), 0, Exts[[#This Row],[cTB68]]-$AA$8)</f>
        <v>-157</v>
      </c>
      <c r="AD252" s="70">
        <f t="shared" si="9"/>
        <v>234</v>
      </c>
      <c r="AE252" s="70"/>
      <c r="AF252" s="70">
        <f>IF(Exts[[#This Row],[OID]], INDEX( Exts[], MATCH(Exts[[#This Row],[OID]],Exts[ID],0), MATCH("avgusers", Exts[#Headers],0) )+1, Exts[[#This Row],[avgusers]])</f>
        <v>764</v>
      </c>
      <c r="AG252" s="70"/>
      <c r="AH252" s="70"/>
      <c r="AI252" s="70"/>
    </row>
    <row r="253" spans="1:35" x14ac:dyDescent="0.35">
      <c r="A253" s="72">
        <v>381417</v>
      </c>
      <c r="B253" s="72" t="s">
        <v>536</v>
      </c>
      <c r="C253" s="72">
        <v>757</v>
      </c>
      <c r="D253" s="72">
        <v>261</v>
      </c>
      <c r="E253" s="68">
        <v>43400</v>
      </c>
      <c r="F253" s="72">
        <v>52</v>
      </c>
      <c r="G253" s="72">
        <v>60</v>
      </c>
      <c r="H253" s="72">
        <v>0</v>
      </c>
      <c r="I253" s="72">
        <v>1</v>
      </c>
      <c r="J253" s="72" t="s">
        <v>280</v>
      </c>
      <c r="K253" s="72">
        <v>6081699</v>
      </c>
      <c r="L253" s="72"/>
      <c r="M253" s="72"/>
      <c r="N253" s="68">
        <v>42828</v>
      </c>
      <c r="O253" s="68">
        <v>43224</v>
      </c>
      <c r="P253" s="68">
        <v>72686</v>
      </c>
      <c r="Q253" s="68">
        <v>72686</v>
      </c>
      <c r="R253" s="72" t="s">
        <v>6054</v>
      </c>
      <c r="S253" s="72" t="s">
        <v>6055</v>
      </c>
      <c r="T253" s="70">
        <f>IF(Exts[cTB52]=DATE(2099,1,1), 0, IF(Exts[minV]&gt;52, 1, 2))</f>
        <v>2</v>
      </c>
      <c r="U253" s="69">
        <f t="shared" si="8"/>
        <v>1</v>
      </c>
      <c r="V253" s="69">
        <f>IF(Exts[cTB60]=DATE(2099,1,1), 0, IF(Exts[minV]&gt;60.9, 1, 2))</f>
        <v>2</v>
      </c>
      <c r="W253" s="70">
        <f>IF(Exts[cTB61-67]=DATE(2099,1,1), 0, IF(Exts[minV]&gt;67.9, 1, 2))</f>
        <v>0</v>
      </c>
      <c r="X253" s="70">
        <f>IF( OR( Exts[cTB68]=DATE(2099,1,1), Exts[Mext]=0 ), 0, IF( OR( Exts[maxV]&lt;68, Exts[minV]&gt;68 ), 2, 3)  )</f>
        <v>0</v>
      </c>
      <c r="Y253" s="71">
        <f>IF(SUBTOTAL(3,Exts[avgusers]),Exts[avgusers],0)</f>
        <v>757</v>
      </c>
      <c r="Z253" s="69">
        <f ca="1">IF(SUBTOTAL(3,Exts[CurVersion]),TODAY()-Exts[CurVersion],0)</f>
        <v>325</v>
      </c>
      <c r="AA253" s="69">
        <f>IF(Exts[cTB52]=DATE(2099,1,1), 0, Exts[cTB52]-$AA$6)</f>
        <v>30</v>
      </c>
      <c r="AB253" s="69">
        <f>IF(Exts[[#This Row],[cTB60]]=DATE(2099,1,1), 0, Exts[[#This Row],[cTB60]]-$AA$7)</f>
        <v>-36</v>
      </c>
      <c r="AC253" s="69">
        <f>IF(Exts[[#This Row],[cTB68]]=DATE(2099,1,1), 0, Exts[[#This Row],[cTB68]]-$AA$8)</f>
        <v>0</v>
      </c>
      <c r="AD253" s="70">
        <f t="shared" si="9"/>
        <v>235</v>
      </c>
      <c r="AE253" s="70"/>
      <c r="AF253" s="70">
        <f>IF(Exts[[#This Row],[OID]], INDEX( Exts[], MATCH(Exts[[#This Row],[OID]],Exts[ID],0), MATCH("avgusers", Exts[#Headers],0) )+1, Exts[[#This Row],[avgusers]])</f>
        <v>757</v>
      </c>
      <c r="AG253" s="70"/>
      <c r="AH253" s="70"/>
      <c r="AI253" s="70"/>
    </row>
    <row r="254" spans="1:35" x14ac:dyDescent="0.35">
      <c r="A254" s="72">
        <v>75777</v>
      </c>
      <c r="B254" s="72" t="s">
        <v>541</v>
      </c>
      <c r="C254" s="72">
        <v>752</v>
      </c>
      <c r="D254" s="72">
        <v>83</v>
      </c>
      <c r="E254" s="68">
        <v>43228</v>
      </c>
      <c r="F254" s="72">
        <v>22</v>
      </c>
      <c r="G254" s="72">
        <v>60</v>
      </c>
      <c r="H254" s="72">
        <v>0</v>
      </c>
      <c r="I254" s="72">
        <v>1</v>
      </c>
      <c r="J254" s="72" t="s">
        <v>58</v>
      </c>
      <c r="K254" s="72">
        <v>66492</v>
      </c>
      <c r="L254" s="72"/>
      <c r="M254" s="72"/>
      <c r="N254" s="68">
        <v>42783</v>
      </c>
      <c r="O254" s="68">
        <v>43227</v>
      </c>
      <c r="P254" s="68">
        <v>72686</v>
      </c>
      <c r="Q254" s="68">
        <v>72686</v>
      </c>
      <c r="R254" s="72" t="s">
        <v>5625</v>
      </c>
      <c r="S254" s="72" t="s">
        <v>5626</v>
      </c>
      <c r="T254" s="70">
        <f>IF(Exts[cTB52]=DATE(2099,1,1), 0, IF(Exts[minV]&gt;52, 1, 2))</f>
        <v>2</v>
      </c>
      <c r="U254" s="69">
        <f t="shared" si="8"/>
        <v>1</v>
      </c>
      <c r="V254" s="69">
        <f>IF(Exts[cTB60]=DATE(2099,1,1), 0, IF(Exts[minV]&gt;60.9, 1, 2))</f>
        <v>2</v>
      </c>
      <c r="W254" s="70">
        <f>IF(Exts[cTB61-67]=DATE(2099,1,1), 0, IF(Exts[minV]&gt;67.9, 1, 2))</f>
        <v>0</v>
      </c>
      <c r="X254" s="70">
        <f>IF( OR( Exts[cTB68]=DATE(2099,1,1), Exts[Mext]=0 ), 0, IF( OR( Exts[maxV]&lt;68, Exts[minV]&gt;68 ), 2, 3)  )</f>
        <v>0</v>
      </c>
      <c r="Y254" s="71">
        <f>IF(SUBTOTAL(3,Exts[avgusers]),Exts[avgusers],0)</f>
        <v>752</v>
      </c>
      <c r="Z254" s="69">
        <f ca="1">IF(SUBTOTAL(3,Exts[CurVersion]),TODAY()-Exts[CurVersion],0)</f>
        <v>497</v>
      </c>
      <c r="AA254" s="69">
        <f>IF(Exts[cTB52]=DATE(2099,1,1), 0, Exts[cTB52]-$AA$6)</f>
        <v>-15</v>
      </c>
      <c r="AB254" s="69">
        <f>IF(Exts[[#This Row],[cTB60]]=DATE(2099,1,1), 0, Exts[[#This Row],[cTB60]]-$AA$7)</f>
        <v>-33</v>
      </c>
      <c r="AC254" s="69">
        <f>IF(Exts[[#This Row],[cTB68]]=DATE(2099,1,1), 0, Exts[[#This Row],[cTB68]]-$AA$8)</f>
        <v>0</v>
      </c>
      <c r="AD254" s="70">
        <f t="shared" si="9"/>
        <v>236</v>
      </c>
      <c r="AE254" s="70"/>
      <c r="AF254" s="70">
        <f>IF(Exts[[#This Row],[OID]], INDEX( Exts[], MATCH(Exts[[#This Row],[OID]],Exts[ID],0), MATCH("avgusers", Exts[#Headers],0) )+1, Exts[[#This Row],[avgusers]])</f>
        <v>752</v>
      </c>
      <c r="AG254" s="70"/>
      <c r="AH254" s="70"/>
      <c r="AI254" s="70"/>
    </row>
    <row r="255" spans="1:35" x14ac:dyDescent="0.35">
      <c r="A255" s="72">
        <v>676875</v>
      </c>
      <c r="B255" s="72" t="s">
        <v>537</v>
      </c>
      <c r="C255" s="72">
        <v>747</v>
      </c>
      <c r="D255" s="72">
        <v>52</v>
      </c>
      <c r="E255" s="68">
        <v>43705</v>
      </c>
      <c r="F255" s="72">
        <v>24</v>
      </c>
      <c r="G255" s="72">
        <v>60</v>
      </c>
      <c r="H255" s="72">
        <v>0</v>
      </c>
      <c r="I255" s="72">
        <v>1</v>
      </c>
      <c r="J255" s="72" t="s">
        <v>432</v>
      </c>
      <c r="K255" s="72">
        <v>6800362</v>
      </c>
      <c r="L255" s="72"/>
      <c r="M255" s="72"/>
      <c r="N255" s="68">
        <v>42500</v>
      </c>
      <c r="O255" s="68">
        <v>43142</v>
      </c>
      <c r="P255" s="68">
        <v>72686</v>
      </c>
      <c r="Q255" s="68">
        <v>72686</v>
      </c>
      <c r="R255" s="72" t="s">
        <v>6502</v>
      </c>
      <c r="S255" s="72" t="s">
        <v>6503</v>
      </c>
      <c r="T255" s="70">
        <f>IF(Exts[cTB52]=DATE(2099,1,1), 0, IF(Exts[minV]&gt;52, 1, 2))</f>
        <v>2</v>
      </c>
      <c r="U255" s="69">
        <f t="shared" si="8"/>
        <v>1</v>
      </c>
      <c r="V255" s="69">
        <f>IF(Exts[cTB60]=DATE(2099,1,1), 0, IF(Exts[minV]&gt;60.9, 1, 2))</f>
        <v>2</v>
      </c>
      <c r="W255" s="70">
        <f>IF(Exts[cTB61-67]=DATE(2099,1,1), 0, IF(Exts[minV]&gt;67.9, 1, 2))</f>
        <v>0</v>
      </c>
      <c r="X255" s="70">
        <f>IF( OR( Exts[cTB68]=DATE(2099,1,1), Exts[Mext]=0 ), 0, IF( OR( Exts[maxV]&lt;68, Exts[minV]&gt;68 ), 2, 3)  )</f>
        <v>0</v>
      </c>
      <c r="Y255" s="71">
        <f>IF(SUBTOTAL(3,Exts[avgusers]),Exts[avgusers],0)</f>
        <v>747</v>
      </c>
      <c r="Z255" s="69">
        <f ca="1">IF(SUBTOTAL(3,Exts[CurVersion]),TODAY()-Exts[CurVersion],0)</f>
        <v>20</v>
      </c>
      <c r="AA255" s="69">
        <f>IF(Exts[cTB52]=DATE(2099,1,1), 0, Exts[cTB52]-$AA$6)</f>
        <v>-298</v>
      </c>
      <c r="AB255" s="69">
        <f>IF(Exts[[#This Row],[cTB60]]=DATE(2099,1,1), 0, Exts[[#This Row],[cTB60]]-$AA$7)</f>
        <v>-118</v>
      </c>
      <c r="AC255" s="69">
        <f>IF(Exts[[#This Row],[cTB68]]=DATE(2099,1,1), 0, Exts[[#This Row],[cTB68]]-$AA$8)</f>
        <v>0</v>
      </c>
      <c r="AD255" s="70">
        <f t="shared" si="9"/>
        <v>237</v>
      </c>
      <c r="AE255" s="70"/>
      <c r="AF255" s="70">
        <f>IF(Exts[[#This Row],[OID]], INDEX( Exts[], MATCH(Exts[[#This Row],[OID]],Exts[ID],0), MATCH("avgusers", Exts[#Headers],0) )+1, Exts[[#This Row],[avgusers]])</f>
        <v>747</v>
      </c>
      <c r="AG255" s="70"/>
      <c r="AH255" s="70"/>
      <c r="AI255" s="70"/>
    </row>
    <row r="256" spans="1:35" x14ac:dyDescent="0.35">
      <c r="A256" s="72">
        <v>327780</v>
      </c>
      <c r="B256" s="72" t="s">
        <v>886</v>
      </c>
      <c r="C256" s="72">
        <v>734</v>
      </c>
      <c r="D256" s="72">
        <v>34</v>
      </c>
      <c r="E256" s="68">
        <v>43670</v>
      </c>
      <c r="F256" s="72">
        <v>3.3</v>
      </c>
      <c r="G256" s="72">
        <v>63</v>
      </c>
      <c r="H256" s="72">
        <v>0</v>
      </c>
      <c r="I256" s="72">
        <v>1</v>
      </c>
      <c r="J256" s="72" t="s">
        <v>167</v>
      </c>
      <c r="K256" s="72">
        <v>630411</v>
      </c>
      <c r="L256" s="72"/>
      <c r="M256" s="72"/>
      <c r="N256" s="68">
        <v>42188</v>
      </c>
      <c r="O256" s="68">
        <v>43315</v>
      </c>
      <c r="P256" s="68">
        <v>43315</v>
      </c>
      <c r="Q256" s="68">
        <v>72686</v>
      </c>
      <c r="R256" s="72" t="s">
        <v>5883</v>
      </c>
      <c r="S256" s="72" t="s">
        <v>3058</v>
      </c>
      <c r="T256" s="70">
        <f>IF(Exts[cTB52]=DATE(2099,1,1), 0, IF(Exts[minV]&gt;52, 1, 2))</f>
        <v>2</v>
      </c>
      <c r="U256" s="69">
        <f t="shared" si="8"/>
        <v>1</v>
      </c>
      <c r="V256" s="69">
        <f>IF(Exts[cTB60]=DATE(2099,1,1), 0, IF(Exts[minV]&gt;60.9, 1, 2))</f>
        <v>2</v>
      </c>
      <c r="W256" s="70">
        <f>IF(Exts[cTB61-67]=DATE(2099,1,1), 0, IF(Exts[minV]&gt;67.9, 1, 2))</f>
        <v>2</v>
      </c>
      <c r="X256" s="70">
        <f>IF( OR( Exts[cTB68]=DATE(2099,1,1), Exts[Mext]=0 ), 0, IF( OR( Exts[maxV]&lt;68, Exts[minV]&gt;68 ), 2, 3)  )</f>
        <v>0</v>
      </c>
      <c r="Y256" s="71">
        <f>IF(SUBTOTAL(3,Exts[avgusers]),Exts[avgusers],0)</f>
        <v>734</v>
      </c>
      <c r="Z256" s="69">
        <f ca="1">IF(SUBTOTAL(3,Exts[CurVersion]),TODAY()-Exts[CurVersion],0)</f>
        <v>55</v>
      </c>
      <c r="AA256" s="69">
        <f>IF(Exts[cTB52]=DATE(2099,1,1), 0, Exts[cTB52]-$AA$6)</f>
        <v>-610</v>
      </c>
      <c r="AB256" s="69">
        <f>IF(Exts[[#This Row],[cTB60]]=DATE(2099,1,1), 0, Exts[[#This Row],[cTB60]]-$AA$7)</f>
        <v>55</v>
      </c>
      <c r="AC256" s="69">
        <f>IF(Exts[[#This Row],[cTB68]]=DATE(2099,1,1), 0, Exts[[#This Row],[cTB68]]-$AA$8)</f>
        <v>0</v>
      </c>
      <c r="AD256" s="70">
        <f t="shared" si="9"/>
        <v>238</v>
      </c>
      <c r="AE256" s="70"/>
      <c r="AF256" s="70">
        <f>IF(Exts[[#This Row],[OID]], INDEX( Exts[], MATCH(Exts[[#This Row],[OID]],Exts[ID],0), MATCH("avgusers", Exts[#Headers],0) )+1, Exts[[#This Row],[avgusers]])</f>
        <v>734</v>
      </c>
      <c r="AG256" s="70"/>
      <c r="AH256" s="70"/>
      <c r="AI256" s="70"/>
    </row>
    <row r="257" spans="1:35" x14ac:dyDescent="0.35">
      <c r="A257" s="72">
        <v>975494</v>
      </c>
      <c r="B257" s="72" t="s">
        <v>544</v>
      </c>
      <c r="C257" s="72">
        <v>734</v>
      </c>
      <c r="D257" s="72">
        <v>87</v>
      </c>
      <c r="E257" s="68">
        <v>43436</v>
      </c>
      <c r="F257" s="72">
        <v>60</v>
      </c>
      <c r="G257" s="72">
        <v>60</v>
      </c>
      <c r="H257" s="72">
        <v>0</v>
      </c>
      <c r="I257" s="72">
        <v>1</v>
      </c>
      <c r="J257" s="72" t="s">
        <v>282</v>
      </c>
      <c r="K257" s="72">
        <v>6098061</v>
      </c>
      <c r="L257" s="72"/>
      <c r="M257" s="72"/>
      <c r="N257" s="68">
        <v>43244</v>
      </c>
      <c r="O257" s="68">
        <v>43325</v>
      </c>
      <c r="P257" s="68">
        <v>43325</v>
      </c>
      <c r="Q257" s="68">
        <v>72686</v>
      </c>
      <c r="R257" s="72" t="s">
        <v>6669</v>
      </c>
      <c r="S257" s="72" t="s">
        <v>6670</v>
      </c>
      <c r="T257" s="70">
        <f>IF(Exts[cTB52]=DATE(2099,1,1), 0, IF(Exts[minV]&gt;52, 1, 2))</f>
        <v>1</v>
      </c>
      <c r="U257" s="69">
        <f t="shared" si="8"/>
        <v>0</v>
      </c>
      <c r="V257" s="69">
        <f>IF(Exts[cTB60]=DATE(2099,1,1), 0, IF(Exts[minV]&gt;60.9, 1, 2))</f>
        <v>2</v>
      </c>
      <c r="W257" s="70">
        <f>IF(Exts[cTB61-67]=DATE(2099,1,1), 0, IF(Exts[minV]&gt;67.9, 1, 2))</f>
        <v>2</v>
      </c>
      <c r="X257" s="70">
        <f>IF( OR( Exts[cTB68]=DATE(2099,1,1), Exts[Mext]=0 ), 0, IF( OR( Exts[maxV]&lt;68, Exts[minV]&gt;68 ), 2, 3)  )</f>
        <v>0</v>
      </c>
      <c r="Y257" s="71">
        <f>IF(SUBTOTAL(3,Exts[avgusers]),Exts[avgusers],0)</f>
        <v>734</v>
      </c>
      <c r="Z257" s="69">
        <f ca="1">IF(SUBTOTAL(3,Exts[CurVersion]),TODAY()-Exts[CurVersion],0)</f>
        <v>289</v>
      </c>
      <c r="AA257" s="69">
        <f>IF(Exts[cTB52]=DATE(2099,1,1), 0, Exts[cTB52]-$AA$6)</f>
        <v>446</v>
      </c>
      <c r="AB257" s="69">
        <f>IF(Exts[[#This Row],[cTB60]]=DATE(2099,1,1), 0, Exts[[#This Row],[cTB60]]-$AA$7)</f>
        <v>65</v>
      </c>
      <c r="AC257" s="69">
        <f>IF(Exts[[#This Row],[cTB68]]=DATE(2099,1,1), 0, Exts[[#This Row],[cTB68]]-$AA$8)</f>
        <v>0</v>
      </c>
      <c r="AD257" s="70">
        <f t="shared" si="9"/>
        <v>239</v>
      </c>
      <c r="AE257" s="70"/>
      <c r="AF257" s="70">
        <f>IF(Exts[[#This Row],[OID]], INDEX( Exts[], MATCH(Exts[[#This Row],[OID]],Exts[ID],0), MATCH("avgusers", Exts[#Headers],0) )+1, Exts[[#This Row],[avgusers]])</f>
        <v>734</v>
      </c>
      <c r="AG257" s="70"/>
      <c r="AH257" s="70"/>
      <c r="AI257" s="70"/>
    </row>
    <row r="258" spans="1:35" x14ac:dyDescent="0.35">
      <c r="A258" s="72">
        <v>650068</v>
      </c>
      <c r="B258" s="72" t="s">
        <v>559</v>
      </c>
      <c r="C258" s="72">
        <v>711</v>
      </c>
      <c r="D258" s="72">
        <v>142</v>
      </c>
      <c r="E258" s="68">
        <v>43615</v>
      </c>
      <c r="F258" s="72">
        <v>60</v>
      </c>
      <c r="G258" s="72">
        <v>63</v>
      </c>
      <c r="H258" s="72">
        <v>0</v>
      </c>
      <c r="I258" s="72">
        <v>1</v>
      </c>
      <c r="J258" s="72" t="s">
        <v>292</v>
      </c>
      <c r="K258" s="72">
        <v>11859208</v>
      </c>
      <c r="L258" s="72"/>
      <c r="M258" s="72"/>
      <c r="N258" s="68">
        <v>42745</v>
      </c>
      <c r="O258" s="68">
        <v>43395</v>
      </c>
      <c r="P258" s="68">
        <v>43395</v>
      </c>
      <c r="Q258" s="68">
        <v>72686</v>
      </c>
      <c r="R258" s="72" t="s">
        <v>6469</v>
      </c>
      <c r="S258" s="72" t="s">
        <v>6470</v>
      </c>
      <c r="T258" s="70">
        <f>IF(Exts[cTB52]=DATE(2099,1,1), 0, IF(Exts[minV]&gt;52, 1, 2))</f>
        <v>1</v>
      </c>
      <c r="U258" s="69">
        <f t="shared" si="8"/>
        <v>0</v>
      </c>
      <c r="V258" s="69">
        <f>IF(Exts[cTB60]=DATE(2099,1,1), 0, IF(Exts[minV]&gt;60.9, 1, 2))</f>
        <v>2</v>
      </c>
      <c r="W258" s="70">
        <f>IF(Exts[cTB61-67]=DATE(2099,1,1), 0, IF(Exts[minV]&gt;67.9, 1, 2))</f>
        <v>2</v>
      </c>
      <c r="X258" s="70">
        <f>IF( OR( Exts[cTB68]=DATE(2099,1,1), Exts[Mext]=0 ), 0, IF( OR( Exts[maxV]&lt;68, Exts[minV]&gt;68 ), 2, 3)  )</f>
        <v>0</v>
      </c>
      <c r="Y258" s="71">
        <f>IF(SUBTOTAL(3,Exts[avgusers]),Exts[avgusers],0)</f>
        <v>711</v>
      </c>
      <c r="Z258" s="69">
        <f ca="1">IF(SUBTOTAL(3,Exts[CurVersion]),TODAY()-Exts[CurVersion],0)</f>
        <v>110</v>
      </c>
      <c r="AA258" s="69">
        <f>IF(Exts[cTB52]=DATE(2099,1,1), 0, Exts[cTB52]-$AA$6)</f>
        <v>-53</v>
      </c>
      <c r="AB258" s="69">
        <f>IF(Exts[[#This Row],[cTB60]]=DATE(2099,1,1), 0, Exts[[#This Row],[cTB60]]-$AA$7)</f>
        <v>135</v>
      </c>
      <c r="AC258" s="69">
        <f>IF(Exts[[#This Row],[cTB68]]=DATE(2099,1,1), 0, Exts[[#This Row],[cTB68]]-$AA$8)</f>
        <v>0</v>
      </c>
      <c r="AD258" s="70">
        <f t="shared" si="9"/>
        <v>240</v>
      </c>
      <c r="AE258" s="70"/>
      <c r="AF258" s="70">
        <f>IF(Exts[[#This Row],[OID]], INDEX( Exts[], MATCH(Exts[[#This Row],[OID]],Exts[ID],0), MATCH("avgusers", Exts[#Headers],0) )+1, Exts[[#This Row],[avgusers]])</f>
        <v>711</v>
      </c>
      <c r="AG258" s="70"/>
      <c r="AH258" s="70"/>
      <c r="AI258" s="70"/>
    </row>
    <row r="259" spans="1:35" x14ac:dyDescent="0.35">
      <c r="A259" s="72">
        <v>823247</v>
      </c>
      <c r="B259" s="72" t="s">
        <v>556</v>
      </c>
      <c r="C259" s="72">
        <v>705</v>
      </c>
      <c r="D259" s="72">
        <v>68</v>
      </c>
      <c r="E259" s="68">
        <v>42901</v>
      </c>
      <c r="F259" s="72">
        <v>45</v>
      </c>
      <c r="G259" s="72">
        <v>60</v>
      </c>
      <c r="H259" s="72">
        <v>0</v>
      </c>
      <c r="I259" s="72">
        <v>1</v>
      </c>
      <c r="J259" s="72" t="s">
        <v>290</v>
      </c>
      <c r="K259" s="72">
        <v>11074922</v>
      </c>
      <c r="L259" s="72"/>
      <c r="M259" s="72"/>
      <c r="N259" s="68">
        <v>42900</v>
      </c>
      <c r="O259" s="68">
        <v>42900</v>
      </c>
      <c r="P259" s="68">
        <v>72686</v>
      </c>
      <c r="Q259" s="68">
        <v>72686</v>
      </c>
      <c r="R259" s="72" t="s">
        <v>6628</v>
      </c>
      <c r="S259" s="72" t="s">
        <v>3058</v>
      </c>
      <c r="T259" s="70">
        <f>IF(Exts[cTB52]=DATE(2099,1,1), 0, IF(Exts[minV]&gt;52, 1, 2))</f>
        <v>2</v>
      </c>
      <c r="U259" s="69">
        <f t="shared" si="8"/>
        <v>1</v>
      </c>
      <c r="V259" s="69">
        <f>IF(Exts[cTB60]=DATE(2099,1,1), 0, IF(Exts[minV]&gt;60.9, 1, 2))</f>
        <v>2</v>
      </c>
      <c r="W259" s="70">
        <f>IF(Exts[cTB61-67]=DATE(2099,1,1), 0, IF(Exts[minV]&gt;67.9, 1, 2))</f>
        <v>0</v>
      </c>
      <c r="X259" s="70">
        <f>IF( OR( Exts[cTB68]=DATE(2099,1,1), Exts[Mext]=0 ), 0, IF( OR( Exts[maxV]&lt;68, Exts[minV]&gt;68 ), 2, 3)  )</f>
        <v>0</v>
      </c>
      <c r="Y259" s="71">
        <f>IF(SUBTOTAL(3,Exts[avgusers]),Exts[avgusers],0)</f>
        <v>705</v>
      </c>
      <c r="Z259" s="69">
        <f ca="1">IF(SUBTOTAL(3,Exts[CurVersion]),TODAY()-Exts[CurVersion],0)</f>
        <v>824</v>
      </c>
      <c r="AA259" s="69">
        <f>IF(Exts[cTB52]=DATE(2099,1,1), 0, Exts[cTB52]-$AA$6)</f>
        <v>102</v>
      </c>
      <c r="AB259" s="69">
        <f>IF(Exts[[#This Row],[cTB60]]=DATE(2099,1,1), 0, Exts[[#This Row],[cTB60]]-$AA$7)</f>
        <v>-360</v>
      </c>
      <c r="AC259" s="69">
        <f>IF(Exts[[#This Row],[cTB68]]=DATE(2099,1,1), 0, Exts[[#This Row],[cTB68]]-$AA$8)</f>
        <v>0</v>
      </c>
      <c r="AD259" s="70">
        <f t="shared" si="9"/>
        <v>241</v>
      </c>
      <c r="AE259" s="70"/>
      <c r="AF259" s="70">
        <f>IF(Exts[[#This Row],[OID]], INDEX( Exts[], MATCH(Exts[[#This Row],[OID]],Exts[ID],0), MATCH("avgusers", Exts[#Headers],0) )+1, Exts[[#This Row],[avgusers]])</f>
        <v>705</v>
      </c>
      <c r="AG259" s="70"/>
      <c r="AH259" s="70"/>
      <c r="AI259" s="70"/>
    </row>
    <row r="260" spans="1:35" x14ac:dyDescent="0.35">
      <c r="A260" s="72">
        <v>4546</v>
      </c>
      <c r="B260" s="72" t="s">
        <v>876</v>
      </c>
      <c r="C260" s="72">
        <v>688</v>
      </c>
      <c r="D260" s="72">
        <v>32</v>
      </c>
      <c r="E260" s="68">
        <v>40823</v>
      </c>
      <c r="F260" s="72">
        <v>1.5</v>
      </c>
      <c r="G260" s="72">
        <v>31</v>
      </c>
      <c r="H260" s="72">
        <v>0</v>
      </c>
      <c r="I260" s="72">
        <v>1</v>
      </c>
      <c r="J260" s="72" t="s">
        <v>877</v>
      </c>
      <c r="K260" s="72">
        <v>106954</v>
      </c>
      <c r="L260" s="72"/>
      <c r="M260" s="72"/>
      <c r="N260" s="68">
        <v>72686</v>
      </c>
      <c r="O260" s="68">
        <v>72686</v>
      </c>
      <c r="P260" s="68">
        <v>72686</v>
      </c>
      <c r="Q260" s="68">
        <v>72686</v>
      </c>
      <c r="R260" s="72" t="s">
        <v>5268</v>
      </c>
      <c r="S260" s="72" t="s">
        <v>5269</v>
      </c>
      <c r="T260" s="70">
        <f>IF(Exts[cTB52]=DATE(2099,1,1), 0, IF(Exts[minV]&gt;52, 1, 2))</f>
        <v>0</v>
      </c>
      <c r="U260" s="69">
        <f t="shared" si="8"/>
        <v>0</v>
      </c>
      <c r="V260" s="69">
        <f>IF(Exts[cTB60]=DATE(2099,1,1), 0, IF(Exts[minV]&gt;60.9, 1, 2))</f>
        <v>0</v>
      </c>
      <c r="W260" s="70">
        <f>IF(Exts[cTB61-67]=DATE(2099,1,1), 0, IF(Exts[minV]&gt;67.9, 1, 2))</f>
        <v>0</v>
      </c>
      <c r="X260" s="70">
        <f>IF( OR( Exts[cTB68]=DATE(2099,1,1), Exts[Mext]=0 ), 0, IF( OR( Exts[maxV]&lt;68, Exts[minV]&gt;68 ), 2, 3)  )</f>
        <v>0</v>
      </c>
      <c r="Y260" s="71">
        <f>IF(SUBTOTAL(3,Exts[avgusers]),Exts[avgusers],0)</f>
        <v>688</v>
      </c>
      <c r="Z260" s="69">
        <f ca="1">IF(SUBTOTAL(3,Exts[CurVersion]),TODAY()-Exts[CurVersion],0)</f>
        <v>2902</v>
      </c>
      <c r="AA260" s="69">
        <f>IF(Exts[cTB52]=DATE(2099,1,1), 0, Exts[cTB52]-$AA$6)</f>
        <v>0</v>
      </c>
      <c r="AB260" s="69">
        <f>IF(Exts[[#This Row],[cTB60]]=DATE(2099,1,1), 0, Exts[[#This Row],[cTB60]]-$AA$7)</f>
        <v>0</v>
      </c>
      <c r="AC260" s="69">
        <f>IF(Exts[[#This Row],[cTB68]]=DATE(2099,1,1), 0, Exts[[#This Row],[cTB68]]-$AA$8)</f>
        <v>0</v>
      </c>
      <c r="AD260" s="70">
        <f t="shared" si="9"/>
        <v>242</v>
      </c>
      <c r="AE260" s="70"/>
      <c r="AF260" s="70">
        <f>IF(Exts[[#This Row],[OID]], INDEX( Exts[], MATCH(Exts[[#This Row],[OID]],Exts[ID],0), MATCH("avgusers", Exts[#Headers],0) )+1, Exts[[#This Row],[avgusers]])</f>
        <v>688</v>
      </c>
      <c r="AG260" s="70"/>
      <c r="AH260" s="70"/>
      <c r="AI260" s="70"/>
    </row>
    <row r="261" spans="1:35" x14ac:dyDescent="0.35">
      <c r="A261" s="72">
        <v>2335</v>
      </c>
      <c r="B261" s="72" t="s">
        <v>563</v>
      </c>
      <c r="C261" s="72">
        <v>685</v>
      </c>
      <c r="D261" s="72">
        <v>45</v>
      </c>
      <c r="E261" s="68">
        <v>43685</v>
      </c>
      <c r="F261" s="72">
        <v>60</v>
      </c>
      <c r="G261" s="72">
        <v>68</v>
      </c>
      <c r="H261" s="72">
        <v>1</v>
      </c>
      <c r="I261" s="72">
        <v>2</v>
      </c>
      <c r="J261" s="72" t="s">
        <v>564</v>
      </c>
      <c r="K261" s="72">
        <v>66492</v>
      </c>
      <c r="L261" s="72">
        <v>10396</v>
      </c>
      <c r="M261" s="72"/>
      <c r="N261" s="68">
        <v>42748</v>
      </c>
      <c r="O261" s="68">
        <v>43227</v>
      </c>
      <c r="P261" s="68">
        <v>43684</v>
      </c>
      <c r="Q261" s="68">
        <v>43684</v>
      </c>
      <c r="R261" s="72" t="s">
        <v>5122</v>
      </c>
      <c r="S261" s="72" t="s">
        <v>5123</v>
      </c>
      <c r="T261" s="70">
        <f>IF(Exts[cTB52]=DATE(2099,1,1), 0, IF(Exts[minV]&gt;52, 1, 2))</f>
        <v>1</v>
      </c>
      <c r="U261" s="69">
        <f t="shared" si="8"/>
        <v>0</v>
      </c>
      <c r="V261" s="69">
        <f>IF(Exts[cTB60]=DATE(2099,1,1), 0, IF(Exts[minV]&gt;60.9, 1, 2))</f>
        <v>2</v>
      </c>
      <c r="W261" s="70">
        <f>IF(Exts[cTB61-67]=DATE(2099,1,1), 0, IF(Exts[minV]&gt;67.9, 1, 2))</f>
        <v>2</v>
      </c>
      <c r="X261" s="70">
        <f>IF( OR( Exts[cTB68]=DATE(2099,1,1), Exts[Mext]=0 ), 0, IF( OR( Exts[maxV]&lt;68, Exts[minV]&gt;68 ), 2, 3)  )</f>
        <v>3</v>
      </c>
      <c r="Y261" s="71">
        <f>IF(SUBTOTAL(3,Exts[avgusers]),Exts[avgusers],0)</f>
        <v>685</v>
      </c>
      <c r="Z261" s="69">
        <f ca="1">IF(SUBTOTAL(3,Exts[CurVersion]),TODAY()-Exts[CurVersion],0)</f>
        <v>40</v>
      </c>
      <c r="AA261" s="69">
        <f>IF(Exts[cTB52]=DATE(2099,1,1), 0, Exts[cTB52]-$AA$6)</f>
        <v>-50</v>
      </c>
      <c r="AB261" s="69">
        <f>IF(Exts[[#This Row],[cTB60]]=DATE(2099,1,1), 0, Exts[[#This Row],[cTB60]]-$AA$7)</f>
        <v>-33</v>
      </c>
      <c r="AC261" s="69">
        <f>IF(Exts[[#This Row],[cTB68]]=DATE(2099,1,1), 0, Exts[[#This Row],[cTB68]]-$AA$8)</f>
        <v>-13</v>
      </c>
      <c r="AD261" s="70">
        <f t="shared" si="9"/>
        <v>243</v>
      </c>
      <c r="AE261" s="70"/>
      <c r="AF261" s="70">
        <f>IF(Exts[[#This Row],[OID]], INDEX( Exts[], MATCH(Exts[[#This Row],[OID]],Exts[ID],0), MATCH("avgusers", Exts[#Headers],0) )+1, Exts[[#This Row],[avgusers]])</f>
        <v>685</v>
      </c>
      <c r="AG261" s="70"/>
      <c r="AH261" s="70"/>
      <c r="AI261" s="70"/>
    </row>
    <row r="262" spans="1:35" x14ac:dyDescent="0.35">
      <c r="A262" s="72">
        <v>508826</v>
      </c>
      <c r="B262" s="72" t="s">
        <v>545</v>
      </c>
      <c r="C262" s="72">
        <v>683</v>
      </c>
      <c r="D262" s="72">
        <v>99</v>
      </c>
      <c r="E262" s="68">
        <v>43700</v>
      </c>
      <c r="F262" s="72">
        <v>68</v>
      </c>
      <c r="G262" s="72">
        <v>100</v>
      </c>
      <c r="H262" s="72">
        <v>1</v>
      </c>
      <c r="I262" s="72">
        <v>1</v>
      </c>
      <c r="J262" s="72" t="s">
        <v>283</v>
      </c>
      <c r="K262" s="72">
        <v>10825570</v>
      </c>
      <c r="L262" s="72"/>
      <c r="M262" s="72"/>
      <c r="N262" s="68">
        <v>42449</v>
      </c>
      <c r="O262" s="68">
        <v>43193</v>
      </c>
      <c r="P262" s="68">
        <v>43193</v>
      </c>
      <c r="Q262" s="68">
        <v>43699</v>
      </c>
      <c r="R262" s="72" t="s">
        <v>6326</v>
      </c>
      <c r="S262" s="72" t="s">
        <v>6327</v>
      </c>
      <c r="T262" s="70">
        <f>IF(Exts[cTB52]=DATE(2099,1,1), 0, IF(Exts[minV]&gt;52, 1, 2))</f>
        <v>1</v>
      </c>
      <c r="U262" s="69">
        <f t="shared" si="8"/>
        <v>0</v>
      </c>
      <c r="V262" s="69">
        <f>IF(Exts[cTB60]=DATE(2099,1,1), 0, IF(Exts[minV]&gt;60.9, 1, 2))</f>
        <v>1</v>
      </c>
      <c r="W262" s="70">
        <f>IF(Exts[cTB61-67]=DATE(2099,1,1), 0, IF(Exts[minV]&gt;67.9, 1, 2))</f>
        <v>1</v>
      </c>
      <c r="X262" s="70">
        <f>IF( OR( Exts[cTB68]=DATE(2099,1,1), Exts[Mext]=0 ), 0, IF( OR( Exts[maxV]&lt;68, Exts[minV]&gt;68 ), 2, 3)  )</f>
        <v>3</v>
      </c>
      <c r="Y262" s="71">
        <f>IF(SUBTOTAL(3,Exts[avgusers]),Exts[avgusers],0)</f>
        <v>683</v>
      </c>
      <c r="Z262" s="69">
        <f ca="1">IF(SUBTOTAL(3,Exts[CurVersion]),TODAY()-Exts[CurVersion],0)</f>
        <v>25</v>
      </c>
      <c r="AA262" s="69">
        <f>IF(Exts[cTB52]=DATE(2099,1,1), 0, Exts[cTB52]-$AA$6)</f>
        <v>-349</v>
      </c>
      <c r="AB262" s="69">
        <f>IF(Exts[[#This Row],[cTB60]]=DATE(2099,1,1), 0, Exts[[#This Row],[cTB60]]-$AA$7)</f>
        <v>-67</v>
      </c>
      <c r="AC262" s="69">
        <f>IF(Exts[[#This Row],[cTB68]]=DATE(2099,1,1), 0, Exts[[#This Row],[cTB68]]-$AA$8)</f>
        <v>2</v>
      </c>
      <c r="AD262" s="70">
        <f t="shared" si="9"/>
        <v>244</v>
      </c>
      <c r="AE262" s="70"/>
      <c r="AF262" s="70">
        <f>IF(Exts[[#This Row],[OID]], INDEX( Exts[], MATCH(Exts[[#This Row],[OID]],Exts[ID],0), MATCH("avgusers", Exts[#Headers],0) )+1, Exts[[#This Row],[avgusers]])</f>
        <v>683</v>
      </c>
      <c r="AG262" s="70"/>
      <c r="AH262" s="70"/>
      <c r="AI262" s="70"/>
    </row>
    <row r="263" spans="1:35" x14ac:dyDescent="0.35">
      <c r="A263" s="72">
        <v>711456</v>
      </c>
      <c r="B263" s="72" t="s">
        <v>685</v>
      </c>
      <c r="C263" s="72">
        <v>674</v>
      </c>
      <c r="D263" s="72">
        <v>100</v>
      </c>
      <c r="E263" s="68">
        <v>43671</v>
      </c>
      <c r="F263" s="72">
        <v>45</v>
      </c>
      <c r="G263" s="72">
        <v>100</v>
      </c>
      <c r="H263" s="72">
        <v>0</v>
      </c>
      <c r="I263" s="72">
        <v>1</v>
      </c>
      <c r="J263" s="72" t="s">
        <v>353</v>
      </c>
      <c r="K263" s="72">
        <v>12318752</v>
      </c>
      <c r="L263" s="72"/>
      <c r="M263" s="72"/>
      <c r="N263" s="68">
        <v>42646</v>
      </c>
      <c r="O263" s="68">
        <v>43346</v>
      </c>
      <c r="P263" s="68">
        <v>43346</v>
      </c>
      <c r="Q263" s="68">
        <v>43346</v>
      </c>
      <c r="R263" s="72" t="s">
        <v>6561</v>
      </c>
      <c r="S263" s="72" t="s">
        <v>3058</v>
      </c>
      <c r="T263" s="70">
        <f>IF(Exts[cTB52]=DATE(2099,1,1), 0, IF(Exts[minV]&gt;52, 1, 2))</f>
        <v>2</v>
      </c>
      <c r="U263" s="69">
        <f t="shared" si="8"/>
        <v>1</v>
      </c>
      <c r="V263" s="69">
        <f>IF(Exts[cTB60]=DATE(2099,1,1), 0, IF(Exts[minV]&gt;60.9, 1, 2))</f>
        <v>2</v>
      </c>
      <c r="W263" s="70">
        <f>IF(Exts[cTB61-67]=DATE(2099,1,1), 0, IF(Exts[minV]&gt;67.9, 1, 2))</f>
        <v>2</v>
      </c>
      <c r="X263" s="70">
        <f>IF( OR( Exts[cTB68]=DATE(2099,1,1), Exts[Mext]=0 ), 0, IF( OR( Exts[maxV]&lt;68, Exts[minV]&gt;68 ), 2, 3)  )</f>
        <v>0</v>
      </c>
      <c r="Y263" s="71">
        <f>IF(SUBTOTAL(3,Exts[avgusers]),Exts[avgusers],0)</f>
        <v>674</v>
      </c>
      <c r="Z263" s="69">
        <f ca="1">IF(SUBTOTAL(3,Exts[CurVersion]),TODAY()-Exts[CurVersion],0)</f>
        <v>54</v>
      </c>
      <c r="AA263" s="69">
        <f>IF(Exts[cTB52]=DATE(2099,1,1), 0, Exts[cTB52]-$AA$6)</f>
        <v>-152</v>
      </c>
      <c r="AB263" s="69">
        <f>IF(Exts[[#This Row],[cTB60]]=DATE(2099,1,1), 0, Exts[[#This Row],[cTB60]]-$AA$7)</f>
        <v>86</v>
      </c>
      <c r="AC263" s="69">
        <f>IF(Exts[[#This Row],[cTB68]]=DATE(2099,1,1), 0, Exts[[#This Row],[cTB68]]-$AA$8)</f>
        <v>-351</v>
      </c>
      <c r="AD263" s="70">
        <f t="shared" si="9"/>
        <v>245</v>
      </c>
      <c r="AE263" s="70"/>
      <c r="AF263" s="70">
        <f>IF(Exts[[#This Row],[OID]], INDEX( Exts[], MATCH(Exts[[#This Row],[OID]],Exts[ID],0), MATCH("avgusers", Exts[#Headers],0) )+1, Exts[[#This Row],[avgusers]])</f>
        <v>674</v>
      </c>
      <c r="AG263" s="70"/>
      <c r="AH263" s="70"/>
      <c r="AI263" s="70"/>
    </row>
    <row r="264" spans="1:35" x14ac:dyDescent="0.35">
      <c r="A264" s="72">
        <v>364572</v>
      </c>
      <c r="B264" s="72" t="s">
        <v>890</v>
      </c>
      <c r="C264" s="72">
        <v>669</v>
      </c>
      <c r="D264" s="72">
        <v>50</v>
      </c>
      <c r="E264" s="68">
        <v>42071</v>
      </c>
      <c r="F264" s="72">
        <v>31</v>
      </c>
      <c r="G264" s="72">
        <v>61</v>
      </c>
      <c r="H264" s="72">
        <v>0</v>
      </c>
      <c r="I264" s="72">
        <v>1</v>
      </c>
      <c r="J264" s="72" t="s">
        <v>282</v>
      </c>
      <c r="K264" s="72">
        <v>6098061</v>
      </c>
      <c r="L264" s="72"/>
      <c r="M264" s="72"/>
      <c r="N264" s="68">
        <v>42071</v>
      </c>
      <c r="O264" s="68">
        <v>42071</v>
      </c>
      <c r="P264" s="68">
        <v>42071</v>
      </c>
      <c r="Q264" s="68">
        <v>72686</v>
      </c>
      <c r="R264" s="72" t="s">
        <v>5991</v>
      </c>
      <c r="S264" s="72" t="s">
        <v>5992</v>
      </c>
      <c r="T264" s="70">
        <f>IF(Exts[cTB52]=DATE(2099,1,1), 0, IF(Exts[minV]&gt;52, 1, 2))</f>
        <v>2</v>
      </c>
      <c r="U264" s="69">
        <f t="shared" si="8"/>
        <v>1</v>
      </c>
      <c r="V264" s="69">
        <f>IF(Exts[cTB60]=DATE(2099,1,1), 0, IF(Exts[minV]&gt;60.9, 1, 2))</f>
        <v>2</v>
      </c>
      <c r="W264" s="70">
        <f>IF(Exts[cTB61-67]=DATE(2099,1,1), 0, IF(Exts[minV]&gt;67.9, 1, 2))</f>
        <v>2</v>
      </c>
      <c r="X264" s="70">
        <f>IF( OR( Exts[cTB68]=DATE(2099,1,1), Exts[Mext]=0 ), 0, IF( OR( Exts[maxV]&lt;68, Exts[minV]&gt;68 ), 2, 3)  )</f>
        <v>0</v>
      </c>
      <c r="Y264" s="71">
        <f>IF(SUBTOTAL(3,Exts[avgusers]),Exts[avgusers],0)</f>
        <v>669</v>
      </c>
      <c r="Z264" s="69">
        <f ca="1">IF(SUBTOTAL(3,Exts[CurVersion]),TODAY()-Exts[CurVersion],0)</f>
        <v>1654</v>
      </c>
      <c r="AA264" s="69">
        <f>IF(Exts[cTB52]=DATE(2099,1,1), 0, Exts[cTB52]-$AA$6)</f>
        <v>-727</v>
      </c>
      <c r="AB264" s="69">
        <f>IF(Exts[[#This Row],[cTB60]]=DATE(2099,1,1), 0, Exts[[#This Row],[cTB60]]-$AA$7)</f>
        <v>-1189</v>
      </c>
      <c r="AC264" s="69">
        <f>IF(Exts[[#This Row],[cTB68]]=DATE(2099,1,1), 0, Exts[[#This Row],[cTB68]]-$AA$8)</f>
        <v>0</v>
      </c>
      <c r="AD264" s="70">
        <f t="shared" si="9"/>
        <v>246</v>
      </c>
      <c r="AE264" s="70"/>
      <c r="AF264" s="70">
        <f>IF(Exts[[#This Row],[OID]], INDEX( Exts[], MATCH(Exts[[#This Row],[OID]],Exts[ID],0), MATCH("avgusers", Exts[#Headers],0) )+1, Exts[[#This Row],[avgusers]])</f>
        <v>669</v>
      </c>
      <c r="AG264" s="70"/>
      <c r="AH264" s="70"/>
      <c r="AI264" s="70"/>
    </row>
    <row r="265" spans="1:35" x14ac:dyDescent="0.35">
      <c r="A265" s="72">
        <v>2848</v>
      </c>
      <c r="B265" s="72" t="s">
        <v>538</v>
      </c>
      <c r="C265" s="72">
        <v>640</v>
      </c>
      <c r="D265" s="72">
        <v>1473</v>
      </c>
      <c r="E265" s="68">
        <v>42920</v>
      </c>
      <c r="F265" s="72">
        <v>31</v>
      </c>
      <c r="G265" s="72">
        <v>55</v>
      </c>
      <c r="H265" s="72">
        <v>0</v>
      </c>
      <c r="I265" s="72">
        <v>2</v>
      </c>
      <c r="J265" s="72" t="s">
        <v>539</v>
      </c>
      <c r="K265" s="72">
        <v>9945</v>
      </c>
      <c r="L265" s="72">
        <v>4230</v>
      </c>
      <c r="M265" s="72"/>
      <c r="N265" s="68">
        <v>42805</v>
      </c>
      <c r="O265" s="68">
        <v>72686</v>
      </c>
      <c r="P265" s="68">
        <v>72686</v>
      </c>
      <c r="Q265" s="68">
        <v>72686</v>
      </c>
      <c r="R265" s="72" t="s">
        <v>5159</v>
      </c>
      <c r="S265" s="72" t="s">
        <v>5160</v>
      </c>
      <c r="T265" s="70">
        <f>IF(Exts[cTB52]=DATE(2099,1,1), 0, IF(Exts[minV]&gt;52, 1, 2))</f>
        <v>2</v>
      </c>
      <c r="U265" s="69">
        <f t="shared" si="8"/>
        <v>0</v>
      </c>
      <c r="V265" s="69">
        <f>IF(Exts[cTB60]=DATE(2099,1,1), 0, IF(Exts[minV]&gt;60.9, 1, 2))</f>
        <v>0</v>
      </c>
      <c r="W265" s="70">
        <f>IF(Exts[cTB61-67]=DATE(2099,1,1), 0, IF(Exts[minV]&gt;67.9, 1, 2))</f>
        <v>0</v>
      </c>
      <c r="X265" s="70">
        <f>IF( OR( Exts[cTB68]=DATE(2099,1,1), Exts[Mext]=0 ), 0, IF( OR( Exts[maxV]&lt;68, Exts[minV]&gt;68 ), 2, 3)  )</f>
        <v>0</v>
      </c>
      <c r="Y265" s="71">
        <f>IF(SUBTOTAL(3,Exts[avgusers]),Exts[avgusers],0)</f>
        <v>640</v>
      </c>
      <c r="Z265" s="69">
        <f ca="1">IF(SUBTOTAL(3,Exts[CurVersion]),TODAY()-Exts[CurVersion],0)</f>
        <v>805</v>
      </c>
      <c r="AA265" s="69">
        <f>IF(Exts[cTB52]=DATE(2099,1,1), 0, Exts[cTB52]-$AA$6)</f>
        <v>7</v>
      </c>
      <c r="AB265" s="69">
        <f>IF(Exts[[#This Row],[cTB60]]=DATE(2099,1,1), 0, Exts[[#This Row],[cTB60]]-$AA$7)</f>
        <v>0</v>
      </c>
      <c r="AC265" s="69">
        <f>IF(Exts[[#This Row],[cTB68]]=DATE(2099,1,1), 0, Exts[[#This Row],[cTB68]]-$AA$8)</f>
        <v>0</v>
      </c>
      <c r="AD265" s="70">
        <f t="shared" si="9"/>
        <v>247</v>
      </c>
      <c r="AE265" s="70"/>
      <c r="AF265" s="70">
        <f>IF(Exts[[#This Row],[OID]], INDEX( Exts[], MATCH(Exts[[#This Row],[OID]],Exts[ID],0), MATCH("avgusers", Exts[#Headers],0) )+1, Exts[[#This Row],[avgusers]])</f>
        <v>640</v>
      </c>
      <c r="AG265" s="70"/>
      <c r="AH265" s="70"/>
      <c r="AI265" s="70"/>
    </row>
    <row r="266" spans="1:35" x14ac:dyDescent="0.35">
      <c r="A266" s="72">
        <v>49594</v>
      </c>
      <c r="B266" s="72" t="s">
        <v>554</v>
      </c>
      <c r="C266" s="72">
        <v>636</v>
      </c>
      <c r="D266" s="72">
        <v>59</v>
      </c>
      <c r="E266" s="68">
        <v>43367</v>
      </c>
      <c r="F266" s="72">
        <v>56</v>
      </c>
      <c r="G266" s="72">
        <v>65</v>
      </c>
      <c r="H266" s="72">
        <v>0</v>
      </c>
      <c r="I266" s="72">
        <v>1</v>
      </c>
      <c r="J266" s="72" t="s">
        <v>288</v>
      </c>
      <c r="K266" s="72">
        <v>3315471</v>
      </c>
      <c r="L266" s="72"/>
      <c r="M266" s="72"/>
      <c r="N266" s="68">
        <v>41589</v>
      </c>
      <c r="O266" s="68">
        <v>41589</v>
      </c>
      <c r="P266" s="68">
        <v>41589</v>
      </c>
      <c r="Q266" s="68">
        <v>72686</v>
      </c>
      <c r="R266" s="72" t="s">
        <v>5578</v>
      </c>
      <c r="S266" s="72" t="s">
        <v>3058</v>
      </c>
      <c r="T266" s="70">
        <f>IF(Exts[cTB52]=DATE(2099,1,1), 0, IF(Exts[minV]&gt;52, 1, 2))</f>
        <v>1</v>
      </c>
      <c r="U266" s="69">
        <f t="shared" si="8"/>
        <v>1</v>
      </c>
      <c r="V266" s="69">
        <f>IF(Exts[cTB60]=DATE(2099,1,1), 0, IF(Exts[minV]&gt;60.9, 1, 2))</f>
        <v>2</v>
      </c>
      <c r="W266" s="70">
        <f>IF(Exts[cTB61-67]=DATE(2099,1,1), 0, IF(Exts[minV]&gt;67.9, 1, 2))</f>
        <v>2</v>
      </c>
      <c r="X266" s="70">
        <f>IF( OR( Exts[cTB68]=DATE(2099,1,1), Exts[Mext]=0 ), 0, IF( OR( Exts[maxV]&lt;68, Exts[minV]&gt;68 ), 2, 3)  )</f>
        <v>0</v>
      </c>
      <c r="Y266" s="71">
        <f>IF(SUBTOTAL(3,Exts[avgusers]),Exts[avgusers],0)</f>
        <v>636</v>
      </c>
      <c r="Z266" s="69">
        <f ca="1">IF(SUBTOTAL(3,Exts[CurVersion]),TODAY()-Exts[CurVersion],0)</f>
        <v>358</v>
      </c>
      <c r="AA266" s="69">
        <f>IF(Exts[cTB52]=DATE(2099,1,1), 0, Exts[cTB52]-$AA$6)</f>
        <v>-1209</v>
      </c>
      <c r="AB266" s="69">
        <f>IF(Exts[[#This Row],[cTB60]]=DATE(2099,1,1), 0, Exts[[#This Row],[cTB60]]-$AA$7)</f>
        <v>-1671</v>
      </c>
      <c r="AC266" s="69">
        <f>IF(Exts[[#This Row],[cTB68]]=DATE(2099,1,1), 0, Exts[[#This Row],[cTB68]]-$AA$8)</f>
        <v>0</v>
      </c>
      <c r="AD266" s="70">
        <f t="shared" si="9"/>
        <v>248</v>
      </c>
      <c r="AE266" s="70"/>
      <c r="AF266" s="70">
        <f>IF(Exts[[#This Row],[OID]], INDEX( Exts[], MATCH(Exts[[#This Row],[OID]],Exts[ID],0), MATCH("avgusers", Exts[#Headers],0) )+1, Exts[[#This Row],[avgusers]])</f>
        <v>636</v>
      </c>
      <c r="AG266" s="70"/>
      <c r="AH266" s="70"/>
      <c r="AI266" s="70"/>
    </row>
    <row r="267" spans="1:35" x14ac:dyDescent="0.35">
      <c r="A267" s="72">
        <v>818635</v>
      </c>
      <c r="B267" s="72" t="s">
        <v>565</v>
      </c>
      <c r="C267" s="72">
        <v>619</v>
      </c>
      <c r="D267" s="72">
        <v>68</v>
      </c>
      <c r="E267" s="68">
        <v>43718</v>
      </c>
      <c r="F267" s="72">
        <v>68</v>
      </c>
      <c r="G267" s="72">
        <v>100</v>
      </c>
      <c r="H267" s="72">
        <v>1</v>
      </c>
      <c r="I267" s="72">
        <v>1</v>
      </c>
      <c r="J267" s="72" t="s">
        <v>30</v>
      </c>
      <c r="K267" s="72">
        <v>5389259</v>
      </c>
      <c r="L267" s="72"/>
      <c r="M267" s="72"/>
      <c r="N267" s="68">
        <v>42887</v>
      </c>
      <c r="O267" s="68">
        <v>43079</v>
      </c>
      <c r="P267" s="68">
        <v>72686</v>
      </c>
      <c r="Q267" s="68">
        <v>43555</v>
      </c>
      <c r="R267" s="72" t="s">
        <v>6626</v>
      </c>
      <c r="S267" s="72" t="s">
        <v>3058</v>
      </c>
      <c r="T267" s="70">
        <f>IF(Exts[cTB52]=DATE(2099,1,1), 0, IF(Exts[minV]&gt;52, 1, 2))</f>
        <v>1</v>
      </c>
      <c r="U267" s="69">
        <f t="shared" si="8"/>
        <v>0</v>
      </c>
      <c r="V267" s="69">
        <f>IF(Exts[cTB60]=DATE(2099,1,1), 0, IF(Exts[minV]&gt;60.9, 1, 2))</f>
        <v>1</v>
      </c>
      <c r="W267" s="70">
        <f>IF(Exts[cTB61-67]=DATE(2099,1,1), 0, IF(Exts[minV]&gt;67.9, 1, 2))</f>
        <v>0</v>
      </c>
      <c r="X267" s="70">
        <f>IF( OR( Exts[cTB68]=DATE(2099,1,1), Exts[Mext]=0 ), 0, IF( OR( Exts[maxV]&lt;68, Exts[minV]&gt;68 ), 2, 3)  )</f>
        <v>3</v>
      </c>
      <c r="Y267" s="71">
        <f>IF(SUBTOTAL(3,Exts[avgusers]),Exts[avgusers],0)</f>
        <v>619</v>
      </c>
      <c r="Z267" s="69">
        <f ca="1">IF(SUBTOTAL(3,Exts[CurVersion]),TODAY()-Exts[CurVersion],0)</f>
        <v>7</v>
      </c>
      <c r="AA267" s="69">
        <f>IF(Exts[cTB52]=DATE(2099,1,1), 0, Exts[cTB52]-$AA$6)</f>
        <v>89</v>
      </c>
      <c r="AB267" s="69">
        <f>IF(Exts[[#This Row],[cTB60]]=DATE(2099,1,1), 0, Exts[[#This Row],[cTB60]]-$AA$7)</f>
        <v>-181</v>
      </c>
      <c r="AC267" s="69">
        <f>IF(Exts[[#This Row],[cTB68]]=DATE(2099,1,1), 0, Exts[[#This Row],[cTB68]]-$AA$8)</f>
        <v>-142</v>
      </c>
      <c r="AD267" s="70">
        <f t="shared" si="9"/>
        <v>249</v>
      </c>
      <c r="AE267" s="70"/>
      <c r="AF267" s="70">
        <f>IF(Exts[[#This Row],[OID]], INDEX( Exts[], MATCH(Exts[[#This Row],[OID]],Exts[ID],0), MATCH("avgusers", Exts[#Headers],0) )+1, Exts[[#This Row],[avgusers]])</f>
        <v>619</v>
      </c>
      <c r="AG267" s="70"/>
      <c r="AH267" s="70"/>
      <c r="AI267" s="70"/>
    </row>
    <row r="268" spans="1:35" x14ac:dyDescent="0.35">
      <c r="A268" s="72">
        <v>488576</v>
      </c>
      <c r="B268" s="72" t="s">
        <v>550</v>
      </c>
      <c r="C268" s="72">
        <v>613</v>
      </c>
      <c r="D268" s="72">
        <v>68</v>
      </c>
      <c r="E268" s="68">
        <v>42426</v>
      </c>
      <c r="F268" s="72">
        <v>3</v>
      </c>
      <c r="G268" s="72">
        <v>38.4</v>
      </c>
      <c r="H268" s="72">
        <v>0</v>
      </c>
      <c r="I268" s="72">
        <v>1</v>
      </c>
      <c r="J268" s="72" t="s">
        <v>287</v>
      </c>
      <c r="K268" s="72">
        <v>10601292</v>
      </c>
      <c r="L268" s="72"/>
      <c r="M268" s="72"/>
      <c r="N268" s="68">
        <v>72686</v>
      </c>
      <c r="O268" s="68">
        <v>72686</v>
      </c>
      <c r="P268" s="68">
        <v>72686</v>
      </c>
      <c r="Q268" s="68">
        <v>72686</v>
      </c>
      <c r="R268" s="72" t="s">
        <v>6295</v>
      </c>
      <c r="S268" s="72" t="s">
        <v>6296</v>
      </c>
      <c r="T268" s="70">
        <f>IF(Exts[cTB52]=DATE(2099,1,1), 0, IF(Exts[minV]&gt;52, 1, 2))</f>
        <v>0</v>
      </c>
      <c r="U268" s="69">
        <f t="shared" si="8"/>
        <v>0</v>
      </c>
      <c r="V268" s="69">
        <f>IF(Exts[cTB60]=DATE(2099,1,1), 0, IF(Exts[minV]&gt;60.9, 1, 2))</f>
        <v>0</v>
      </c>
      <c r="W268" s="70">
        <f>IF(Exts[cTB61-67]=DATE(2099,1,1), 0, IF(Exts[minV]&gt;67.9, 1, 2))</f>
        <v>0</v>
      </c>
      <c r="X268" s="70">
        <f>IF( OR( Exts[cTB68]=DATE(2099,1,1), Exts[Mext]=0 ), 0, IF( OR( Exts[maxV]&lt;68, Exts[minV]&gt;68 ), 2, 3)  )</f>
        <v>0</v>
      </c>
      <c r="Y268" s="71">
        <f>IF(SUBTOTAL(3,Exts[avgusers]),Exts[avgusers],0)</f>
        <v>613</v>
      </c>
      <c r="Z268" s="69">
        <f ca="1">IF(SUBTOTAL(3,Exts[CurVersion]),TODAY()-Exts[CurVersion],0)</f>
        <v>1299</v>
      </c>
      <c r="AA268" s="69">
        <f>IF(Exts[cTB52]=DATE(2099,1,1), 0, Exts[cTB52]-$AA$6)</f>
        <v>0</v>
      </c>
      <c r="AB268" s="69">
        <f>IF(Exts[[#This Row],[cTB60]]=DATE(2099,1,1), 0, Exts[[#This Row],[cTB60]]-$AA$7)</f>
        <v>0</v>
      </c>
      <c r="AC268" s="69">
        <f>IF(Exts[[#This Row],[cTB68]]=DATE(2099,1,1), 0, Exts[[#This Row],[cTB68]]-$AA$8)</f>
        <v>0</v>
      </c>
      <c r="AD268" s="70">
        <f t="shared" si="9"/>
        <v>250</v>
      </c>
      <c r="AE268" s="70"/>
      <c r="AF268" s="70">
        <f>IF(Exts[[#This Row],[OID]], INDEX( Exts[], MATCH(Exts[[#This Row],[OID]],Exts[ID],0), MATCH("avgusers", Exts[#Headers],0) )+1, Exts[[#This Row],[avgusers]])</f>
        <v>613</v>
      </c>
      <c r="AG268" s="70"/>
      <c r="AH268" s="70"/>
      <c r="AI268" s="70"/>
    </row>
    <row r="269" spans="1:35" x14ac:dyDescent="0.35">
      <c r="A269" s="72">
        <v>9956</v>
      </c>
      <c r="B269" s="72" t="s">
        <v>551</v>
      </c>
      <c r="C269" s="72">
        <v>610</v>
      </c>
      <c r="D269" s="72">
        <v>45</v>
      </c>
      <c r="E269" s="68">
        <v>41550</v>
      </c>
      <c r="F269" s="72">
        <v>3</v>
      </c>
      <c r="G269" s="72">
        <v>24</v>
      </c>
      <c r="H269" s="72">
        <v>0</v>
      </c>
      <c r="I269" s="72">
        <v>1</v>
      </c>
      <c r="J269" s="72" t="s">
        <v>22</v>
      </c>
      <c r="K269" s="72">
        <v>3346687</v>
      </c>
      <c r="L269" s="72"/>
      <c r="M269" s="72"/>
      <c r="N269" s="68">
        <v>72686</v>
      </c>
      <c r="O269" s="68">
        <v>72686</v>
      </c>
      <c r="P269" s="68">
        <v>72686</v>
      </c>
      <c r="Q269" s="68">
        <v>72686</v>
      </c>
      <c r="R269" s="72" t="s">
        <v>5461</v>
      </c>
      <c r="S269" s="72" t="s">
        <v>5462</v>
      </c>
      <c r="T269" s="70">
        <f>IF(Exts[cTB52]=DATE(2099,1,1), 0, IF(Exts[minV]&gt;52, 1, 2))</f>
        <v>0</v>
      </c>
      <c r="U269" s="69">
        <f t="shared" si="8"/>
        <v>0</v>
      </c>
      <c r="V269" s="69">
        <f>IF(Exts[cTB60]=DATE(2099,1,1), 0, IF(Exts[minV]&gt;60.9, 1, 2))</f>
        <v>0</v>
      </c>
      <c r="W269" s="70">
        <f>IF(Exts[cTB61-67]=DATE(2099,1,1), 0, IF(Exts[minV]&gt;67.9, 1, 2))</f>
        <v>0</v>
      </c>
      <c r="X269" s="70">
        <f>IF( OR( Exts[cTB68]=DATE(2099,1,1), Exts[Mext]=0 ), 0, IF( OR( Exts[maxV]&lt;68, Exts[minV]&gt;68 ), 2, 3)  )</f>
        <v>0</v>
      </c>
      <c r="Y269" s="71">
        <f>IF(SUBTOTAL(3,Exts[avgusers]),Exts[avgusers],0)</f>
        <v>610</v>
      </c>
      <c r="Z269" s="69">
        <f ca="1">IF(SUBTOTAL(3,Exts[CurVersion]),TODAY()-Exts[CurVersion],0)</f>
        <v>2175</v>
      </c>
      <c r="AA269" s="69">
        <f>IF(Exts[cTB52]=DATE(2099,1,1), 0, Exts[cTB52]-$AA$6)</f>
        <v>0</v>
      </c>
      <c r="AB269" s="69">
        <f>IF(Exts[[#This Row],[cTB60]]=DATE(2099,1,1), 0, Exts[[#This Row],[cTB60]]-$AA$7)</f>
        <v>0</v>
      </c>
      <c r="AC269" s="69">
        <f>IF(Exts[[#This Row],[cTB68]]=DATE(2099,1,1), 0, Exts[[#This Row],[cTB68]]-$AA$8)</f>
        <v>0</v>
      </c>
      <c r="AD269" s="70">
        <f t="shared" si="9"/>
        <v>251</v>
      </c>
      <c r="AE269" s="70"/>
      <c r="AF269" s="70">
        <f>IF(Exts[[#This Row],[OID]], INDEX( Exts[], MATCH(Exts[[#This Row],[OID]],Exts[ID],0), MATCH("avgusers", Exts[#Headers],0) )+1, Exts[[#This Row],[avgusers]])</f>
        <v>610</v>
      </c>
      <c r="AG269" s="70"/>
      <c r="AH269" s="70"/>
      <c r="AI269" s="70"/>
    </row>
    <row r="270" spans="1:35" x14ac:dyDescent="0.35">
      <c r="A270" s="72">
        <v>7065</v>
      </c>
      <c r="B270" s="72" t="s">
        <v>893</v>
      </c>
      <c r="C270" s="72">
        <v>606</v>
      </c>
      <c r="D270" s="72">
        <v>31</v>
      </c>
      <c r="E270" s="68">
        <v>40732</v>
      </c>
      <c r="F270" s="72">
        <v>3</v>
      </c>
      <c r="G270" s="72">
        <v>31</v>
      </c>
      <c r="H270" s="72">
        <v>0</v>
      </c>
      <c r="I270" s="72">
        <v>1</v>
      </c>
      <c r="J270" s="72" t="s">
        <v>894</v>
      </c>
      <c r="K270" s="72">
        <v>194827</v>
      </c>
      <c r="L270" s="72"/>
      <c r="M270" s="72"/>
      <c r="N270" s="68">
        <v>72686</v>
      </c>
      <c r="O270" s="68">
        <v>72686</v>
      </c>
      <c r="P270" s="68">
        <v>72686</v>
      </c>
      <c r="Q270" s="68">
        <v>72686</v>
      </c>
      <c r="R270" s="72" t="s">
        <v>5396</v>
      </c>
      <c r="S270" s="72" t="s">
        <v>5397</v>
      </c>
      <c r="T270" s="70">
        <f>IF(Exts[cTB52]=DATE(2099,1,1), 0, IF(Exts[minV]&gt;52, 1, 2))</f>
        <v>0</v>
      </c>
      <c r="U270" s="69">
        <f t="shared" si="8"/>
        <v>0</v>
      </c>
      <c r="V270" s="69">
        <f>IF(Exts[cTB60]=DATE(2099,1,1), 0, IF(Exts[minV]&gt;60.9, 1, 2))</f>
        <v>0</v>
      </c>
      <c r="W270" s="70">
        <f>IF(Exts[cTB61-67]=DATE(2099,1,1), 0, IF(Exts[minV]&gt;67.9, 1, 2))</f>
        <v>0</v>
      </c>
      <c r="X270" s="70">
        <f>IF( OR( Exts[cTB68]=DATE(2099,1,1), Exts[Mext]=0 ), 0, IF( OR( Exts[maxV]&lt;68, Exts[minV]&gt;68 ), 2, 3)  )</f>
        <v>0</v>
      </c>
      <c r="Y270" s="71">
        <f>IF(SUBTOTAL(3,Exts[avgusers]),Exts[avgusers],0)</f>
        <v>606</v>
      </c>
      <c r="Z270" s="69">
        <f ca="1">IF(SUBTOTAL(3,Exts[CurVersion]),TODAY()-Exts[CurVersion],0)</f>
        <v>2993</v>
      </c>
      <c r="AA270" s="69">
        <f>IF(Exts[cTB52]=DATE(2099,1,1), 0, Exts[cTB52]-$AA$6)</f>
        <v>0</v>
      </c>
      <c r="AB270" s="69">
        <f>IF(Exts[[#This Row],[cTB60]]=DATE(2099,1,1), 0, Exts[[#This Row],[cTB60]]-$AA$7)</f>
        <v>0</v>
      </c>
      <c r="AC270" s="69">
        <f>IF(Exts[[#This Row],[cTB68]]=DATE(2099,1,1), 0, Exts[[#This Row],[cTB68]]-$AA$8)</f>
        <v>0</v>
      </c>
      <c r="AD270" s="70">
        <f t="shared" si="9"/>
        <v>252</v>
      </c>
      <c r="AE270" s="70"/>
      <c r="AF270" s="70">
        <f>IF(Exts[[#This Row],[OID]], INDEX( Exts[], MATCH(Exts[[#This Row],[OID]],Exts[ID],0), MATCH("avgusers", Exts[#Headers],0) )+1, Exts[[#This Row],[avgusers]])</f>
        <v>606</v>
      </c>
      <c r="AG270" s="70"/>
      <c r="AH270" s="70"/>
      <c r="AI270" s="70"/>
    </row>
    <row r="271" spans="1:35" x14ac:dyDescent="0.35">
      <c r="A271" s="72">
        <v>9716</v>
      </c>
      <c r="B271" s="72" t="s">
        <v>546</v>
      </c>
      <c r="C271" s="72">
        <v>600</v>
      </c>
      <c r="D271" s="72">
        <v>55</v>
      </c>
      <c r="E271" s="68">
        <v>41366</v>
      </c>
      <c r="F271" s="72">
        <v>3</v>
      </c>
      <c r="G271" s="72">
        <v>37</v>
      </c>
      <c r="H271" s="72">
        <v>0</v>
      </c>
      <c r="I271" s="72">
        <v>2</v>
      </c>
      <c r="J271" s="72" t="s">
        <v>547</v>
      </c>
      <c r="K271" s="72">
        <v>63183</v>
      </c>
      <c r="L271" s="72">
        <v>12110223</v>
      </c>
      <c r="M271" s="72"/>
      <c r="N271" s="68">
        <v>72686</v>
      </c>
      <c r="O271" s="68">
        <v>72686</v>
      </c>
      <c r="P271" s="68">
        <v>72686</v>
      </c>
      <c r="Q271" s="68">
        <v>72686</v>
      </c>
      <c r="R271" s="72" t="s">
        <v>5450</v>
      </c>
      <c r="S271" s="72" t="s">
        <v>3058</v>
      </c>
      <c r="T271" s="70">
        <f>IF(Exts[cTB52]=DATE(2099,1,1), 0, IF(Exts[minV]&gt;52, 1, 2))</f>
        <v>0</v>
      </c>
      <c r="U271" s="69">
        <f t="shared" si="8"/>
        <v>0</v>
      </c>
      <c r="V271" s="69">
        <f>IF(Exts[cTB60]=DATE(2099,1,1), 0, IF(Exts[minV]&gt;60.9, 1, 2))</f>
        <v>0</v>
      </c>
      <c r="W271" s="70">
        <f>IF(Exts[cTB61-67]=DATE(2099,1,1), 0, IF(Exts[minV]&gt;67.9, 1, 2))</f>
        <v>0</v>
      </c>
      <c r="X271" s="70">
        <f>IF( OR( Exts[cTB68]=DATE(2099,1,1), Exts[Mext]=0 ), 0, IF( OR( Exts[maxV]&lt;68, Exts[minV]&gt;68 ), 2, 3)  )</f>
        <v>0</v>
      </c>
      <c r="Y271" s="71">
        <f>IF(SUBTOTAL(3,Exts[avgusers]),Exts[avgusers],0)</f>
        <v>600</v>
      </c>
      <c r="Z271" s="69">
        <f ca="1">IF(SUBTOTAL(3,Exts[CurVersion]),TODAY()-Exts[CurVersion],0)</f>
        <v>2359</v>
      </c>
      <c r="AA271" s="69">
        <f>IF(Exts[cTB52]=DATE(2099,1,1), 0, Exts[cTB52]-$AA$6)</f>
        <v>0</v>
      </c>
      <c r="AB271" s="69">
        <f>IF(Exts[[#This Row],[cTB60]]=DATE(2099,1,1), 0, Exts[[#This Row],[cTB60]]-$AA$7)</f>
        <v>0</v>
      </c>
      <c r="AC271" s="69">
        <f>IF(Exts[[#This Row],[cTB68]]=DATE(2099,1,1), 0, Exts[[#This Row],[cTB68]]-$AA$8)</f>
        <v>0</v>
      </c>
      <c r="AD271" s="70">
        <f t="shared" si="9"/>
        <v>253</v>
      </c>
      <c r="AE271" s="70"/>
      <c r="AF271" s="70">
        <f>IF(Exts[[#This Row],[OID]], INDEX( Exts[], MATCH(Exts[[#This Row],[OID]],Exts[ID],0), MATCH("avgusers", Exts[#Headers],0) )+1, Exts[[#This Row],[avgusers]])</f>
        <v>600</v>
      </c>
      <c r="AG271" s="70"/>
      <c r="AH271" s="70"/>
      <c r="AI271" s="70"/>
    </row>
    <row r="272" spans="1:35" x14ac:dyDescent="0.35">
      <c r="A272" s="72">
        <v>318229</v>
      </c>
      <c r="B272" s="72" t="s">
        <v>555</v>
      </c>
      <c r="C272" s="72">
        <v>589</v>
      </c>
      <c r="D272" s="72">
        <v>75</v>
      </c>
      <c r="E272" s="68">
        <v>42217</v>
      </c>
      <c r="F272" s="72">
        <v>2</v>
      </c>
      <c r="G272" s="72">
        <v>57</v>
      </c>
      <c r="H272" s="72">
        <v>0</v>
      </c>
      <c r="I272" s="72">
        <v>1</v>
      </c>
      <c r="J272" s="72" t="s">
        <v>289</v>
      </c>
      <c r="K272" s="72">
        <v>66077</v>
      </c>
      <c r="L272" s="72"/>
      <c r="M272" s="72"/>
      <c r="N272" s="68">
        <v>42217</v>
      </c>
      <c r="O272" s="68">
        <v>72686</v>
      </c>
      <c r="P272" s="68">
        <v>72686</v>
      </c>
      <c r="Q272" s="68">
        <v>72686</v>
      </c>
      <c r="R272" s="72" t="s">
        <v>5854</v>
      </c>
      <c r="S272" s="72" t="s">
        <v>3058</v>
      </c>
      <c r="T272" s="70">
        <f>IF(Exts[cTB52]=DATE(2099,1,1), 0, IF(Exts[minV]&gt;52, 1, 2))</f>
        <v>2</v>
      </c>
      <c r="U272" s="69">
        <f t="shared" si="8"/>
        <v>0</v>
      </c>
      <c r="V272" s="69">
        <f>IF(Exts[cTB60]=DATE(2099,1,1), 0, IF(Exts[minV]&gt;60.9, 1, 2))</f>
        <v>0</v>
      </c>
      <c r="W272" s="70">
        <f>IF(Exts[cTB61-67]=DATE(2099,1,1), 0, IF(Exts[minV]&gt;67.9, 1, 2))</f>
        <v>0</v>
      </c>
      <c r="X272" s="70">
        <f>IF( OR( Exts[cTB68]=DATE(2099,1,1), Exts[Mext]=0 ), 0, IF( OR( Exts[maxV]&lt;68, Exts[minV]&gt;68 ), 2, 3)  )</f>
        <v>0</v>
      </c>
      <c r="Y272" s="71">
        <f>IF(SUBTOTAL(3,Exts[avgusers]),Exts[avgusers],0)</f>
        <v>589</v>
      </c>
      <c r="Z272" s="69">
        <f ca="1">IF(SUBTOTAL(3,Exts[CurVersion]),TODAY()-Exts[CurVersion],0)</f>
        <v>1508</v>
      </c>
      <c r="AA272" s="69">
        <f>IF(Exts[cTB52]=DATE(2099,1,1), 0, Exts[cTB52]-$AA$6)</f>
        <v>-581</v>
      </c>
      <c r="AB272" s="69">
        <f>IF(Exts[[#This Row],[cTB60]]=DATE(2099,1,1), 0, Exts[[#This Row],[cTB60]]-$AA$7)</f>
        <v>0</v>
      </c>
      <c r="AC272" s="69">
        <f>IF(Exts[[#This Row],[cTB68]]=DATE(2099,1,1), 0, Exts[[#This Row],[cTB68]]-$AA$8)</f>
        <v>0</v>
      </c>
      <c r="AD272" s="70">
        <f t="shared" si="9"/>
        <v>254</v>
      </c>
      <c r="AE272" s="70"/>
      <c r="AF272" s="70">
        <f>IF(Exts[[#This Row],[OID]], INDEX( Exts[], MATCH(Exts[[#This Row],[OID]],Exts[ID],0), MATCH("avgusers", Exts[#Headers],0) )+1, Exts[[#This Row],[avgusers]])</f>
        <v>589</v>
      </c>
      <c r="AG272" s="70"/>
      <c r="AH272" s="70"/>
      <c r="AI272" s="70"/>
    </row>
    <row r="273" spans="1:35" x14ac:dyDescent="0.35">
      <c r="A273" s="72">
        <v>161820</v>
      </c>
      <c r="B273" s="72" t="s">
        <v>895</v>
      </c>
      <c r="C273" s="72">
        <v>584</v>
      </c>
      <c r="D273" s="72">
        <v>25</v>
      </c>
      <c r="E273" s="68">
        <v>43343</v>
      </c>
      <c r="F273" s="72">
        <v>2</v>
      </c>
      <c r="G273" s="72">
        <v>65</v>
      </c>
      <c r="H273" s="72">
        <v>0</v>
      </c>
      <c r="I273" s="72">
        <v>1</v>
      </c>
      <c r="J273" s="72" t="s">
        <v>288</v>
      </c>
      <c r="K273" s="72">
        <v>3315471</v>
      </c>
      <c r="L273" s="72"/>
      <c r="M273" s="72"/>
      <c r="N273" s="68">
        <v>40315</v>
      </c>
      <c r="O273" s="68">
        <v>40315</v>
      </c>
      <c r="P273" s="68">
        <v>40315</v>
      </c>
      <c r="Q273" s="68">
        <v>72686</v>
      </c>
      <c r="R273" s="72" t="s">
        <v>5679</v>
      </c>
      <c r="S273" s="72" t="s">
        <v>3058</v>
      </c>
      <c r="T273" s="70">
        <f>IF(Exts[cTB52]=DATE(2099,1,1), 0, IF(Exts[minV]&gt;52, 1, 2))</f>
        <v>2</v>
      </c>
      <c r="U273" s="69">
        <f t="shared" si="8"/>
        <v>1</v>
      </c>
      <c r="V273" s="69">
        <f>IF(Exts[cTB60]=DATE(2099,1,1), 0, IF(Exts[minV]&gt;60.9, 1, 2))</f>
        <v>2</v>
      </c>
      <c r="W273" s="70">
        <f>IF(Exts[cTB61-67]=DATE(2099,1,1), 0, IF(Exts[minV]&gt;67.9, 1, 2))</f>
        <v>2</v>
      </c>
      <c r="X273" s="70">
        <f>IF( OR( Exts[cTB68]=DATE(2099,1,1), Exts[Mext]=0 ), 0, IF( OR( Exts[maxV]&lt;68, Exts[minV]&gt;68 ), 2, 3)  )</f>
        <v>0</v>
      </c>
      <c r="Y273" s="71">
        <f>IF(SUBTOTAL(3,Exts[avgusers]),Exts[avgusers],0)</f>
        <v>584</v>
      </c>
      <c r="Z273" s="69">
        <f ca="1">IF(SUBTOTAL(3,Exts[CurVersion]),TODAY()-Exts[CurVersion],0)</f>
        <v>382</v>
      </c>
      <c r="AA273" s="69">
        <f>IF(Exts[cTB52]=DATE(2099,1,1), 0, Exts[cTB52]-$AA$6)</f>
        <v>-2483</v>
      </c>
      <c r="AB273" s="69">
        <f>IF(Exts[[#This Row],[cTB60]]=DATE(2099,1,1), 0, Exts[[#This Row],[cTB60]]-$AA$7)</f>
        <v>-2945</v>
      </c>
      <c r="AC273" s="69">
        <f>IF(Exts[[#This Row],[cTB68]]=DATE(2099,1,1), 0, Exts[[#This Row],[cTB68]]-$AA$8)</f>
        <v>0</v>
      </c>
      <c r="AD273" s="70">
        <f t="shared" si="9"/>
        <v>255</v>
      </c>
      <c r="AE273" s="70"/>
      <c r="AF273" s="70">
        <f>IF(Exts[[#This Row],[OID]], INDEX( Exts[], MATCH(Exts[[#This Row],[OID]],Exts[ID],0), MATCH("avgusers", Exts[#Headers],0) )+1, Exts[[#This Row],[avgusers]])</f>
        <v>584</v>
      </c>
      <c r="AG273" s="70"/>
      <c r="AH273" s="70"/>
      <c r="AI273" s="70"/>
    </row>
    <row r="274" spans="1:35" x14ac:dyDescent="0.35">
      <c r="A274" s="72">
        <v>728162</v>
      </c>
      <c r="B274" s="72" t="s">
        <v>570</v>
      </c>
      <c r="C274" s="72">
        <v>572</v>
      </c>
      <c r="D274" s="72">
        <v>69</v>
      </c>
      <c r="E274" s="68">
        <v>43495</v>
      </c>
      <c r="F274" s="72">
        <v>22</v>
      </c>
      <c r="G274" s="72">
        <v>60</v>
      </c>
      <c r="H274" s="72">
        <v>0</v>
      </c>
      <c r="I274" s="72">
        <v>1</v>
      </c>
      <c r="J274" s="72" t="s">
        <v>96</v>
      </c>
      <c r="K274" s="72">
        <v>12353367</v>
      </c>
      <c r="L274" s="72"/>
      <c r="M274" s="72"/>
      <c r="N274" s="68">
        <v>43034</v>
      </c>
      <c r="O274" s="68">
        <v>43222</v>
      </c>
      <c r="P274" s="68">
        <v>72686</v>
      </c>
      <c r="Q274" s="68">
        <v>72686</v>
      </c>
      <c r="R274" s="72" t="s">
        <v>6573</v>
      </c>
      <c r="S274" s="72" t="s">
        <v>3058</v>
      </c>
      <c r="T274" s="70">
        <f>IF(Exts[cTB52]=DATE(2099,1,1), 0, IF(Exts[minV]&gt;52, 1, 2))</f>
        <v>2</v>
      </c>
      <c r="U274" s="69">
        <f t="shared" si="8"/>
        <v>1</v>
      </c>
      <c r="V274" s="69">
        <f>IF(Exts[cTB60]=DATE(2099,1,1), 0, IF(Exts[minV]&gt;60.9, 1, 2))</f>
        <v>2</v>
      </c>
      <c r="W274" s="70">
        <f>IF(Exts[cTB61-67]=DATE(2099,1,1), 0, IF(Exts[minV]&gt;67.9, 1, 2))</f>
        <v>0</v>
      </c>
      <c r="X274" s="70">
        <f>IF( OR( Exts[cTB68]=DATE(2099,1,1), Exts[Mext]=0 ), 0, IF( OR( Exts[maxV]&lt;68, Exts[minV]&gt;68 ), 2, 3)  )</f>
        <v>0</v>
      </c>
      <c r="Y274" s="71">
        <f>IF(SUBTOTAL(3,Exts[avgusers]),Exts[avgusers],0)</f>
        <v>572</v>
      </c>
      <c r="Z274" s="69">
        <f ca="1">IF(SUBTOTAL(3,Exts[CurVersion]),TODAY()-Exts[CurVersion],0)</f>
        <v>230</v>
      </c>
      <c r="AA274" s="69">
        <f>IF(Exts[cTB52]=DATE(2099,1,1), 0, Exts[cTB52]-$AA$6)</f>
        <v>236</v>
      </c>
      <c r="AB274" s="69">
        <f>IF(Exts[[#This Row],[cTB60]]=DATE(2099,1,1), 0, Exts[[#This Row],[cTB60]]-$AA$7)</f>
        <v>-38</v>
      </c>
      <c r="AC274" s="69">
        <f>IF(Exts[[#This Row],[cTB68]]=DATE(2099,1,1), 0, Exts[[#This Row],[cTB68]]-$AA$8)</f>
        <v>0</v>
      </c>
      <c r="AD274" s="70">
        <f t="shared" si="9"/>
        <v>256</v>
      </c>
      <c r="AE274" s="70"/>
      <c r="AF274" s="70">
        <f>IF(Exts[[#This Row],[OID]], INDEX( Exts[], MATCH(Exts[[#This Row],[OID]],Exts[ID],0), MATCH("avgusers", Exts[#Headers],0) )+1, Exts[[#This Row],[avgusers]])</f>
        <v>572</v>
      </c>
      <c r="AG274" s="70"/>
      <c r="AH274" s="70"/>
      <c r="AI274" s="70"/>
    </row>
    <row r="275" spans="1:35" x14ac:dyDescent="0.35">
      <c r="A275" s="72">
        <v>262823</v>
      </c>
      <c r="B275" s="72" t="s">
        <v>2132</v>
      </c>
      <c r="C275" s="72">
        <v>556</v>
      </c>
      <c r="D275" s="72">
        <v>21</v>
      </c>
      <c r="E275" s="68">
        <v>43444</v>
      </c>
      <c r="F275" s="72">
        <v>3.1</v>
      </c>
      <c r="G275" s="72">
        <v>60</v>
      </c>
      <c r="H275" s="72">
        <v>0</v>
      </c>
      <c r="I275" s="72">
        <v>1</v>
      </c>
      <c r="J275" s="72" t="s">
        <v>900</v>
      </c>
      <c r="K275" s="72">
        <v>5550795</v>
      </c>
      <c r="L275" s="72"/>
      <c r="M275" s="72"/>
      <c r="N275" s="68">
        <v>43442</v>
      </c>
      <c r="O275" s="68">
        <v>43442</v>
      </c>
      <c r="P275" s="68">
        <v>72686</v>
      </c>
      <c r="Q275" s="68">
        <v>72686</v>
      </c>
      <c r="R275" s="72" t="s">
        <v>5763</v>
      </c>
      <c r="S275" s="72" t="s">
        <v>3058</v>
      </c>
      <c r="T275" s="70">
        <f>IF(Exts[cTB52]=DATE(2099,1,1), 0, IF(Exts[minV]&gt;52, 1, 2))</f>
        <v>2</v>
      </c>
      <c r="U275" s="69">
        <f t="shared" si="8"/>
        <v>1</v>
      </c>
      <c r="V275" s="69">
        <f>IF(Exts[cTB60]=DATE(2099,1,1), 0, IF(Exts[minV]&gt;60.9, 1, 2))</f>
        <v>2</v>
      </c>
      <c r="W275" s="70">
        <f>IF(Exts[cTB61-67]=DATE(2099,1,1), 0, IF(Exts[minV]&gt;67.9, 1, 2))</f>
        <v>0</v>
      </c>
      <c r="X275" s="70">
        <f>IF( OR( Exts[cTB68]=DATE(2099,1,1), Exts[Mext]=0 ), 0, IF( OR( Exts[maxV]&lt;68, Exts[minV]&gt;68 ), 2, 3)  )</f>
        <v>0</v>
      </c>
      <c r="Y275" s="71">
        <f>IF(SUBTOTAL(3,Exts[avgusers]),Exts[avgusers],0)</f>
        <v>556</v>
      </c>
      <c r="Z275" s="69">
        <f ca="1">IF(SUBTOTAL(3,Exts[CurVersion]),TODAY()-Exts[CurVersion],0)</f>
        <v>281</v>
      </c>
      <c r="AA275" s="69">
        <f>IF(Exts[cTB52]=DATE(2099,1,1), 0, Exts[cTB52]-$AA$6)</f>
        <v>644</v>
      </c>
      <c r="AB275" s="69">
        <f>IF(Exts[[#This Row],[cTB60]]=DATE(2099,1,1), 0, Exts[[#This Row],[cTB60]]-$AA$7)</f>
        <v>182</v>
      </c>
      <c r="AC275" s="69">
        <f>IF(Exts[[#This Row],[cTB68]]=DATE(2099,1,1), 0, Exts[[#This Row],[cTB68]]-$AA$8)</f>
        <v>0</v>
      </c>
      <c r="AD275" s="70">
        <f t="shared" si="9"/>
        <v>257</v>
      </c>
      <c r="AE275" s="70"/>
      <c r="AF275" s="70">
        <f>IF(Exts[[#This Row],[OID]], INDEX( Exts[], MATCH(Exts[[#This Row],[OID]],Exts[ID],0), MATCH("avgusers", Exts[#Headers],0) )+1, Exts[[#This Row],[avgusers]])</f>
        <v>556</v>
      </c>
      <c r="AG275" s="70"/>
      <c r="AH275" s="70"/>
      <c r="AI275" s="70"/>
    </row>
    <row r="276" spans="1:35" x14ac:dyDescent="0.35">
      <c r="A276" s="72">
        <v>463795</v>
      </c>
      <c r="B276" s="72" t="s">
        <v>567</v>
      </c>
      <c r="C276" s="72">
        <v>555</v>
      </c>
      <c r="D276" s="72">
        <v>46</v>
      </c>
      <c r="E276" s="68">
        <v>42272</v>
      </c>
      <c r="F276" s="72">
        <v>17</v>
      </c>
      <c r="G276" s="72">
        <v>31</v>
      </c>
      <c r="H276" s="72">
        <v>0</v>
      </c>
      <c r="I276" s="72">
        <v>4</v>
      </c>
      <c r="J276" s="72" t="s">
        <v>568</v>
      </c>
      <c r="K276" s="72">
        <v>10267332</v>
      </c>
      <c r="L276" s="72">
        <v>11151140</v>
      </c>
      <c r="M276" s="72">
        <v>11159854</v>
      </c>
      <c r="N276" s="68">
        <v>72686</v>
      </c>
      <c r="O276" s="68">
        <v>72686</v>
      </c>
      <c r="P276" s="68">
        <v>72686</v>
      </c>
      <c r="Q276" s="68">
        <v>72686</v>
      </c>
      <c r="R276" s="72" t="s">
        <v>6226</v>
      </c>
      <c r="S276" s="72" t="s">
        <v>3058</v>
      </c>
      <c r="T276" s="70">
        <f>IF(Exts[cTB52]=DATE(2099,1,1), 0, IF(Exts[minV]&gt;52, 1, 2))</f>
        <v>0</v>
      </c>
      <c r="U276" s="69">
        <f t="shared" ref="U276:U339" si="10">IF(AND($F276&lt;=58,$G276&gt;=58),1,0)</f>
        <v>0</v>
      </c>
      <c r="V276" s="69">
        <f>IF(Exts[cTB60]=DATE(2099,1,1), 0, IF(Exts[minV]&gt;60.9, 1, 2))</f>
        <v>0</v>
      </c>
      <c r="W276" s="70">
        <f>IF(Exts[cTB61-67]=DATE(2099,1,1), 0, IF(Exts[minV]&gt;67.9, 1, 2))</f>
        <v>0</v>
      </c>
      <c r="X276" s="70">
        <f>IF( OR( Exts[cTB68]=DATE(2099,1,1), Exts[Mext]=0 ), 0, IF( OR( Exts[maxV]&lt;68, Exts[minV]&gt;68 ), 2, 3)  )</f>
        <v>0</v>
      </c>
      <c r="Y276" s="71">
        <f>IF(SUBTOTAL(3,Exts[avgusers]),Exts[avgusers],0)</f>
        <v>555</v>
      </c>
      <c r="Z276" s="69">
        <f ca="1">IF(SUBTOTAL(3,Exts[CurVersion]),TODAY()-Exts[CurVersion],0)</f>
        <v>1453</v>
      </c>
      <c r="AA276" s="69">
        <f>IF(Exts[cTB52]=DATE(2099,1,1), 0, Exts[cTB52]-$AA$6)</f>
        <v>0</v>
      </c>
      <c r="AB276" s="69">
        <f>IF(Exts[[#This Row],[cTB60]]=DATE(2099,1,1), 0, Exts[[#This Row],[cTB60]]-$AA$7)</f>
        <v>0</v>
      </c>
      <c r="AC276" s="69">
        <f>IF(Exts[[#This Row],[cTB68]]=DATE(2099,1,1), 0, Exts[[#This Row],[cTB68]]-$AA$8)</f>
        <v>0</v>
      </c>
      <c r="AD276" s="70">
        <f t="shared" ref="AD276:AD339" si="11">ROW()-18</f>
        <v>258</v>
      </c>
      <c r="AE276" s="70"/>
      <c r="AF276" s="70">
        <f>IF(Exts[[#This Row],[OID]], INDEX( Exts[], MATCH(Exts[[#This Row],[OID]],Exts[ID],0), MATCH("avgusers", Exts[#Headers],0) )+1, Exts[[#This Row],[avgusers]])</f>
        <v>555</v>
      </c>
      <c r="AG276" s="70"/>
      <c r="AH276" s="70"/>
      <c r="AI276" s="70"/>
    </row>
    <row r="277" spans="1:35" x14ac:dyDescent="0.35">
      <c r="A277" s="72">
        <v>787632</v>
      </c>
      <c r="B277" s="72" t="s">
        <v>574</v>
      </c>
      <c r="C277" s="72">
        <v>552</v>
      </c>
      <c r="D277" s="72">
        <v>63</v>
      </c>
      <c r="E277" s="68">
        <v>43219</v>
      </c>
      <c r="F277" s="72">
        <v>38</v>
      </c>
      <c r="G277" s="72">
        <v>60</v>
      </c>
      <c r="H277" s="72">
        <v>0</v>
      </c>
      <c r="I277" s="72">
        <v>1</v>
      </c>
      <c r="J277" s="72" t="s">
        <v>296</v>
      </c>
      <c r="K277" s="72">
        <v>12845099</v>
      </c>
      <c r="L277" s="72"/>
      <c r="M277" s="72"/>
      <c r="N277" s="68">
        <v>42850</v>
      </c>
      <c r="O277" s="68">
        <v>43218</v>
      </c>
      <c r="P277" s="68">
        <v>72686</v>
      </c>
      <c r="Q277" s="68">
        <v>72686</v>
      </c>
      <c r="R277" s="72" t="s">
        <v>6611</v>
      </c>
      <c r="S277" s="72" t="s">
        <v>3058</v>
      </c>
      <c r="T277" s="70">
        <f>IF(Exts[cTB52]=DATE(2099,1,1), 0, IF(Exts[minV]&gt;52, 1, 2))</f>
        <v>2</v>
      </c>
      <c r="U277" s="69">
        <f t="shared" si="10"/>
        <v>1</v>
      </c>
      <c r="V277" s="69">
        <f>IF(Exts[cTB60]=DATE(2099,1,1), 0, IF(Exts[minV]&gt;60.9, 1, 2))</f>
        <v>2</v>
      </c>
      <c r="W277" s="70">
        <f>IF(Exts[cTB61-67]=DATE(2099,1,1), 0, IF(Exts[minV]&gt;67.9, 1, 2))</f>
        <v>0</v>
      </c>
      <c r="X277" s="70">
        <f>IF( OR( Exts[cTB68]=DATE(2099,1,1), Exts[Mext]=0 ), 0, IF( OR( Exts[maxV]&lt;68, Exts[minV]&gt;68 ), 2, 3)  )</f>
        <v>0</v>
      </c>
      <c r="Y277" s="71">
        <f>IF(SUBTOTAL(3,Exts[avgusers]),Exts[avgusers],0)</f>
        <v>552</v>
      </c>
      <c r="Z277" s="69">
        <f ca="1">IF(SUBTOTAL(3,Exts[CurVersion]),TODAY()-Exts[CurVersion],0)</f>
        <v>506</v>
      </c>
      <c r="AA277" s="69">
        <f>IF(Exts[cTB52]=DATE(2099,1,1), 0, Exts[cTB52]-$AA$6)</f>
        <v>52</v>
      </c>
      <c r="AB277" s="69">
        <f>IF(Exts[[#This Row],[cTB60]]=DATE(2099,1,1), 0, Exts[[#This Row],[cTB60]]-$AA$7)</f>
        <v>-42</v>
      </c>
      <c r="AC277" s="69">
        <f>IF(Exts[[#This Row],[cTB68]]=DATE(2099,1,1), 0, Exts[[#This Row],[cTB68]]-$AA$8)</f>
        <v>0</v>
      </c>
      <c r="AD277" s="70">
        <f t="shared" si="11"/>
        <v>259</v>
      </c>
      <c r="AE277" s="70"/>
      <c r="AF277" s="70">
        <f>IF(Exts[[#This Row],[OID]], INDEX( Exts[], MATCH(Exts[[#This Row],[OID]],Exts[ID],0), MATCH("avgusers", Exts[#Headers],0) )+1, Exts[[#This Row],[avgusers]])</f>
        <v>552</v>
      </c>
      <c r="AG277" s="70"/>
      <c r="AH277" s="70"/>
      <c r="AI277" s="70"/>
    </row>
    <row r="278" spans="1:35" x14ac:dyDescent="0.35">
      <c r="A278" s="72">
        <v>2162</v>
      </c>
      <c r="B278" s="72" t="s">
        <v>982</v>
      </c>
      <c r="C278" s="72">
        <v>534</v>
      </c>
      <c r="D278" s="72">
        <v>32</v>
      </c>
      <c r="E278" s="68">
        <v>43632</v>
      </c>
      <c r="F278" s="72">
        <v>1</v>
      </c>
      <c r="G278" s="72">
        <v>60</v>
      </c>
      <c r="H278" s="72">
        <v>0</v>
      </c>
      <c r="I278" s="72">
        <v>1</v>
      </c>
      <c r="J278" s="72" t="s">
        <v>208</v>
      </c>
      <c r="K278" s="72">
        <v>9572</v>
      </c>
      <c r="L278" s="72"/>
      <c r="M278" s="72"/>
      <c r="N278" s="68">
        <v>39183</v>
      </c>
      <c r="O278" s="68">
        <v>43617</v>
      </c>
      <c r="P278" s="68">
        <v>72686</v>
      </c>
      <c r="Q278" s="68">
        <v>72686</v>
      </c>
      <c r="R278" s="72" t="s">
        <v>5100</v>
      </c>
      <c r="S278" s="72" t="s">
        <v>3058</v>
      </c>
      <c r="T278" s="70">
        <f>IF(Exts[cTB52]=DATE(2099,1,1), 0, IF(Exts[minV]&gt;52, 1, 2))</f>
        <v>2</v>
      </c>
      <c r="U278" s="69">
        <f t="shared" si="10"/>
        <v>1</v>
      </c>
      <c r="V278" s="69">
        <f>IF(Exts[cTB60]=DATE(2099,1,1), 0, IF(Exts[minV]&gt;60.9, 1, 2))</f>
        <v>2</v>
      </c>
      <c r="W278" s="70">
        <f>IF(Exts[cTB61-67]=DATE(2099,1,1), 0, IF(Exts[minV]&gt;67.9, 1, 2))</f>
        <v>0</v>
      </c>
      <c r="X278" s="70">
        <f>IF( OR( Exts[cTB68]=DATE(2099,1,1), Exts[Mext]=0 ), 0, IF( OR( Exts[maxV]&lt;68, Exts[minV]&gt;68 ), 2, 3)  )</f>
        <v>0</v>
      </c>
      <c r="Y278" s="71">
        <f>IF(SUBTOTAL(3,Exts[avgusers]),Exts[avgusers],0)</f>
        <v>534</v>
      </c>
      <c r="Z278" s="69">
        <f ca="1">IF(SUBTOTAL(3,Exts[CurVersion]),TODAY()-Exts[CurVersion],0)</f>
        <v>93</v>
      </c>
      <c r="AA278" s="69">
        <f>IF(Exts[cTB52]=DATE(2099,1,1), 0, Exts[cTB52]-$AA$6)</f>
        <v>-3615</v>
      </c>
      <c r="AB278" s="69">
        <f>IF(Exts[[#This Row],[cTB60]]=DATE(2099,1,1), 0, Exts[[#This Row],[cTB60]]-$AA$7)</f>
        <v>357</v>
      </c>
      <c r="AC278" s="69">
        <f>IF(Exts[[#This Row],[cTB68]]=DATE(2099,1,1), 0, Exts[[#This Row],[cTB68]]-$AA$8)</f>
        <v>0</v>
      </c>
      <c r="AD278" s="70">
        <f t="shared" si="11"/>
        <v>260</v>
      </c>
      <c r="AE278" s="70"/>
      <c r="AF278" s="70">
        <f>IF(Exts[[#This Row],[OID]], INDEX( Exts[], MATCH(Exts[[#This Row],[OID]],Exts[ID],0), MATCH("avgusers", Exts[#Headers],0) )+1, Exts[[#This Row],[avgusers]])</f>
        <v>534</v>
      </c>
      <c r="AG278" s="70"/>
      <c r="AH278" s="70"/>
      <c r="AI278" s="70"/>
    </row>
    <row r="279" spans="1:35" x14ac:dyDescent="0.35">
      <c r="A279" s="72">
        <v>347232</v>
      </c>
      <c r="B279" s="72" t="s">
        <v>560</v>
      </c>
      <c r="C279" s="72">
        <v>533</v>
      </c>
      <c r="D279" s="72">
        <v>49</v>
      </c>
      <c r="E279" s="68">
        <v>42687</v>
      </c>
      <c r="F279" s="72">
        <v>3</v>
      </c>
      <c r="G279" s="72">
        <v>45</v>
      </c>
      <c r="H279" s="72">
        <v>0</v>
      </c>
      <c r="I279" s="72">
        <v>1</v>
      </c>
      <c r="J279" s="72" t="s">
        <v>436</v>
      </c>
      <c r="K279" s="72">
        <v>5388809</v>
      </c>
      <c r="L279" s="72"/>
      <c r="M279" s="72"/>
      <c r="N279" s="68">
        <v>72686</v>
      </c>
      <c r="O279" s="68">
        <v>72686</v>
      </c>
      <c r="P279" s="68">
        <v>72686</v>
      </c>
      <c r="Q279" s="68">
        <v>72686</v>
      </c>
      <c r="R279" s="72" t="s">
        <v>5939</v>
      </c>
      <c r="S279" s="72" t="s">
        <v>3058</v>
      </c>
      <c r="T279" s="70">
        <f>IF(Exts[cTB52]=DATE(2099,1,1), 0, IF(Exts[minV]&gt;52, 1, 2))</f>
        <v>0</v>
      </c>
      <c r="U279" s="69">
        <f t="shared" si="10"/>
        <v>0</v>
      </c>
      <c r="V279" s="69">
        <f>IF(Exts[cTB60]=DATE(2099,1,1), 0, IF(Exts[minV]&gt;60.9, 1, 2))</f>
        <v>0</v>
      </c>
      <c r="W279" s="70">
        <f>IF(Exts[cTB61-67]=DATE(2099,1,1), 0, IF(Exts[minV]&gt;67.9, 1, 2))</f>
        <v>0</v>
      </c>
      <c r="X279" s="70">
        <f>IF( OR( Exts[cTB68]=DATE(2099,1,1), Exts[Mext]=0 ), 0, IF( OR( Exts[maxV]&lt;68, Exts[minV]&gt;68 ), 2, 3)  )</f>
        <v>0</v>
      </c>
      <c r="Y279" s="71">
        <f>IF(SUBTOTAL(3,Exts[avgusers]),Exts[avgusers],0)</f>
        <v>533</v>
      </c>
      <c r="Z279" s="69">
        <f ca="1">IF(SUBTOTAL(3,Exts[CurVersion]),TODAY()-Exts[CurVersion],0)</f>
        <v>1038</v>
      </c>
      <c r="AA279" s="69">
        <f>IF(Exts[cTB52]=DATE(2099,1,1), 0, Exts[cTB52]-$AA$6)</f>
        <v>0</v>
      </c>
      <c r="AB279" s="69">
        <f>IF(Exts[[#This Row],[cTB60]]=DATE(2099,1,1), 0, Exts[[#This Row],[cTB60]]-$AA$7)</f>
        <v>0</v>
      </c>
      <c r="AC279" s="69">
        <f>IF(Exts[[#This Row],[cTB68]]=DATE(2099,1,1), 0, Exts[[#This Row],[cTB68]]-$AA$8)</f>
        <v>0</v>
      </c>
      <c r="AD279" s="70">
        <f t="shared" si="11"/>
        <v>261</v>
      </c>
      <c r="AE279" s="70"/>
      <c r="AF279" s="70">
        <f>IF(Exts[[#This Row],[OID]], INDEX( Exts[], MATCH(Exts[[#This Row],[OID]],Exts[ID],0), MATCH("avgusers", Exts[#Headers],0) )+1, Exts[[#This Row],[avgusers]])</f>
        <v>533</v>
      </c>
      <c r="AG279" s="70"/>
      <c r="AH279" s="70"/>
      <c r="AI279" s="70"/>
    </row>
    <row r="280" spans="1:35" x14ac:dyDescent="0.35">
      <c r="A280" s="72">
        <v>4268</v>
      </c>
      <c r="B280" s="72" t="s">
        <v>897</v>
      </c>
      <c r="C280" s="72">
        <v>526</v>
      </c>
      <c r="D280" s="72">
        <v>35</v>
      </c>
      <c r="E280" s="68">
        <v>43266</v>
      </c>
      <c r="F280" s="72">
        <v>31</v>
      </c>
      <c r="G280" s="72">
        <v>60</v>
      </c>
      <c r="H280" s="72">
        <v>0</v>
      </c>
      <c r="I280" s="72">
        <v>3</v>
      </c>
      <c r="J280" s="72" t="s">
        <v>898</v>
      </c>
      <c r="K280" s="72">
        <v>92296</v>
      </c>
      <c r="L280" s="72">
        <v>22216</v>
      </c>
      <c r="M280" s="72">
        <v>11066970</v>
      </c>
      <c r="N280" s="68">
        <v>42546</v>
      </c>
      <c r="O280" s="68">
        <v>43218</v>
      </c>
      <c r="P280" s="68">
        <v>72686</v>
      </c>
      <c r="Q280" s="68">
        <v>72686</v>
      </c>
      <c r="R280" s="72" t="s">
        <v>5244</v>
      </c>
      <c r="S280" s="72" t="s">
        <v>5245</v>
      </c>
      <c r="T280" s="70">
        <f>IF(Exts[cTB52]=DATE(2099,1,1), 0, IF(Exts[minV]&gt;52, 1, 2))</f>
        <v>2</v>
      </c>
      <c r="U280" s="69">
        <f t="shared" si="10"/>
        <v>1</v>
      </c>
      <c r="V280" s="69">
        <f>IF(Exts[cTB60]=DATE(2099,1,1), 0, IF(Exts[minV]&gt;60.9, 1, 2))</f>
        <v>2</v>
      </c>
      <c r="W280" s="70">
        <f>IF(Exts[cTB61-67]=DATE(2099,1,1), 0, IF(Exts[minV]&gt;67.9, 1, 2))</f>
        <v>0</v>
      </c>
      <c r="X280" s="70">
        <f>IF( OR( Exts[cTB68]=DATE(2099,1,1), Exts[Mext]=0 ), 0, IF( OR( Exts[maxV]&lt;68, Exts[minV]&gt;68 ), 2, 3)  )</f>
        <v>0</v>
      </c>
      <c r="Y280" s="71">
        <f>IF(SUBTOTAL(3,Exts[avgusers]),Exts[avgusers],0)</f>
        <v>526</v>
      </c>
      <c r="Z280" s="69">
        <f ca="1">IF(SUBTOTAL(3,Exts[CurVersion]),TODAY()-Exts[CurVersion],0)</f>
        <v>459</v>
      </c>
      <c r="AA280" s="69">
        <f>IF(Exts[cTB52]=DATE(2099,1,1), 0, Exts[cTB52]-$AA$6)</f>
        <v>-252</v>
      </c>
      <c r="AB280" s="69">
        <f>IF(Exts[[#This Row],[cTB60]]=DATE(2099,1,1), 0, Exts[[#This Row],[cTB60]]-$AA$7)</f>
        <v>-42</v>
      </c>
      <c r="AC280" s="69">
        <f>IF(Exts[[#This Row],[cTB68]]=DATE(2099,1,1), 0, Exts[[#This Row],[cTB68]]-$AA$8)</f>
        <v>0</v>
      </c>
      <c r="AD280" s="70">
        <f t="shared" si="11"/>
        <v>262</v>
      </c>
      <c r="AE280" s="70"/>
      <c r="AF280" s="70">
        <f>IF(Exts[[#This Row],[OID]], INDEX( Exts[], MATCH(Exts[[#This Row],[OID]],Exts[ID],0), MATCH("avgusers", Exts[#Headers],0) )+1, Exts[[#This Row],[avgusers]])</f>
        <v>526</v>
      </c>
      <c r="AG280" s="70"/>
      <c r="AH280" s="70"/>
      <c r="AI280" s="70"/>
    </row>
    <row r="281" spans="1:35" x14ac:dyDescent="0.35">
      <c r="A281" s="72">
        <v>6003</v>
      </c>
      <c r="B281" s="72" t="s">
        <v>891</v>
      </c>
      <c r="C281" s="72">
        <v>525</v>
      </c>
      <c r="D281" s="72">
        <v>32</v>
      </c>
      <c r="E281" s="68">
        <v>42253</v>
      </c>
      <c r="F281" s="72">
        <v>3</v>
      </c>
      <c r="G281" s="72">
        <v>3.1</v>
      </c>
      <c r="H281" s="72">
        <v>0</v>
      </c>
      <c r="I281" s="72">
        <v>1</v>
      </c>
      <c r="J281" s="72" t="s">
        <v>892</v>
      </c>
      <c r="K281" s="72">
        <v>405777</v>
      </c>
      <c r="L281" s="72"/>
      <c r="M281" s="72"/>
      <c r="N281" s="68">
        <v>72686</v>
      </c>
      <c r="O281" s="68">
        <v>72686</v>
      </c>
      <c r="P281" s="68">
        <v>72686</v>
      </c>
      <c r="Q281" s="68">
        <v>72686</v>
      </c>
      <c r="R281" s="72" t="s">
        <v>5360</v>
      </c>
      <c r="S281" s="72" t="s">
        <v>5361</v>
      </c>
      <c r="T281" s="70">
        <f>IF(Exts[cTB52]=DATE(2099,1,1), 0, IF(Exts[minV]&gt;52, 1, 2))</f>
        <v>0</v>
      </c>
      <c r="U281" s="69">
        <f t="shared" si="10"/>
        <v>0</v>
      </c>
      <c r="V281" s="69">
        <f>IF(Exts[cTB60]=DATE(2099,1,1), 0, IF(Exts[minV]&gt;60.9, 1, 2))</f>
        <v>0</v>
      </c>
      <c r="W281" s="70">
        <f>IF(Exts[cTB61-67]=DATE(2099,1,1), 0, IF(Exts[minV]&gt;67.9, 1, 2))</f>
        <v>0</v>
      </c>
      <c r="X281" s="70">
        <f>IF( OR( Exts[cTB68]=DATE(2099,1,1), Exts[Mext]=0 ), 0, IF( OR( Exts[maxV]&lt;68, Exts[minV]&gt;68 ), 2, 3)  )</f>
        <v>0</v>
      </c>
      <c r="Y281" s="71">
        <f>IF(SUBTOTAL(3,Exts[avgusers]),Exts[avgusers],0)</f>
        <v>525</v>
      </c>
      <c r="Z281" s="69">
        <f ca="1">IF(SUBTOTAL(3,Exts[CurVersion]),TODAY()-Exts[CurVersion],0)</f>
        <v>1472</v>
      </c>
      <c r="AA281" s="69">
        <f>IF(Exts[cTB52]=DATE(2099,1,1), 0, Exts[cTB52]-$AA$6)</f>
        <v>0</v>
      </c>
      <c r="AB281" s="69">
        <f>IF(Exts[[#This Row],[cTB60]]=DATE(2099,1,1), 0, Exts[[#This Row],[cTB60]]-$AA$7)</f>
        <v>0</v>
      </c>
      <c r="AC281" s="69">
        <f>IF(Exts[[#This Row],[cTB68]]=DATE(2099,1,1), 0, Exts[[#This Row],[cTB68]]-$AA$8)</f>
        <v>0</v>
      </c>
      <c r="AD281" s="70">
        <f t="shared" si="11"/>
        <v>263</v>
      </c>
      <c r="AE281" s="70"/>
      <c r="AF281" s="70">
        <f>IF(Exts[[#This Row],[OID]], INDEX( Exts[], MATCH(Exts[[#This Row],[OID]],Exts[ID],0), MATCH("avgusers", Exts[#Headers],0) )+1, Exts[[#This Row],[avgusers]])</f>
        <v>525</v>
      </c>
      <c r="AG281" s="70"/>
      <c r="AH281" s="70"/>
      <c r="AI281" s="70"/>
    </row>
    <row r="282" spans="1:35" x14ac:dyDescent="0.35">
      <c r="A282" s="72">
        <v>265058</v>
      </c>
      <c r="B282" s="72" t="s">
        <v>549</v>
      </c>
      <c r="C282" s="72">
        <v>517</v>
      </c>
      <c r="D282" s="72">
        <v>66</v>
      </c>
      <c r="E282" s="68">
        <v>42318</v>
      </c>
      <c r="F282" s="72">
        <v>3</v>
      </c>
      <c r="G282" s="72">
        <v>38</v>
      </c>
      <c r="H282" s="72">
        <v>0</v>
      </c>
      <c r="I282" s="72">
        <v>1</v>
      </c>
      <c r="J282" s="72" t="s">
        <v>286</v>
      </c>
      <c r="K282" s="72">
        <v>5580713</v>
      </c>
      <c r="L282" s="72"/>
      <c r="M282" s="72"/>
      <c r="N282" s="68">
        <v>72686</v>
      </c>
      <c r="O282" s="68">
        <v>72686</v>
      </c>
      <c r="P282" s="68">
        <v>72686</v>
      </c>
      <c r="Q282" s="68">
        <v>72686</v>
      </c>
      <c r="R282" s="72" t="s">
        <v>5767</v>
      </c>
      <c r="S282" s="72" t="s">
        <v>3058</v>
      </c>
      <c r="T282" s="70">
        <f>IF(Exts[cTB52]=DATE(2099,1,1), 0, IF(Exts[minV]&gt;52, 1, 2))</f>
        <v>0</v>
      </c>
      <c r="U282" s="69">
        <f t="shared" si="10"/>
        <v>0</v>
      </c>
      <c r="V282" s="69">
        <f>IF(Exts[cTB60]=DATE(2099,1,1), 0, IF(Exts[minV]&gt;60.9, 1, 2))</f>
        <v>0</v>
      </c>
      <c r="W282" s="70">
        <f>IF(Exts[cTB61-67]=DATE(2099,1,1), 0, IF(Exts[minV]&gt;67.9, 1, 2))</f>
        <v>0</v>
      </c>
      <c r="X282" s="70">
        <f>IF( OR( Exts[cTB68]=DATE(2099,1,1), Exts[Mext]=0 ), 0, IF( OR( Exts[maxV]&lt;68, Exts[minV]&gt;68 ), 2, 3)  )</f>
        <v>0</v>
      </c>
      <c r="Y282" s="71">
        <f>IF(SUBTOTAL(3,Exts[avgusers]),Exts[avgusers],0)</f>
        <v>517</v>
      </c>
      <c r="Z282" s="69">
        <f ca="1">IF(SUBTOTAL(3,Exts[CurVersion]),TODAY()-Exts[CurVersion],0)</f>
        <v>1407</v>
      </c>
      <c r="AA282" s="69">
        <f>IF(Exts[cTB52]=DATE(2099,1,1), 0, Exts[cTB52]-$AA$6)</f>
        <v>0</v>
      </c>
      <c r="AB282" s="69">
        <f>IF(Exts[[#This Row],[cTB60]]=DATE(2099,1,1), 0, Exts[[#This Row],[cTB60]]-$AA$7)</f>
        <v>0</v>
      </c>
      <c r="AC282" s="69">
        <f>IF(Exts[[#This Row],[cTB68]]=DATE(2099,1,1), 0, Exts[[#This Row],[cTB68]]-$AA$8)</f>
        <v>0</v>
      </c>
      <c r="AD282" s="70">
        <f t="shared" si="11"/>
        <v>264</v>
      </c>
      <c r="AE282" s="70"/>
      <c r="AF282" s="70">
        <f>IF(Exts[[#This Row],[OID]], INDEX( Exts[], MATCH(Exts[[#This Row],[OID]],Exts[ID],0), MATCH("avgusers", Exts[#Headers],0) )+1, Exts[[#This Row],[avgusers]])</f>
        <v>517</v>
      </c>
      <c r="AG282" s="70"/>
      <c r="AH282" s="70"/>
      <c r="AI282" s="70"/>
    </row>
    <row r="283" spans="1:35" x14ac:dyDescent="0.35">
      <c r="A283" s="72">
        <v>521230</v>
      </c>
      <c r="B283" s="72" t="s">
        <v>585</v>
      </c>
      <c r="C283" s="72">
        <v>517</v>
      </c>
      <c r="D283" s="72">
        <v>48</v>
      </c>
      <c r="E283" s="68">
        <v>43489</v>
      </c>
      <c r="F283" s="72">
        <v>45</v>
      </c>
      <c r="G283" s="72">
        <v>60</v>
      </c>
      <c r="H283" s="72">
        <v>0</v>
      </c>
      <c r="I283" s="72">
        <v>1</v>
      </c>
      <c r="J283" s="72" t="s">
        <v>76</v>
      </c>
      <c r="K283" s="72">
        <v>182999</v>
      </c>
      <c r="L283" s="72"/>
      <c r="M283" s="72"/>
      <c r="N283" s="68">
        <v>43060</v>
      </c>
      <c r="O283" s="68">
        <v>43480</v>
      </c>
      <c r="P283" s="68">
        <v>72686</v>
      </c>
      <c r="Q283" s="68">
        <v>72686</v>
      </c>
      <c r="R283" s="72" t="s">
        <v>6337</v>
      </c>
      <c r="S283" s="72" t="s">
        <v>3058</v>
      </c>
      <c r="T283" s="70">
        <f>IF(Exts[cTB52]=DATE(2099,1,1), 0, IF(Exts[minV]&gt;52, 1, 2))</f>
        <v>2</v>
      </c>
      <c r="U283" s="69">
        <f t="shared" si="10"/>
        <v>1</v>
      </c>
      <c r="V283" s="69">
        <f>IF(Exts[cTB60]=DATE(2099,1,1), 0, IF(Exts[minV]&gt;60.9, 1, 2))</f>
        <v>2</v>
      </c>
      <c r="W283" s="70">
        <f>IF(Exts[cTB61-67]=DATE(2099,1,1), 0, IF(Exts[minV]&gt;67.9, 1, 2))</f>
        <v>0</v>
      </c>
      <c r="X283" s="70">
        <f>IF( OR( Exts[cTB68]=DATE(2099,1,1), Exts[Mext]=0 ), 0, IF( OR( Exts[maxV]&lt;68, Exts[minV]&gt;68 ), 2, 3)  )</f>
        <v>0</v>
      </c>
      <c r="Y283" s="71">
        <f>IF(SUBTOTAL(3,Exts[avgusers]),Exts[avgusers],0)</f>
        <v>517</v>
      </c>
      <c r="Z283" s="69">
        <f ca="1">IF(SUBTOTAL(3,Exts[CurVersion]),TODAY()-Exts[CurVersion],0)</f>
        <v>236</v>
      </c>
      <c r="AA283" s="69">
        <f>IF(Exts[cTB52]=DATE(2099,1,1), 0, Exts[cTB52]-$AA$6)</f>
        <v>262</v>
      </c>
      <c r="AB283" s="69">
        <f>IF(Exts[[#This Row],[cTB60]]=DATE(2099,1,1), 0, Exts[[#This Row],[cTB60]]-$AA$7)</f>
        <v>220</v>
      </c>
      <c r="AC283" s="69">
        <f>IF(Exts[[#This Row],[cTB68]]=DATE(2099,1,1), 0, Exts[[#This Row],[cTB68]]-$AA$8)</f>
        <v>0</v>
      </c>
      <c r="AD283" s="70">
        <f t="shared" si="11"/>
        <v>265</v>
      </c>
      <c r="AE283" s="70"/>
      <c r="AF283" s="70">
        <f>IF(Exts[[#This Row],[OID]], INDEX( Exts[], MATCH(Exts[[#This Row],[OID]],Exts[ID],0), MATCH("avgusers", Exts[#Headers],0) )+1, Exts[[#This Row],[avgusers]])</f>
        <v>517</v>
      </c>
      <c r="AG283" s="70"/>
      <c r="AH283" s="70"/>
      <c r="AI283" s="70"/>
    </row>
    <row r="284" spans="1:35" x14ac:dyDescent="0.35">
      <c r="A284" s="72">
        <v>9873</v>
      </c>
      <c r="B284" s="72" t="s">
        <v>899</v>
      </c>
      <c r="C284" s="72">
        <v>516</v>
      </c>
      <c r="D284" s="72">
        <v>22</v>
      </c>
      <c r="E284" s="68">
        <v>43489</v>
      </c>
      <c r="F284" s="72">
        <v>60</v>
      </c>
      <c r="G284" s="72">
        <v>60</v>
      </c>
      <c r="H284" s="72">
        <v>0</v>
      </c>
      <c r="I284" s="72">
        <v>1</v>
      </c>
      <c r="J284" s="72" t="s">
        <v>22</v>
      </c>
      <c r="K284" s="72">
        <v>3346687</v>
      </c>
      <c r="L284" s="72"/>
      <c r="M284" s="72"/>
      <c r="N284" s="68">
        <v>72686</v>
      </c>
      <c r="O284" s="68">
        <v>43486</v>
      </c>
      <c r="P284" s="68">
        <v>72686</v>
      </c>
      <c r="Q284" s="68">
        <v>72686</v>
      </c>
      <c r="R284" s="72" t="s">
        <v>5456</v>
      </c>
      <c r="S284" s="72" t="s">
        <v>5457</v>
      </c>
      <c r="T284" s="70">
        <f>IF(Exts[cTB52]=DATE(2099,1,1), 0, IF(Exts[minV]&gt;52, 1, 2))</f>
        <v>0</v>
      </c>
      <c r="U284" s="69">
        <f t="shared" si="10"/>
        <v>0</v>
      </c>
      <c r="V284" s="69">
        <f>IF(Exts[cTB60]=DATE(2099,1,1), 0, IF(Exts[minV]&gt;60.9, 1, 2))</f>
        <v>2</v>
      </c>
      <c r="W284" s="70">
        <f>IF(Exts[cTB61-67]=DATE(2099,1,1), 0, IF(Exts[minV]&gt;67.9, 1, 2))</f>
        <v>0</v>
      </c>
      <c r="X284" s="70">
        <f>IF( OR( Exts[cTB68]=DATE(2099,1,1), Exts[Mext]=0 ), 0, IF( OR( Exts[maxV]&lt;68, Exts[minV]&gt;68 ), 2, 3)  )</f>
        <v>0</v>
      </c>
      <c r="Y284" s="71">
        <f>IF(SUBTOTAL(3,Exts[avgusers]),Exts[avgusers],0)</f>
        <v>516</v>
      </c>
      <c r="Z284" s="69">
        <f ca="1">IF(SUBTOTAL(3,Exts[CurVersion]),TODAY()-Exts[CurVersion],0)</f>
        <v>236</v>
      </c>
      <c r="AA284" s="69">
        <f>IF(Exts[cTB52]=DATE(2099,1,1), 0, Exts[cTB52]-$AA$6)</f>
        <v>0</v>
      </c>
      <c r="AB284" s="69">
        <f>IF(Exts[[#This Row],[cTB60]]=DATE(2099,1,1), 0, Exts[[#This Row],[cTB60]]-$AA$7)</f>
        <v>226</v>
      </c>
      <c r="AC284" s="69">
        <f>IF(Exts[[#This Row],[cTB68]]=DATE(2099,1,1), 0, Exts[[#This Row],[cTB68]]-$AA$8)</f>
        <v>0</v>
      </c>
      <c r="AD284" s="70">
        <f t="shared" si="11"/>
        <v>266</v>
      </c>
      <c r="AE284" s="70"/>
      <c r="AF284" s="70">
        <f>IF(Exts[[#This Row],[OID]], INDEX( Exts[], MATCH(Exts[[#This Row],[OID]],Exts[ID],0), MATCH("avgusers", Exts[#Headers],0) )+1, Exts[[#This Row],[avgusers]])</f>
        <v>516</v>
      </c>
      <c r="AG284" s="70"/>
      <c r="AH284" s="70"/>
      <c r="AI284" s="70"/>
    </row>
    <row r="285" spans="1:35" x14ac:dyDescent="0.35">
      <c r="A285" s="72">
        <v>5817</v>
      </c>
      <c r="B285" s="72" t="s">
        <v>558</v>
      </c>
      <c r="C285" s="72">
        <v>515</v>
      </c>
      <c r="D285" s="72">
        <v>2313</v>
      </c>
      <c r="E285" s="68">
        <v>42063</v>
      </c>
      <c r="F285" s="72">
        <v>22</v>
      </c>
      <c r="G285" s="72">
        <v>39</v>
      </c>
      <c r="H285" s="72">
        <v>0</v>
      </c>
      <c r="I285" s="72">
        <v>1</v>
      </c>
      <c r="J285" s="72" t="s">
        <v>291</v>
      </c>
      <c r="K285" s="72">
        <v>237862</v>
      </c>
      <c r="L285" s="72"/>
      <c r="M285" s="72"/>
      <c r="N285" s="68">
        <v>72686</v>
      </c>
      <c r="O285" s="68">
        <v>72686</v>
      </c>
      <c r="P285" s="68">
        <v>72686</v>
      </c>
      <c r="Q285" s="68">
        <v>72686</v>
      </c>
      <c r="R285" s="72" t="s">
        <v>5351</v>
      </c>
      <c r="S285" s="72" t="s">
        <v>5352</v>
      </c>
      <c r="T285" s="70">
        <f>IF(Exts[cTB52]=DATE(2099,1,1), 0, IF(Exts[minV]&gt;52, 1, 2))</f>
        <v>0</v>
      </c>
      <c r="U285" s="69">
        <f t="shared" si="10"/>
        <v>0</v>
      </c>
      <c r="V285" s="69">
        <f>IF(Exts[cTB60]=DATE(2099,1,1), 0, IF(Exts[minV]&gt;60.9, 1, 2))</f>
        <v>0</v>
      </c>
      <c r="W285" s="70">
        <f>IF(Exts[cTB61-67]=DATE(2099,1,1), 0, IF(Exts[minV]&gt;67.9, 1, 2))</f>
        <v>0</v>
      </c>
      <c r="X285" s="70">
        <f>IF( OR( Exts[cTB68]=DATE(2099,1,1), Exts[Mext]=0 ), 0, IF( OR( Exts[maxV]&lt;68, Exts[minV]&gt;68 ), 2, 3)  )</f>
        <v>0</v>
      </c>
      <c r="Y285" s="71">
        <f>IF(SUBTOTAL(3,Exts[avgusers]),Exts[avgusers],0)</f>
        <v>515</v>
      </c>
      <c r="Z285" s="69">
        <f ca="1">IF(SUBTOTAL(3,Exts[CurVersion]),TODAY()-Exts[CurVersion],0)</f>
        <v>1662</v>
      </c>
      <c r="AA285" s="69">
        <f>IF(Exts[cTB52]=DATE(2099,1,1), 0, Exts[cTB52]-$AA$6)</f>
        <v>0</v>
      </c>
      <c r="AB285" s="69">
        <f>IF(Exts[[#This Row],[cTB60]]=DATE(2099,1,1), 0, Exts[[#This Row],[cTB60]]-$AA$7)</f>
        <v>0</v>
      </c>
      <c r="AC285" s="69">
        <f>IF(Exts[[#This Row],[cTB68]]=DATE(2099,1,1), 0, Exts[[#This Row],[cTB68]]-$AA$8)</f>
        <v>0</v>
      </c>
      <c r="AD285" s="70">
        <f t="shared" si="11"/>
        <v>267</v>
      </c>
      <c r="AE285" s="70"/>
      <c r="AF285" s="70">
        <f>IF(Exts[[#This Row],[OID]], INDEX( Exts[], MATCH(Exts[[#This Row],[OID]],Exts[ID],0), MATCH("avgusers", Exts[#Headers],0) )+1, Exts[[#This Row],[avgusers]])</f>
        <v>515</v>
      </c>
      <c r="AG285" s="70"/>
      <c r="AH285" s="70"/>
      <c r="AI285" s="70"/>
    </row>
    <row r="286" spans="1:35" x14ac:dyDescent="0.35">
      <c r="A286" s="72">
        <v>399856</v>
      </c>
      <c r="B286" s="72" t="s">
        <v>202</v>
      </c>
      <c r="C286" s="72">
        <v>514</v>
      </c>
      <c r="D286" s="72">
        <v>60</v>
      </c>
      <c r="E286" s="68">
        <v>42937</v>
      </c>
      <c r="F286" s="72">
        <v>45</v>
      </c>
      <c r="G286" s="72">
        <v>52</v>
      </c>
      <c r="H286" s="72">
        <v>0</v>
      </c>
      <c r="I286" s="72">
        <v>1</v>
      </c>
      <c r="J286" s="72" t="s">
        <v>76</v>
      </c>
      <c r="K286" s="72">
        <v>182999</v>
      </c>
      <c r="L286" s="72"/>
      <c r="M286" s="72"/>
      <c r="N286" s="68">
        <v>42871</v>
      </c>
      <c r="O286" s="68">
        <v>72686</v>
      </c>
      <c r="P286" s="68">
        <v>72686</v>
      </c>
      <c r="Q286" s="68">
        <v>72686</v>
      </c>
      <c r="R286" s="72" t="s">
        <v>6100</v>
      </c>
      <c r="S286" s="72" t="s">
        <v>6101</v>
      </c>
      <c r="T286" s="70">
        <f>IF(Exts[cTB52]=DATE(2099,1,1), 0, IF(Exts[minV]&gt;52, 1, 2))</f>
        <v>2</v>
      </c>
      <c r="U286" s="69">
        <f t="shared" si="10"/>
        <v>0</v>
      </c>
      <c r="V286" s="69">
        <f>IF(Exts[cTB60]=DATE(2099,1,1), 0, IF(Exts[minV]&gt;60.9, 1, 2))</f>
        <v>0</v>
      </c>
      <c r="W286" s="70">
        <f>IF(Exts[cTB61-67]=DATE(2099,1,1), 0, IF(Exts[minV]&gt;67.9, 1, 2))</f>
        <v>0</v>
      </c>
      <c r="X286" s="70">
        <f>IF( OR( Exts[cTB68]=DATE(2099,1,1), Exts[Mext]=0 ), 0, IF( OR( Exts[maxV]&lt;68, Exts[minV]&gt;68 ), 2, 3)  )</f>
        <v>0</v>
      </c>
      <c r="Y286" s="71">
        <f>IF(SUBTOTAL(3,Exts[avgusers]),Exts[avgusers],0)</f>
        <v>514</v>
      </c>
      <c r="Z286" s="69">
        <f ca="1">IF(SUBTOTAL(3,Exts[CurVersion]),TODAY()-Exts[CurVersion],0)</f>
        <v>788</v>
      </c>
      <c r="AA286" s="69">
        <f>IF(Exts[cTB52]=DATE(2099,1,1), 0, Exts[cTB52]-$AA$6)</f>
        <v>73</v>
      </c>
      <c r="AB286" s="69">
        <f>IF(Exts[[#This Row],[cTB60]]=DATE(2099,1,1), 0, Exts[[#This Row],[cTB60]]-$AA$7)</f>
        <v>0</v>
      </c>
      <c r="AC286" s="69">
        <f>IF(Exts[[#This Row],[cTB68]]=DATE(2099,1,1), 0, Exts[[#This Row],[cTB68]]-$AA$8)</f>
        <v>0</v>
      </c>
      <c r="AD286" s="70">
        <f t="shared" si="11"/>
        <v>268</v>
      </c>
      <c r="AE286" s="70"/>
      <c r="AF286" s="70">
        <f>IF(Exts[[#This Row],[OID]], INDEX( Exts[], MATCH(Exts[[#This Row],[OID]],Exts[ID],0), MATCH("avgusers", Exts[#Headers],0) )+1, Exts[[#This Row],[avgusers]])</f>
        <v>514</v>
      </c>
      <c r="AG286" s="70"/>
      <c r="AH286" s="70"/>
      <c r="AI286" s="70"/>
    </row>
    <row r="287" spans="1:35" x14ac:dyDescent="0.35">
      <c r="A287" s="72">
        <v>471588</v>
      </c>
      <c r="B287" s="72" t="s">
        <v>569</v>
      </c>
      <c r="C287" s="72">
        <v>512</v>
      </c>
      <c r="D287" s="72">
        <v>59</v>
      </c>
      <c r="E287" s="68">
        <v>43681</v>
      </c>
      <c r="F287" s="72">
        <v>68</v>
      </c>
      <c r="G287" s="72">
        <v>100</v>
      </c>
      <c r="H287" s="72">
        <v>1</v>
      </c>
      <c r="I287" s="72">
        <v>1</v>
      </c>
      <c r="J287" s="72" t="s">
        <v>133</v>
      </c>
      <c r="K287" s="72">
        <v>4285224</v>
      </c>
      <c r="L287" s="72"/>
      <c r="M287" s="72"/>
      <c r="N287" s="68">
        <v>42633</v>
      </c>
      <c r="O287" s="68">
        <v>43387</v>
      </c>
      <c r="P287" s="68">
        <v>43387</v>
      </c>
      <c r="Q287" s="68">
        <v>43387</v>
      </c>
      <c r="R287" s="72" t="s">
        <v>6247</v>
      </c>
      <c r="S287" s="72" t="s">
        <v>3058</v>
      </c>
      <c r="T287" s="70">
        <f>IF(Exts[cTB52]=DATE(2099,1,1), 0, IF(Exts[minV]&gt;52, 1, 2))</f>
        <v>1</v>
      </c>
      <c r="U287" s="69">
        <f t="shared" si="10"/>
        <v>0</v>
      </c>
      <c r="V287" s="69">
        <f>IF(Exts[cTB60]=DATE(2099,1,1), 0, IF(Exts[minV]&gt;60.9, 1, 2))</f>
        <v>1</v>
      </c>
      <c r="W287" s="70">
        <f>IF(Exts[cTB61-67]=DATE(2099,1,1), 0, IF(Exts[minV]&gt;67.9, 1, 2))</f>
        <v>1</v>
      </c>
      <c r="X287" s="70">
        <f>IF( OR( Exts[cTB68]=DATE(2099,1,1), Exts[Mext]=0 ), 0, IF( OR( Exts[maxV]&lt;68, Exts[minV]&gt;68 ), 2, 3)  )</f>
        <v>3</v>
      </c>
      <c r="Y287" s="71">
        <f>IF(SUBTOTAL(3,Exts[avgusers]),Exts[avgusers],0)</f>
        <v>512</v>
      </c>
      <c r="Z287" s="69">
        <f ca="1">IF(SUBTOTAL(3,Exts[CurVersion]),TODAY()-Exts[CurVersion],0)</f>
        <v>44</v>
      </c>
      <c r="AA287" s="69">
        <f>IF(Exts[cTB52]=DATE(2099,1,1), 0, Exts[cTB52]-$AA$6)</f>
        <v>-165</v>
      </c>
      <c r="AB287" s="69">
        <f>IF(Exts[[#This Row],[cTB60]]=DATE(2099,1,1), 0, Exts[[#This Row],[cTB60]]-$AA$7)</f>
        <v>127</v>
      </c>
      <c r="AC287" s="69">
        <f>IF(Exts[[#This Row],[cTB68]]=DATE(2099,1,1), 0, Exts[[#This Row],[cTB68]]-$AA$8)</f>
        <v>-310</v>
      </c>
      <c r="AD287" s="70">
        <f t="shared" si="11"/>
        <v>269</v>
      </c>
      <c r="AE287" s="70"/>
      <c r="AF287" s="70">
        <f>IF(Exts[[#This Row],[OID]], INDEX( Exts[], MATCH(Exts[[#This Row],[OID]],Exts[ID],0), MATCH("avgusers", Exts[#Headers],0) )+1, Exts[[#This Row],[avgusers]])</f>
        <v>512</v>
      </c>
      <c r="AG287" s="70"/>
      <c r="AH287" s="70"/>
      <c r="AI287" s="70"/>
    </row>
    <row r="288" spans="1:35" x14ac:dyDescent="0.35">
      <c r="A288" s="72">
        <v>490796</v>
      </c>
      <c r="B288" s="72" t="s">
        <v>557</v>
      </c>
      <c r="C288" s="72">
        <v>508</v>
      </c>
      <c r="D288" s="72">
        <v>50</v>
      </c>
      <c r="E288" s="68">
        <v>42176</v>
      </c>
      <c r="F288" s="72">
        <v>31</v>
      </c>
      <c r="G288" s="72">
        <v>42</v>
      </c>
      <c r="H288" s="72">
        <v>0</v>
      </c>
      <c r="I288" s="72">
        <v>1</v>
      </c>
      <c r="J288" s="72" t="s">
        <v>435</v>
      </c>
      <c r="K288" s="72">
        <v>5194318</v>
      </c>
      <c r="L288" s="72"/>
      <c r="M288" s="72"/>
      <c r="N288" s="68">
        <v>72686</v>
      </c>
      <c r="O288" s="68">
        <v>72686</v>
      </c>
      <c r="P288" s="68">
        <v>72686</v>
      </c>
      <c r="Q288" s="68">
        <v>72686</v>
      </c>
      <c r="R288" s="72" t="s">
        <v>6307</v>
      </c>
      <c r="S288" s="72" t="s">
        <v>6308</v>
      </c>
      <c r="T288" s="70">
        <f>IF(Exts[cTB52]=DATE(2099,1,1), 0, IF(Exts[minV]&gt;52, 1, 2))</f>
        <v>0</v>
      </c>
      <c r="U288" s="69">
        <f t="shared" si="10"/>
        <v>0</v>
      </c>
      <c r="V288" s="69">
        <f>IF(Exts[cTB60]=DATE(2099,1,1), 0, IF(Exts[minV]&gt;60.9, 1, 2))</f>
        <v>0</v>
      </c>
      <c r="W288" s="70">
        <f>IF(Exts[cTB61-67]=DATE(2099,1,1), 0, IF(Exts[minV]&gt;67.9, 1, 2))</f>
        <v>0</v>
      </c>
      <c r="X288" s="70">
        <f>IF( OR( Exts[cTB68]=DATE(2099,1,1), Exts[Mext]=0 ), 0, IF( OR( Exts[maxV]&lt;68, Exts[minV]&gt;68 ), 2, 3)  )</f>
        <v>0</v>
      </c>
      <c r="Y288" s="71">
        <f>IF(SUBTOTAL(3,Exts[avgusers]),Exts[avgusers],0)</f>
        <v>508</v>
      </c>
      <c r="Z288" s="69">
        <f ca="1">IF(SUBTOTAL(3,Exts[CurVersion]),TODAY()-Exts[CurVersion],0)</f>
        <v>1549</v>
      </c>
      <c r="AA288" s="69">
        <f>IF(Exts[cTB52]=DATE(2099,1,1), 0, Exts[cTB52]-$AA$6)</f>
        <v>0</v>
      </c>
      <c r="AB288" s="69">
        <f>IF(Exts[[#This Row],[cTB60]]=DATE(2099,1,1), 0, Exts[[#This Row],[cTB60]]-$AA$7)</f>
        <v>0</v>
      </c>
      <c r="AC288" s="69">
        <f>IF(Exts[[#This Row],[cTB68]]=DATE(2099,1,1), 0, Exts[[#This Row],[cTB68]]-$AA$8)</f>
        <v>0</v>
      </c>
      <c r="AD288" s="70">
        <f t="shared" si="11"/>
        <v>270</v>
      </c>
      <c r="AE288" s="70"/>
      <c r="AF288" s="70">
        <f>IF(Exts[[#This Row],[OID]], INDEX( Exts[], MATCH(Exts[[#This Row],[OID]],Exts[ID],0), MATCH("avgusers", Exts[#Headers],0) )+1, Exts[[#This Row],[avgusers]])</f>
        <v>508</v>
      </c>
      <c r="AG288" s="70"/>
      <c r="AH288" s="70"/>
      <c r="AI288" s="70"/>
    </row>
    <row r="289" spans="1:35" x14ac:dyDescent="0.35">
      <c r="A289" s="72">
        <v>46</v>
      </c>
      <c r="B289" s="72" t="s">
        <v>553</v>
      </c>
      <c r="C289" s="72">
        <v>504</v>
      </c>
      <c r="D289" s="72">
        <v>1066</v>
      </c>
      <c r="E289" s="68">
        <v>42487</v>
      </c>
      <c r="F289" s="72">
        <v>3.1</v>
      </c>
      <c r="G289" s="72">
        <v>49</v>
      </c>
      <c r="H289" s="72">
        <v>0</v>
      </c>
      <c r="I289" s="72">
        <v>3</v>
      </c>
      <c r="J289" s="72" t="s">
        <v>2246</v>
      </c>
      <c r="K289" s="72">
        <v>54957</v>
      </c>
      <c r="L289" s="72">
        <v>6</v>
      </c>
      <c r="M289" s="72">
        <v>132</v>
      </c>
      <c r="N289" s="68">
        <v>72686</v>
      </c>
      <c r="O289" s="68">
        <v>72686</v>
      </c>
      <c r="P289" s="68">
        <v>72686</v>
      </c>
      <c r="Q289" s="68">
        <v>72686</v>
      </c>
      <c r="R289" s="72" t="s">
        <v>6727</v>
      </c>
      <c r="S289" s="72" t="s">
        <v>6737</v>
      </c>
      <c r="T289" s="70">
        <f>IF(Exts[cTB52]=DATE(2099,1,1), 0, IF(Exts[minV]&gt;52, 1, 2))</f>
        <v>0</v>
      </c>
      <c r="U289" s="69">
        <f t="shared" si="10"/>
        <v>0</v>
      </c>
      <c r="V289" s="69">
        <f>IF(Exts[cTB60]=DATE(2099,1,1), 0, IF(Exts[minV]&gt;60.9, 1, 2))</f>
        <v>0</v>
      </c>
      <c r="W289" s="70">
        <f>IF(Exts[cTB61-67]=DATE(2099,1,1), 0, IF(Exts[minV]&gt;67.9, 1, 2))</f>
        <v>0</v>
      </c>
      <c r="X289" s="70">
        <f>IF( OR( Exts[cTB68]=DATE(2099,1,1), Exts[Mext]=0 ), 0, IF( OR( Exts[maxV]&lt;68, Exts[minV]&gt;68 ), 2, 3)  )</f>
        <v>0</v>
      </c>
      <c r="Y289" s="71">
        <f>IF(SUBTOTAL(3,Exts[avgusers]),Exts[avgusers],0)</f>
        <v>504</v>
      </c>
      <c r="Z289" s="69">
        <f ca="1">IF(SUBTOTAL(3,Exts[CurVersion]),TODAY()-Exts[CurVersion],0)</f>
        <v>1238</v>
      </c>
      <c r="AA289" s="69">
        <f>IF(Exts[cTB52]=DATE(2099,1,1), 0, Exts[cTB52]-$AA$6)</f>
        <v>0</v>
      </c>
      <c r="AB289" s="69">
        <f>IF(Exts[[#This Row],[cTB60]]=DATE(2099,1,1), 0, Exts[[#This Row],[cTB60]]-$AA$7)</f>
        <v>0</v>
      </c>
      <c r="AC289" s="69">
        <f>IF(Exts[[#This Row],[cTB68]]=DATE(2099,1,1), 0, Exts[[#This Row],[cTB68]]-$AA$8)</f>
        <v>0</v>
      </c>
      <c r="AD289" s="70">
        <f t="shared" si="11"/>
        <v>271</v>
      </c>
      <c r="AE289" s="70"/>
      <c r="AF289" s="70">
        <f>IF(Exts[[#This Row],[OID]], INDEX( Exts[], MATCH(Exts[[#This Row],[OID]],Exts[ID],0), MATCH("avgusers", Exts[#Headers],0) )+1, Exts[[#This Row],[avgusers]])</f>
        <v>504</v>
      </c>
      <c r="AG289" s="70"/>
      <c r="AH289" s="70"/>
      <c r="AI289" s="70"/>
    </row>
    <row r="290" spans="1:35" x14ac:dyDescent="0.35">
      <c r="A290" s="72">
        <v>4623</v>
      </c>
      <c r="B290" s="72" t="s">
        <v>887</v>
      </c>
      <c r="C290" s="72">
        <v>501</v>
      </c>
      <c r="D290" s="72">
        <v>26</v>
      </c>
      <c r="E290" s="68">
        <v>40743</v>
      </c>
      <c r="F290" s="72">
        <v>3.1</v>
      </c>
      <c r="G290" s="72">
        <v>24</v>
      </c>
      <c r="H290" s="72">
        <v>0</v>
      </c>
      <c r="I290" s="72">
        <v>1</v>
      </c>
      <c r="J290" s="72" t="s">
        <v>888</v>
      </c>
      <c r="K290" s="72">
        <v>9337</v>
      </c>
      <c r="L290" s="72"/>
      <c r="M290" s="72"/>
      <c r="N290" s="68">
        <v>72686</v>
      </c>
      <c r="O290" s="68">
        <v>72686</v>
      </c>
      <c r="P290" s="68">
        <v>72686</v>
      </c>
      <c r="Q290" s="68">
        <v>72686</v>
      </c>
      <c r="R290" s="72" t="s">
        <v>5274</v>
      </c>
      <c r="S290" s="72" t="s">
        <v>5275</v>
      </c>
      <c r="T290" s="70">
        <f>IF(Exts[cTB52]=DATE(2099,1,1), 0, IF(Exts[minV]&gt;52, 1, 2))</f>
        <v>0</v>
      </c>
      <c r="U290" s="69">
        <f t="shared" si="10"/>
        <v>0</v>
      </c>
      <c r="V290" s="69">
        <f>IF(Exts[cTB60]=DATE(2099,1,1), 0, IF(Exts[minV]&gt;60.9, 1, 2))</f>
        <v>0</v>
      </c>
      <c r="W290" s="70">
        <f>IF(Exts[cTB61-67]=DATE(2099,1,1), 0, IF(Exts[minV]&gt;67.9, 1, 2))</f>
        <v>0</v>
      </c>
      <c r="X290" s="70">
        <f>IF( OR( Exts[cTB68]=DATE(2099,1,1), Exts[Mext]=0 ), 0, IF( OR( Exts[maxV]&lt;68, Exts[minV]&gt;68 ), 2, 3)  )</f>
        <v>0</v>
      </c>
      <c r="Y290" s="71">
        <f>IF(SUBTOTAL(3,Exts[avgusers]),Exts[avgusers],0)</f>
        <v>501</v>
      </c>
      <c r="Z290" s="69">
        <f ca="1">IF(SUBTOTAL(3,Exts[CurVersion]),TODAY()-Exts[CurVersion],0)</f>
        <v>2982</v>
      </c>
      <c r="AA290" s="69">
        <f>IF(Exts[cTB52]=DATE(2099,1,1), 0, Exts[cTB52]-$AA$6)</f>
        <v>0</v>
      </c>
      <c r="AB290" s="69">
        <f>IF(Exts[[#This Row],[cTB60]]=DATE(2099,1,1), 0, Exts[[#This Row],[cTB60]]-$AA$7)</f>
        <v>0</v>
      </c>
      <c r="AC290" s="69">
        <f>IF(Exts[[#This Row],[cTB68]]=DATE(2099,1,1), 0, Exts[[#This Row],[cTB68]]-$AA$8)</f>
        <v>0</v>
      </c>
      <c r="AD290" s="70">
        <f t="shared" si="11"/>
        <v>272</v>
      </c>
      <c r="AE290" s="70"/>
      <c r="AF290" s="70">
        <f>IF(Exts[[#This Row],[OID]], INDEX( Exts[], MATCH(Exts[[#This Row],[OID]],Exts[ID],0), MATCH("avgusers", Exts[#Headers],0) )+1, Exts[[#This Row],[avgusers]])</f>
        <v>501</v>
      </c>
      <c r="AG290" s="70"/>
      <c r="AH290" s="70"/>
      <c r="AI290" s="70"/>
    </row>
    <row r="291" spans="1:35" x14ac:dyDescent="0.35">
      <c r="A291" s="72">
        <v>502200</v>
      </c>
      <c r="B291" s="72" t="s">
        <v>907</v>
      </c>
      <c r="C291" s="72">
        <v>498</v>
      </c>
      <c r="D291" s="72">
        <v>34</v>
      </c>
      <c r="E291" s="68">
        <v>43715</v>
      </c>
      <c r="F291" s="72">
        <v>68</v>
      </c>
      <c r="G291" s="72">
        <v>100</v>
      </c>
      <c r="H291" s="72">
        <v>1</v>
      </c>
      <c r="I291" s="72">
        <v>1</v>
      </c>
      <c r="J291" s="72" t="s">
        <v>108</v>
      </c>
      <c r="K291" s="72">
        <v>1890578</v>
      </c>
      <c r="L291" s="72"/>
      <c r="M291" s="72"/>
      <c r="N291" s="68">
        <v>42716</v>
      </c>
      <c r="O291" s="68">
        <v>43224</v>
      </c>
      <c r="P291" s="68">
        <v>72686</v>
      </c>
      <c r="Q291" s="68">
        <v>43714</v>
      </c>
      <c r="R291" s="72" t="s">
        <v>6316</v>
      </c>
      <c r="S291" s="72" t="s">
        <v>6317</v>
      </c>
      <c r="T291" s="70">
        <f>IF(Exts[cTB52]=DATE(2099,1,1), 0, IF(Exts[minV]&gt;52, 1, 2))</f>
        <v>1</v>
      </c>
      <c r="U291" s="69">
        <f t="shared" si="10"/>
        <v>0</v>
      </c>
      <c r="V291" s="69">
        <f>IF(Exts[cTB60]=DATE(2099,1,1), 0, IF(Exts[minV]&gt;60.9, 1, 2))</f>
        <v>1</v>
      </c>
      <c r="W291" s="70">
        <f>IF(Exts[cTB61-67]=DATE(2099,1,1), 0, IF(Exts[minV]&gt;67.9, 1, 2))</f>
        <v>0</v>
      </c>
      <c r="X291" s="70">
        <f>IF( OR( Exts[cTB68]=DATE(2099,1,1), Exts[Mext]=0 ), 0, IF( OR( Exts[maxV]&lt;68, Exts[minV]&gt;68 ), 2, 3)  )</f>
        <v>3</v>
      </c>
      <c r="Y291" s="71">
        <f>IF(SUBTOTAL(3,Exts[avgusers]),Exts[avgusers],0)</f>
        <v>498</v>
      </c>
      <c r="Z291" s="69">
        <f ca="1">IF(SUBTOTAL(3,Exts[CurVersion]),TODAY()-Exts[CurVersion],0)</f>
        <v>10</v>
      </c>
      <c r="AA291" s="69">
        <f>IF(Exts[cTB52]=DATE(2099,1,1), 0, Exts[cTB52]-$AA$6)</f>
        <v>-82</v>
      </c>
      <c r="AB291" s="69">
        <f>IF(Exts[[#This Row],[cTB60]]=DATE(2099,1,1), 0, Exts[[#This Row],[cTB60]]-$AA$7)</f>
        <v>-36</v>
      </c>
      <c r="AC291" s="69">
        <f>IF(Exts[[#This Row],[cTB68]]=DATE(2099,1,1), 0, Exts[[#This Row],[cTB68]]-$AA$8)</f>
        <v>17</v>
      </c>
      <c r="AD291" s="70">
        <f t="shared" si="11"/>
        <v>273</v>
      </c>
      <c r="AE291" s="70"/>
      <c r="AF291" s="70">
        <f>IF(Exts[[#This Row],[OID]], INDEX( Exts[], MATCH(Exts[[#This Row],[OID]],Exts[ID],0), MATCH("avgusers", Exts[#Headers],0) )+1, Exts[[#This Row],[avgusers]])</f>
        <v>498</v>
      </c>
      <c r="AG291" s="70"/>
      <c r="AH291" s="70"/>
      <c r="AI291" s="70"/>
    </row>
    <row r="292" spans="1:35" x14ac:dyDescent="0.35">
      <c r="A292" s="72">
        <v>586552</v>
      </c>
      <c r="B292" s="72" t="s">
        <v>575</v>
      </c>
      <c r="C292" s="72">
        <v>498</v>
      </c>
      <c r="D292" s="72">
        <v>68</v>
      </c>
      <c r="E292" s="68">
        <v>43449</v>
      </c>
      <c r="F292" s="72">
        <v>29</v>
      </c>
      <c r="G292" s="72">
        <v>60</v>
      </c>
      <c r="H292" s="72">
        <v>0</v>
      </c>
      <c r="I292" s="72">
        <v>1</v>
      </c>
      <c r="J292" s="72" t="s">
        <v>297</v>
      </c>
      <c r="K292" s="72">
        <v>6076284</v>
      </c>
      <c r="L292" s="72"/>
      <c r="M292" s="72"/>
      <c r="N292" s="68">
        <v>43448</v>
      </c>
      <c r="O292" s="68">
        <v>43448</v>
      </c>
      <c r="P292" s="68">
        <v>72686</v>
      </c>
      <c r="Q292" s="68">
        <v>72686</v>
      </c>
      <c r="R292" s="72" t="s">
        <v>6403</v>
      </c>
      <c r="S292" s="72" t="s">
        <v>3058</v>
      </c>
      <c r="T292" s="70">
        <f>IF(Exts[cTB52]=DATE(2099,1,1), 0, IF(Exts[minV]&gt;52, 1, 2))</f>
        <v>2</v>
      </c>
      <c r="U292" s="69">
        <f t="shared" si="10"/>
        <v>1</v>
      </c>
      <c r="V292" s="69">
        <f>IF(Exts[cTB60]=DATE(2099,1,1), 0, IF(Exts[minV]&gt;60.9, 1, 2))</f>
        <v>2</v>
      </c>
      <c r="W292" s="70">
        <f>IF(Exts[cTB61-67]=DATE(2099,1,1), 0, IF(Exts[minV]&gt;67.9, 1, 2))</f>
        <v>0</v>
      </c>
      <c r="X292" s="70">
        <f>IF( OR( Exts[cTB68]=DATE(2099,1,1), Exts[Mext]=0 ), 0, IF( OR( Exts[maxV]&lt;68, Exts[minV]&gt;68 ), 2, 3)  )</f>
        <v>0</v>
      </c>
      <c r="Y292" s="71">
        <f>IF(SUBTOTAL(3,Exts[avgusers]),Exts[avgusers],0)</f>
        <v>498</v>
      </c>
      <c r="Z292" s="69">
        <f ca="1">IF(SUBTOTAL(3,Exts[CurVersion]),TODAY()-Exts[CurVersion],0)</f>
        <v>276</v>
      </c>
      <c r="AA292" s="69">
        <f>IF(Exts[cTB52]=DATE(2099,1,1), 0, Exts[cTB52]-$AA$6)</f>
        <v>650</v>
      </c>
      <c r="AB292" s="69">
        <f>IF(Exts[[#This Row],[cTB60]]=DATE(2099,1,1), 0, Exts[[#This Row],[cTB60]]-$AA$7)</f>
        <v>188</v>
      </c>
      <c r="AC292" s="69">
        <f>IF(Exts[[#This Row],[cTB68]]=DATE(2099,1,1), 0, Exts[[#This Row],[cTB68]]-$AA$8)</f>
        <v>0</v>
      </c>
      <c r="AD292" s="70">
        <f t="shared" si="11"/>
        <v>274</v>
      </c>
      <c r="AE292" s="70"/>
      <c r="AF292" s="70">
        <f>IF(Exts[[#This Row],[OID]], INDEX( Exts[], MATCH(Exts[[#This Row],[OID]],Exts[ID],0), MATCH("avgusers", Exts[#Headers],0) )+1, Exts[[#This Row],[avgusers]])</f>
        <v>498</v>
      </c>
      <c r="AG292" s="70"/>
      <c r="AH292" s="70"/>
      <c r="AI292" s="70"/>
    </row>
    <row r="293" spans="1:35" x14ac:dyDescent="0.35">
      <c r="A293" s="72">
        <v>4721</v>
      </c>
      <c r="B293" s="72" t="s">
        <v>552</v>
      </c>
      <c r="C293" s="72">
        <v>496</v>
      </c>
      <c r="D293" s="72">
        <v>42</v>
      </c>
      <c r="E293" s="68">
        <v>40774</v>
      </c>
      <c r="F293" s="72">
        <v>5</v>
      </c>
      <c r="G293" s="72">
        <v>24</v>
      </c>
      <c r="H293" s="72">
        <v>0</v>
      </c>
      <c r="I293" s="72">
        <v>1</v>
      </c>
      <c r="J293" s="72" t="s">
        <v>433</v>
      </c>
      <c r="K293" s="72">
        <v>36228</v>
      </c>
      <c r="L293" s="72"/>
      <c r="M293" s="72"/>
      <c r="N293" s="68">
        <v>72686</v>
      </c>
      <c r="O293" s="68">
        <v>72686</v>
      </c>
      <c r="P293" s="68">
        <v>72686</v>
      </c>
      <c r="Q293" s="68">
        <v>72686</v>
      </c>
      <c r="R293" s="72" t="s">
        <v>5285</v>
      </c>
      <c r="S293" s="72" t="s">
        <v>5286</v>
      </c>
      <c r="T293" s="70">
        <f>IF(Exts[cTB52]=DATE(2099,1,1), 0, IF(Exts[minV]&gt;52, 1, 2))</f>
        <v>0</v>
      </c>
      <c r="U293" s="69">
        <f t="shared" si="10"/>
        <v>0</v>
      </c>
      <c r="V293" s="69">
        <f>IF(Exts[cTB60]=DATE(2099,1,1), 0, IF(Exts[minV]&gt;60.9, 1, 2))</f>
        <v>0</v>
      </c>
      <c r="W293" s="70">
        <f>IF(Exts[cTB61-67]=DATE(2099,1,1), 0, IF(Exts[minV]&gt;67.9, 1, 2))</f>
        <v>0</v>
      </c>
      <c r="X293" s="70">
        <f>IF( OR( Exts[cTB68]=DATE(2099,1,1), Exts[Mext]=0 ), 0, IF( OR( Exts[maxV]&lt;68, Exts[minV]&gt;68 ), 2, 3)  )</f>
        <v>0</v>
      </c>
      <c r="Y293" s="71">
        <f>IF(SUBTOTAL(3,Exts[avgusers]),Exts[avgusers],0)</f>
        <v>496</v>
      </c>
      <c r="Z293" s="69">
        <f ca="1">IF(SUBTOTAL(3,Exts[CurVersion]),TODAY()-Exts[CurVersion],0)</f>
        <v>2951</v>
      </c>
      <c r="AA293" s="69">
        <f>IF(Exts[cTB52]=DATE(2099,1,1), 0, Exts[cTB52]-$AA$6)</f>
        <v>0</v>
      </c>
      <c r="AB293" s="69">
        <f>IF(Exts[[#This Row],[cTB60]]=DATE(2099,1,1), 0, Exts[[#This Row],[cTB60]]-$AA$7)</f>
        <v>0</v>
      </c>
      <c r="AC293" s="69">
        <f>IF(Exts[[#This Row],[cTB68]]=DATE(2099,1,1), 0, Exts[[#This Row],[cTB68]]-$AA$8)</f>
        <v>0</v>
      </c>
      <c r="AD293" s="70">
        <f t="shared" si="11"/>
        <v>275</v>
      </c>
      <c r="AE293" s="70"/>
      <c r="AF293" s="70">
        <f>IF(Exts[[#This Row],[OID]], INDEX( Exts[], MATCH(Exts[[#This Row],[OID]],Exts[ID],0), MATCH("avgusers", Exts[#Headers],0) )+1, Exts[[#This Row],[avgusers]])</f>
        <v>496</v>
      </c>
      <c r="AG293" s="70"/>
      <c r="AH293" s="70"/>
      <c r="AI293" s="70"/>
    </row>
    <row r="294" spans="1:35" x14ac:dyDescent="0.35">
      <c r="A294" s="72">
        <v>380901</v>
      </c>
      <c r="B294" s="72" t="s">
        <v>561</v>
      </c>
      <c r="C294" s="72">
        <v>492</v>
      </c>
      <c r="D294" s="72">
        <v>56</v>
      </c>
      <c r="E294" s="68">
        <v>42485</v>
      </c>
      <c r="F294" s="72">
        <v>45</v>
      </c>
      <c r="G294" s="72">
        <v>45</v>
      </c>
      <c r="H294" s="72">
        <v>0</v>
      </c>
      <c r="I294" s="72">
        <v>1</v>
      </c>
      <c r="J294" s="72" t="s">
        <v>293</v>
      </c>
      <c r="K294" s="72">
        <v>847392</v>
      </c>
      <c r="L294" s="72"/>
      <c r="M294" s="72"/>
      <c r="N294" s="68">
        <v>72686</v>
      </c>
      <c r="O294" s="68">
        <v>72686</v>
      </c>
      <c r="P294" s="68">
        <v>72686</v>
      </c>
      <c r="Q294" s="68">
        <v>72686</v>
      </c>
      <c r="R294" s="72" t="s">
        <v>6053</v>
      </c>
      <c r="S294" s="72" t="s">
        <v>3058</v>
      </c>
      <c r="T294" s="70">
        <f>IF(Exts[cTB52]=DATE(2099,1,1), 0, IF(Exts[minV]&gt;52, 1, 2))</f>
        <v>0</v>
      </c>
      <c r="U294" s="69">
        <f t="shared" si="10"/>
        <v>0</v>
      </c>
      <c r="V294" s="69">
        <f>IF(Exts[cTB60]=DATE(2099,1,1), 0, IF(Exts[minV]&gt;60.9, 1, 2))</f>
        <v>0</v>
      </c>
      <c r="W294" s="70">
        <f>IF(Exts[cTB61-67]=DATE(2099,1,1), 0, IF(Exts[minV]&gt;67.9, 1, 2))</f>
        <v>0</v>
      </c>
      <c r="X294" s="70">
        <f>IF( OR( Exts[cTB68]=DATE(2099,1,1), Exts[Mext]=0 ), 0, IF( OR( Exts[maxV]&lt;68, Exts[minV]&gt;68 ), 2, 3)  )</f>
        <v>0</v>
      </c>
      <c r="Y294" s="71">
        <f>IF(SUBTOTAL(3,Exts[avgusers]),Exts[avgusers],0)</f>
        <v>492</v>
      </c>
      <c r="Z294" s="69">
        <f ca="1">IF(SUBTOTAL(3,Exts[CurVersion]),TODAY()-Exts[CurVersion],0)</f>
        <v>1240</v>
      </c>
      <c r="AA294" s="69">
        <f>IF(Exts[cTB52]=DATE(2099,1,1), 0, Exts[cTB52]-$AA$6)</f>
        <v>0</v>
      </c>
      <c r="AB294" s="69">
        <f>IF(Exts[[#This Row],[cTB60]]=DATE(2099,1,1), 0, Exts[[#This Row],[cTB60]]-$AA$7)</f>
        <v>0</v>
      </c>
      <c r="AC294" s="69">
        <f>IF(Exts[[#This Row],[cTB68]]=DATE(2099,1,1), 0, Exts[[#This Row],[cTB68]]-$AA$8)</f>
        <v>0</v>
      </c>
      <c r="AD294" s="70">
        <f t="shared" si="11"/>
        <v>276</v>
      </c>
      <c r="AE294" s="70"/>
      <c r="AF294" s="70">
        <f>IF(Exts[[#This Row],[OID]], INDEX( Exts[], MATCH(Exts[[#This Row],[OID]],Exts[ID],0), MATCH("avgusers", Exts[#Headers],0) )+1, Exts[[#This Row],[avgusers]])</f>
        <v>492</v>
      </c>
      <c r="AG294" s="70"/>
      <c r="AH294" s="70"/>
      <c r="AI294" s="70"/>
    </row>
    <row r="295" spans="1:35" x14ac:dyDescent="0.35">
      <c r="A295" s="72">
        <v>467220</v>
      </c>
      <c r="B295" s="72" t="s">
        <v>562</v>
      </c>
      <c r="C295" s="72">
        <v>479</v>
      </c>
      <c r="D295" s="72">
        <v>96</v>
      </c>
      <c r="E295" s="68">
        <v>41583</v>
      </c>
      <c r="F295" s="72">
        <v>1.5</v>
      </c>
      <c r="G295" s="72">
        <v>50</v>
      </c>
      <c r="H295" s="72">
        <v>0</v>
      </c>
      <c r="I295" s="72">
        <v>1</v>
      </c>
      <c r="J295" s="72" t="s">
        <v>294</v>
      </c>
      <c r="K295" s="72">
        <v>10318689</v>
      </c>
      <c r="L295" s="72"/>
      <c r="M295" s="72"/>
      <c r="N295" s="68">
        <v>72686</v>
      </c>
      <c r="O295" s="68">
        <v>72686</v>
      </c>
      <c r="P295" s="68">
        <v>72686</v>
      </c>
      <c r="Q295" s="68">
        <v>72686</v>
      </c>
      <c r="R295" s="72" t="s">
        <v>6234</v>
      </c>
      <c r="S295" s="72" t="s">
        <v>3058</v>
      </c>
      <c r="T295" s="70">
        <f>IF(Exts[cTB52]=DATE(2099,1,1), 0, IF(Exts[minV]&gt;52, 1, 2))</f>
        <v>0</v>
      </c>
      <c r="U295" s="69">
        <f t="shared" si="10"/>
        <v>0</v>
      </c>
      <c r="V295" s="69">
        <f>IF(Exts[cTB60]=DATE(2099,1,1), 0, IF(Exts[minV]&gt;60.9, 1, 2))</f>
        <v>0</v>
      </c>
      <c r="W295" s="70">
        <f>IF(Exts[cTB61-67]=DATE(2099,1,1), 0, IF(Exts[minV]&gt;67.9, 1, 2))</f>
        <v>0</v>
      </c>
      <c r="X295" s="70">
        <f>IF( OR( Exts[cTB68]=DATE(2099,1,1), Exts[Mext]=0 ), 0, IF( OR( Exts[maxV]&lt;68, Exts[minV]&gt;68 ), 2, 3)  )</f>
        <v>0</v>
      </c>
      <c r="Y295" s="71">
        <f>IF(SUBTOTAL(3,Exts[avgusers]),Exts[avgusers],0)</f>
        <v>479</v>
      </c>
      <c r="Z295" s="69">
        <f ca="1">IF(SUBTOTAL(3,Exts[CurVersion]),TODAY()-Exts[CurVersion],0)</f>
        <v>2142</v>
      </c>
      <c r="AA295" s="69">
        <f>IF(Exts[cTB52]=DATE(2099,1,1), 0, Exts[cTB52]-$AA$6)</f>
        <v>0</v>
      </c>
      <c r="AB295" s="69">
        <f>IF(Exts[[#This Row],[cTB60]]=DATE(2099,1,1), 0, Exts[[#This Row],[cTB60]]-$AA$7)</f>
        <v>0</v>
      </c>
      <c r="AC295" s="69">
        <f>IF(Exts[[#This Row],[cTB68]]=DATE(2099,1,1), 0, Exts[[#This Row],[cTB68]]-$AA$8)</f>
        <v>0</v>
      </c>
      <c r="AD295" s="70">
        <f t="shared" si="11"/>
        <v>277</v>
      </c>
      <c r="AE295" s="70"/>
      <c r="AF295" s="70">
        <f>IF(Exts[[#This Row],[OID]], INDEX( Exts[], MATCH(Exts[[#This Row],[OID]],Exts[ID],0), MATCH("avgusers", Exts[#Headers],0) )+1, Exts[[#This Row],[avgusers]])</f>
        <v>479</v>
      </c>
      <c r="AG295" s="70"/>
      <c r="AH295" s="70"/>
      <c r="AI295" s="70"/>
    </row>
    <row r="296" spans="1:35" x14ac:dyDescent="0.35">
      <c r="A296" s="72">
        <v>382085</v>
      </c>
      <c r="B296" s="72" t="s">
        <v>548</v>
      </c>
      <c r="C296" s="72">
        <v>477</v>
      </c>
      <c r="D296" s="72">
        <v>120</v>
      </c>
      <c r="E296" s="68">
        <v>42437</v>
      </c>
      <c r="F296" s="72">
        <v>17</v>
      </c>
      <c r="G296" s="72">
        <v>38</v>
      </c>
      <c r="H296" s="72">
        <v>0</v>
      </c>
      <c r="I296" s="72">
        <v>1</v>
      </c>
      <c r="J296" s="72" t="s">
        <v>285</v>
      </c>
      <c r="K296" s="72">
        <v>6083931</v>
      </c>
      <c r="L296" s="72"/>
      <c r="M296" s="72"/>
      <c r="N296" s="68">
        <v>72686</v>
      </c>
      <c r="O296" s="68">
        <v>72686</v>
      </c>
      <c r="P296" s="68">
        <v>72686</v>
      </c>
      <c r="Q296" s="68">
        <v>72686</v>
      </c>
      <c r="R296" s="72" t="s">
        <v>6056</v>
      </c>
      <c r="S296" s="72" t="s">
        <v>3058</v>
      </c>
      <c r="T296" s="70">
        <f>IF(Exts[cTB52]=DATE(2099,1,1), 0, IF(Exts[minV]&gt;52, 1, 2))</f>
        <v>0</v>
      </c>
      <c r="U296" s="69">
        <f t="shared" si="10"/>
        <v>0</v>
      </c>
      <c r="V296" s="69">
        <f>IF(Exts[cTB60]=DATE(2099,1,1), 0, IF(Exts[minV]&gt;60.9, 1, 2))</f>
        <v>0</v>
      </c>
      <c r="W296" s="70">
        <f>IF(Exts[cTB61-67]=DATE(2099,1,1), 0, IF(Exts[minV]&gt;67.9, 1, 2))</f>
        <v>0</v>
      </c>
      <c r="X296" s="70">
        <f>IF( OR( Exts[cTB68]=DATE(2099,1,1), Exts[Mext]=0 ), 0, IF( OR( Exts[maxV]&lt;68, Exts[minV]&gt;68 ), 2, 3)  )</f>
        <v>0</v>
      </c>
      <c r="Y296" s="71">
        <f>IF(SUBTOTAL(3,Exts[avgusers]),Exts[avgusers],0)</f>
        <v>477</v>
      </c>
      <c r="Z296" s="69">
        <f ca="1">IF(SUBTOTAL(3,Exts[CurVersion]),TODAY()-Exts[CurVersion],0)</f>
        <v>1288</v>
      </c>
      <c r="AA296" s="69">
        <f>IF(Exts[cTB52]=DATE(2099,1,1), 0, Exts[cTB52]-$AA$6)</f>
        <v>0</v>
      </c>
      <c r="AB296" s="69">
        <f>IF(Exts[[#This Row],[cTB60]]=DATE(2099,1,1), 0, Exts[[#This Row],[cTB60]]-$AA$7)</f>
        <v>0</v>
      </c>
      <c r="AC296" s="69">
        <f>IF(Exts[[#This Row],[cTB68]]=DATE(2099,1,1), 0, Exts[[#This Row],[cTB68]]-$AA$8)</f>
        <v>0</v>
      </c>
      <c r="AD296" s="70">
        <f t="shared" si="11"/>
        <v>278</v>
      </c>
      <c r="AE296" s="70"/>
      <c r="AF296" s="70">
        <f>IF(Exts[[#This Row],[OID]], INDEX( Exts[], MATCH(Exts[[#This Row],[OID]],Exts[ID],0), MATCH("avgusers", Exts[#Headers],0) )+1, Exts[[#This Row],[avgusers]])</f>
        <v>477</v>
      </c>
      <c r="AG296" s="70"/>
      <c r="AH296" s="70"/>
      <c r="AI296" s="70"/>
    </row>
    <row r="297" spans="1:35" x14ac:dyDescent="0.35">
      <c r="A297" s="72">
        <v>656526</v>
      </c>
      <c r="B297" s="72" t="s">
        <v>921</v>
      </c>
      <c r="C297" s="72">
        <v>470</v>
      </c>
      <c r="D297" s="72">
        <v>41</v>
      </c>
      <c r="E297" s="68">
        <v>43436</v>
      </c>
      <c r="F297" s="72">
        <v>60</v>
      </c>
      <c r="G297" s="72">
        <v>63</v>
      </c>
      <c r="H297" s="72">
        <v>0</v>
      </c>
      <c r="I297" s="72">
        <v>1</v>
      </c>
      <c r="J297" s="72" t="s">
        <v>922</v>
      </c>
      <c r="K297" s="72">
        <v>11917332</v>
      </c>
      <c r="L297" s="72"/>
      <c r="M297" s="72"/>
      <c r="N297" s="68">
        <v>42289</v>
      </c>
      <c r="O297" s="68">
        <v>43421</v>
      </c>
      <c r="P297" s="68">
        <v>43421</v>
      </c>
      <c r="Q297" s="68">
        <v>72686</v>
      </c>
      <c r="R297" s="72" t="s">
        <v>6476</v>
      </c>
      <c r="S297" s="72" t="s">
        <v>3058</v>
      </c>
      <c r="T297" s="70">
        <f>IF(Exts[cTB52]=DATE(2099,1,1), 0, IF(Exts[minV]&gt;52, 1, 2))</f>
        <v>1</v>
      </c>
      <c r="U297" s="69">
        <f t="shared" si="10"/>
        <v>0</v>
      </c>
      <c r="V297" s="69">
        <f>IF(Exts[cTB60]=DATE(2099,1,1), 0, IF(Exts[minV]&gt;60.9, 1, 2))</f>
        <v>2</v>
      </c>
      <c r="W297" s="70">
        <f>IF(Exts[cTB61-67]=DATE(2099,1,1), 0, IF(Exts[minV]&gt;67.9, 1, 2))</f>
        <v>2</v>
      </c>
      <c r="X297" s="70">
        <f>IF( OR( Exts[cTB68]=DATE(2099,1,1), Exts[Mext]=0 ), 0, IF( OR( Exts[maxV]&lt;68, Exts[minV]&gt;68 ), 2, 3)  )</f>
        <v>0</v>
      </c>
      <c r="Y297" s="71">
        <f>IF(SUBTOTAL(3,Exts[avgusers]),Exts[avgusers],0)</f>
        <v>470</v>
      </c>
      <c r="Z297" s="69">
        <f ca="1">IF(SUBTOTAL(3,Exts[CurVersion]),TODAY()-Exts[CurVersion],0)</f>
        <v>289</v>
      </c>
      <c r="AA297" s="69">
        <f>IF(Exts[cTB52]=DATE(2099,1,1), 0, Exts[cTB52]-$AA$6)</f>
        <v>-509</v>
      </c>
      <c r="AB297" s="69">
        <f>IF(Exts[[#This Row],[cTB60]]=DATE(2099,1,1), 0, Exts[[#This Row],[cTB60]]-$AA$7)</f>
        <v>161</v>
      </c>
      <c r="AC297" s="69">
        <f>IF(Exts[[#This Row],[cTB68]]=DATE(2099,1,1), 0, Exts[[#This Row],[cTB68]]-$AA$8)</f>
        <v>0</v>
      </c>
      <c r="AD297" s="70">
        <f t="shared" si="11"/>
        <v>279</v>
      </c>
      <c r="AE297" s="70"/>
      <c r="AF297" s="70">
        <f>IF(Exts[[#This Row],[OID]], INDEX( Exts[], MATCH(Exts[[#This Row],[OID]],Exts[ID],0), MATCH("avgusers", Exts[#Headers],0) )+1, Exts[[#This Row],[avgusers]])</f>
        <v>470</v>
      </c>
      <c r="AG297" s="70"/>
      <c r="AH297" s="70"/>
      <c r="AI297" s="70"/>
    </row>
    <row r="298" spans="1:35" x14ac:dyDescent="0.35">
      <c r="A298" s="72">
        <v>69999</v>
      </c>
      <c r="B298" s="72" t="s">
        <v>908</v>
      </c>
      <c r="C298" s="72">
        <v>466</v>
      </c>
      <c r="D298" s="72">
        <v>21</v>
      </c>
      <c r="E298" s="68">
        <v>43441</v>
      </c>
      <c r="F298" s="72">
        <v>60</v>
      </c>
      <c r="G298" s="72">
        <v>62</v>
      </c>
      <c r="H298" s="72">
        <v>0</v>
      </c>
      <c r="I298" s="72">
        <v>1</v>
      </c>
      <c r="J298" s="72" t="s">
        <v>909</v>
      </c>
      <c r="K298" s="72">
        <v>5159251</v>
      </c>
      <c r="L298" s="72"/>
      <c r="M298" s="72"/>
      <c r="N298" s="68">
        <v>72686</v>
      </c>
      <c r="O298" s="68">
        <v>43438</v>
      </c>
      <c r="P298" s="68">
        <v>43438</v>
      </c>
      <c r="Q298" s="68">
        <v>72686</v>
      </c>
      <c r="R298" s="72" t="s">
        <v>5620</v>
      </c>
      <c r="S298" s="72" t="s">
        <v>3058</v>
      </c>
      <c r="T298" s="70">
        <f>IF(Exts[cTB52]=DATE(2099,1,1), 0, IF(Exts[minV]&gt;52, 1, 2))</f>
        <v>0</v>
      </c>
      <c r="U298" s="69">
        <f t="shared" si="10"/>
        <v>0</v>
      </c>
      <c r="V298" s="69">
        <f>IF(Exts[cTB60]=DATE(2099,1,1), 0, IF(Exts[minV]&gt;60.9, 1, 2))</f>
        <v>2</v>
      </c>
      <c r="W298" s="70">
        <f>IF(Exts[cTB61-67]=DATE(2099,1,1), 0, IF(Exts[minV]&gt;67.9, 1, 2))</f>
        <v>2</v>
      </c>
      <c r="X298" s="70">
        <f>IF( OR( Exts[cTB68]=DATE(2099,1,1), Exts[Mext]=0 ), 0, IF( OR( Exts[maxV]&lt;68, Exts[minV]&gt;68 ), 2, 3)  )</f>
        <v>0</v>
      </c>
      <c r="Y298" s="71">
        <f>IF(SUBTOTAL(3,Exts[avgusers]),Exts[avgusers],0)</f>
        <v>466</v>
      </c>
      <c r="Z298" s="69">
        <f ca="1">IF(SUBTOTAL(3,Exts[CurVersion]),TODAY()-Exts[CurVersion],0)</f>
        <v>284</v>
      </c>
      <c r="AA298" s="69">
        <f>IF(Exts[cTB52]=DATE(2099,1,1), 0, Exts[cTB52]-$AA$6)</f>
        <v>0</v>
      </c>
      <c r="AB298" s="69">
        <f>IF(Exts[[#This Row],[cTB60]]=DATE(2099,1,1), 0, Exts[[#This Row],[cTB60]]-$AA$7)</f>
        <v>178</v>
      </c>
      <c r="AC298" s="69">
        <f>IF(Exts[[#This Row],[cTB68]]=DATE(2099,1,1), 0, Exts[[#This Row],[cTB68]]-$AA$8)</f>
        <v>0</v>
      </c>
      <c r="AD298" s="70">
        <f t="shared" si="11"/>
        <v>280</v>
      </c>
      <c r="AE298" s="70"/>
      <c r="AF298" s="70">
        <f>IF(Exts[[#This Row],[OID]], INDEX( Exts[], MATCH(Exts[[#This Row],[OID]],Exts[ID],0), MATCH("avgusers", Exts[#Headers],0) )+1, Exts[[#This Row],[avgusers]])</f>
        <v>466</v>
      </c>
      <c r="AG298" s="70"/>
      <c r="AH298" s="70"/>
      <c r="AI298" s="70"/>
    </row>
    <row r="299" spans="1:35" x14ac:dyDescent="0.35">
      <c r="A299" s="72">
        <v>234329</v>
      </c>
      <c r="B299" s="72" t="s">
        <v>581</v>
      </c>
      <c r="C299" s="72">
        <v>455</v>
      </c>
      <c r="D299" s="72">
        <v>50</v>
      </c>
      <c r="E299" s="68">
        <v>43133</v>
      </c>
      <c r="F299" s="72">
        <v>3.1</v>
      </c>
      <c r="G299" s="72">
        <v>60</v>
      </c>
      <c r="H299" s="72">
        <v>0</v>
      </c>
      <c r="I299" s="72">
        <v>1</v>
      </c>
      <c r="J299" s="72" t="s">
        <v>140</v>
      </c>
      <c r="K299" s="72">
        <v>5484460</v>
      </c>
      <c r="L299" s="72"/>
      <c r="M299" s="72"/>
      <c r="N299" s="68">
        <v>42745</v>
      </c>
      <c r="O299" s="68">
        <v>43132</v>
      </c>
      <c r="P299" s="68">
        <v>72686</v>
      </c>
      <c r="Q299" s="68">
        <v>72686</v>
      </c>
      <c r="R299" s="72" t="s">
        <v>5734</v>
      </c>
      <c r="S299" s="72" t="s">
        <v>5735</v>
      </c>
      <c r="T299" s="70">
        <f>IF(Exts[cTB52]=DATE(2099,1,1), 0, IF(Exts[minV]&gt;52, 1, 2))</f>
        <v>2</v>
      </c>
      <c r="U299" s="69">
        <f t="shared" si="10"/>
        <v>1</v>
      </c>
      <c r="V299" s="69">
        <f>IF(Exts[cTB60]=DATE(2099,1,1), 0, IF(Exts[minV]&gt;60.9, 1, 2))</f>
        <v>2</v>
      </c>
      <c r="W299" s="70">
        <f>IF(Exts[cTB61-67]=DATE(2099,1,1), 0, IF(Exts[minV]&gt;67.9, 1, 2))</f>
        <v>0</v>
      </c>
      <c r="X299" s="70">
        <f>IF( OR( Exts[cTB68]=DATE(2099,1,1), Exts[Mext]=0 ), 0, IF( OR( Exts[maxV]&lt;68, Exts[minV]&gt;68 ), 2, 3)  )</f>
        <v>0</v>
      </c>
      <c r="Y299" s="71">
        <f>IF(SUBTOTAL(3,Exts[avgusers]),Exts[avgusers],0)</f>
        <v>455</v>
      </c>
      <c r="Z299" s="69">
        <f ca="1">IF(SUBTOTAL(3,Exts[CurVersion]),TODAY()-Exts[CurVersion],0)</f>
        <v>592</v>
      </c>
      <c r="AA299" s="69">
        <f>IF(Exts[cTB52]=DATE(2099,1,1), 0, Exts[cTB52]-$AA$6)</f>
        <v>-53</v>
      </c>
      <c r="AB299" s="69">
        <f>IF(Exts[[#This Row],[cTB60]]=DATE(2099,1,1), 0, Exts[[#This Row],[cTB60]]-$AA$7)</f>
        <v>-128</v>
      </c>
      <c r="AC299" s="69">
        <f>IF(Exts[[#This Row],[cTB68]]=DATE(2099,1,1), 0, Exts[[#This Row],[cTB68]]-$AA$8)</f>
        <v>0</v>
      </c>
      <c r="AD299" s="70">
        <f t="shared" si="11"/>
        <v>281</v>
      </c>
      <c r="AE299" s="70"/>
      <c r="AF299" s="70">
        <f>IF(Exts[[#This Row],[OID]], INDEX( Exts[], MATCH(Exts[[#This Row],[OID]],Exts[ID],0), MATCH("avgusers", Exts[#Headers],0) )+1, Exts[[#This Row],[avgusers]])</f>
        <v>455</v>
      </c>
      <c r="AG299" s="70"/>
      <c r="AH299" s="70"/>
      <c r="AI299" s="70"/>
    </row>
    <row r="300" spans="1:35" x14ac:dyDescent="0.35">
      <c r="A300" s="72">
        <v>694104</v>
      </c>
      <c r="B300" s="72" t="s">
        <v>583</v>
      </c>
      <c r="C300" s="72">
        <v>454</v>
      </c>
      <c r="D300" s="72">
        <v>53</v>
      </c>
      <c r="E300" s="68">
        <v>42455</v>
      </c>
      <c r="F300" s="72">
        <v>45</v>
      </c>
      <c r="G300" s="72">
        <v>60</v>
      </c>
      <c r="H300" s="72">
        <v>0</v>
      </c>
      <c r="I300" s="72">
        <v>1</v>
      </c>
      <c r="J300" s="72" t="s">
        <v>51</v>
      </c>
      <c r="K300" s="72">
        <v>5616758</v>
      </c>
      <c r="L300" s="72"/>
      <c r="M300" s="72"/>
      <c r="N300" s="68">
        <v>42455</v>
      </c>
      <c r="O300" s="68">
        <v>42455</v>
      </c>
      <c r="P300" s="68">
        <v>72686</v>
      </c>
      <c r="Q300" s="68">
        <v>72686</v>
      </c>
      <c r="R300" s="72" t="s">
        <v>6532</v>
      </c>
      <c r="S300" s="72" t="s">
        <v>3058</v>
      </c>
      <c r="T300" s="70">
        <f>IF(Exts[cTB52]=DATE(2099,1,1), 0, IF(Exts[minV]&gt;52, 1, 2))</f>
        <v>2</v>
      </c>
      <c r="U300" s="69">
        <f t="shared" si="10"/>
        <v>1</v>
      </c>
      <c r="V300" s="69">
        <f>IF(Exts[cTB60]=DATE(2099,1,1), 0, IF(Exts[minV]&gt;60.9, 1, 2))</f>
        <v>2</v>
      </c>
      <c r="W300" s="70">
        <f>IF(Exts[cTB61-67]=DATE(2099,1,1), 0, IF(Exts[minV]&gt;67.9, 1, 2))</f>
        <v>0</v>
      </c>
      <c r="X300" s="70">
        <f>IF( OR( Exts[cTB68]=DATE(2099,1,1), Exts[Mext]=0 ), 0, IF( OR( Exts[maxV]&lt;68, Exts[minV]&gt;68 ), 2, 3)  )</f>
        <v>0</v>
      </c>
      <c r="Y300" s="71">
        <f>IF(SUBTOTAL(3,Exts[avgusers]),Exts[avgusers],0)</f>
        <v>454</v>
      </c>
      <c r="Z300" s="69">
        <f ca="1">IF(SUBTOTAL(3,Exts[CurVersion]),TODAY()-Exts[CurVersion],0)</f>
        <v>1270</v>
      </c>
      <c r="AA300" s="69">
        <f>IF(Exts[cTB52]=DATE(2099,1,1), 0, Exts[cTB52]-$AA$6)</f>
        <v>-343</v>
      </c>
      <c r="AB300" s="69">
        <f>IF(Exts[[#This Row],[cTB60]]=DATE(2099,1,1), 0, Exts[[#This Row],[cTB60]]-$AA$7)</f>
        <v>-805</v>
      </c>
      <c r="AC300" s="69">
        <f>IF(Exts[[#This Row],[cTB68]]=DATE(2099,1,1), 0, Exts[[#This Row],[cTB68]]-$AA$8)</f>
        <v>0</v>
      </c>
      <c r="AD300" s="70">
        <f t="shared" si="11"/>
        <v>282</v>
      </c>
      <c r="AE300" s="70"/>
      <c r="AF300" s="70">
        <f>IF(Exts[[#This Row],[OID]], INDEX( Exts[], MATCH(Exts[[#This Row],[OID]],Exts[ID],0), MATCH("avgusers", Exts[#Headers],0) )+1, Exts[[#This Row],[avgusers]])</f>
        <v>454</v>
      </c>
      <c r="AG300" s="70"/>
      <c r="AH300" s="70"/>
      <c r="AI300" s="70"/>
    </row>
    <row r="301" spans="1:35" x14ac:dyDescent="0.35">
      <c r="A301" s="72">
        <v>427201</v>
      </c>
      <c r="B301" s="72" t="s">
        <v>576</v>
      </c>
      <c r="C301" s="72">
        <v>453</v>
      </c>
      <c r="D301" s="72">
        <v>54</v>
      </c>
      <c r="E301" s="68">
        <v>43378</v>
      </c>
      <c r="F301" s="72">
        <v>24</v>
      </c>
      <c r="G301" s="72">
        <v>61</v>
      </c>
      <c r="H301" s="72">
        <v>0</v>
      </c>
      <c r="I301" s="72">
        <v>1</v>
      </c>
      <c r="J301" s="72" t="s">
        <v>18</v>
      </c>
      <c r="K301" s="72">
        <v>53</v>
      </c>
      <c r="L301" s="72"/>
      <c r="M301" s="72"/>
      <c r="N301" s="68">
        <v>42883</v>
      </c>
      <c r="O301" s="68">
        <v>43163</v>
      </c>
      <c r="P301" s="68">
        <v>43366</v>
      </c>
      <c r="Q301" s="68">
        <v>72686</v>
      </c>
      <c r="R301" s="72" t="s">
        <v>6165</v>
      </c>
      <c r="S301" s="72" t="s">
        <v>6166</v>
      </c>
      <c r="T301" s="70">
        <f>IF(Exts[cTB52]=DATE(2099,1,1), 0, IF(Exts[minV]&gt;52, 1, 2))</f>
        <v>2</v>
      </c>
      <c r="U301" s="69">
        <f t="shared" si="10"/>
        <v>1</v>
      </c>
      <c r="V301" s="69">
        <f>IF(Exts[cTB60]=DATE(2099,1,1), 0, IF(Exts[minV]&gt;60.9, 1, 2))</f>
        <v>2</v>
      </c>
      <c r="W301" s="70">
        <f>IF(Exts[cTB61-67]=DATE(2099,1,1), 0, IF(Exts[minV]&gt;67.9, 1, 2))</f>
        <v>2</v>
      </c>
      <c r="X301" s="70">
        <f>IF( OR( Exts[cTB68]=DATE(2099,1,1), Exts[Mext]=0 ), 0, IF( OR( Exts[maxV]&lt;68, Exts[minV]&gt;68 ), 2, 3)  )</f>
        <v>0</v>
      </c>
      <c r="Y301" s="71">
        <f>IF(SUBTOTAL(3,Exts[avgusers]),Exts[avgusers],0)</f>
        <v>453</v>
      </c>
      <c r="Z301" s="69">
        <f ca="1">IF(SUBTOTAL(3,Exts[CurVersion]),TODAY()-Exts[CurVersion],0)</f>
        <v>347</v>
      </c>
      <c r="AA301" s="69">
        <f>IF(Exts[cTB52]=DATE(2099,1,1), 0, Exts[cTB52]-$AA$6)</f>
        <v>85</v>
      </c>
      <c r="AB301" s="69">
        <f>IF(Exts[[#This Row],[cTB60]]=DATE(2099,1,1), 0, Exts[[#This Row],[cTB60]]-$AA$7)</f>
        <v>-97</v>
      </c>
      <c r="AC301" s="69">
        <f>IF(Exts[[#This Row],[cTB68]]=DATE(2099,1,1), 0, Exts[[#This Row],[cTB68]]-$AA$8)</f>
        <v>0</v>
      </c>
      <c r="AD301" s="70">
        <f t="shared" si="11"/>
        <v>283</v>
      </c>
      <c r="AE301" s="70"/>
      <c r="AF301" s="70">
        <f>IF(Exts[[#This Row],[OID]], INDEX( Exts[], MATCH(Exts[[#This Row],[OID]],Exts[ID],0), MATCH("avgusers", Exts[#Headers],0) )+1, Exts[[#This Row],[avgusers]])</f>
        <v>453</v>
      </c>
      <c r="AG301" s="70"/>
      <c r="AH301" s="70"/>
      <c r="AI301" s="70"/>
    </row>
    <row r="302" spans="1:35" x14ac:dyDescent="0.35">
      <c r="A302" s="72">
        <v>191033</v>
      </c>
      <c r="B302" s="72" t="s">
        <v>566</v>
      </c>
      <c r="C302" s="72">
        <v>448</v>
      </c>
      <c r="D302" s="72">
        <v>43</v>
      </c>
      <c r="E302" s="68">
        <v>40801</v>
      </c>
      <c r="F302" s="72">
        <v>3</v>
      </c>
      <c r="G302" s="72">
        <v>39</v>
      </c>
      <c r="H302" s="72">
        <v>0</v>
      </c>
      <c r="I302" s="72">
        <v>1</v>
      </c>
      <c r="J302" s="72" t="s">
        <v>437</v>
      </c>
      <c r="K302" s="72">
        <v>1224279</v>
      </c>
      <c r="L302" s="72"/>
      <c r="M302" s="72"/>
      <c r="N302" s="68">
        <v>72686</v>
      </c>
      <c r="O302" s="68">
        <v>72686</v>
      </c>
      <c r="P302" s="68">
        <v>72686</v>
      </c>
      <c r="Q302" s="68">
        <v>72686</v>
      </c>
      <c r="R302" s="72" t="s">
        <v>5694</v>
      </c>
      <c r="S302" s="72" t="s">
        <v>3058</v>
      </c>
      <c r="T302" s="70">
        <f>IF(Exts[cTB52]=DATE(2099,1,1), 0, IF(Exts[minV]&gt;52, 1, 2))</f>
        <v>0</v>
      </c>
      <c r="U302" s="69">
        <f t="shared" si="10"/>
        <v>0</v>
      </c>
      <c r="V302" s="69">
        <f>IF(Exts[cTB60]=DATE(2099,1,1), 0, IF(Exts[minV]&gt;60.9, 1, 2))</f>
        <v>0</v>
      </c>
      <c r="W302" s="70">
        <f>IF(Exts[cTB61-67]=DATE(2099,1,1), 0, IF(Exts[minV]&gt;67.9, 1, 2))</f>
        <v>0</v>
      </c>
      <c r="X302" s="70">
        <f>IF( OR( Exts[cTB68]=DATE(2099,1,1), Exts[Mext]=0 ), 0, IF( OR( Exts[maxV]&lt;68, Exts[minV]&gt;68 ), 2, 3)  )</f>
        <v>0</v>
      </c>
      <c r="Y302" s="71">
        <f>IF(SUBTOTAL(3,Exts[avgusers]),Exts[avgusers],0)</f>
        <v>448</v>
      </c>
      <c r="Z302" s="69">
        <f ca="1">IF(SUBTOTAL(3,Exts[CurVersion]),TODAY()-Exts[CurVersion],0)</f>
        <v>2924</v>
      </c>
      <c r="AA302" s="69">
        <f>IF(Exts[cTB52]=DATE(2099,1,1), 0, Exts[cTB52]-$AA$6)</f>
        <v>0</v>
      </c>
      <c r="AB302" s="69">
        <f>IF(Exts[[#This Row],[cTB60]]=DATE(2099,1,1), 0, Exts[[#This Row],[cTB60]]-$AA$7)</f>
        <v>0</v>
      </c>
      <c r="AC302" s="69">
        <f>IF(Exts[[#This Row],[cTB68]]=DATE(2099,1,1), 0, Exts[[#This Row],[cTB68]]-$AA$8)</f>
        <v>0</v>
      </c>
      <c r="AD302" s="70">
        <f t="shared" si="11"/>
        <v>284</v>
      </c>
      <c r="AE302" s="70"/>
      <c r="AF302" s="70">
        <f>IF(Exts[[#This Row],[OID]], INDEX( Exts[], MATCH(Exts[[#This Row],[OID]],Exts[ID],0), MATCH("avgusers", Exts[#Headers],0) )+1, Exts[[#This Row],[avgusers]])</f>
        <v>448</v>
      </c>
      <c r="AG302" s="70"/>
      <c r="AH302" s="70"/>
      <c r="AI302" s="70"/>
    </row>
    <row r="303" spans="1:35" x14ac:dyDescent="0.35">
      <c r="A303" s="72">
        <v>13037</v>
      </c>
      <c r="B303" s="72" t="s">
        <v>901</v>
      </c>
      <c r="C303" s="72">
        <v>443</v>
      </c>
      <c r="D303" s="72">
        <v>32</v>
      </c>
      <c r="E303" s="68">
        <v>41575</v>
      </c>
      <c r="F303" s="72">
        <v>14</v>
      </c>
      <c r="G303" s="72">
        <v>61</v>
      </c>
      <c r="H303" s="72">
        <v>0</v>
      </c>
      <c r="I303" s="72">
        <v>1</v>
      </c>
      <c r="J303" s="72" t="s">
        <v>902</v>
      </c>
      <c r="K303" s="72">
        <v>4809707</v>
      </c>
      <c r="L303" s="72"/>
      <c r="M303" s="72"/>
      <c r="N303" s="68">
        <v>41558</v>
      </c>
      <c r="O303" s="68">
        <v>41558</v>
      </c>
      <c r="P303" s="68">
        <v>41558</v>
      </c>
      <c r="Q303" s="68">
        <v>72686</v>
      </c>
      <c r="R303" s="72" t="s">
        <v>5523</v>
      </c>
      <c r="S303" s="72" t="s">
        <v>5524</v>
      </c>
      <c r="T303" s="70">
        <f>IF(Exts[cTB52]=DATE(2099,1,1), 0, IF(Exts[minV]&gt;52, 1, 2))</f>
        <v>2</v>
      </c>
      <c r="U303" s="69">
        <f t="shared" si="10"/>
        <v>1</v>
      </c>
      <c r="V303" s="69">
        <f>IF(Exts[cTB60]=DATE(2099,1,1), 0, IF(Exts[minV]&gt;60.9, 1, 2))</f>
        <v>2</v>
      </c>
      <c r="W303" s="70">
        <f>IF(Exts[cTB61-67]=DATE(2099,1,1), 0, IF(Exts[minV]&gt;67.9, 1, 2))</f>
        <v>2</v>
      </c>
      <c r="X303" s="70">
        <f>IF( OR( Exts[cTB68]=DATE(2099,1,1), Exts[Mext]=0 ), 0, IF( OR( Exts[maxV]&lt;68, Exts[minV]&gt;68 ), 2, 3)  )</f>
        <v>0</v>
      </c>
      <c r="Y303" s="71">
        <f>IF(SUBTOTAL(3,Exts[avgusers]),Exts[avgusers],0)</f>
        <v>443</v>
      </c>
      <c r="Z303" s="69">
        <f ca="1">IF(SUBTOTAL(3,Exts[CurVersion]),TODAY()-Exts[CurVersion],0)</f>
        <v>2150</v>
      </c>
      <c r="AA303" s="69">
        <f>IF(Exts[cTB52]=DATE(2099,1,1), 0, Exts[cTB52]-$AA$6)</f>
        <v>-1240</v>
      </c>
      <c r="AB303" s="69">
        <f>IF(Exts[[#This Row],[cTB60]]=DATE(2099,1,1), 0, Exts[[#This Row],[cTB60]]-$AA$7)</f>
        <v>-1702</v>
      </c>
      <c r="AC303" s="69">
        <f>IF(Exts[[#This Row],[cTB68]]=DATE(2099,1,1), 0, Exts[[#This Row],[cTB68]]-$AA$8)</f>
        <v>0</v>
      </c>
      <c r="AD303" s="70">
        <f t="shared" si="11"/>
        <v>285</v>
      </c>
      <c r="AE303" s="70"/>
      <c r="AF303" s="70">
        <f>IF(Exts[[#This Row],[OID]], INDEX( Exts[], MATCH(Exts[[#This Row],[OID]],Exts[ID],0), MATCH("avgusers", Exts[#Headers],0) )+1, Exts[[#This Row],[avgusers]])</f>
        <v>443</v>
      </c>
      <c r="AG303" s="70"/>
      <c r="AH303" s="70"/>
      <c r="AI303" s="70"/>
    </row>
    <row r="304" spans="1:35" x14ac:dyDescent="0.35">
      <c r="A304" s="72">
        <v>363545</v>
      </c>
      <c r="B304" s="72" t="s">
        <v>577</v>
      </c>
      <c r="C304" s="72">
        <v>442</v>
      </c>
      <c r="D304" s="72">
        <v>77</v>
      </c>
      <c r="E304" s="68">
        <v>43697</v>
      </c>
      <c r="F304" s="72">
        <v>68</v>
      </c>
      <c r="G304" s="72">
        <v>68</v>
      </c>
      <c r="H304" s="72">
        <v>1</v>
      </c>
      <c r="I304" s="72">
        <v>1</v>
      </c>
      <c r="J304" s="72" t="s">
        <v>282</v>
      </c>
      <c r="K304" s="72">
        <v>6098061</v>
      </c>
      <c r="L304" s="72"/>
      <c r="M304" s="72"/>
      <c r="N304" s="68">
        <v>43149</v>
      </c>
      <c r="O304" s="68">
        <v>43326</v>
      </c>
      <c r="P304" s="68">
        <v>43326</v>
      </c>
      <c r="Q304" s="68">
        <v>43697</v>
      </c>
      <c r="R304" s="72" t="s">
        <v>5987</v>
      </c>
      <c r="S304" s="72" t="s">
        <v>5988</v>
      </c>
      <c r="T304" s="70">
        <f>IF(Exts[cTB52]=DATE(2099,1,1), 0, IF(Exts[minV]&gt;52, 1, 2))</f>
        <v>1</v>
      </c>
      <c r="U304" s="69">
        <f t="shared" si="10"/>
        <v>0</v>
      </c>
      <c r="V304" s="69">
        <f>IF(Exts[cTB60]=DATE(2099,1,1), 0, IF(Exts[minV]&gt;60.9, 1, 2))</f>
        <v>1</v>
      </c>
      <c r="W304" s="70">
        <f>IF(Exts[cTB61-67]=DATE(2099,1,1), 0, IF(Exts[minV]&gt;67.9, 1, 2))</f>
        <v>1</v>
      </c>
      <c r="X304" s="70">
        <f>IF( OR( Exts[cTB68]=DATE(2099,1,1), Exts[Mext]=0 ), 0, IF( OR( Exts[maxV]&lt;68, Exts[minV]&gt;68 ), 2, 3)  )</f>
        <v>3</v>
      </c>
      <c r="Y304" s="71">
        <f>IF(SUBTOTAL(3,Exts[avgusers]),Exts[avgusers],0)</f>
        <v>442</v>
      </c>
      <c r="Z304" s="69">
        <f ca="1">IF(SUBTOTAL(3,Exts[CurVersion]),TODAY()-Exts[CurVersion],0)</f>
        <v>28</v>
      </c>
      <c r="AA304" s="69">
        <f>IF(Exts[cTB52]=DATE(2099,1,1), 0, Exts[cTB52]-$AA$6)</f>
        <v>351</v>
      </c>
      <c r="AB304" s="69">
        <f>IF(Exts[[#This Row],[cTB60]]=DATE(2099,1,1), 0, Exts[[#This Row],[cTB60]]-$AA$7)</f>
        <v>66</v>
      </c>
      <c r="AC304" s="69">
        <f>IF(Exts[[#This Row],[cTB68]]=DATE(2099,1,1), 0, Exts[[#This Row],[cTB68]]-$AA$8)</f>
        <v>0</v>
      </c>
      <c r="AD304" s="70">
        <f t="shared" si="11"/>
        <v>286</v>
      </c>
      <c r="AE304" s="70"/>
      <c r="AF304" s="70">
        <f>IF(Exts[[#This Row],[OID]], INDEX( Exts[], MATCH(Exts[[#This Row],[OID]],Exts[ID],0), MATCH("avgusers", Exts[#Headers],0) )+1, Exts[[#This Row],[avgusers]])</f>
        <v>442</v>
      </c>
      <c r="AG304" s="70"/>
      <c r="AH304" s="70"/>
      <c r="AI304" s="70"/>
    </row>
    <row r="305" spans="1:35" x14ac:dyDescent="0.35">
      <c r="A305" s="72">
        <v>320395</v>
      </c>
      <c r="B305" s="72" t="s">
        <v>923</v>
      </c>
      <c r="C305" s="72">
        <v>435</v>
      </c>
      <c r="D305" s="72">
        <v>21</v>
      </c>
      <c r="E305" s="68">
        <v>43409</v>
      </c>
      <c r="F305" s="72">
        <v>3.1</v>
      </c>
      <c r="G305" s="72">
        <v>60</v>
      </c>
      <c r="H305" s="72">
        <v>0</v>
      </c>
      <c r="I305" s="72">
        <v>1</v>
      </c>
      <c r="J305" s="72" t="s">
        <v>924</v>
      </c>
      <c r="K305" s="72">
        <v>141554</v>
      </c>
      <c r="L305" s="72"/>
      <c r="M305" s="72"/>
      <c r="N305" s="68">
        <v>43332</v>
      </c>
      <c r="O305" s="68">
        <v>43332</v>
      </c>
      <c r="P305" s="68">
        <v>72686</v>
      </c>
      <c r="Q305" s="68">
        <v>72686</v>
      </c>
      <c r="R305" s="72" t="s">
        <v>5858</v>
      </c>
      <c r="S305" s="72" t="s">
        <v>3058</v>
      </c>
      <c r="T305" s="70">
        <f>IF(Exts[cTB52]=DATE(2099,1,1), 0, IF(Exts[minV]&gt;52, 1, 2))</f>
        <v>2</v>
      </c>
      <c r="U305" s="69">
        <f t="shared" si="10"/>
        <v>1</v>
      </c>
      <c r="V305" s="69">
        <f>IF(Exts[cTB60]=DATE(2099,1,1), 0, IF(Exts[minV]&gt;60.9, 1, 2))</f>
        <v>2</v>
      </c>
      <c r="W305" s="70">
        <f>IF(Exts[cTB61-67]=DATE(2099,1,1), 0, IF(Exts[minV]&gt;67.9, 1, 2))</f>
        <v>0</v>
      </c>
      <c r="X305" s="70">
        <f>IF( OR( Exts[cTB68]=DATE(2099,1,1), Exts[Mext]=0 ), 0, IF( OR( Exts[maxV]&lt;68, Exts[minV]&gt;68 ), 2, 3)  )</f>
        <v>0</v>
      </c>
      <c r="Y305" s="71">
        <f>IF(SUBTOTAL(3,Exts[avgusers]),Exts[avgusers],0)</f>
        <v>435</v>
      </c>
      <c r="Z305" s="69">
        <f ca="1">IF(SUBTOTAL(3,Exts[CurVersion]),TODAY()-Exts[CurVersion],0)</f>
        <v>316</v>
      </c>
      <c r="AA305" s="69">
        <f>IF(Exts[cTB52]=DATE(2099,1,1), 0, Exts[cTB52]-$AA$6)</f>
        <v>534</v>
      </c>
      <c r="AB305" s="69">
        <f>IF(Exts[[#This Row],[cTB60]]=DATE(2099,1,1), 0, Exts[[#This Row],[cTB60]]-$AA$7)</f>
        <v>72</v>
      </c>
      <c r="AC305" s="69">
        <f>IF(Exts[[#This Row],[cTB68]]=DATE(2099,1,1), 0, Exts[[#This Row],[cTB68]]-$AA$8)</f>
        <v>0</v>
      </c>
      <c r="AD305" s="70">
        <f t="shared" si="11"/>
        <v>287</v>
      </c>
      <c r="AE305" s="70"/>
      <c r="AF305" s="70">
        <f>IF(Exts[[#This Row],[OID]], INDEX( Exts[], MATCH(Exts[[#This Row],[OID]],Exts[ID],0), MATCH("avgusers", Exts[#Headers],0) )+1, Exts[[#This Row],[avgusers]])</f>
        <v>435</v>
      </c>
      <c r="AG305" s="70"/>
      <c r="AH305" s="70"/>
      <c r="AI305" s="70"/>
    </row>
    <row r="306" spans="1:35" x14ac:dyDescent="0.35">
      <c r="A306" s="72">
        <v>329131</v>
      </c>
      <c r="B306" s="72" t="s">
        <v>910</v>
      </c>
      <c r="C306" s="72">
        <v>424</v>
      </c>
      <c r="D306" s="72">
        <v>32</v>
      </c>
      <c r="E306" s="68">
        <v>43584</v>
      </c>
      <c r="F306" s="72">
        <v>11</v>
      </c>
      <c r="G306" s="72">
        <v>60</v>
      </c>
      <c r="H306" s="72">
        <v>0</v>
      </c>
      <c r="I306" s="72">
        <v>1</v>
      </c>
      <c r="J306" s="72" t="s">
        <v>911</v>
      </c>
      <c r="K306" s="72">
        <v>5610911</v>
      </c>
      <c r="L306" s="72"/>
      <c r="M306" s="72"/>
      <c r="N306" s="68">
        <v>42140</v>
      </c>
      <c r="O306" s="68">
        <v>43423</v>
      </c>
      <c r="P306" s="68">
        <v>43423</v>
      </c>
      <c r="Q306" s="68">
        <v>72686</v>
      </c>
      <c r="R306" s="72" t="s">
        <v>5890</v>
      </c>
      <c r="S306" s="72" t="s">
        <v>3058</v>
      </c>
      <c r="T306" s="70">
        <f>IF(Exts[cTB52]=DATE(2099,1,1), 0, IF(Exts[minV]&gt;52, 1, 2))</f>
        <v>2</v>
      </c>
      <c r="U306" s="69">
        <f t="shared" si="10"/>
        <v>1</v>
      </c>
      <c r="V306" s="69">
        <f>IF(Exts[cTB60]=DATE(2099,1,1), 0, IF(Exts[minV]&gt;60.9, 1, 2))</f>
        <v>2</v>
      </c>
      <c r="W306" s="70">
        <f>IF(Exts[cTB61-67]=DATE(2099,1,1), 0, IF(Exts[minV]&gt;67.9, 1, 2))</f>
        <v>2</v>
      </c>
      <c r="X306" s="70">
        <f>IF( OR( Exts[cTB68]=DATE(2099,1,1), Exts[Mext]=0 ), 0, IF( OR( Exts[maxV]&lt;68, Exts[minV]&gt;68 ), 2, 3)  )</f>
        <v>0</v>
      </c>
      <c r="Y306" s="71">
        <f>IF(SUBTOTAL(3,Exts[avgusers]),Exts[avgusers],0)</f>
        <v>424</v>
      </c>
      <c r="Z306" s="69">
        <f ca="1">IF(SUBTOTAL(3,Exts[CurVersion]),TODAY()-Exts[CurVersion],0)</f>
        <v>141</v>
      </c>
      <c r="AA306" s="69">
        <f>IF(Exts[cTB52]=DATE(2099,1,1), 0, Exts[cTB52]-$AA$6)</f>
        <v>-658</v>
      </c>
      <c r="AB306" s="69">
        <f>IF(Exts[[#This Row],[cTB60]]=DATE(2099,1,1), 0, Exts[[#This Row],[cTB60]]-$AA$7)</f>
        <v>163</v>
      </c>
      <c r="AC306" s="69">
        <f>IF(Exts[[#This Row],[cTB68]]=DATE(2099,1,1), 0, Exts[[#This Row],[cTB68]]-$AA$8)</f>
        <v>0</v>
      </c>
      <c r="AD306" s="70">
        <f t="shared" si="11"/>
        <v>288</v>
      </c>
      <c r="AE306" s="70"/>
      <c r="AF306" s="70">
        <f>IF(Exts[[#This Row],[OID]], INDEX( Exts[], MATCH(Exts[[#This Row],[OID]],Exts[ID],0), MATCH("avgusers", Exts[#Headers],0) )+1, Exts[[#This Row],[avgusers]])</f>
        <v>424</v>
      </c>
      <c r="AG306" s="70"/>
      <c r="AH306" s="70"/>
      <c r="AI306" s="70"/>
    </row>
    <row r="307" spans="1:35" x14ac:dyDescent="0.35">
      <c r="A307" s="72">
        <v>847125</v>
      </c>
      <c r="B307" s="72" t="s">
        <v>589</v>
      </c>
      <c r="C307" s="72">
        <v>423</v>
      </c>
      <c r="D307" s="72">
        <v>49</v>
      </c>
      <c r="E307" s="68">
        <v>43518</v>
      </c>
      <c r="F307" s="72">
        <v>52</v>
      </c>
      <c r="G307" s="72">
        <v>66</v>
      </c>
      <c r="H307" s="72">
        <v>0</v>
      </c>
      <c r="I307" s="72">
        <v>1</v>
      </c>
      <c r="J307" s="72" t="s">
        <v>439</v>
      </c>
      <c r="K307" s="72">
        <v>13244483</v>
      </c>
      <c r="L307" s="72"/>
      <c r="M307" s="72"/>
      <c r="N307" s="68">
        <v>42971</v>
      </c>
      <c r="O307" s="68">
        <v>43228</v>
      </c>
      <c r="P307" s="68">
        <v>43518</v>
      </c>
      <c r="Q307" s="68">
        <v>72686</v>
      </c>
      <c r="R307" s="72" t="s">
        <v>6632</v>
      </c>
      <c r="S307" s="72" t="s">
        <v>6633</v>
      </c>
      <c r="T307" s="70">
        <f>IF(Exts[cTB52]=DATE(2099,1,1), 0, IF(Exts[minV]&gt;52, 1, 2))</f>
        <v>2</v>
      </c>
      <c r="U307" s="69">
        <f t="shared" si="10"/>
        <v>1</v>
      </c>
      <c r="V307" s="69">
        <f>IF(Exts[cTB60]=DATE(2099,1,1), 0, IF(Exts[minV]&gt;60.9, 1, 2))</f>
        <v>2</v>
      </c>
      <c r="W307" s="70">
        <f>IF(Exts[cTB61-67]=DATE(2099,1,1), 0, IF(Exts[minV]&gt;67.9, 1, 2))</f>
        <v>2</v>
      </c>
      <c r="X307" s="70">
        <f>IF( OR( Exts[cTB68]=DATE(2099,1,1), Exts[Mext]=0 ), 0, IF( OR( Exts[maxV]&lt;68, Exts[minV]&gt;68 ), 2, 3)  )</f>
        <v>0</v>
      </c>
      <c r="Y307" s="71">
        <f>IF(SUBTOTAL(3,Exts[avgusers]),Exts[avgusers],0)</f>
        <v>423</v>
      </c>
      <c r="Z307" s="69">
        <f ca="1">IF(SUBTOTAL(3,Exts[CurVersion]),TODAY()-Exts[CurVersion],0)</f>
        <v>207</v>
      </c>
      <c r="AA307" s="69">
        <f>IF(Exts[cTB52]=DATE(2099,1,1), 0, Exts[cTB52]-$AA$6)</f>
        <v>173</v>
      </c>
      <c r="AB307" s="69">
        <f>IF(Exts[[#This Row],[cTB60]]=DATE(2099,1,1), 0, Exts[[#This Row],[cTB60]]-$AA$7)</f>
        <v>-32</v>
      </c>
      <c r="AC307" s="69">
        <f>IF(Exts[[#This Row],[cTB68]]=DATE(2099,1,1), 0, Exts[[#This Row],[cTB68]]-$AA$8)</f>
        <v>0</v>
      </c>
      <c r="AD307" s="70">
        <f t="shared" si="11"/>
        <v>289</v>
      </c>
      <c r="AE307" s="70"/>
      <c r="AF307" s="70">
        <f>IF(Exts[[#This Row],[OID]], INDEX( Exts[], MATCH(Exts[[#This Row],[OID]],Exts[ID],0), MATCH("avgusers", Exts[#Headers],0) )+1, Exts[[#This Row],[avgusers]])</f>
        <v>423</v>
      </c>
      <c r="AG307" s="70"/>
      <c r="AH307" s="70"/>
      <c r="AI307" s="70"/>
    </row>
    <row r="308" spans="1:35" x14ac:dyDescent="0.35">
      <c r="A308" s="72">
        <v>986323</v>
      </c>
      <c r="B308" s="72" t="s">
        <v>938</v>
      </c>
      <c r="C308" s="72">
        <v>423</v>
      </c>
      <c r="D308" s="72">
        <v>0</v>
      </c>
      <c r="E308" s="68">
        <v>43713</v>
      </c>
      <c r="F308" s="72">
        <v>68</v>
      </c>
      <c r="G308" s="72">
        <v>100</v>
      </c>
      <c r="H308" s="72">
        <v>1</v>
      </c>
      <c r="I308" s="72">
        <v>1</v>
      </c>
      <c r="J308" s="72" t="s">
        <v>939</v>
      </c>
      <c r="K308" s="72">
        <v>14156066</v>
      </c>
      <c r="L308" s="72"/>
      <c r="M308" s="72"/>
      <c r="N308" s="68">
        <v>43387</v>
      </c>
      <c r="O308" s="68">
        <v>43387</v>
      </c>
      <c r="P308" s="68">
        <v>72686</v>
      </c>
      <c r="Q308" s="68">
        <v>43709</v>
      </c>
      <c r="R308" s="72" t="s">
        <v>6690</v>
      </c>
      <c r="S308" s="72" t="s">
        <v>3058</v>
      </c>
      <c r="T308" s="70">
        <f>IF(Exts[cTB52]=DATE(2099,1,1), 0, IF(Exts[minV]&gt;52, 1, 2))</f>
        <v>1</v>
      </c>
      <c r="U308" s="69">
        <f t="shared" si="10"/>
        <v>0</v>
      </c>
      <c r="V308" s="69">
        <f>IF(Exts[cTB60]=DATE(2099,1,1), 0, IF(Exts[minV]&gt;60.9, 1, 2))</f>
        <v>1</v>
      </c>
      <c r="W308" s="70">
        <f>IF(Exts[cTB61-67]=DATE(2099,1,1), 0, IF(Exts[minV]&gt;67.9, 1, 2))</f>
        <v>0</v>
      </c>
      <c r="X308" s="70">
        <f>IF( OR( Exts[cTB68]=DATE(2099,1,1), Exts[Mext]=0 ), 0, IF( OR( Exts[maxV]&lt;68, Exts[minV]&gt;68 ), 2, 3)  )</f>
        <v>3</v>
      </c>
      <c r="Y308" s="71">
        <f>IF(SUBTOTAL(3,Exts[avgusers]),Exts[avgusers],0)</f>
        <v>423</v>
      </c>
      <c r="Z308" s="69">
        <f ca="1">IF(SUBTOTAL(3,Exts[CurVersion]),TODAY()-Exts[CurVersion],0)</f>
        <v>12</v>
      </c>
      <c r="AA308" s="69">
        <f>IF(Exts[cTB52]=DATE(2099,1,1), 0, Exts[cTB52]-$AA$6)</f>
        <v>589</v>
      </c>
      <c r="AB308" s="69">
        <f>IF(Exts[[#This Row],[cTB60]]=DATE(2099,1,1), 0, Exts[[#This Row],[cTB60]]-$AA$7)</f>
        <v>127</v>
      </c>
      <c r="AC308" s="69">
        <f>IF(Exts[[#This Row],[cTB68]]=DATE(2099,1,1), 0, Exts[[#This Row],[cTB68]]-$AA$8)</f>
        <v>12</v>
      </c>
      <c r="AD308" s="70">
        <f t="shared" si="11"/>
        <v>290</v>
      </c>
      <c r="AE308" s="70"/>
      <c r="AF308" s="70">
        <f>IF(Exts[[#This Row],[OID]], INDEX( Exts[], MATCH(Exts[[#This Row],[OID]],Exts[ID],0), MATCH("avgusers", Exts[#Headers],0) )+1, Exts[[#This Row],[avgusers]])</f>
        <v>423</v>
      </c>
      <c r="AG308" s="70"/>
      <c r="AH308" s="70"/>
      <c r="AI308" s="70"/>
    </row>
    <row r="309" spans="1:35" x14ac:dyDescent="0.35">
      <c r="A309" s="72">
        <v>372886</v>
      </c>
      <c r="B309" s="72" t="s">
        <v>896</v>
      </c>
      <c r="C309" s="72">
        <v>421</v>
      </c>
      <c r="D309" s="72">
        <v>28</v>
      </c>
      <c r="E309" s="68">
        <v>41212</v>
      </c>
      <c r="F309" s="72">
        <v>5</v>
      </c>
      <c r="G309" s="72">
        <v>31</v>
      </c>
      <c r="H309" s="72">
        <v>0</v>
      </c>
      <c r="I309" s="72">
        <v>1</v>
      </c>
      <c r="J309" s="72" t="s">
        <v>53</v>
      </c>
      <c r="K309" s="72">
        <v>6190887</v>
      </c>
      <c r="L309" s="72"/>
      <c r="M309" s="72"/>
      <c r="N309" s="68">
        <v>72686</v>
      </c>
      <c r="O309" s="68">
        <v>72686</v>
      </c>
      <c r="P309" s="68">
        <v>72686</v>
      </c>
      <c r="Q309" s="68">
        <v>72686</v>
      </c>
      <c r="R309" s="72" t="s">
        <v>6026</v>
      </c>
      <c r="S309" s="72" t="s">
        <v>3058</v>
      </c>
      <c r="T309" s="70">
        <f>IF(Exts[cTB52]=DATE(2099,1,1), 0, IF(Exts[minV]&gt;52, 1, 2))</f>
        <v>0</v>
      </c>
      <c r="U309" s="69">
        <f t="shared" si="10"/>
        <v>0</v>
      </c>
      <c r="V309" s="69">
        <f>IF(Exts[cTB60]=DATE(2099,1,1), 0, IF(Exts[minV]&gt;60.9, 1, 2))</f>
        <v>0</v>
      </c>
      <c r="W309" s="70">
        <f>IF(Exts[cTB61-67]=DATE(2099,1,1), 0, IF(Exts[minV]&gt;67.9, 1, 2))</f>
        <v>0</v>
      </c>
      <c r="X309" s="70">
        <f>IF( OR( Exts[cTB68]=DATE(2099,1,1), Exts[Mext]=0 ), 0, IF( OR( Exts[maxV]&lt;68, Exts[minV]&gt;68 ), 2, 3)  )</f>
        <v>0</v>
      </c>
      <c r="Y309" s="71">
        <f>IF(SUBTOTAL(3,Exts[avgusers]),Exts[avgusers],0)</f>
        <v>421</v>
      </c>
      <c r="Z309" s="69">
        <f ca="1">IF(SUBTOTAL(3,Exts[CurVersion]),TODAY()-Exts[CurVersion],0)</f>
        <v>2513</v>
      </c>
      <c r="AA309" s="69">
        <f>IF(Exts[cTB52]=DATE(2099,1,1), 0, Exts[cTB52]-$AA$6)</f>
        <v>0</v>
      </c>
      <c r="AB309" s="69">
        <f>IF(Exts[[#This Row],[cTB60]]=DATE(2099,1,1), 0, Exts[[#This Row],[cTB60]]-$AA$7)</f>
        <v>0</v>
      </c>
      <c r="AC309" s="69">
        <f>IF(Exts[[#This Row],[cTB68]]=DATE(2099,1,1), 0, Exts[[#This Row],[cTB68]]-$AA$8)</f>
        <v>0</v>
      </c>
      <c r="AD309" s="70">
        <f t="shared" si="11"/>
        <v>291</v>
      </c>
      <c r="AE309" s="70"/>
      <c r="AF309" s="70">
        <f>IF(Exts[[#This Row],[OID]], INDEX( Exts[], MATCH(Exts[[#This Row],[OID]],Exts[ID],0), MATCH("avgusers", Exts[#Headers],0) )+1, Exts[[#This Row],[avgusers]])</f>
        <v>421</v>
      </c>
      <c r="AG309" s="70"/>
      <c r="AH309" s="70"/>
      <c r="AI309" s="70"/>
    </row>
    <row r="310" spans="1:35" x14ac:dyDescent="0.35">
      <c r="A310" s="72">
        <v>520260</v>
      </c>
      <c r="B310" s="72" t="s">
        <v>578</v>
      </c>
      <c r="C310" s="72">
        <v>418</v>
      </c>
      <c r="D310" s="72">
        <v>75</v>
      </c>
      <c r="E310" s="68">
        <v>41836</v>
      </c>
      <c r="F310" s="72">
        <v>1.5</v>
      </c>
      <c r="G310" s="72">
        <v>33</v>
      </c>
      <c r="H310" s="72">
        <v>0</v>
      </c>
      <c r="I310" s="72">
        <v>1</v>
      </c>
      <c r="J310" s="72" t="s">
        <v>298</v>
      </c>
      <c r="K310" s="72">
        <v>10903038</v>
      </c>
      <c r="L310" s="72"/>
      <c r="M310" s="72"/>
      <c r="N310" s="68">
        <v>72686</v>
      </c>
      <c r="O310" s="68">
        <v>72686</v>
      </c>
      <c r="P310" s="68">
        <v>72686</v>
      </c>
      <c r="Q310" s="68">
        <v>72686</v>
      </c>
      <c r="R310" s="72" t="s">
        <v>6335</v>
      </c>
      <c r="S310" s="72" t="s">
        <v>3058</v>
      </c>
      <c r="T310" s="70">
        <f>IF(Exts[cTB52]=DATE(2099,1,1), 0, IF(Exts[minV]&gt;52, 1, 2))</f>
        <v>0</v>
      </c>
      <c r="U310" s="69">
        <f t="shared" si="10"/>
        <v>0</v>
      </c>
      <c r="V310" s="69">
        <f>IF(Exts[cTB60]=DATE(2099,1,1), 0, IF(Exts[minV]&gt;60.9, 1, 2))</f>
        <v>0</v>
      </c>
      <c r="W310" s="70">
        <f>IF(Exts[cTB61-67]=DATE(2099,1,1), 0, IF(Exts[minV]&gt;67.9, 1, 2))</f>
        <v>0</v>
      </c>
      <c r="X310" s="70">
        <f>IF( OR( Exts[cTB68]=DATE(2099,1,1), Exts[Mext]=0 ), 0, IF( OR( Exts[maxV]&lt;68, Exts[minV]&gt;68 ), 2, 3)  )</f>
        <v>0</v>
      </c>
      <c r="Y310" s="71">
        <f>IF(SUBTOTAL(3,Exts[avgusers]),Exts[avgusers],0)</f>
        <v>418</v>
      </c>
      <c r="Z310" s="69">
        <f ca="1">IF(SUBTOTAL(3,Exts[CurVersion]),TODAY()-Exts[CurVersion],0)</f>
        <v>1889</v>
      </c>
      <c r="AA310" s="69">
        <f>IF(Exts[cTB52]=DATE(2099,1,1), 0, Exts[cTB52]-$AA$6)</f>
        <v>0</v>
      </c>
      <c r="AB310" s="69">
        <f>IF(Exts[[#This Row],[cTB60]]=DATE(2099,1,1), 0, Exts[[#This Row],[cTB60]]-$AA$7)</f>
        <v>0</v>
      </c>
      <c r="AC310" s="69">
        <f>IF(Exts[[#This Row],[cTB68]]=DATE(2099,1,1), 0, Exts[[#This Row],[cTB68]]-$AA$8)</f>
        <v>0</v>
      </c>
      <c r="AD310" s="70">
        <f t="shared" si="11"/>
        <v>292</v>
      </c>
      <c r="AE310" s="70"/>
      <c r="AF310" s="70">
        <f>IF(Exts[[#This Row],[OID]], INDEX( Exts[], MATCH(Exts[[#This Row],[OID]],Exts[ID],0), MATCH("avgusers", Exts[#Headers],0) )+1, Exts[[#This Row],[avgusers]])</f>
        <v>418</v>
      </c>
      <c r="AG310" s="70"/>
      <c r="AH310" s="70"/>
      <c r="AI310" s="70"/>
    </row>
    <row r="311" spans="1:35" x14ac:dyDescent="0.35">
      <c r="A311" s="72">
        <v>364710</v>
      </c>
      <c r="B311" s="72" t="s">
        <v>874</v>
      </c>
      <c r="C311" s="72">
        <v>416</v>
      </c>
      <c r="D311" s="72">
        <v>36</v>
      </c>
      <c r="E311" s="68">
        <v>41888</v>
      </c>
      <c r="F311" s="72">
        <v>31</v>
      </c>
      <c r="G311" s="72">
        <v>41</v>
      </c>
      <c r="H311" s="72">
        <v>0</v>
      </c>
      <c r="I311" s="72">
        <v>1</v>
      </c>
      <c r="J311" s="72" t="s">
        <v>875</v>
      </c>
      <c r="K311" s="72">
        <v>927085</v>
      </c>
      <c r="L311" s="72"/>
      <c r="M311" s="72"/>
      <c r="N311" s="68">
        <v>72686</v>
      </c>
      <c r="O311" s="68">
        <v>72686</v>
      </c>
      <c r="P311" s="68">
        <v>72686</v>
      </c>
      <c r="Q311" s="68">
        <v>72686</v>
      </c>
      <c r="R311" s="72" t="s">
        <v>5994</v>
      </c>
      <c r="S311" s="72" t="s">
        <v>5995</v>
      </c>
      <c r="T311" s="70">
        <f>IF(Exts[cTB52]=DATE(2099,1,1), 0, IF(Exts[minV]&gt;52, 1, 2))</f>
        <v>0</v>
      </c>
      <c r="U311" s="69">
        <f t="shared" si="10"/>
        <v>0</v>
      </c>
      <c r="V311" s="69">
        <f>IF(Exts[cTB60]=DATE(2099,1,1), 0, IF(Exts[minV]&gt;60.9, 1, 2))</f>
        <v>0</v>
      </c>
      <c r="W311" s="70">
        <f>IF(Exts[cTB61-67]=DATE(2099,1,1), 0, IF(Exts[minV]&gt;67.9, 1, 2))</f>
        <v>0</v>
      </c>
      <c r="X311" s="70">
        <f>IF( OR( Exts[cTB68]=DATE(2099,1,1), Exts[Mext]=0 ), 0, IF( OR( Exts[maxV]&lt;68, Exts[minV]&gt;68 ), 2, 3)  )</f>
        <v>0</v>
      </c>
      <c r="Y311" s="71">
        <f>IF(SUBTOTAL(3,Exts[avgusers]),Exts[avgusers],0)</f>
        <v>416</v>
      </c>
      <c r="Z311" s="69">
        <f ca="1">IF(SUBTOTAL(3,Exts[CurVersion]),TODAY()-Exts[CurVersion],0)</f>
        <v>1837</v>
      </c>
      <c r="AA311" s="69">
        <f>IF(Exts[cTB52]=DATE(2099,1,1), 0, Exts[cTB52]-$AA$6)</f>
        <v>0</v>
      </c>
      <c r="AB311" s="69">
        <f>IF(Exts[[#This Row],[cTB60]]=DATE(2099,1,1), 0, Exts[[#This Row],[cTB60]]-$AA$7)</f>
        <v>0</v>
      </c>
      <c r="AC311" s="69">
        <f>IF(Exts[[#This Row],[cTB68]]=DATE(2099,1,1), 0, Exts[[#This Row],[cTB68]]-$AA$8)</f>
        <v>0</v>
      </c>
      <c r="AD311" s="70">
        <f t="shared" si="11"/>
        <v>293</v>
      </c>
      <c r="AE311" s="70"/>
      <c r="AF311" s="70">
        <f>IF(Exts[[#This Row],[OID]], INDEX( Exts[], MATCH(Exts[[#This Row],[OID]],Exts[ID],0), MATCH("avgusers", Exts[#Headers],0) )+1, Exts[[#This Row],[avgusers]])</f>
        <v>416</v>
      </c>
      <c r="AG311" s="70"/>
      <c r="AH311" s="70"/>
      <c r="AI311" s="70"/>
    </row>
    <row r="312" spans="1:35" x14ac:dyDescent="0.35">
      <c r="A312" s="72">
        <v>623472</v>
      </c>
      <c r="B312" s="72" t="s">
        <v>587</v>
      </c>
      <c r="C312" s="72">
        <v>414</v>
      </c>
      <c r="D312" s="72">
        <v>56</v>
      </c>
      <c r="E312" s="68">
        <v>43231</v>
      </c>
      <c r="F312" s="72">
        <v>60</v>
      </c>
      <c r="G312" s="72">
        <v>60</v>
      </c>
      <c r="H312" s="72">
        <v>0</v>
      </c>
      <c r="I312" s="72">
        <v>1</v>
      </c>
      <c r="J312" s="72" t="s">
        <v>302</v>
      </c>
      <c r="K312" s="72">
        <v>10610224</v>
      </c>
      <c r="L312" s="72"/>
      <c r="M312" s="72"/>
      <c r="N312" s="68">
        <v>42468</v>
      </c>
      <c r="O312" s="68">
        <v>43230</v>
      </c>
      <c r="P312" s="68">
        <v>72686</v>
      </c>
      <c r="Q312" s="68">
        <v>72686</v>
      </c>
      <c r="R312" s="72" t="s">
        <v>6449</v>
      </c>
      <c r="S312" s="72" t="s">
        <v>3058</v>
      </c>
      <c r="T312" s="70">
        <f>IF(Exts[cTB52]=DATE(2099,1,1), 0, IF(Exts[minV]&gt;52, 1, 2))</f>
        <v>1</v>
      </c>
      <c r="U312" s="69">
        <f t="shared" si="10"/>
        <v>0</v>
      </c>
      <c r="V312" s="69">
        <f>IF(Exts[cTB60]=DATE(2099,1,1), 0, IF(Exts[minV]&gt;60.9, 1, 2))</f>
        <v>2</v>
      </c>
      <c r="W312" s="70">
        <f>IF(Exts[cTB61-67]=DATE(2099,1,1), 0, IF(Exts[minV]&gt;67.9, 1, 2))</f>
        <v>0</v>
      </c>
      <c r="X312" s="70">
        <f>IF( OR( Exts[cTB68]=DATE(2099,1,1), Exts[Mext]=0 ), 0, IF( OR( Exts[maxV]&lt;68, Exts[minV]&gt;68 ), 2, 3)  )</f>
        <v>0</v>
      </c>
      <c r="Y312" s="71">
        <f>IF(SUBTOTAL(3,Exts[avgusers]),Exts[avgusers],0)</f>
        <v>414</v>
      </c>
      <c r="Z312" s="69">
        <f ca="1">IF(SUBTOTAL(3,Exts[CurVersion]),TODAY()-Exts[CurVersion],0)</f>
        <v>494</v>
      </c>
      <c r="AA312" s="69">
        <f>IF(Exts[cTB52]=DATE(2099,1,1), 0, Exts[cTB52]-$AA$6)</f>
        <v>-330</v>
      </c>
      <c r="AB312" s="69">
        <f>IF(Exts[[#This Row],[cTB60]]=DATE(2099,1,1), 0, Exts[[#This Row],[cTB60]]-$AA$7)</f>
        <v>-30</v>
      </c>
      <c r="AC312" s="69">
        <f>IF(Exts[[#This Row],[cTB68]]=DATE(2099,1,1), 0, Exts[[#This Row],[cTB68]]-$AA$8)</f>
        <v>0</v>
      </c>
      <c r="AD312" s="70">
        <f t="shared" si="11"/>
        <v>294</v>
      </c>
      <c r="AE312" s="70"/>
      <c r="AF312" s="70">
        <f>IF(Exts[[#This Row],[OID]], INDEX( Exts[], MATCH(Exts[[#This Row],[OID]],Exts[ID],0), MATCH("avgusers", Exts[#Headers],0) )+1, Exts[[#This Row],[avgusers]])</f>
        <v>414</v>
      </c>
      <c r="AG312" s="70"/>
      <c r="AH312" s="70"/>
      <c r="AI312" s="70"/>
    </row>
    <row r="313" spans="1:35" x14ac:dyDescent="0.35">
      <c r="A313" s="72">
        <v>476246</v>
      </c>
      <c r="B313" s="72" t="s">
        <v>582</v>
      </c>
      <c r="C313" s="72">
        <v>407</v>
      </c>
      <c r="D313" s="72">
        <v>637</v>
      </c>
      <c r="E313" s="68">
        <v>42639</v>
      </c>
      <c r="F313" s="72">
        <v>0.3</v>
      </c>
      <c r="G313" s="72">
        <v>52</v>
      </c>
      <c r="H313" s="72">
        <v>0</v>
      </c>
      <c r="I313" s="72">
        <v>1</v>
      </c>
      <c r="J313" s="72" t="s">
        <v>301</v>
      </c>
      <c r="K313" s="72">
        <v>10434121</v>
      </c>
      <c r="L313" s="72"/>
      <c r="M313" s="72"/>
      <c r="N313" s="68">
        <v>42639</v>
      </c>
      <c r="O313" s="68">
        <v>72686</v>
      </c>
      <c r="P313" s="68">
        <v>72686</v>
      </c>
      <c r="Q313" s="68">
        <v>72686</v>
      </c>
      <c r="R313" s="72" t="s">
        <v>6255</v>
      </c>
      <c r="S313" s="72" t="s">
        <v>6256</v>
      </c>
      <c r="T313" s="70">
        <f>IF(Exts[cTB52]=DATE(2099,1,1), 0, IF(Exts[minV]&gt;52, 1, 2))</f>
        <v>2</v>
      </c>
      <c r="U313" s="69">
        <f t="shared" si="10"/>
        <v>0</v>
      </c>
      <c r="V313" s="69">
        <f>IF(Exts[cTB60]=DATE(2099,1,1), 0, IF(Exts[minV]&gt;60.9, 1, 2))</f>
        <v>0</v>
      </c>
      <c r="W313" s="70">
        <f>IF(Exts[cTB61-67]=DATE(2099,1,1), 0, IF(Exts[minV]&gt;67.9, 1, 2))</f>
        <v>0</v>
      </c>
      <c r="X313" s="70">
        <f>IF( OR( Exts[cTB68]=DATE(2099,1,1), Exts[Mext]=0 ), 0, IF( OR( Exts[maxV]&lt;68, Exts[minV]&gt;68 ), 2, 3)  )</f>
        <v>0</v>
      </c>
      <c r="Y313" s="71">
        <f>IF(SUBTOTAL(3,Exts[avgusers]),Exts[avgusers],0)</f>
        <v>407</v>
      </c>
      <c r="Z313" s="69">
        <f ca="1">IF(SUBTOTAL(3,Exts[CurVersion]),TODAY()-Exts[CurVersion],0)</f>
        <v>1086</v>
      </c>
      <c r="AA313" s="69">
        <f>IF(Exts[cTB52]=DATE(2099,1,1), 0, Exts[cTB52]-$AA$6)</f>
        <v>-159</v>
      </c>
      <c r="AB313" s="69">
        <f>IF(Exts[[#This Row],[cTB60]]=DATE(2099,1,1), 0, Exts[[#This Row],[cTB60]]-$AA$7)</f>
        <v>0</v>
      </c>
      <c r="AC313" s="69">
        <f>IF(Exts[[#This Row],[cTB68]]=DATE(2099,1,1), 0, Exts[[#This Row],[cTB68]]-$AA$8)</f>
        <v>0</v>
      </c>
      <c r="AD313" s="70">
        <f t="shared" si="11"/>
        <v>295</v>
      </c>
      <c r="AE313" s="70"/>
      <c r="AF313" s="70">
        <f>IF(Exts[[#This Row],[OID]], INDEX( Exts[], MATCH(Exts[[#This Row],[OID]],Exts[ID],0), MATCH("avgusers", Exts[#Headers],0) )+1, Exts[[#This Row],[avgusers]])</f>
        <v>407</v>
      </c>
      <c r="AG313" s="70"/>
      <c r="AH313" s="70"/>
      <c r="AI313" s="70"/>
    </row>
    <row r="314" spans="1:35" x14ac:dyDescent="0.35">
      <c r="A314" s="72">
        <v>2234</v>
      </c>
      <c r="B314" s="72" t="s">
        <v>2254</v>
      </c>
      <c r="C314" s="72">
        <v>406</v>
      </c>
      <c r="D314" s="72">
        <v>32</v>
      </c>
      <c r="E314" s="68">
        <v>41461</v>
      </c>
      <c r="F314" s="72">
        <v>1.5</v>
      </c>
      <c r="G314" s="72">
        <v>49</v>
      </c>
      <c r="H314" s="72">
        <v>0</v>
      </c>
      <c r="I314" s="72">
        <v>1</v>
      </c>
      <c r="J314" s="72" t="s">
        <v>2255</v>
      </c>
      <c r="K314" s="72">
        <v>10020</v>
      </c>
      <c r="L314" s="72"/>
      <c r="M314" s="72"/>
      <c r="N314" s="68">
        <v>72686</v>
      </c>
      <c r="O314" s="68">
        <v>72686</v>
      </c>
      <c r="P314" s="68">
        <v>72686</v>
      </c>
      <c r="Q314" s="68">
        <v>72686</v>
      </c>
      <c r="R314" s="72" t="s">
        <v>5108</v>
      </c>
      <c r="S314" s="72" t="s">
        <v>3058</v>
      </c>
      <c r="T314" s="70">
        <f>IF(Exts[cTB52]=DATE(2099,1,1), 0, IF(Exts[minV]&gt;52, 1, 2))</f>
        <v>0</v>
      </c>
      <c r="U314" s="69">
        <f t="shared" si="10"/>
        <v>0</v>
      </c>
      <c r="V314" s="69">
        <f>IF(Exts[cTB60]=DATE(2099,1,1), 0, IF(Exts[minV]&gt;60.9, 1, 2))</f>
        <v>0</v>
      </c>
      <c r="W314" s="70">
        <f>IF(Exts[cTB61-67]=DATE(2099,1,1), 0, IF(Exts[minV]&gt;67.9, 1, 2))</f>
        <v>0</v>
      </c>
      <c r="X314" s="70">
        <f>IF( OR( Exts[cTB68]=DATE(2099,1,1), Exts[Mext]=0 ), 0, IF( OR( Exts[maxV]&lt;68, Exts[minV]&gt;68 ), 2, 3)  )</f>
        <v>0</v>
      </c>
      <c r="Y314" s="71">
        <f>IF(SUBTOTAL(3,Exts[avgusers]),Exts[avgusers],0)</f>
        <v>406</v>
      </c>
      <c r="Z314" s="69">
        <f ca="1">IF(SUBTOTAL(3,Exts[CurVersion]),TODAY()-Exts[CurVersion],0)</f>
        <v>2264</v>
      </c>
      <c r="AA314" s="69">
        <f>IF(Exts[cTB52]=DATE(2099,1,1), 0, Exts[cTB52]-$AA$6)</f>
        <v>0</v>
      </c>
      <c r="AB314" s="69">
        <f>IF(Exts[[#This Row],[cTB60]]=DATE(2099,1,1), 0, Exts[[#This Row],[cTB60]]-$AA$7)</f>
        <v>0</v>
      </c>
      <c r="AC314" s="69">
        <f>IF(Exts[[#This Row],[cTB68]]=DATE(2099,1,1), 0, Exts[[#This Row],[cTB68]]-$AA$8)</f>
        <v>0</v>
      </c>
      <c r="AD314" s="70">
        <f t="shared" si="11"/>
        <v>296</v>
      </c>
      <c r="AE314" s="70"/>
      <c r="AF314" s="70">
        <f>IF(Exts[[#This Row],[OID]], INDEX( Exts[], MATCH(Exts[[#This Row],[OID]],Exts[ID],0), MATCH("avgusers", Exts[#Headers],0) )+1, Exts[[#This Row],[avgusers]])</f>
        <v>406</v>
      </c>
      <c r="AG314" s="70"/>
      <c r="AH314" s="70"/>
      <c r="AI314" s="70"/>
    </row>
    <row r="315" spans="1:35" x14ac:dyDescent="0.35">
      <c r="A315" s="72">
        <v>4798</v>
      </c>
      <c r="B315" s="72" t="s">
        <v>912</v>
      </c>
      <c r="C315" s="72">
        <v>406</v>
      </c>
      <c r="D315" s="72">
        <v>31</v>
      </c>
      <c r="E315" s="68">
        <v>43458</v>
      </c>
      <c r="F315" s="72">
        <v>60</v>
      </c>
      <c r="G315" s="72">
        <v>60</v>
      </c>
      <c r="H315" s="72">
        <v>0</v>
      </c>
      <c r="I315" s="72">
        <v>1</v>
      </c>
      <c r="J315" s="72" t="s">
        <v>412</v>
      </c>
      <c r="K315" s="72">
        <v>9429</v>
      </c>
      <c r="L315" s="72"/>
      <c r="M315" s="72"/>
      <c r="N315" s="68">
        <v>72686</v>
      </c>
      <c r="O315" s="68">
        <v>43446</v>
      </c>
      <c r="P315" s="68">
        <v>72686</v>
      </c>
      <c r="Q315" s="68">
        <v>72686</v>
      </c>
      <c r="R315" s="72" t="s">
        <v>5289</v>
      </c>
      <c r="S315" s="72" t="s">
        <v>3058</v>
      </c>
      <c r="T315" s="70">
        <f>IF(Exts[cTB52]=DATE(2099,1,1), 0, IF(Exts[minV]&gt;52, 1, 2))</f>
        <v>0</v>
      </c>
      <c r="U315" s="69">
        <f t="shared" si="10"/>
        <v>0</v>
      </c>
      <c r="V315" s="69">
        <f>IF(Exts[cTB60]=DATE(2099,1,1), 0, IF(Exts[minV]&gt;60.9, 1, 2))</f>
        <v>2</v>
      </c>
      <c r="W315" s="70">
        <f>IF(Exts[cTB61-67]=DATE(2099,1,1), 0, IF(Exts[minV]&gt;67.9, 1, 2))</f>
        <v>0</v>
      </c>
      <c r="X315" s="70">
        <f>IF( OR( Exts[cTB68]=DATE(2099,1,1), Exts[Mext]=0 ), 0, IF( OR( Exts[maxV]&lt;68, Exts[minV]&gt;68 ), 2, 3)  )</f>
        <v>0</v>
      </c>
      <c r="Y315" s="71">
        <f>IF(SUBTOTAL(3,Exts[avgusers]),Exts[avgusers],0)</f>
        <v>406</v>
      </c>
      <c r="Z315" s="69">
        <f ca="1">IF(SUBTOTAL(3,Exts[CurVersion]),TODAY()-Exts[CurVersion],0)</f>
        <v>267</v>
      </c>
      <c r="AA315" s="69">
        <f>IF(Exts[cTB52]=DATE(2099,1,1), 0, Exts[cTB52]-$AA$6)</f>
        <v>0</v>
      </c>
      <c r="AB315" s="69">
        <f>IF(Exts[[#This Row],[cTB60]]=DATE(2099,1,1), 0, Exts[[#This Row],[cTB60]]-$AA$7)</f>
        <v>186</v>
      </c>
      <c r="AC315" s="69">
        <f>IF(Exts[[#This Row],[cTB68]]=DATE(2099,1,1), 0, Exts[[#This Row],[cTB68]]-$AA$8)</f>
        <v>0</v>
      </c>
      <c r="AD315" s="70">
        <f t="shared" si="11"/>
        <v>297</v>
      </c>
      <c r="AE315" s="70"/>
      <c r="AF315" s="70">
        <f>IF(Exts[[#This Row],[OID]], INDEX( Exts[], MATCH(Exts[[#This Row],[OID]],Exts[ID],0), MATCH("avgusers", Exts[#Headers],0) )+1, Exts[[#This Row],[avgusers]])</f>
        <v>406</v>
      </c>
      <c r="AG315" s="70"/>
      <c r="AH315" s="70"/>
      <c r="AI315" s="70"/>
    </row>
    <row r="316" spans="1:35" x14ac:dyDescent="0.35">
      <c r="A316" s="72">
        <v>818175</v>
      </c>
      <c r="B316" s="72" t="s">
        <v>596</v>
      </c>
      <c r="C316" s="72">
        <v>403</v>
      </c>
      <c r="D316" s="72">
        <v>61</v>
      </c>
      <c r="E316" s="68">
        <v>43420</v>
      </c>
      <c r="F316" s="72">
        <v>45</v>
      </c>
      <c r="G316" s="72">
        <v>60</v>
      </c>
      <c r="H316" s="72">
        <v>0</v>
      </c>
      <c r="I316" s="72">
        <v>1</v>
      </c>
      <c r="J316" s="72" t="s">
        <v>306</v>
      </c>
      <c r="K316" s="72">
        <v>13058360</v>
      </c>
      <c r="L316" s="72"/>
      <c r="M316" s="72"/>
      <c r="N316" s="68">
        <v>43358</v>
      </c>
      <c r="O316" s="68">
        <v>43358</v>
      </c>
      <c r="P316" s="68">
        <v>72686</v>
      </c>
      <c r="Q316" s="68">
        <v>72686</v>
      </c>
      <c r="R316" s="72" t="s">
        <v>6625</v>
      </c>
      <c r="S316" s="72" t="s">
        <v>3058</v>
      </c>
      <c r="T316" s="70">
        <f>IF(Exts[cTB52]=DATE(2099,1,1), 0, IF(Exts[minV]&gt;52, 1, 2))</f>
        <v>2</v>
      </c>
      <c r="U316" s="69">
        <f t="shared" si="10"/>
        <v>1</v>
      </c>
      <c r="V316" s="69">
        <f>IF(Exts[cTB60]=DATE(2099,1,1), 0, IF(Exts[minV]&gt;60.9, 1, 2))</f>
        <v>2</v>
      </c>
      <c r="W316" s="70">
        <f>IF(Exts[cTB61-67]=DATE(2099,1,1), 0, IF(Exts[minV]&gt;67.9, 1, 2))</f>
        <v>0</v>
      </c>
      <c r="X316" s="70">
        <f>IF( OR( Exts[cTB68]=DATE(2099,1,1), Exts[Mext]=0 ), 0, IF( OR( Exts[maxV]&lt;68, Exts[minV]&gt;68 ), 2, 3)  )</f>
        <v>0</v>
      </c>
      <c r="Y316" s="71">
        <f>IF(SUBTOTAL(3,Exts[avgusers]),Exts[avgusers],0)</f>
        <v>403</v>
      </c>
      <c r="Z316" s="69">
        <f ca="1">IF(SUBTOTAL(3,Exts[CurVersion]),TODAY()-Exts[CurVersion],0)</f>
        <v>305</v>
      </c>
      <c r="AA316" s="69">
        <f>IF(Exts[cTB52]=DATE(2099,1,1), 0, Exts[cTB52]-$AA$6)</f>
        <v>560</v>
      </c>
      <c r="AB316" s="69">
        <f>IF(Exts[[#This Row],[cTB60]]=DATE(2099,1,1), 0, Exts[[#This Row],[cTB60]]-$AA$7)</f>
        <v>98</v>
      </c>
      <c r="AC316" s="69">
        <f>IF(Exts[[#This Row],[cTB68]]=DATE(2099,1,1), 0, Exts[[#This Row],[cTB68]]-$AA$8)</f>
        <v>0</v>
      </c>
      <c r="AD316" s="70">
        <f t="shared" si="11"/>
        <v>298</v>
      </c>
      <c r="AE316" s="70"/>
      <c r="AF316" s="70">
        <f>IF(Exts[[#This Row],[OID]], INDEX( Exts[], MATCH(Exts[[#This Row],[OID]],Exts[ID],0), MATCH("avgusers", Exts[#Headers],0) )+1, Exts[[#This Row],[avgusers]])</f>
        <v>403</v>
      </c>
      <c r="AG316" s="70"/>
      <c r="AH316" s="70"/>
      <c r="AI316" s="70"/>
    </row>
    <row r="317" spans="1:35" x14ac:dyDescent="0.35">
      <c r="A317" s="72">
        <v>57534</v>
      </c>
      <c r="B317" s="72" t="s">
        <v>2208</v>
      </c>
      <c r="C317" s="72">
        <v>393</v>
      </c>
      <c r="D317" s="72">
        <v>14</v>
      </c>
      <c r="E317" s="68">
        <v>43617</v>
      </c>
      <c r="F317" s="72">
        <v>1</v>
      </c>
      <c r="G317" s="72">
        <v>60</v>
      </c>
      <c r="H317" s="72">
        <v>0</v>
      </c>
      <c r="I317" s="72">
        <v>1</v>
      </c>
      <c r="J317" s="72" t="s">
        <v>208</v>
      </c>
      <c r="K317" s="72">
        <v>9572</v>
      </c>
      <c r="L317" s="72"/>
      <c r="M317" s="72"/>
      <c r="N317" s="68">
        <v>40180</v>
      </c>
      <c r="O317" s="68">
        <v>43617</v>
      </c>
      <c r="P317" s="68">
        <v>72686</v>
      </c>
      <c r="Q317" s="68">
        <v>72686</v>
      </c>
      <c r="R317" s="72" t="s">
        <v>5596</v>
      </c>
      <c r="S317" s="72" t="s">
        <v>3058</v>
      </c>
      <c r="T317" s="70">
        <f>IF(Exts[cTB52]=DATE(2099,1,1), 0, IF(Exts[minV]&gt;52, 1, 2))</f>
        <v>2</v>
      </c>
      <c r="U317" s="69">
        <f t="shared" si="10"/>
        <v>1</v>
      </c>
      <c r="V317" s="69">
        <f>IF(Exts[cTB60]=DATE(2099,1,1), 0, IF(Exts[minV]&gt;60.9, 1, 2))</f>
        <v>2</v>
      </c>
      <c r="W317" s="70">
        <f>IF(Exts[cTB61-67]=DATE(2099,1,1), 0, IF(Exts[minV]&gt;67.9, 1, 2))</f>
        <v>0</v>
      </c>
      <c r="X317" s="70">
        <f>IF( OR( Exts[cTB68]=DATE(2099,1,1), Exts[Mext]=0 ), 0, IF( OR( Exts[maxV]&lt;68, Exts[minV]&gt;68 ), 2, 3)  )</f>
        <v>0</v>
      </c>
      <c r="Y317" s="71">
        <f>IF(SUBTOTAL(3,Exts[avgusers]),Exts[avgusers],0)</f>
        <v>393</v>
      </c>
      <c r="Z317" s="69">
        <f ca="1">IF(SUBTOTAL(3,Exts[CurVersion]),TODAY()-Exts[CurVersion],0)</f>
        <v>108</v>
      </c>
      <c r="AA317" s="69">
        <f>IF(Exts[cTB52]=DATE(2099,1,1), 0, Exts[cTB52]-$AA$6)</f>
        <v>-2618</v>
      </c>
      <c r="AB317" s="69">
        <f>IF(Exts[[#This Row],[cTB60]]=DATE(2099,1,1), 0, Exts[[#This Row],[cTB60]]-$AA$7)</f>
        <v>357</v>
      </c>
      <c r="AC317" s="69">
        <f>IF(Exts[[#This Row],[cTB68]]=DATE(2099,1,1), 0, Exts[[#This Row],[cTB68]]-$AA$8)</f>
        <v>0</v>
      </c>
      <c r="AD317" s="70">
        <f t="shared" si="11"/>
        <v>299</v>
      </c>
      <c r="AE317" s="70"/>
      <c r="AF317" s="70">
        <f>IF(Exts[[#This Row],[OID]], INDEX( Exts[], MATCH(Exts[[#This Row],[OID]],Exts[ID],0), MATCH("avgusers", Exts[#Headers],0) )+1, Exts[[#This Row],[avgusers]])</f>
        <v>393</v>
      </c>
      <c r="AG317" s="70"/>
      <c r="AH317" s="70"/>
      <c r="AI317" s="70"/>
    </row>
    <row r="318" spans="1:35" x14ac:dyDescent="0.35">
      <c r="A318" s="72">
        <v>409482</v>
      </c>
      <c r="B318" s="72" t="s">
        <v>594</v>
      </c>
      <c r="C318" s="72">
        <v>390</v>
      </c>
      <c r="D318" s="72">
        <v>55</v>
      </c>
      <c r="E318" s="68">
        <v>43554</v>
      </c>
      <c r="F318" s="72">
        <v>63</v>
      </c>
      <c r="G318" s="72">
        <v>100</v>
      </c>
      <c r="H318" s="72">
        <v>1</v>
      </c>
      <c r="I318" s="72">
        <v>1</v>
      </c>
      <c r="J318" s="72" t="s">
        <v>305</v>
      </c>
      <c r="K318" s="72">
        <v>5576469</v>
      </c>
      <c r="L318" s="72"/>
      <c r="M318" s="72"/>
      <c r="N318" s="68">
        <v>42689</v>
      </c>
      <c r="O318" s="68">
        <v>43327</v>
      </c>
      <c r="P318" s="68">
        <v>72686</v>
      </c>
      <c r="Q318" s="68">
        <v>43553</v>
      </c>
      <c r="R318" s="72" t="s">
        <v>6128</v>
      </c>
      <c r="S318" s="72" t="s">
        <v>3058</v>
      </c>
      <c r="T318" s="70">
        <f>IF(Exts[cTB52]=DATE(2099,1,1), 0, IF(Exts[minV]&gt;52, 1, 2))</f>
        <v>1</v>
      </c>
      <c r="U318" s="69">
        <f t="shared" si="10"/>
        <v>0</v>
      </c>
      <c r="V318" s="69">
        <f>IF(Exts[cTB60]=DATE(2099,1,1), 0, IF(Exts[minV]&gt;60.9, 1, 2))</f>
        <v>1</v>
      </c>
      <c r="W318" s="70">
        <f>IF(Exts[cTB61-67]=DATE(2099,1,1), 0, IF(Exts[minV]&gt;67.9, 1, 2))</f>
        <v>0</v>
      </c>
      <c r="X318" s="70">
        <f>IF( OR( Exts[cTB68]=DATE(2099,1,1), Exts[Mext]=0 ), 0, IF( OR( Exts[maxV]&lt;68, Exts[minV]&gt;68 ), 2, 3)  )</f>
        <v>3</v>
      </c>
      <c r="Y318" s="71">
        <f>IF(SUBTOTAL(3,Exts[avgusers]),Exts[avgusers],0)</f>
        <v>390</v>
      </c>
      <c r="Z318" s="69">
        <f ca="1">IF(SUBTOTAL(3,Exts[CurVersion]),TODAY()-Exts[CurVersion],0)</f>
        <v>171</v>
      </c>
      <c r="AA318" s="69">
        <f>IF(Exts[cTB52]=DATE(2099,1,1), 0, Exts[cTB52]-$AA$6)</f>
        <v>-109</v>
      </c>
      <c r="AB318" s="69">
        <f>IF(Exts[[#This Row],[cTB60]]=DATE(2099,1,1), 0, Exts[[#This Row],[cTB60]]-$AA$7)</f>
        <v>67</v>
      </c>
      <c r="AC318" s="69">
        <f>IF(Exts[[#This Row],[cTB68]]=DATE(2099,1,1), 0, Exts[[#This Row],[cTB68]]-$AA$8)</f>
        <v>-144</v>
      </c>
      <c r="AD318" s="70">
        <f t="shared" si="11"/>
        <v>300</v>
      </c>
      <c r="AE318" s="70"/>
      <c r="AF318" s="70">
        <f>IF(Exts[[#This Row],[OID]], INDEX( Exts[], MATCH(Exts[[#This Row],[OID]],Exts[ID],0), MATCH("avgusers", Exts[#Headers],0) )+1, Exts[[#This Row],[avgusers]])</f>
        <v>390</v>
      </c>
      <c r="AG318" s="70"/>
      <c r="AH318" s="70"/>
      <c r="AI318" s="70"/>
    </row>
    <row r="319" spans="1:35" x14ac:dyDescent="0.35">
      <c r="A319" s="72">
        <v>3414</v>
      </c>
      <c r="B319" s="72" t="s">
        <v>571</v>
      </c>
      <c r="C319" s="72">
        <v>386</v>
      </c>
      <c r="D319" s="72">
        <v>48</v>
      </c>
      <c r="E319" s="68">
        <v>41687</v>
      </c>
      <c r="F319" s="72">
        <v>2</v>
      </c>
      <c r="G319" s="72">
        <v>18</v>
      </c>
      <c r="H319" s="72">
        <v>0</v>
      </c>
      <c r="I319" s="72">
        <v>2</v>
      </c>
      <c r="J319" s="72" t="s">
        <v>572</v>
      </c>
      <c r="K319" s="72">
        <v>15165</v>
      </c>
      <c r="L319" s="72">
        <v>5802610</v>
      </c>
      <c r="M319" s="72"/>
      <c r="N319" s="68">
        <v>72686</v>
      </c>
      <c r="O319" s="68">
        <v>72686</v>
      </c>
      <c r="P319" s="68">
        <v>72686</v>
      </c>
      <c r="Q319" s="68">
        <v>72686</v>
      </c>
      <c r="R319" s="72" t="s">
        <v>5185</v>
      </c>
      <c r="S319" s="72" t="s">
        <v>3058</v>
      </c>
      <c r="T319" s="70">
        <f>IF(Exts[cTB52]=DATE(2099,1,1), 0, IF(Exts[minV]&gt;52, 1, 2))</f>
        <v>0</v>
      </c>
      <c r="U319" s="69">
        <f t="shared" si="10"/>
        <v>0</v>
      </c>
      <c r="V319" s="69">
        <f>IF(Exts[cTB60]=DATE(2099,1,1), 0, IF(Exts[minV]&gt;60.9, 1, 2))</f>
        <v>0</v>
      </c>
      <c r="W319" s="70">
        <f>IF(Exts[cTB61-67]=DATE(2099,1,1), 0, IF(Exts[minV]&gt;67.9, 1, 2))</f>
        <v>0</v>
      </c>
      <c r="X319" s="70">
        <f>IF( OR( Exts[cTB68]=DATE(2099,1,1), Exts[Mext]=0 ), 0, IF( OR( Exts[maxV]&lt;68, Exts[minV]&gt;68 ), 2, 3)  )</f>
        <v>0</v>
      </c>
      <c r="Y319" s="71">
        <f>IF(SUBTOTAL(3,Exts[avgusers]),Exts[avgusers],0)</f>
        <v>386</v>
      </c>
      <c r="Z319" s="69">
        <f ca="1">IF(SUBTOTAL(3,Exts[CurVersion]),TODAY()-Exts[CurVersion],0)</f>
        <v>2038</v>
      </c>
      <c r="AA319" s="69">
        <f>IF(Exts[cTB52]=DATE(2099,1,1), 0, Exts[cTB52]-$AA$6)</f>
        <v>0</v>
      </c>
      <c r="AB319" s="69">
        <f>IF(Exts[[#This Row],[cTB60]]=DATE(2099,1,1), 0, Exts[[#This Row],[cTB60]]-$AA$7)</f>
        <v>0</v>
      </c>
      <c r="AC319" s="69">
        <f>IF(Exts[[#This Row],[cTB68]]=DATE(2099,1,1), 0, Exts[[#This Row],[cTB68]]-$AA$8)</f>
        <v>0</v>
      </c>
      <c r="AD319" s="70">
        <f t="shared" si="11"/>
        <v>301</v>
      </c>
      <c r="AE319" s="70"/>
      <c r="AF319" s="70">
        <f>IF(Exts[[#This Row],[OID]], INDEX( Exts[], MATCH(Exts[[#This Row],[OID]],Exts[ID],0), MATCH("avgusers", Exts[#Headers],0) )+1, Exts[[#This Row],[avgusers]])</f>
        <v>386</v>
      </c>
      <c r="AG319" s="70"/>
      <c r="AH319" s="70"/>
      <c r="AI319" s="70"/>
    </row>
    <row r="320" spans="1:35" x14ac:dyDescent="0.35">
      <c r="A320" s="72">
        <v>5538</v>
      </c>
      <c r="B320" s="72" t="s">
        <v>903</v>
      </c>
      <c r="C320" s="72">
        <v>385</v>
      </c>
      <c r="D320" s="72">
        <v>33</v>
      </c>
      <c r="E320" s="68">
        <v>41675</v>
      </c>
      <c r="F320" s="72">
        <v>2</v>
      </c>
      <c r="G320" s="72">
        <v>31</v>
      </c>
      <c r="H320" s="72">
        <v>0</v>
      </c>
      <c r="I320" s="72">
        <v>1</v>
      </c>
      <c r="J320" s="72" t="s">
        <v>904</v>
      </c>
      <c r="K320" s="72">
        <v>166942</v>
      </c>
      <c r="L320" s="72"/>
      <c r="M320" s="72"/>
      <c r="N320" s="68">
        <v>72686</v>
      </c>
      <c r="O320" s="68">
        <v>72686</v>
      </c>
      <c r="P320" s="68">
        <v>72686</v>
      </c>
      <c r="Q320" s="68">
        <v>72686</v>
      </c>
      <c r="R320" s="72" t="s">
        <v>5334</v>
      </c>
      <c r="S320" s="72" t="s">
        <v>3058</v>
      </c>
      <c r="T320" s="70">
        <f>IF(Exts[cTB52]=DATE(2099,1,1), 0, IF(Exts[minV]&gt;52, 1, 2))</f>
        <v>0</v>
      </c>
      <c r="U320" s="69">
        <f t="shared" si="10"/>
        <v>0</v>
      </c>
      <c r="V320" s="69">
        <f>IF(Exts[cTB60]=DATE(2099,1,1), 0, IF(Exts[minV]&gt;60.9, 1, 2))</f>
        <v>0</v>
      </c>
      <c r="W320" s="70">
        <f>IF(Exts[cTB61-67]=DATE(2099,1,1), 0, IF(Exts[minV]&gt;67.9, 1, 2))</f>
        <v>0</v>
      </c>
      <c r="X320" s="70">
        <f>IF( OR( Exts[cTB68]=DATE(2099,1,1), Exts[Mext]=0 ), 0, IF( OR( Exts[maxV]&lt;68, Exts[minV]&gt;68 ), 2, 3)  )</f>
        <v>0</v>
      </c>
      <c r="Y320" s="71">
        <f>IF(SUBTOTAL(3,Exts[avgusers]),Exts[avgusers],0)</f>
        <v>385</v>
      </c>
      <c r="Z320" s="69">
        <f ca="1">IF(SUBTOTAL(3,Exts[CurVersion]),TODAY()-Exts[CurVersion],0)</f>
        <v>2050</v>
      </c>
      <c r="AA320" s="69">
        <f>IF(Exts[cTB52]=DATE(2099,1,1), 0, Exts[cTB52]-$AA$6)</f>
        <v>0</v>
      </c>
      <c r="AB320" s="69">
        <f>IF(Exts[[#This Row],[cTB60]]=DATE(2099,1,1), 0, Exts[[#This Row],[cTB60]]-$AA$7)</f>
        <v>0</v>
      </c>
      <c r="AC320" s="69">
        <f>IF(Exts[[#This Row],[cTB68]]=DATE(2099,1,1), 0, Exts[[#This Row],[cTB68]]-$AA$8)</f>
        <v>0</v>
      </c>
      <c r="AD320" s="70">
        <f t="shared" si="11"/>
        <v>302</v>
      </c>
      <c r="AE320" s="70"/>
      <c r="AF320" s="70">
        <f>IF(Exts[[#This Row],[OID]], INDEX( Exts[], MATCH(Exts[[#This Row],[OID]],Exts[ID],0), MATCH("avgusers", Exts[#Headers],0) )+1, Exts[[#This Row],[avgusers]])</f>
        <v>385</v>
      </c>
      <c r="AG320" s="70"/>
      <c r="AH320" s="70"/>
      <c r="AI320" s="70"/>
    </row>
    <row r="321" spans="1:35" x14ac:dyDescent="0.35">
      <c r="A321" s="72">
        <v>7844</v>
      </c>
      <c r="B321" s="72" t="s">
        <v>2133</v>
      </c>
      <c r="C321" s="72">
        <v>385</v>
      </c>
      <c r="D321" s="72">
        <v>29</v>
      </c>
      <c r="E321" s="68">
        <v>40755</v>
      </c>
      <c r="F321" s="72">
        <v>1.5</v>
      </c>
      <c r="G321" s="72">
        <v>31</v>
      </c>
      <c r="H321" s="72">
        <v>0</v>
      </c>
      <c r="I321" s="72">
        <v>1</v>
      </c>
      <c r="J321" s="72" t="s">
        <v>2134</v>
      </c>
      <c r="K321" s="72">
        <v>1849753</v>
      </c>
      <c r="L321" s="72"/>
      <c r="M321" s="72"/>
      <c r="N321" s="68">
        <v>72686</v>
      </c>
      <c r="O321" s="68">
        <v>72686</v>
      </c>
      <c r="P321" s="68">
        <v>72686</v>
      </c>
      <c r="Q321" s="68">
        <v>72686</v>
      </c>
      <c r="R321" s="72" t="s">
        <v>5414</v>
      </c>
      <c r="S321" s="72" t="s">
        <v>6758</v>
      </c>
      <c r="T321" s="70">
        <f>IF(Exts[cTB52]=DATE(2099,1,1), 0, IF(Exts[minV]&gt;52, 1, 2))</f>
        <v>0</v>
      </c>
      <c r="U321" s="69">
        <f t="shared" si="10"/>
        <v>0</v>
      </c>
      <c r="V321" s="69">
        <f>IF(Exts[cTB60]=DATE(2099,1,1), 0, IF(Exts[minV]&gt;60.9, 1, 2))</f>
        <v>0</v>
      </c>
      <c r="W321" s="70">
        <f>IF(Exts[cTB61-67]=DATE(2099,1,1), 0, IF(Exts[minV]&gt;67.9, 1, 2))</f>
        <v>0</v>
      </c>
      <c r="X321" s="70">
        <f>IF( OR( Exts[cTB68]=DATE(2099,1,1), Exts[Mext]=0 ), 0, IF( OR( Exts[maxV]&lt;68, Exts[minV]&gt;68 ), 2, 3)  )</f>
        <v>0</v>
      </c>
      <c r="Y321" s="71">
        <f>IF(SUBTOTAL(3,Exts[avgusers]),Exts[avgusers],0)</f>
        <v>385</v>
      </c>
      <c r="Z321" s="69">
        <f ca="1">IF(SUBTOTAL(3,Exts[CurVersion]),TODAY()-Exts[CurVersion],0)</f>
        <v>2970</v>
      </c>
      <c r="AA321" s="69">
        <f>IF(Exts[cTB52]=DATE(2099,1,1), 0, Exts[cTB52]-$AA$6)</f>
        <v>0</v>
      </c>
      <c r="AB321" s="69">
        <f>IF(Exts[[#This Row],[cTB60]]=DATE(2099,1,1), 0, Exts[[#This Row],[cTB60]]-$AA$7)</f>
        <v>0</v>
      </c>
      <c r="AC321" s="69">
        <f>IF(Exts[[#This Row],[cTB68]]=DATE(2099,1,1), 0, Exts[[#This Row],[cTB68]]-$AA$8)</f>
        <v>0</v>
      </c>
      <c r="AD321" s="70">
        <f t="shared" si="11"/>
        <v>303</v>
      </c>
      <c r="AE321" s="70"/>
      <c r="AF321" s="70">
        <f>IF(Exts[[#This Row],[OID]], INDEX( Exts[], MATCH(Exts[[#This Row],[OID]],Exts[ID],0), MATCH("avgusers", Exts[#Headers],0) )+1, Exts[[#This Row],[avgusers]])</f>
        <v>385</v>
      </c>
      <c r="AG321" s="70"/>
      <c r="AH321" s="70"/>
      <c r="AI321" s="70"/>
    </row>
    <row r="322" spans="1:35" x14ac:dyDescent="0.35">
      <c r="A322" s="72">
        <v>367335</v>
      </c>
      <c r="B322" s="72" t="s">
        <v>913</v>
      </c>
      <c r="C322" s="72">
        <v>381</v>
      </c>
      <c r="D322" s="72">
        <v>39</v>
      </c>
      <c r="E322" s="68">
        <v>42042</v>
      </c>
      <c r="F322" s="72">
        <v>3.1</v>
      </c>
      <c r="G322" s="72">
        <v>60</v>
      </c>
      <c r="H322" s="72">
        <v>0</v>
      </c>
      <c r="I322" s="72">
        <v>1</v>
      </c>
      <c r="J322" s="72" t="s">
        <v>14</v>
      </c>
      <c r="K322" s="72">
        <v>85036</v>
      </c>
      <c r="L322" s="72"/>
      <c r="M322" s="72"/>
      <c r="N322" s="68">
        <v>42042</v>
      </c>
      <c r="O322" s="68">
        <v>42042</v>
      </c>
      <c r="P322" s="68">
        <v>72686</v>
      </c>
      <c r="Q322" s="68">
        <v>72686</v>
      </c>
      <c r="R322" s="72" t="s">
        <v>5997</v>
      </c>
      <c r="S322" s="72" t="s">
        <v>3058</v>
      </c>
      <c r="T322" s="70">
        <f>IF(Exts[cTB52]=DATE(2099,1,1), 0, IF(Exts[minV]&gt;52, 1, 2))</f>
        <v>2</v>
      </c>
      <c r="U322" s="69">
        <f t="shared" si="10"/>
        <v>1</v>
      </c>
      <c r="V322" s="69">
        <f>IF(Exts[cTB60]=DATE(2099,1,1), 0, IF(Exts[minV]&gt;60.9, 1, 2))</f>
        <v>2</v>
      </c>
      <c r="W322" s="70">
        <f>IF(Exts[cTB61-67]=DATE(2099,1,1), 0, IF(Exts[minV]&gt;67.9, 1, 2))</f>
        <v>0</v>
      </c>
      <c r="X322" s="70">
        <f>IF( OR( Exts[cTB68]=DATE(2099,1,1), Exts[Mext]=0 ), 0, IF( OR( Exts[maxV]&lt;68, Exts[minV]&gt;68 ), 2, 3)  )</f>
        <v>0</v>
      </c>
      <c r="Y322" s="71">
        <f>IF(SUBTOTAL(3,Exts[avgusers]),Exts[avgusers],0)</f>
        <v>381</v>
      </c>
      <c r="Z322" s="69">
        <f ca="1">IF(SUBTOTAL(3,Exts[CurVersion]),TODAY()-Exts[CurVersion],0)</f>
        <v>1683</v>
      </c>
      <c r="AA322" s="69">
        <f>IF(Exts[cTB52]=DATE(2099,1,1), 0, Exts[cTB52]-$AA$6)</f>
        <v>-756</v>
      </c>
      <c r="AB322" s="69">
        <f>IF(Exts[[#This Row],[cTB60]]=DATE(2099,1,1), 0, Exts[[#This Row],[cTB60]]-$AA$7)</f>
        <v>-1218</v>
      </c>
      <c r="AC322" s="69">
        <f>IF(Exts[[#This Row],[cTB68]]=DATE(2099,1,1), 0, Exts[[#This Row],[cTB68]]-$AA$8)</f>
        <v>0</v>
      </c>
      <c r="AD322" s="70">
        <f t="shared" si="11"/>
        <v>304</v>
      </c>
      <c r="AE322" s="70"/>
      <c r="AF322" s="70">
        <f>IF(Exts[[#This Row],[OID]], INDEX( Exts[], MATCH(Exts[[#This Row],[OID]],Exts[ID],0), MATCH("avgusers", Exts[#Headers],0) )+1, Exts[[#This Row],[avgusers]])</f>
        <v>381</v>
      </c>
      <c r="AG322" s="70"/>
      <c r="AH322" s="70"/>
      <c r="AI322" s="70"/>
    </row>
    <row r="323" spans="1:35" x14ac:dyDescent="0.35">
      <c r="A323" s="72">
        <v>46207</v>
      </c>
      <c r="B323" s="72" t="s">
        <v>945</v>
      </c>
      <c r="C323" s="72">
        <v>378</v>
      </c>
      <c r="D323" s="72">
        <v>38</v>
      </c>
      <c r="E323" s="68">
        <v>42530</v>
      </c>
      <c r="F323" s="72">
        <v>20</v>
      </c>
      <c r="G323" s="72">
        <v>49</v>
      </c>
      <c r="H323" s="72">
        <v>0</v>
      </c>
      <c r="I323" s="72">
        <v>1</v>
      </c>
      <c r="J323" s="72" t="s">
        <v>946</v>
      </c>
      <c r="K323" s="72">
        <v>3785860</v>
      </c>
      <c r="L323" s="72"/>
      <c r="M323" s="72"/>
      <c r="N323" s="68">
        <v>72686</v>
      </c>
      <c r="O323" s="68">
        <v>72686</v>
      </c>
      <c r="P323" s="68">
        <v>72686</v>
      </c>
      <c r="Q323" s="68">
        <v>72686</v>
      </c>
      <c r="R323" s="72" t="s">
        <v>5568</v>
      </c>
      <c r="S323" s="72" t="s">
        <v>6768</v>
      </c>
      <c r="T323" s="70">
        <f>IF(Exts[cTB52]=DATE(2099,1,1), 0, IF(Exts[minV]&gt;52, 1, 2))</f>
        <v>0</v>
      </c>
      <c r="U323" s="69">
        <f t="shared" si="10"/>
        <v>0</v>
      </c>
      <c r="V323" s="69">
        <f>IF(Exts[cTB60]=DATE(2099,1,1), 0, IF(Exts[minV]&gt;60.9, 1, 2))</f>
        <v>0</v>
      </c>
      <c r="W323" s="70">
        <f>IF(Exts[cTB61-67]=DATE(2099,1,1), 0, IF(Exts[minV]&gt;67.9, 1, 2))</f>
        <v>0</v>
      </c>
      <c r="X323" s="70">
        <f>IF( OR( Exts[cTB68]=DATE(2099,1,1), Exts[Mext]=0 ), 0, IF( OR( Exts[maxV]&lt;68, Exts[minV]&gt;68 ), 2, 3)  )</f>
        <v>0</v>
      </c>
      <c r="Y323" s="71">
        <f>IF(SUBTOTAL(3,Exts[avgusers]),Exts[avgusers],0)</f>
        <v>378</v>
      </c>
      <c r="Z323" s="69">
        <f ca="1">IF(SUBTOTAL(3,Exts[CurVersion]),TODAY()-Exts[CurVersion],0)</f>
        <v>1195</v>
      </c>
      <c r="AA323" s="69">
        <f>IF(Exts[cTB52]=DATE(2099,1,1), 0, Exts[cTB52]-$AA$6)</f>
        <v>0</v>
      </c>
      <c r="AB323" s="69">
        <f>IF(Exts[[#This Row],[cTB60]]=DATE(2099,1,1), 0, Exts[[#This Row],[cTB60]]-$AA$7)</f>
        <v>0</v>
      </c>
      <c r="AC323" s="69">
        <f>IF(Exts[[#This Row],[cTB68]]=DATE(2099,1,1), 0, Exts[[#This Row],[cTB68]]-$AA$8)</f>
        <v>0</v>
      </c>
      <c r="AD323" s="70">
        <f t="shared" si="11"/>
        <v>305</v>
      </c>
      <c r="AE323" s="70"/>
      <c r="AF323" s="70">
        <f>IF(Exts[[#This Row],[OID]], INDEX( Exts[], MATCH(Exts[[#This Row],[OID]],Exts[ID],0), MATCH("avgusers", Exts[#Headers],0) )+1, Exts[[#This Row],[avgusers]])</f>
        <v>378</v>
      </c>
      <c r="AG323" s="70"/>
      <c r="AH323" s="70"/>
      <c r="AI323" s="70"/>
    </row>
    <row r="324" spans="1:35" x14ac:dyDescent="0.35">
      <c r="A324" s="72">
        <v>391965</v>
      </c>
      <c r="B324" s="72" t="s">
        <v>917</v>
      </c>
      <c r="C324" s="72">
        <v>378</v>
      </c>
      <c r="D324" s="72">
        <v>37</v>
      </c>
      <c r="E324" s="68">
        <v>43652</v>
      </c>
      <c r="F324" s="72">
        <v>67</v>
      </c>
      <c r="G324" s="72">
        <v>100</v>
      </c>
      <c r="H324" s="72">
        <v>1</v>
      </c>
      <c r="I324" s="72">
        <v>1</v>
      </c>
      <c r="J324" s="72" t="s">
        <v>918</v>
      </c>
      <c r="K324" s="72">
        <v>138067</v>
      </c>
      <c r="L324" s="72"/>
      <c r="M324" s="72"/>
      <c r="N324" s="68">
        <v>42328</v>
      </c>
      <c r="O324" s="68">
        <v>43197</v>
      </c>
      <c r="P324" s="68">
        <v>72686</v>
      </c>
      <c r="Q324" s="68">
        <v>43652</v>
      </c>
      <c r="R324" s="72" t="s">
        <v>6075</v>
      </c>
      <c r="S324" s="72" t="s">
        <v>3058</v>
      </c>
      <c r="T324" s="70">
        <f>IF(Exts[cTB52]=DATE(2099,1,1), 0, IF(Exts[minV]&gt;52, 1, 2))</f>
        <v>1</v>
      </c>
      <c r="U324" s="69">
        <f t="shared" si="10"/>
        <v>0</v>
      </c>
      <c r="V324" s="69">
        <f>IF(Exts[cTB60]=DATE(2099,1,1), 0, IF(Exts[minV]&gt;60.9, 1, 2))</f>
        <v>1</v>
      </c>
      <c r="W324" s="70">
        <f>IF(Exts[cTB61-67]=DATE(2099,1,1), 0, IF(Exts[minV]&gt;67.9, 1, 2))</f>
        <v>0</v>
      </c>
      <c r="X324" s="70">
        <f>IF( OR( Exts[cTB68]=DATE(2099,1,1), Exts[Mext]=0 ), 0, IF( OR( Exts[maxV]&lt;68, Exts[minV]&gt;68 ), 2, 3)  )</f>
        <v>3</v>
      </c>
      <c r="Y324" s="71">
        <f>IF(SUBTOTAL(3,Exts[avgusers]),Exts[avgusers],0)</f>
        <v>378</v>
      </c>
      <c r="Z324" s="69">
        <f ca="1">IF(SUBTOTAL(3,Exts[CurVersion]),TODAY()-Exts[CurVersion],0)</f>
        <v>73</v>
      </c>
      <c r="AA324" s="69">
        <f>IF(Exts[cTB52]=DATE(2099,1,1), 0, Exts[cTB52]-$AA$6)</f>
        <v>-470</v>
      </c>
      <c r="AB324" s="69">
        <f>IF(Exts[[#This Row],[cTB60]]=DATE(2099,1,1), 0, Exts[[#This Row],[cTB60]]-$AA$7)</f>
        <v>-63</v>
      </c>
      <c r="AC324" s="69">
        <f>IF(Exts[[#This Row],[cTB68]]=DATE(2099,1,1), 0, Exts[[#This Row],[cTB68]]-$AA$8)</f>
        <v>-45</v>
      </c>
      <c r="AD324" s="70">
        <f t="shared" si="11"/>
        <v>306</v>
      </c>
      <c r="AE324" s="70"/>
      <c r="AF324" s="70">
        <f>IF(Exts[[#This Row],[OID]], INDEX( Exts[], MATCH(Exts[[#This Row],[OID]],Exts[ID],0), MATCH("avgusers", Exts[#Headers],0) )+1, Exts[[#This Row],[avgusers]])</f>
        <v>378</v>
      </c>
      <c r="AG324" s="70"/>
      <c r="AH324" s="70"/>
      <c r="AI324" s="70"/>
    </row>
    <row r="325" spans="1:35" x14ac:dyDescent="0.35">
      <c r="A325" s="72">
        <v>496788</v>
      </c>
      <c r="B325" s="72" t="s">
        <v>593</v>
      </c>
      <c r="C325" s="72">
        <v>374</v>
      </c>
      <c r="D325" s="72">
        <v>54</v>
      </c>
      <c r="E325" s="68">
        <v>42527</v>
      </c>
      <c r="F325" s="72">
        <v>31</v>
      </c>
      <c r="G325" s="72">
        <v>45</v>
      </c>
      <c r="H325" s="72">
        <v>0</v>
      </c>
      <c r="I325" s="72">
        <v>1</v>
      </c>
      <c r="J325" s="72" t="s">
        <v>304</v>
      </c>
      <c r="K325" s="72">
        <v>4935432</v>
      </c>
      <c r="L325" s="72"/>
      <c r="M325" s="72"/>
      <c r="N325" s="68">
        <v>72686</v>
      </c>
      <c r="O325" s="68">
        <v>72686</v>
      </c>
      <c r="P325" s="68">
        <v>72686</v>
      </c>
      <c r="Q325" s="68">
        <v>72686</v>
      </c>
      <c r="R325" s="72" t="s">
        <v>6311</v>
      </c>
      <c r="S325" s="72" t="s">
        <v>6312</v>
      </c>
      <c r="T325" s="70">
        <f>IF(Exts[cTB52]=DATE(2099,1,1), 0, IF(Exts[minV]&gt;52, 1, 2))</f>
        <v>0</v>
      </c>
      <c r="U325" s="69">
        <f t="shared" si="10"/>
        <v>0</v>
      </c>
      <c r="V325" s="69">
        <f>IF(Exts[cTB60]=DATE(2099,1,1), 0, IF(Exts[minV]&gt;60.9, 1, 2))</f>
        <v>0</v>
      </c>
      <c r="W325" s="70">
        <f>IF(Exts[cTB61-67]=DATE(2099,1,1), 0, IF(Exts[minV]&gt;67.9, 1, 2))</f>
        <v>0</v>
      </c>
      <c r="X325" s="70">
        <f>IF( OR( Exts[cTB68]=DATE(2099,1,1), Exts[Mext]=0 ), 0, IF( OR( Exts[maxV]&lt;68, Exts[minV]&gt;68 ), 2, 3)  )</f>
        <v>0</v>
      </c>
      <c r="Y325" s="71">
        <f>IF(SUBTOTAL(3,Exts[avgusers]),Exts[avgusers],0)</f>
        <v>374</v>
      </c>
      <c r="Z325" s="69">
        <f ca="1">IF(SUBTOTAL(3,Exts[CurVersion]),TODAY()-Exts[CurVersion],0)</f>
        <v>1198</v>
      </c>
      <c r="AA325" s="69">
        <f>IF(Exts[cTB52]=DATE(2099,1,1), 0, Exts[cTB52]-$AA$6)</f>
        <v>0</v>
      </c>
      <c r="AB325" s="69">
        <f>IF(Exts[[#This Row],[cTB60]]=DATE(2099,1,1), 0, Exts[[#This Row],[cTB60]]-$AA$7)</f>
        <v>0</v>
      </c>
      <c r="AC325" s="69">
        <f>IF(Exts[[#This Row],[cTB68]]=DATE(2099,1,1), 0, Exts[[#This Row],[cTB68]]-$AA$8)</f>
        <v>0</v>
      </c>
      <c r="AD325" s="70">
        <f t="shared" si="11"/>
        <v>307</v>
      </c>
      <c r="AE325" s="70"/>
      <c r="AF325" s="70">
        <f>IF(Exts[[#This Row],[OID]], INDEX( Exts[], MATCH(Exts[[#This Row],[OID]],Exts[ID],0), MATCH("avgusers", Exts[#Headers],0) )+1, Exts[[#This Row],[avgusers]])</f>
        <v>374</v>
      </c>
      <c r="AG325" s="70"/>
      <c r="AH325" s="70"/>
      <c r="AI325" s="70"/>
    </row>
    <row r="326" spans="1:35" x14ac:dyDescent="0.35">
      <c r="A326" s="72">
        <v>364578</v>
      </c>
      <c r="B326" s="72" t="s">
        <v>919</v>
      </c>
      <c r="C326" s="72">
        <v>366</v>
      </c>
      <c r="D326" s="72">
        <v>29</v>
      </c>
      <c r="E326" s="68">
        <v>41302</v>
      </c>
      <c r="F326" s="72">
        <v>2</v>
      </c>
      <c r="G326" s="72">
        <v>63</v>
      </c>
      <c r="H326" s="72">
        <v>0</v>
      </c>
      <c r="I326" s="72">
        <v>2</v>
      </c>
      <c r="J326" s="72" t="s">
        <v>920</v>
      </c>
      <c r="K326" s="72">
        <v>5108258</v>
      </c>
      <c r="L326" s="72">
        <v>6115033</v>
      </c>
      <c r="M326" s="72"/>
      <c r="N326" s="68">
        <v>41294</v>
      </c>
      <c r="O326" s="68">
        <v>41294</v>
      </c>
      <c r="P326" s="68">
        <v>41294</v>
      </c>
      <c r="Q326" s="68">
        <v>72686</v>
      </c>
      <c r="R326" s="72" t="s">
        <v>5993</v>
      </c>
      <c r="S326" s="72" t="s">
        <v>3058</v>
      </c>
      <c r="T326" s="70">
        <f>IF(Exts[cTB52]=DATE(2099,1,1), 0, IF(Exts[minV]&gt;52, 1, 2))</f>
        <v>2</v>
      </c>
      <c r="U326" s="69">
        <f t="shared" si="10"/>
        <v>1</v>
      </c>
      <c r="V326" s="69">
        <f>IF(Exts[cTB60]=DATE(2099,1,1), 0, IF(Exts[minV]&gt;60.9, 1, 2))</f>
        <v>2</v>
      </c>
      <c r="W326" s="70">
        <f>IF(Exts[cTB61-67]=DATE(2099,1,1), 0, IF(Exts[minV]&gt;67.9, 1, 2))</f>
        <v>2</v>
      </c>
      <c r="X326" s="70">
        <f>IF( OR( Exts[cTB68]=DATE(2099,1,1), Exts[Mext]=0 ), 0, IF( OR( Exts[maxV]&lt;68, Exts[minV]&gt;68 ), 2, 3)  )</f>
        <v>0</v>
      </c>
      <c r="Y326" s="71">
        <f>IF(SUBTOTAL(3,Exts[avgusers]),Exts[avgusers],0)</f>
        <v>366</v>
      </c>
      <c r="Z326" s="69">
        <f ca="1">IF(SUBTOTAL(3,Exts[CurVersion]),TODAY()-Exts[CurVersion],0)</f>
        <v>2423</v>
      </c>
      <c r="AA326" s="69">
        <f>IF(Exts[cTB52]=DATE(2099,1,1), 0, Exts[cTB52]-$AA$6)</f>
        <v>-1504</v>
      </c>
      <c r="AB326" s="69">
        <f>IF(Exts[[#This Row],[cTB60]]=DATE(2099,1,1), 0, Exts[[#This Row],[cTB60]]-$AA$7)</f>
        <v>-1966</v>
      </c>
      <c r="AC326" s="69">
        <f>IF(Exts[[#This Row],[cTB68]]=DATE(2099,1,1), 0, Exts[[#This Row],[cTB68]]-$AA$8)</f>
        <v>0</v>
      </c>
      <c r="AD326" s="70">
        <f t="shared" si="11"/>
        <v>308</v>
      </c>
      <c r="AE326" s="70"/>
      <c r="AF326" s="70">
        <f>IF(Exts[[#This Row],[OID]], INDEX( Exts[], MATCH(Exts[[#This Row],[OID]],Exts[ID],0), MATCH("avgusers", Exts[#Headers],0) )+1, Exts[[#This Row],[avgusers]])</f>
        <v>366</v>
      </c>
      <c r="AG326" s="70"/>
      <c r="AH326" s="70"/>
      <c r="AI326" s="70"/>
    </row>
    <row r="327" spans="1:35" x14ac:dyDescent="0.35">
      <c r="A327" s="72">
        <v>182393</v>
      </c>
      <c r="B327" s="72" t="s">
        <v>2200</v>
      </c>
      <c r="C327" s="72">
        <v>364</v>
      </c>
      <c r="D327" s="72">
        <v>76</v>
      </c>
      <c r="E327" s="68">
        <v>43717</v>
      </c>
      <c r="F327" s="72">
        <v>68</v>
      </c>
      <c r="G327" s="72">
        <v>100</v>
      </c>
      <c r="H327" s="72">
        <v>1</v>
      </c>
      <c r="I327" s="72">
        <v>2</v>
      </c>
      <c r="J327" s="72" t="s">
        <v>595</v>
      </c>
      <c r="K327" s="72">
        <v>5321361</v>
      </c>
      <c r="L327" s="72">
        <v>5345566</v>
      </c>
      <c r="M327" s="72"/>
      <c r="N327" s="68">
        <v>43325</v>
      </c>
      <c r="O327" s="68">
        <v>43635</v>
      </c>
      <c r="P327" s="68">
        <v>72686</v>
      </c>
      <c r="Q327" s="68">
        <v>43717</v>
      </c>
      <c r="R327" s="72" t="s">
        <v>5689</v>
      </c>
      <c r="S327" s="72" t="s">
        <v>5690</v>
      </c>
      <c r="T327" s="70">
        <f>IF(Exts[cTB52]=DATE(2099,1,1), 0, IF(Exts[minV]&gt;52, 1, 2))</f>
        <v>1</v>
      </c>
      <c r="U327" s="69">
        <f t="shared" si="10"/>
        <v>0</v>
      </c>
      <c r="V327" s="69">
        <f>IF(Exts[cTB60]=DATE(2099,1,1), 0, IF(Exts[minV]&gt;60.9, 1, 2))</f>
        <v>1</v>
      </c>
      <c r="W327" s="70">
        <f>IF(Exts[cTB61-67]=DATE(2099,1,1), 0, IF(Exts[minV]&gt;67.9, 1, 2))</f>
        <v>0</v>
      </c>
      <c r="X327" s="70">
        <f>IF( OR( Exts[cTB68]=DATE(2099,1,1), Exts[Mext]=0 ), 0, IF( OR( Exts[maxV]&lt;68, Exts[minV]&gt;68 ), 2, 3)  )</f>
        <v>3</v>
      </c>
      <c r="Y327" s="71">
        <f>IF(SUBTOTAL(3,Exts[avgusers]),Exts[avgusers],0)</f>
        <v>364</v>
      </c>
      <c r="Z327" s="69">
        <f ca="1">IF(SUBTOTAL(3,Exts[CurVersion]),TODAY()-Exts[CurVersion],0)</f>
        <v>8</v>
      </c>
      <c r="AA327" s="69">
        <f>IF(Exts[cTB52]=DATE(2099,1,1), 0, Exts[cTB52]-$AA$6)</f>
        <v>527</v>
      </c>
      <c r="AB327" s="69">
        <f>IF(Exts[[#This Row],[cTB60]]=DATE(2099,1,1), 0, Exts[[#This Row],[cTB60]]-$AA$7)</f>
        <v>375</v>
      </c>
      <c r="AC327" s="69">
        <f>IF(Exts[[#This Row],[cTB68]]=DATE(2099,1,1), 0, Exts[[#This Row],[cTB68]]-$AA$8)</f>
        <v>20</v>
      </c>
      <c r="AD327" s="70">
        <f t="shared" si="11"/>
        <v>309</v>
      </c>
      <c r="AE327" s="70"/>
      <c r="AF327" s="70">
        <f>IF(Exts[[#This Row],[OID]], INDEX( Exts[], MATCH(Exts[[#This Row],[OID]],Exts[ID],0), MATCH("avgusers", Exts[#Headers],0) )+1, Exts[[#This Row],[avgusers]])</f>
        <v>364</v>
      </c>
      <c r="AG327" s="70"/>
      <c r="AH327" s="70"/>
      <c r="AI327" s="70"/>
    </row>
    <row r="328" spans="1:35" x14ac:dyDescent="0.35">
      <c r="A328" s="72">
        <v>742184</v>
      </c>
      <c r="B328" s="72" t="s">
        <v>600</v>
      </c>
      <c r="C328" s="72">
        <v>360</v>
      </c>
      <c r="D328" s="72">
        <v>43</v>
      </c>
      <c r="E328" s="68">
        <v>43423</v>
      </c>
      <c r="F328" s="72">
        <v>17</v>
      </c>
      <c r="G328" s="72">
        <v>64</v>
      </c>
      <c r="H328" s="72">
        <v>0</v>
      </c>
      <c r="I328" s="72">
        <v>1</v>
      </c>
      <c r="J328" s="72" t="s">
        <v>441</v>
      </c>
      <c r="K328" s="72">
        <v>12582176</v>
      </c>
      <c r="L328" s="72"/>
      <c r="M328" s="72"/>
      <c r="N328" s="68">
        <v>42660</v>
      </c>
      <c r="O328" s="68">
        <v>42660</v>
      </c>
      <c r="P328" s="68">
        <v>43420</v>
      </c>
      <c r="Q328" s="68">
        <v>72686</v>
      </c>
      <c r="R328" s="72" t="s">
        <v>6578</v>
      </c>
      <c r="S328" s="72" t="s">
        <v>6808</v>
      </c>
      <c r="T328" s="70">
        <f>IF(Exts[cTB52]=DATE(2099,1,1), 0, IF(Exts[minV]&gt;52, 1, 2))</f>
        <v>2</v>
      </c>
      <c r="U328" s="69">
        <f t="shared" si="10"/>
        <v>1</v>
      </c>
      <c r="V328" s="69">
        <f>IF(Exts[cTB60]=DATE(2099,1,1), 0, IF(Exts[minV]&gt;60.9, 1, 2))</f>
        <v>2</v>
      </c>
      <c r="W328" s="70">
        <f>IF(Exts[cTB61-67]=DATE(2099,1,1), 0, IF(Exts[minV]&gt;67.9, 1, 2))</f>
        <v>2</v>
      </c>
      <c r="X328" s="70">
        <f>IF( OR( Exts[cTB68]=DATE(2099,1,1), Exts[Mext]=0 ), 0, IF( OR( Exts[maxV]&lt;68, Exts[minV]&gt;68 ), 2, 3)  )</f>
        <v>0</v>
      </c>
      <c r="Y328" s="71">
        <f>IF(SUBTOTAL(3,Exts[avgusers]),Exts[avgusers],0)</f>
        <v>360</v>
      </c>
      <c r="Z328" s="69">
        <f ca="1">IF(SUBTOTAL(3,Exts[CurVersion]),TODAY()-Exts[CurVersion],0)</f>
        <v>302</v>
      </c>
      <c r="AA328" s="69">
        <f>IF(Exts[cTB52]=DATE(2099,1,1), 0, Exts[cTB52]-$AA$6)</f>
        <v>-138</v>
      </c>
      <c r="AB328" s="69">
        <f>IF(Exts[[#This Row],[cTB60]]=DATE(2099,1,1), 0, Exts[[#This Row],[cTB60]]-$AA$7)</f>
        <v>-600</v>
      </c>
      <c r="AC328" s="69">
        <f>IF(Exts[[#This Row],[cTB68]]=DATE(2099,1,1), 0, Exts[[#This Row],[cTB68]]-$AA$8)</f>
        <v>0</v>
      </c>
      <c r="AD328" s="70">
        <f t="shared" si="11"/>
        <v>310</v>
      </c>
      <c r="AE328" s="70"/>
      <c r="AF328" s="70">
        <f>IF(Exts[[#This Row],[OID]], INDEX( Exts[], MATCH(Exts[[#This Row],[OID]],Exts[ID],0), MATCH("avgusers", Exts[#Headers],0) )+1, Exts[[#This Row],[avgusers]])</f>
        <v>360</v>
      </c>
      <c r="AG328" s="70"/>
      <c r="AH328" s="70"/>
      <c r="AI328" s="70"/>
    </row>
    <row r="329" spans="1:35" x14ac:dyDescent="0.35">
      <c r="A329" s="72">
        <v>507700</v>
      </c>
      <c r="B329" s="72" t="s">
        <v>916</v>
      </c>
      <c r="C329" s="72">
        <v>359</v>
      </c>
      <c r="D329" s="72">
        <v>34</v>
      </c>
      <c r="E329" s="68">
        <v>43179</v>
      </c>
      <c r="F329" s="72">
        <v>21</v>
      </c>
      <c r="G329" s="72">
        <v>60</v>
      </c>
      <c r="H329" s="72">
        <v>0</v>
      </c>
      <c r="I329" s="72">
        <v>1</v>
      </c>
      <c r="J329" s="72" t="s">
        <v>140</v>
      </c>
      <c r="K329" s="72">
        <v>5484460</v>
      </c>
      <c r="L329" s="72"/>
      <c r="M329" s="72"/>
      <c r="N329" s="68">
        <v>41779</v>
      </c>
      <c r="O329" s="68">
        <v>41779</v>
      </c>
      <c r="P329" s="68">
        <v>72686</v>
      </c>
      <c r="Q329" s="68">
        <v>72686</v>
      </c>
      <c r="R329" s="72" t="s">
        <v>6321</v>
      </c>
      <c r="S329" s="72" t="s">
        <v>3058</v>
      </c>
      <c r="T329" s="70">
        <f>IF(Exts[cTB52]=DATE(2099,1,1), 0, IF(Exts[minV]&gt;52, 1, 2))</f>
        <v>2</v>
      </c>
      <c r="U329" s="69">
        <f t="shared" si="10"/>
        <v>1</v>
      </c>
      <c r="V329" s="69">
        <f>IF(Exts[cTB60]=DATE(2099,1,1), 0, IF(Exts[minV]&gt;60.9, 1, 2))</f>
        <v>2</v>
      </c>
      <c r="W329" s="70">
        <f>IF(Exts[cTB61-67]=DATE(2099,1,1), 0, IF(Exts[minV]&gt;67.9, 1, 2))</f>
        <v>0</v>
      </c>
      <c r="X329" s="70">
        <f>IF( OR( Exts[cTB68]=DATE(2099,1,1), Exts[Mext]=0 ), 0, IF( OR( Exts[maxV]&lt;68, Exts[minV]&gt;68 ), 2, 3)  )</f>
        <v>0</v>
      </c>
      <c r="Y329" s="71">
        <f>IF(SUBTOTAL(3,Exts[avgusers]),Exts[avgusers],0)</f>
        <v>359</v>
      </c>
      <c r="Z329" s="69">
        <f ca="1">IF(SUBTOTAL(3,Exts[CurVersion]),TODAY()-Exts[CurVersion],0)</f>
        <v>546</v>
      </c>
      <c r="AA329" s="69">
        <f>IF(Exts[cTB52]=DATE(2099,1,1), 0, Exts[cTB52]-$AA$6)</f>
        <v>-1019</v>
      </c>
      <c r="AB329" s="69">
        <f>IF(Exts[[#This Row],[cTB60]]=DATE(2099,1,1), 0, Exts[[#This Row],[cTB60]]-$AA$7)</f>
        <v>-1481</v>
      </c>
      <c r="AC329" s="69">
        <f>IF(Exts[[#This Row],[cTB68]]=DATE(2099,1,1), 0, Exts[[#This Row],[cTB68]]-$AA$8)</f>
        <v>0</v>
      </c>
      <c r="AD329" s="70">
        <f t="shared" si="11"/>
        <v>311</v>
      </c>
      <c r="AE329" s="70"/>
      <c r="AF329" s="70">
        <f>IF(Exts[[#This Row],[OID]], INDEX( Exts[], MATCH(Exts[[#This Row],[OID]],Exts[ID],0), MATCH("avgusers", Exts[#Headers],0) )+1, Exts[[#This Row],[avgusers]])</f>
        <v>359</v>
      </c>
      <c r="AG329" s="70"/>
      <c r="AH329" s="70"/>
      <c r="AI329" s="70"/>
    </row>
    <row r="330" spans="1:35" x14ac:dyDescent="0.35">
      <c r="A330" s="72">
        <v>424820</v>
      </c>
      <c r="B330" s="72" t="s">
        <v>580</v>
      </c>
      <c r="C330" s="72">
        <v>358</v>
      </c>
      <c r="D330" s="72">
        <v>257</v>
      </c>
      <c r="E330" s="68">
        <v>41748</v>
      </c>
      <c r="F330" s="72">
        <v>17</v>
      </c>
      <c r="G330" s="72">
        <v>45</v>
      </c>
      <c r="H330" s="72">
        <v>0</v>
      </c>
      <c r="I330" s="72">
        <v>1</v>
      </c>
      <c r="J330" s="72" t="s">
        <v>300</v>
      </c>
      <c r="K330" s="72">
        <v>6984984</v>
      </c>
      <c r="L330" s="72"/>
      <c r="M330" s="72"/>
      <c r="N330" s="68">
        <v>72686</v>
      </c>
      <c r="O330" s="68">
        <v>72686</v>
      </c>
      <c r="P330" s="68">
        <v>72686</v>
      </c>
      <c r="Q330" s="68">
        <v>72686</v>
      </c>
      <c r="R330" s="72" t="s">
        <v>6160</v>
      </c>
      <c r="S330" s="72" t="s">
        <v>3058</v>
      </c>
      <c r="T330" s="70">
        <f>IF(Exts[cTB52]=DATE(2099,1,1), 0, IF(Exts[minV]&gt;52, 1, 2))</f>
        <v>0</v>
      </c>
      <c r="U330" s="69">
        <f t="shared" si="10"/>
        <v>0</v>
      </c>
      <c r="V330" s="69">
        <f>IF(Exts[cTB60]=DATE(2099,1,1), 0, IF(Exts[minV]&gt;60.9, 1, 2))</f>
        <v>0</v>
      </c>
      <c r="W330" s="70">
        <f>IF(Exts[cTB61-67]=DATE(2099,1,1), 0, IF(Exts[minV]&gt;67.9, 1, 2))</f>
        <v>0</v>
      </c>
      <c r="X330" s="70">
        <f>IF( OR( Exts[cTB68]=DATE(2099,1,1), Exts[Mext]=0 ), 0, IF( OR( Exts[maxV]&lt;68, Exts[minV]&gt;68 ), 2, 3)  )</f>
        <v>0</v>
      </c>
      <c r="Y330" s="71">
        <f>IF(SUBTOTAL(3,Exts[avgusers]),Exts[avgusers],0)</f>
        <v>358</v>
      </c>
      <c r="Z330" s="69">
        <f ca="1">IF(SUBTOTAL(3,Exts[CurVersion]),TODAY()-Exts[CurVersion],0)</f>
        <v>1977</v>
      </c>
      <c r="AA330" s="69">
        <f>IF(Exts[cTB52]=DATE(2099,1,1), 0, Exts[cTB52]-$AA$6)</f>
        <v>0</v>
      </c>
      <c r="AB330" s="69">
        <f>IF(Exts[[#This Row],[cTB60]]=DATE(2099,1,1), 0, Exts[[#This Row],[cTB60]]-$AA$7)</f>
        <v>0</v>
      </c>
      <c r="AC330" s="69">
        <f>IF(Exts[[#This Row],[cTB68]]=DATE(2099,1,1), 0, Exts[[#This Row],[cTB68]]-$AA$8)</f>
        <v>0</v>
      </c>
      <c r="AD330" s="70">
        <f t="shared" si="11"/>
        <v>312</v>
      </c>
      <c r="AE330" s="70"/>
      <c r="AF330" s="70">
        <f>IF(Exts[[#This Row],[OID]], INDEX( Exts[], MATCH(Exts[[#This Row],[OID]],Exts[ID],0), MATCH("avgusers", Exts[#Headers],0) )+1, Exts[[#This Row],[avgusers]])</f>
        <v>358</v>
      </c>
      <c r="AG330" s="70"/>
      <c r="AH330" s="70"/>
      <c r="AI330" s="70"/>
    </row>
    <row r="331" spans="1:35" x14ac:dyDescent="0.35">
      <c r="A331" s="72">
        <v>57991</v>
      </c>
      <c r="B331" s="72" t="s">
        <v>586</v>
      </c>
      <c r="C331" s="72">
        <v>353</v>
      </c>
      <c r="D331" s="72">
        <v>164</v>
      </c>
      <c r="E331" s="68">
        <v>43062</v>
      </c>
      <c r="F331" s="72">
        <v>3</v>
      </c>
      <c r="G331" s="72">
        <v>59</v>
      </c>
      <c r="H331" s="72">
        <v>0</v>
      </c>
      <c r="I331" s="72">
        <v>1</v>
      </c>
      <c r="J331" s="72" t="s">
        <v>24</v>
      </c>
      <c r="K331" s="72">
        <v>2233840</v>
      </c>
      <c r="L331" s="72"/>
      <c r="M331" s="72"/>
      <c r="N331" s="68">
        <v>42839</v>
      </c>
      <c r="O331" s="68">
        <v>72686</v>
      </c>
      <c r="P331" s="68">
        <v>72686</v>
      </c>
      <c r="Q331" s="68">
        <v>72686</v>
      </c>
      <c r="R331" s="72" t="s">
        <v>5598</v>
      </c>
      <c r="S331" s="72" t="s">
        <v>5599</v>
      </c>
      <c r="T331" s="70">
        <f>IF(Exts[cTB52]=DATE(2099,1,1), 0, IF(Exts[minV]&gt;52, 1, 2))</f>
        <v>2</v>
      </c>
      <c r="U331" s="69">
        <f t="shared" si="10"/>
        <v>1</v>
      </c>
      <c r="V331" s="69">
        <f>IF(Exts[cTB60]=DATE(2099,1,1), 0, IF(Exts[minV]&gt;60.9, 1, 2))</f>
        <v>0</v>
      </c>
      <c r="W331" s="70">
        <f>IF(Exts[cTB61-67]=DATE(2099,1,1), 0, IF(Exts[minV]&gt;67.9, 1, 2))</f>
        <v>0</v>
      </c>
      <c r="X331" s="70">
        <f>IF( OR( Exts[cTB68]=DATE(2099,1,1), Exts[Mext]=0 ), 0, IF( OR( Exts[maxV]&lt;68, Exts[minV]&gt;68 ), 2, 3)  )</f>
        <v>0</v>
      </c>
      <c r="Y331" s="71">
        <f>IF(SUBTOTAL(3,Exts[avgusers]),Exts[avgusers],0)</f>
        <v>353</v>
      </c>
      <c r="Z331" s="69">
        <f ca="1">IF(SUBTOTAL(3,Exts[CurVersion]),TODAY()-Exts[CurVersion],0)</f>
        <v>663</v>
      </c>
      <c r="AA331" s="69">
        <f>IF(Exts[cTB52]=DATE(2099,1,1), 0, Exts[cTB52]-$AA$6)</f>
        <v>41</v>
      </c>
      <c r="AB331" s="69">
        <f>IF(Exts[[#This Row],[cTB60]]=DATE(2099,1,1), 0, Exts[[#This Row],[cTB60]]-$AA$7)</f>
        <v>0</v>
      </c>
      <c r="AC331" s="69">
        <f>IF(Exts[[#This Row],[cTB68]]=DATE(2099,1,1), 0, Exts[[#This Row],[cTB68]]-$AA$8)</f>
        <v>0</v>
      </c>
      <c r="AD331" s="70">
        <f t="shared" si="11"/>
        <v>313</v>
      </c>
      <c r="AE331" s="70"/>
      <c r="AF331" s="70">
        <f>IF(Exts[[#This Row],[OID]], INDEX( Exts[], MATCH(Exts[[#This Row],[OID]],Exts[ID],0), MATCH("avgusers", Exts[#Headers],0) )+1, Exts[[#This Row],[avgusers]])</f>
        <v>353</v>
      </c>
      <c r="AG331" s="70"/>
      <c r="AH331" s="70"/>
      <c r="AI331" s="70"/>
    </row>
    <row r="332" spans="1:35" x14ac:dyDescent="0.35">
      <c r="A332" s="72">
        <v>740070</v>
      </c>
      <c r="B332" s="72" t="s">
        <v>2201</v>
      </c>
      <c r="C332" s="72">
        <v>348</v>
      </c>
      <c r="D332" s="72">
        <v>24</v>
      </c>
      <c r="E332" s="68">
        <v>42652</v>
      </c>
      <c r="F332" s="72">
        <v>1.5</v>
      </c>
      <c r="G332" s="72">
        <v>65</v>
      </c>
      <c r="H332" s="72">
        <v>0</v>
      </c>
      <c r="I332" s="72">
        <v>1</v>
      </c>
      <c r="J332" s="72" t="s">
        <v>441</v>
      </c>
      <c r="K332" s="72">
        <v>12582176</v>
      </c>
      <c r="L332" s="72"/>
      <c r="M332" s="72"/>
      <c r="N332" s="68">
        <v>42651</v>
      </c>
      <c r="O332" s="68">
        <v>42651</v>
      </c>
      <c r="P332" s="68">
        <v>42651</v>
      </c>
      <c r="Q332" s="68">
        <v>72686</v>
      </c>
      <c r="R332" s="72" t="s">
        <v>6576</v>
      </c>
      <c r="S332" s="72" t="s">
        <v>6577</v>
      </c>
      <c r="T332" s="70">
        <f>IF(Exts[cTB52]=DATE(2099,1,1), 0, IF(Exts[minV]&gt;52, 1, 2))</f>
        <v>2</v>
      </c>
      <c r="U332" s="69">
        <f t="shared" si="10"/>
        <v>1</v>
      </c>
      <c r="V332" s="69">
        <f>IF(Exts[cTB60]=DATE(2099,1,1), 0, IF(Exts[minV]&gt;60.9, 1, 2))</f>
        <v>2</v>
      </c>
      <c r="W332" s="70">
        <f>IF(Exts[cTB61-67]=DATE(2099,1,1), 0, IF(Exts[minV]&gt;67.9, 1, 2))</f>
        <v>2</v>
      </c>
      <c r="X332" s="70">
        <f>IF( OR( Exts[cTB68]=DATE(2099,1,1), Exts[Mext]=0 ), 0, IF( OR( Exts[maxV]&lt;68, Exts[minV]&gt;68 ), 2, 3)  )</f>
        <v>0</v>
      </c>
      <c r="Y332" s="71">
        <f>IF(SUBTOTAL(3,Exts[avgusers]),Exts[avgusers],0)</f>
        <v>348</v>
      </c>
      <c r="Z332" s="69">
        <f ca="1">IF(SUBTOTAL(3,Exts[CurVersion]),TODAY()-Exts[CurVersion],0)</f>
        <v>1073</v>
      </c>
      <c r="AA332" s="69">
        <f>IF(Exts[cTB52]=DATE(2099,1,1), 0, Exts[cTB52]-$AA$6)</f>
        <v>-147</v>
      </c>
      <c r="AB332" s="69">
        <f>IF(Exts[[#This Row],[cTB60]]=DATE(2099,1,1), 0, Exts[[#This Row],[cTB60]]-$AA$7)</f>
        <v>-609</v>
      </c>
      <c r="AC332" s="69">
        <f>IF(Exts[[#This Row],[cTB68]]=DATE(2099,1,1), 0, Exts[[#This Row],[cTB68]]-$AA$8)</f>
        <v>0</v>
      </c>
      <c r="AD332" s="70">
        <f t="shared" si="11"/>
        <v>314</v>
      </c>
      <c r="AE332" s="70"/>
      <c r="AF332" s="70">
        <f>IF(Exts[[#This Row],[OID]], INDEX( Exts[], MATCH(Exts[[#This Row],[OID]],Exts[ID],0), MATCH("avgusers", Exts[#Headers],0) )+1, Exts[[#This Row],[avgusers]])</f>
        <v>348</v>
      </c>
      <c r="AG332" s="70"/>
      <c r="AH332" s="70"/>
      <c r="AI332" s="70"/>
    </row>
    <row r="333" spans="1:35" x14ac:dyDescent="0.35">
      <c r="A333" s="72">
        <v>14307</v>
      </c>
      <c r="B333" s="72" t="s">
        <v>579</v>
      </c>
      <c r="C333" s="72">
        <v>347</v>
      </c>
      <c r="D333" s="72">
        <v>128</v>
      </c>
      <c r="E333" s="68">
        <v>40593</v>
      </c>
      <c r="F333" s="72">
        <v>1</v>
      </c>
      <c r="G333" s="72">
        <v>57</v>
      </c>
      <c r="H333" s="72">
        <v>0</v>
      </c>
      <c r="I333" s="72">
        <v>1</v>
      </c>
      <c r="J333" s="72" t="s">
        <v>299</v>
      </c>
      <c r="K333" s="72">
        <v>1324985</v>
      </c>
      <c r="L333" s="72"/>
      <c r="M333" s="72"/>
      <c r="N333" s="68">
        <v>40569</v>
      </c>
      <c r="O333" s="68">
        <v>72686</v>
      </c>
      <c r="P333" s="68">
        <v>72686</v>
      </c>
      <c r="Q333" s="68">
        <v>72686</v>
      </c>
      <c r="R333" s="72" t="s">
        <v>5543</v>
      </c>
      <c r="S333" s="72" t="s">
        <v>3058</v>
      </c>
      <c r="T333" s="70">
        <f>IF(Exts[cTB52]=DATE(2099,1,1), 0, IF(Exts[minV]&gt;52, 1, 2))</f>
        <v>2</v>
      </c>
      <c r="U333" s="69">
        <f t="shared" si="10"/>
        <v>0</v>
      </c>
      <c r="V333" s="69">
        <f>IF(Exts[cTB60]=DATE(2099,1,1), 0, IF(Exts[minV]&gt;60.9, 1, 2))</f>
        <v>0</v>
      </c>
      <c r="W333" s="70">
        <f>IF(Exts[cTB61-67]=DATE(2099,1,1), 0, IF(Exts[minV]&gt;67.9, 1, 2))</f>
        <v>0</v>
      </c>
      <c r="X333" s="70">
        <f>IF( OR( Exts[cTB68]=DATE(2099,1,1), Exts[Mext]=0 ), 0, IF( OR( Exts[maxV]&lt;68, Exts[minV]&gt;68 ), 2, 3)  )</f>
        <v>0</v>
      </c>
      <c r="Y333" s="71">
        <f>IF(SUBTOTAL(3,Exts[avgusers]),Exts[avgusers],0)</f>
        <v>347</v>
      </c>
      <c r="Z333" s="69">
        <f ca="1">IF(SUBTOTAL(3,Exts[CurVersion]),TODAY()-Exts[CurVersion],0)</f>
        <v>3132</v>
      </c>
      <c r="AA333" s="69">
        <f>IF(Exts[cTB52]=DATE(2099,1,1), 0, Exts[cTB52]-$AA$6)</f>
        <v>-2229</v>
      </c>
      <c r="AB333" s="69">
        <f>IF(Exts[[#This Row],[cTB60]]=DATE(2099,1,1), 0, Exts[[#This Row],[cTB60]]-$AA$7)</f>
        <v>0</v>
      </c>
      <c r="AC333" s="69">
        <f>IF(Exts[[#This Row],[cTB68]]=DATE(2099,1,1), 0, Exts[[#This Row],[cTB68]]-$AA$8)</f>
        <v>0</v>
      </c>
      <c r="AD333" s="70">
        <f t="shared" si="11"/>
        <v>315</v>
      </c>
      <c r="AE333" s="70"/>
      <c r="AF333" s="70">
        <f>IF(Exts[[#This Row],[OID]], INDEX( Exts[], MATCH(Exts[[#This Row],[OID]],Exts[ID],0), MATCH("avgusers", Exts[#Headers],0) )+1, Exts[[#This Row],[avgusers]])</f>
        <v>347</v>
      </c>
      <c r="AG333" s="70"/>
      <c r="AH333" s="70"/>
      <c r="AI333" s="70"/>
    </row>
    <row r="334" spans="1:35" x14ac:dyDescent="0.35">
      <c r="A334" s="72">
        <v>369148</v>
      </c>
      <c r="B334" s="72" t="s">
        <v>591</v>
      </c>
      <c r="C334" s="72">
        <v>347</v>
      </c>
      <c r="D334" s="72">
        <v>196</v>
      </c>
      <c r="E334" s="68">
        <v>42803</v>
      </c>
      <c r="F334" s="72">
        <v>24</v>
      </c>
      <c r="G334" s="72">
        <v>55</v>
      </c>
      <c r="H334" s="72">
        <v>0</v>
      </c>
      <c r="I334" s="72">
        <v>1</v>
      </c>
      <c r="J334" s="72" t="s">
        <v>303</v>
      </c>
      <c r="K334" s="72">
        <v>1390606</v>
      </c>
      <c r="L334" s="72"/>
      <c r="M334" s="72"/>
      <c r="N334" s="68">
        <v>42364</v>
      </c>
      <c r="O334" s="68">
        <v>72686</v>
      </c>
      <c r="P334" s="68">
        <v>72686</v>
      </c>
      <c r="Q334" s="68">
        <v>72686</v>
      </c>
      <c r="R334" s="72" t="s">
        <v>6007</v>
      </c>
      <c r="S334" s="72" t="s">
        <v>3058</v>
      </c>
      <c r="T334" s="70">
        <f>IF(Exts[cTB52]=DATE(2099,1,1), 0, IF(Exts[minV]&gt;52, 1, 2))</f>
        <v>2</v>
      </c>
      <c r="U334" s="69">
        <f t="shared" si="10"/>
        <v>0</v>
      </c>
      <c r="V334" s="69">
        <f>IF(Exts[cTB60]=DATE(2099,1,1), 0, IF(Exts[minV]&gt;60.9, 1, 2))</f>
        <v>0</v>
      </c>
      <c r="W334" s="70">
        <f>IF(Exts[cTB61-67]=DATE(2099,1,1), 0, IF(Exts[minV]&gt;67.9, 1, 2))</f>
        <v>0</v>
      </c>
      <c r="X334" s="70">
        <f>IF( OR( Exts[cTB68]=DATE(2099,1,1), Exts[Mext]=0 ), 0, IF( OR( Exts[maxV]&lt;68, Exts[minV]&gt;68 ), 2, 3)  )</f>
        <v>0</v>
      </c>
      <c r="Y334" s="71">
        <f>IF(SUBTOTAL(3,Exts[avgusers]),Exts[avgusers],0)</f>
        <v>347</v>
      </c>
      <c r="Z334" s="69">
        <f ca="1">IF(SUBTOTAL(3,Exts[CurVersion]),TODAY()-Exts[CurVersion],0)</f>
        <v>922</v>
      </c>
      <c r="AA334" s="69">
        <f>IF(Exts[cTB52]=DATE(2099,1,1), 0, Exts[cTB52]-$AA$6)</f>
        <v>-434</v>
      </c>
      <c r="AB334" s="69">
        <f>IF(Exts[[#This Row],[cTB60]]=DATE(2099,1,1), 0, Exts[[#This Row],[cTB60]]-$AA$7)</f>
        <v>0</v>
      </c>
      <c r="AC334" s="69">
        <f>IF(Exts[[#This Row],[cTB68]]=DATE(2099,1,1), 0, Exts[[#This Row],[cTB68]]-$AA$8)</f>
        <v>0</v>
      </c>
      <c r="AD334" s="70">
        <f t="shared" si="11"/>
        <v>316</v>
      </c>
      <c r="AE334" s="70"/>
      <c r="AF334" s="70">
        <f>IF(Exts[[#This Row],[OID]], INDEX( Exts[], MATCH(Exts[[#This Row],[OID]],Exts[ID],0), MATCH("avgusers", Exts[#Headers],0) )+1, Exts[[#This Row],[avgusers]])</f>
        <v>347</v>
      </c>
      <c r="AG334" s="70"/>
      <c r="AH334" s="70"/>
      <c r="AI334" s="70"/>
    </row>
    <row r="335" spans="1:35" x14ac:dyDescent="0.35">
      <c r="A335" s="72">
        <v>353318</v>
      </c>
      <c r="B335" s="72" t="s">
        <v>584</v>
      </c>
      <c r="C335" s="72">
        <v>343</v>
      </c>
      <c r="D335" s="72">
        <v>112</v>
      </c>
      <c r="E335" s="68">
        <v>42603</v>
      </c>
      <c r="F335" s="72">
        <v>3</v>
      </c>
      <c r="G335" s="72">
        <v>51</v>
      </c>
      <c r="H335" s="72">
        <v>0</v>
      </c>
      <c r="I335" s="72">
        <v>1</v>
      </c>
      <c r="J335" s="72" t="s">
        <v>2246</v>
      </c>
      <c r="K335" s="72">
        <v>54957</v>
      </c>
      <c r="L335" s="72"/>
      <c r="M335" s="72"/>
      <c r="N335" s="68">
        <v>72686</v>
      </c>
      <c r="O335" s="68">
        <v>72686</v>
      </c>
      <c r="P335" s="68">
        <v>72686</v>
      </c>
      <c r="Q335" s="68">
        <v>72686</v>
      </c>
      <c r="R335" s="72" t="s">
        <v>5957</v>
      </c>
      <c r="S335" s="72" t="s">
        <v>3058</v>
      </c>
      <c r="T335" s="70">
        <f>IF(Exts[cTB52]=DATE(2099,1,1), 0, IF(Exts[minV]&gt;52, 1, 2))</f>
        <v>0</v>
      </c>
      <c r="U335" s="69">
        <f t="shared" si="10"/>
        <v>0</v>
      </c>
      <c r="V335" s="69">
        <f>IF(Exts[cTB60]=DATE(2099,1,1), 0, IF(Exts[minV]&gt;60.9, 1, 2))</f>
        <v>0</v>
      </c>
      <c r="W335" s="70">
        <f>IF(Exts[cTB61-67]=DATE(2099,1,1), 0, IF(Exts[minV]&gt;67.9, 1, 2))</f>
        <v>0</v>
      </c>
      <c r="X335" s="70">
        <f>IF( OR( Exts[cTB68]=DATE(2099,1,1), Exts[Mext]=0 ), 0, IF( OR( Exts[maxV]&lt;68, Exts[minV]&gt;68 ), 2, 3)  )</f>
        <v>0</v>
      </c>
      <c r="Y335" s="71">
        <f>IF(SUBTOTAL(3,Exts[avgusers]),Exts[avgusers],0)</f>
        <v>343</v>
      </c>
      <c r="Z335" s="69">
        <f ca="1">IF(SUBTOTAL(3,Exts[CurVersion]),TODAY()-Exts[CurVersion],0)</f>
        <v>1122</v>
      </c>
      <c r="AA335" s="69">
        <f>IF(Exts[cTB52]=DATE(2099,1,1), 0, Exts[cTB52]-$AA$6)</f>
        <v>0</v>
      </c>
      <c r="AB335" s="69">
        <f>IF(Exts[[#This Row],[cTB60]]=DATE(2099,1,1), 0, Exts[[#This Row],[cTB60]]-$AA$7)</f>
        <v>0</v>
      </c>
      <c r="AC335" s="69">
        <f>IF(Exts[[#This Row],[cTB68]]=DATE(2099,1,1), 0, Exts[[#This Row],[cTB68]]-$AA$8)</f>
        <v>0</v>
      </c>
      <c r="AD335" s="70">
        <f t="shared" si="11"/>
        <v>317</v>
      </c>
      <c r="AE335" s="70"/>
      <c r="AF335" s="70">
        <f>IF(Exts[[#This Row],[OID]], INDEX( Exts[], MATCH(Exts[[#This Row],[OID]],Exts[ID],0), MATCH("avgusers", Exts[#Headers],0) )+1, Exts[[#This Row],[avgusers]])</f>
        <v>343</v>
      </c>
      <c r="AG335" s="70"/>
      <c r="AH335" s="70"/>
      <c r="AI335" s="70"/>
    </row>
    <row r="336" spans="1:35" x14ac:dyDescent="0.35">
      <c r="A336" s="72">
        <v>704523</v>
      </c>
      <c r="B336" s="72" t="s">
        <v>599</v>
      </c>
      <c r="C336" s="72">
        <v>334</v>
      </c>
      <c r="D336" s="72">
        <v>61</v>
      </c>
      <c r="E336" s="68">
        <v>42516</v>
      </c>
      <c r="F336" s="72">
        <v>2</v>
      </c>
      <c r="G336" s="72">
        <v>65</v>
      </c>
      <c r="H336" s="72">
        <v>0</v>
      </c>
      <c r="I336" s="72">
        <v>1</v>
      </c>
      <c r="J336" s="72" t="s">
        <v>307</v>
      </c>
      <c r="K336" s="72">
        <v>12323379</v>
      </c>
      <c r="L336" s="72"/>
      <c r="M336" s="72"/>
      <c r="N336" s="68">
        <v>42515</v>
      </c>
      <c r="O336" s="68">
        <v>42515</v>
      </c>
      <c r="P336" s="68">
        <v>42515</v>
      </c>
      <c r="Q336" s="68">
        <v>72686</v>
      </c>
      <c r="R336" s="72" t="s">
        <v>6549</v>
      </c>
      <c r="S336" s="72" t="s">
        <v>6550</v>
      </c>
      <c r="T336" s="70">
        <f>IF(Exts[cTB52]=DATE(2099,1,1), 0, IF(Exts[minV]&gt;52, 1, 2))</f>
        <v>2</v>
      </c>
      <c r="U336" s="69">
        <f t="shared" si="10"/>
        <v>1</v>
      </c>
      <c r="V336" s="69">
        <f>IF(Exts[cTB60]=DATE(2099,1,1), 0, IF(Exts[minV]&gt;60.9, 1, 2))</f>
        <v>2</v>
      </c>
      <c r="W336" s="70">
        <f>IF(Exts[cTB61-67]=DATE(2099,1,1), 0, IF(Exts[minV]&gt;67.9, 1, 2))</f>
        <v>2</v>
      </c>
      <c r="X336" s="70">
        <f>IF( OR( Exts[cTB68]=DATE(2099,1,1), Exts[Mext]=0 ), 0, IF( OR( Exts[maxV]&lt;68, Exts[minV]&gt;68 ), 2, 3)  )</f>
        <v>0</v>
      </c>
      <c r="Y336" s="71">
        <f>IF(SUBTOTAL(3,Exts[avgusers]),Exts[avgusers],0)</f>
        <v>334</v>
      </c>
      <c r="Z336" s="69">
        <f ca="1">IF(SUBTOTAL(3,Exts[CurVersion]),TODAY()-Exts[CurVersion],0)</f>
        <v>1209</v>
      </c>
      <c r="AA336" s="69">
        <f>IF(Exts[cTB52]=DATE(2099,1,1), 0, Exts[cTB52]-$AA$6)</f>
        <v>-283</v>
      </c>
      <c r="AB336" s="69">
        <f>IF(Exts[[#This Row],[cTB60]]=DATE(2099,1,1), 0, Exts[[#This Row],[cTB60]]-$AA$7)</f>
        <v>-745</v>
      </c>
      <c r="AC336" s="69">
        <f>IF(Exts[[#This Row],[cTB68]]=DATE(2099,1,1), 0, Exts[[#This Row],[cTB68]]-$AA$8)</f>
        <v>0</v>
      </c>
      <c r="AD336" s="70">
        <f t="shared" si="11"/>
        <v>318</v>
      </c>
      <c r="AE336" s="70"/>
      <c r="AF336" s="70">
        <f>IF(Exts[[#This Row],[OID]], INDEX( Exts[], MATCH(Exts[[#This Row],[OID]],Exts[ID],0), MATCH("avgusers", Exts[#Headers],0) )+1, Exts[[#This Row],[avgusers]])</f>
        <v>334</v>
      </c>
      <c r="AG336" s="70"/>
      <c r="AH336" s="70"/>
      <c r="AI336" s="70"/>
    </row>
    <row r="337" spans="1:35" x14ac:dyDescent="0.35">
      <c r="A337" s="72">
        <v>4390</v>
      </c>
      <c r="B337" s="72" t="s">
        <v>590</v>
      </c>
      <c r="C337" s="72">
        <v>330</v>
      </c>
      <c r="D337" s="72">
        <v>48</v>
      </c>
      <c r="E337" s="68">
        <v>41532</v>
      </c>
      <c r="F337" s="72">
        <v>1.5</v>
      </c>
      <c r="G337" s="72">
        <v>57</v>
      </c>
      <c r="H337" s="72">
        <v>0</v>
      </c>
      <c r="I337" s="72">
        <v>1</v>
      </c>
      <c r="J337" s="72" t="s">
        <v>289</v>
      </c>
      <c r="K337" s="72">
        <v>66077</v>
      </c>
      <c r="L337" s="72"/>
      <c r="M337" s="72"/>
      <c r="N337" s="68">
        <v>41532</v>
      </c>
      <c r="O337" s="68">
        <v>72686</v>
      </c>
      <c r="P337" s="68">
        <v>72686</v>
      </c>
      <c r="Q337" s="68">
        <v>72686</v>
      </c>
      <c r="R337" s="72" t="s">
        <v>5249</v>
      </c>
      <c r="S337" s="72" t="s">
        <v>3058</v>
      </c>
      <c r="T337" s="70">
        <f>IF(Exts[cTB52]=DATE(2099,1,1), 0, IF(Exts[minV]&gt;52, 1, 2))</f>
        <v>2</v>
      </c>
      <c r="U337" s="69">
        <f t="shared" si="10"/>
        <v>0</v>
      </c>
      <c r="V337" s="69">
        <f>IF(Exts[cTB60]=DATE(2099,1,1), 0, IF(Exts[minV]&gt;60.9, 1, 2))</f>
        <v>0</v>
      </c>
      <c r="W337" s="70">
        <f>IF(Exts[cTB61-67]=DATE(2099,1,1), 0, IF(Exts[minV]&gt;67.9, 1, 2))</f>
        <v>0</v>
      </c>
      <c r="X337" s="70">
        <f>IF( OR( Exts[cTB68]=DATE(2099,1,1), Exts[Mext]=0 ), 0, IF( OR( Exts[maxV]&lt;68, Exts[minV]&gt;68 ), 2, 3)  )</f>
        <v>0</v>
      </c>
      <c r="Y337" s="71">
        <f>IF(SUBTOTAL(3,Exts[avgusers]),Exts[avgusers],0)</f>
        <v>330</v>
      </c>
      <c r="Z337" s="69">
        <f ca="1">IF(SUBTOTAL(3,Exts[CurVersion]),TODAY()-Exts[CurVersion],0)</f>
        <v>2193</v>
      </c>
      <c r="AA337" s="69">
        <f>IF(Exts[cTB52]=DATE(2099,1,1), 0, Exts[cTB52]-$AA$6)</f>
        <v>-1266</v>
      </c>
      <c r="AB337" s="69">
        <f>IF(Exts[[#This Row],[cTB60]]=DATE(2099,1,1), 0, Exts[[#This Row],[cTB60]]-$AA$7)</f>
        <v>0</v>
      </c>
      <c r="AC337" s="69">
        <f>IF(Exts[[#This Row],[cTB68]]=DATE(2099,1,1), 0, Exts[[#This Row],[cTB68]]-$AA$8)</f>
        <v>0</v>
      </c>
      <c r="AD337" s="70">
        <f t="shared" si="11"/>
        <v>319</v>
      </c>
      <c r="AE337" s="70"/>
      <c r="AF337" s="70">
        <f>IF(Exts[[#This Row],[OID]], INDEX( Exts[], MATCH(Exts[[#This Row],[OID]],Exts[ID],0), MATCH("avgusers", Exts[#Headers],0) )+1, Exts[[#This Row],[avgusers]])</f>
        <v>330</v>
      </c>
      <c r="AG337" s="70"/>
      <c r="AH337" s="70"/>
      <c r="AI337" s="70"/>
    </row>
    <row r="338" spans="1:35" x14ac:dyDescent="0.35">
      <c r="A338" s="72">
        <v>254571</v>
      </c>
      <c r="B338" s="72" t="s">
        <v>612</v>
      </c>
      <c r="C338" s="72">
        <v>328</v>
      </c>
      <c r="D338" s="72">
        <v>59</v>
      </c>
      <c r="E338" s="68">
        <v>43366</v>
      </c>
      <c r="F338" s="72">
        <v>5</v>
      </c>
      <c r="G338" s="72">
        <v>60</v>
      </c>
      <c r="H338" s="72">
        <v>0</v>
      </c>
      <c r="I338" s="72">
        <v>1</v>
      </c>
      <c r="J338" s="72" t="s">
        <v>313</v>
      </c>
      <c r="K338" s="72">
        <v>4341183</v>
      </c>
      <c r="L338" s="72"/>
      <c r="M338" s="72"/>
      <c r="N338" s="68">
        <v>42663</v>
      </c>
      <c r="O338" s="68">
        <v>43362</v>
      </c>
      <c r="P338" s="68">
        <v>72686</v>
      </c>
      <c r="Q338" s="68">
        <v>72686</v>
      </c>
      <c r="R338" s="72" t="s">
        <v>5752</v>
      </c>
      <c r="S338" s="72" t="s">
        <v>5753</v>
      </c>
      <c r="T338" s="70">
        <f>IF(Exts[cTB52]=DATE(2099,1,1), 0, IF(Exts[minV]&gt;52, 1, 2))</f>
        <v>2</v>
      </c>
      <c r="U338" s="69">
        <f t="shared" si="10"/>
        <v>1</v>
      </c>
      <c r="V338" s="69">
        <f>IF(Exts[cTB60]=DATE(2099,1,1), 0, IF(Exts[minV]&gt;60.9, 1, 2))</f>
        <v>2</v>
      </c>
      <c r="W338" s="70">
        <f>IF(Exts[cTB61-67]=DATE(2099,1,1), 0, IF(Exts[minV]&gt;67.9, 1, 2))</f>
        <v>0</v>
      </c>
      <c r="X338" s="70">
        <f>IF( OR( Exts[cTB68]=DATE(2099,1,1), Exts[Mext]=0 ), 0, IF( OR( Exts[maxV]&lt;68, Exts[minV]&gt;68 ), 2, 3)  )</f>
        <v>0</v>
      </c>
      <c r="Y338" s="71">
        <f>IF(SUBTOTAL(3,Exts[avgusers]),Exts[avgusers],0)</f>
        <v>328</v>
      </c>
      <c r="Z338" s="69">
        <f ca="1">IF(SUBTOTAL(3,Exts[CurVersion]),TODAY()-Exts[CurVersion],0)</f>
        <v>359</v>
      </c>
      <c r="AA338" s="69">
        <f>IF(Exts[cTB52]=DATE(2099,1,1), 0, Exts[cTB52]-$AA$6)</f>
        <v>-135</v>
      </c>
      <c r="AB338" s="69">
        <f>IF(Exts[[#This Row],[cTB60]]=DATE(2099,1,1), 0, Exts[[#This Row],[cTB60]]-$AA$7)</f>
        <v>102</v>
      </c>
      <c r="AC338" s="69">
        <f>IF(Exts[[#This Row],[cTB68]]=DATE(2099,1,1), 0, Exts[[#This Row],[cTB68]]-$AA$8)</f>
        <v>0</v>
      </c>
      <c r="AD338" s="70">
        <f t="shared" si="11"/>
        <v>320</v>
      </c>
      <c r="AE338" s="70"/>
      <c r="AF338" s="70">
        <f>IF(Exts[[#This Row],[OID]], INDEX( Exts[], MATCH(Exts[[#This Row],[OID]],Exts[ID],0), MATCH("avgusers", Exts[#Headers],0) )+1, Exts[[#This Row],[avgusers]])</f>
        <v>328</v>
      </c>
      <c r="AG338" s="70"/>
      <c r="AH338" s="70"/>
      <c r="AI338" s="70"/>
    </row>
    <row r="339" spans="1:35" x14ac:dyDescent="0.35">
      <c r="A339" s="72">
        <v>844927</v>
      </c>
      <c r="B339" s="72" t="s">
        <v>937</v>
      </c>
      <c r="C339" s="72">
        <v>327</v>
      </c>
      <c r="D339" s="72">
        <v>40</v>
      </c>
      <c r="E339" s="68">
        <v>43612</v>
      </c>
      <c r="F339" s="72">
        <v>68</v>
      </c>
      <c r="G339" s="72">
        <v>100</v>
      </c>
      <c r="H339" s="72">
        <v>1</v>
      </c>
      <c r="I339" s="72">
        <v>1</v>
      </c>
      <c r="J339" s="72" t="s">
        <v>30</v>
      </c>
      <c r="K339" s="72">
        <v>5389259</v>
      </c>
      <c r="L339" s="72"/>
      <c r="M339" s="72"/>
      <c r="N339" s="68">
        <v>42964</v>
      </c>
      <c r="O339" s="68">
        <v>43015</v>
      </c>
      <c r="P339" s="68">
        <v>72686</v>
      </c>
      <c r="Q339" s="68">
        <v>43556</v>
      </c>
      <c r="R339" s="72" t="s">
        <v>6631</v>
      </c>
      <c r="S339" s="72" t="s">
        <v>3058</v>
      </c>
      <c r="T339" s="70">
        <f>IF(Exts[cTB52]=DATE(2099,1,1), 0, IF(Exts[minV]&gt;52, 1, 2))</f>
        <v>1</v>
      </c>
      <c r="U339" s="69">
        <f t="shared" si="10"/>
        <v>0</v>
      </c>
      <c r="V339" s="69">
        <f>IF(Exts[cTB60]=DATE(2099,1,1), 0, IF(Exts[minV]&gt;60.9, 1, 2))</f>
        <v>1</v>
      </c>
      <c r="W339" s="70">
        <f>IF(Exts[cTB61-67]=DATE(2099,1,1), 0, IF(Exts[minV]&gt;67.9, 1, 2))</f>
        <v>0</v>
      </c>
      <c r="X339" s="70">
        <f>IF( OR( Exts[cTB68]=DATE(2099,1,1), Exts[Mext]=0 ), 0, IF( OR( Exts[maxV]&lt;68, Exts[minV]&gt;68 ), 2, 3)  )</f>
        <v>3</v>
      </c>
      <c r="Y339" s="71">
        <f>IF(SUBTOTAL(3,Exts[avgusers]),Exts[avgusers],0)</f>
        <v>327</v>
      </c>
      <c r="Z339" s="69">
        <f ca="1">IF(SUBTOTAL(3,Exts[CurVersion]),TODAY()-Exts[CurVersion],0)</f>
        <v>113</v>
      </c>
      <c r="AA339" s="69">
        <f>IF(Exts[cTB52]=DATE(2099,1,1), 0, Exts[cTB52]-$AA$6)</f>
        <v>166</v>
      </c>
      <c r="AB339" s="69">
        <f>IF(Exts[[#This Row],[cTB60]]=DATE(2099,1,1), 0, Exts[[#This Row],[cTB60]]-$AA$7)</f>
        <v>-245</v>
      </c>
      <c r="AC339" s="69">
        <f>IF(Exts[[#This Row],[cTB68]]=DATE(2099,1,1), 0, Exts[[#This Row],[cTB68]]-$AA$8)</f>
        <v>-141</v>
      </c>
      <c r="AD339" s="70">
        <f t="shared" si="11"/>
        <v>321</v>
      </c>
      <c r="AE339" s="70"/>
      <c r="AF339" s="70">
        <f>IF(Exts[[#This Row],[OID]], INDEX( Exts[], MATCH(Exts[[#This Row],[OID]],Exts[ID],0), MATCH("avgusers", Exts[#Headers],0) )+1, Exts[[#This Row],[avgusers]])</f>
        <v>327</v>
      </c>
      <c r="AG339" s="70"/>
      <c r="AH339" s="70"/>
      <c r="AI339" s="70"/>
    </row>
    <row r="340" spans="1:35" x14ac:dyDescent="0.35">
      <c r="A340" s="72">
        <v>4648</v>
      </c>
      <c r="B340" s="72" t="s">
        <v>927</v>
      </c>
      <c r="C340" s="72">
        <v>324</v>
      </c>
      <c r="D340" s="72">
        <v>24</v>
      </c>
      <c r="E340" s="68">
        <v>40563</v>
      </c>
      <c r="F340" s="72">
        <v>1.5</v>
      </c>
      <c r="G340" s="72">
        <v>3.1</v>
      </c>
      <c r="H340" s="72">
        <v>0</v>
      </c>
      <c r="I340" s="72">
        <v>1</v>
      </c>
      <c r="J340" s="72" t="s">
        <v>928</v>
      </c>
      <c r="K340" s="72">
        <v>115003</v>
      </c>
      <c r="L340" s="72"/>
      <c r="M340" s="72"/>
      <c r="N340" s="68">
        <v>72686</v>
      </c>
      <c r="O340" s="68">
        <v>72686</v>
      </c>
      <c r="P340" s="68">
        <v>72686</v>
      </c>
      <c r="Q340" s="68">
        <v>72686</v>
      </c>
      <c r="R340" s="72" t="s">
        <v>5279</v>
      </c>
      <c r="S340" s="72" t="s">
        <v>5280</v>
      </c>
      <c r="T340" s="70">
        <f>IF(Exts[cTB52]=DATE(2099,1,1), 0, IF(Exts[minV]&gt;52, 1, 2))</f>
        <v>0</v>
      </c>
      <c r="U340" s="69">
        <f t="shared" ref="U340:U403" si="12">IF(AND($F340&lt;=58,$G340&gt;=58),1,0)</f>
        <v>0</v>
      </c>
      <c r="V340" s="69">
        <f>IF(Exts[cTB60]=DATE(2099,1,1), 0, IF(Exts[minV]&gt;60.9, 1, 2))</f>
        <v>0</v>
      </c>
      <c r="W340" s="70">
        <f>IF(Exts[cTB61-67]=DATE(2099,1,1), 0, IF(Exts[minV]&gt;67.9, 1, 2))</f>
        <v>0</v>
      </c>
      <c r="X340" s="70">
        <f>IF( OR( Exts[cTB68]=DATE(2099,1,1), Exts[Mext]=0 ), 0, IF( OR( Exts[maxV]&lt;68, Exts[minV]&gt;68 ), 2, 3)  )</f>
        <v>0</v>
      </c>
      <c r="Y340" s="71">
        <f>IF(SUBTOTAL(3,Exts[avgusers]),Exts[avgusers],0)</f>
        <v>324</v>
      </c>
      <c r="Z340" s="69">
        <f ca="1">IF(SUBTOTAL(3,Exts[CurVersion]),TODAY()-Exts[CurVersion],0)</f>
        <v>3162</v>
      </c>
      <c r="AA340" s="69">
        <f>IF(Exts[cTB52]=DATE(2099,1,1), 0, Exts[cTB52]-$AA$6)</f>
        <v>0</v>
      </c>
      <c r="AB340" s="69">
        <f>IF(Exts[[#This Row],[cTB60]]=DATE(2099,1,1), 0, Exts[[#This Row],[cTB60]]-$AA$7)</f>
        <v>0</v>
      </c>
      <c r="AC340" s="69">
        <f>IF(Exts[[#This Row],[cTB68]]=DATE(2099,1,1), 0, Exts[[#This Row],[cTB68]]-$AA$8)</f>
        <v>0</v>
      </c>
      <c r="AD340" s="70">
        <f t="shared" ref="AD340:AD403" si="13">ROW()-18</f>
        <v>322</v>
      </c>
      <c r="AE340" s="70"/>
      <c r="AF340" s="70">
        <f>IF(Exts[[#This Row],[OID]], INDEX( Exts[], MATCH(Exts[[#This Row],[OID]],Exts[ID],0), MATCH("avgusers", Exts[#Headers],0) )+1, Exts[[#This Row],[avgusers]])</f>
        <v>324</v>
      </c>
      <c r="AG340" s="70"/>
      <c r="AH340" s="70"/>
      <c r="AI340" s="70"/>
    </row>
    <row r="341" spans="1:35" x14ac:dyDescent="0.35">
      <c r="A341" s="72">
        <v>386243</v>
      </c>
      <c r="B341" s="72" t="s">
        <v>905</v>
      </c>
      <c r="C341" s="72">
        <v>323</v>
      </c>
      <c r="D341" s="72">
        <v>24</v>
      </c>
      <c r="E341" s="68">
        <v>41165</v>
      </c>
      <c r="F341" s="72">
        <v>3</v>
      </c>
      <c r="G341" s="72">
        <v>24</v>
      </c>
      <c r="H341" s="72">
        <v>0</v>
      </c>
      <c r="I341" s="72">
        <v>1</v>
      </c>
      <c r="J341" s="72" t="s">
        <v>906</v>
      </c>
      <c r="K341" s="72">
        <v>176620</v>
      </c>
      <c r="L341" s="72"/>
      <c r="M341" s="72"/>
      <c r="N341" s="68">
        <v>72686</v>
      </c>
      <c r="O341" s="68">
        <v>72686</v>
      </c>
      <c r="P341" s="68">
        <v>72686</v>
      </c>
      <c r="Q341" s="68">
        <v>72686</v>
      </c>
      <c r="R341" s="72" t="s">
        <v>6058</v>
      </c>
      <c r="S341" s="72" t="s">
        <v>3058</v>
      </c>
      <c r="T341" s="70">
        <f>IF(Exts[cTB52]=DATE(2099,1,1), 0, IF(Exts[minV]&gt;52, 1, 2))</f>
        <v>0</v>
      </c>
      <c r="U341" s="69">
        <f t="shared" si="12"/>
        <v>0</v>
      </c>
      <c r="V341" s="69">
        <f>IF(Exts[cTB60]=DATE(2099,1,1), 0, IF(Exts[minV]&gt;60.9, 1, 2))</f>
        <v>0</v>
      </c>
      <c r="W341" s="70">
        <f>IF(Exts[cTB61-67]=DATE(2099,1,1), 0, IF(Exts[minV]&gt;67.9, 1, 2))</f>
        <v>0</v>
      </c>
      <c r="X341" s="70">
        <f>IF( OR( Exts[cTB68]=DATE(2099,1,1), Exts[Mext]=0 ), 0, IF( OR( Exts[maxV]&lt;68, Exts[minV]&gt;68 ), 2, 3)  )</f>
        <v>0</v>
      </c>
      <c r="Y341" s="71">
        <f>IF(SUBTOTAL(3,Exts[avgusers]),Exts[avgusers],0)</f>
        <v>323</v>
      </c>
      <c r="Z341" s="69">
        <f ca="1">IF(SUBTOTAL(3,Exts[CurVersion]),TODAY()-Exts[CurVersion],0)</f>
        <v>2560</v>
      </c>
      <c r="AA341" s="69">
        <f>IF(Exts[cTB52]=DATE(2099,1,1), 0, Exts[cTB52]-$AA$6)</f>
        <v>0</v>
      </c>
      <c r="AB341" s="69">
        <f>IF(Exts[[#This Row],[cTB60]]=DATE(2099,1,1), 0, Exts[[#This Row],[cTB60]]-$AA$7)</f>
        <v>0</v>
      </c>
      <c r="AC341" s="69">
        <f>IF(Exts[[#This Row],[cTB68]]=DATE(2099,1,1), 0, Exts[[#This Row],[cTB68]]-$AA$8)</f>
        <v>0</v>
      </c>
      <c r="AD341" s="70">
        <f t="shared" si="13"/>
        <v>323</v>
      </c>
      <c r="AE341" s="70"/>
      <c r="AF341" s="70">
        <f>IF(Exts[[#This Row],[OID]], INDEX( Exts[], MATCH(Exts[[#This Row],[OID]],Exts[ID],0), MATCH("avgusers", Exts[#Headers],0) )+1, Exts[[#This Row],[avgusers]])</f>
        <v>323</v>
      </c>
      <c r="AG341" s="70"/>
      <c r="AH341" s="70"/>
      <c r="AI341" s="70"/>
    </row>
    <row r="342" spans="1:35" x14ac:dyDescent="0.35">
      <c r="A342" s="72">
        <v>3993</v>
      </c>
      <c r="B342" s="72" t="s">
        <v>2259</v>
      </c>
      <c r="C342" s="72">
        <v>322</v>
      </c>
      <c r="D342" s="72">
        <v>30</v>
      </c>
      <c r="E342" s="68">
        <v>40161</v>
      </c>
      <c r="F342" s="72">
        <v>2</v>
      </c>
      <c r="G342" s="72">
        <v>31</v>
      </c>
      <c r="H342" s="72">
        <v>0</v>
      </c>
      <c r="I342" s="72">
        <v>2</v>
      </c>
      <c r="J342" s="72" t="s">
        <v>572</v>
      </c>
      <c r="K342" s="72">
        <v>15165</v>
      </c>
      <c r="L342" s="72">
        <v>5802610</v>
      </c>
      <c r="M342" s="72"/>
      <c r="N342" s="68">
        <v>72686</v>
      </c>
      <c r="O342" s="68">
        <v>72686</v>
      </c>
      <c r="P342" s="68">
        <v>72686</v>
      </c>
      <c r="Q342" s="68">
        <v>72686</v>
      </c>
      <c r="R342" s="72" t="s">
        <v>5223</v>
      </c>
      <c r="S342" s="72" t="s">
        <v>3058</v>
      </c>
      <c r="T342" s="70">
        <f>IF(Exts[cTB52]=DATE(2099,1,1), 0, IF(Exts[minV]&gt;52, 1, 2))</f>
        <v>0</v>
      </c>
      <c r="U342" s="69">
        <f t="shared" si="12"/>
        <v>0</v>
      </c>
      <c r="V342" s="69">
        <f>IF(Exts[cTB60]=DATE(2099,1,1), 0, IF(Exts[minV]&gt;60.9, 1, 2))</f>
        <v>0</v>
      </c>
      <c r="W342" s="70">
        <f>IF(Exts[cTB61-67]=DATE(2099,1,1), 0, IF(Exts[minV]&gt;67.9, 1, 2))</f>
        <v>0</v>
      </c>
      <c r="X342" s="70">
        <f>IF( OR( Exts[cTB68]=DATE(2099,1,1), Exts[Mext]=0 ), 0, IF( OR( Exts[maxV]&lt;68, Exts[minV]&gt;68 ), 2, 3)  )</f>
        <v>0</v>
      </c>
      <c r="Y342" s="71">
        <f>IF(SUBTOTAL(3,Exts[avgusers]),Exts[avgusers],0)</f>
        <v>322</v>
      </c>
      <c r="Z342" s="69">
        <f ca="1">IF(SUBTOTAL(3,Exts[CurVersion]),TODAY()-Exts[CurVersion],0)</f>
        <v>3564</v>
      </c>
      <c r="AA342" s="69">
        <f>IF(Exts[cTB52]=DATE(2099,1,1), 0, Exts[cTB52]-$AA$6)</f>
        <v>0</v>
      </c>
      <c r="AB342" s="69">
        <f>IF(Exts[[#This Row],[cTB60]]=DATE(2099,1,1), 0, Exts[[#This Row],[cTB60]]-$AA$7)</f>
        <v>0</v>
      </c>
      <c r="AC342" s="69">
        <f>IF(Exts[[#This Row],[cTB68]]=DATE(2099,1,1), 0, Exts[[#This Row],[cTB68]]-$AA$8)</f>
        <v>0</v>
      </c>
      <c r="AD342" s="70">
        <f t="shared" si="13"/>
        <v>324</v>
      </c>
      <c r="AE342" s="70"/>
      <c r="AF342" s="70">
        <f>IF(Exts[[#This Row],[OID]], INDEX( Exts[], MATCH(Exts[[#This Row],[OID]],Exts[ID],0), MATCH("avgusers", Exts[#Headers],0) )+1, Exts[[#This Row],[avgusers]])</f>
        <v>322</v>
      </c>
      <c r="AG342" s="70"/>
      <c r="AH342" s="70"/>
      <c r="AI342" s="70"/>
    </row>
    <row r="343" spans="1:35" x14ac:dyDescent="0.35">
      <c r="A343" s="72">
        <v>330907</v>
      </c>
      <c r="B343" s="72" t="s">
        <v>925</v>
      </c>
      <c r="C343" s="72">
        <v>321</v>
      </c>
      <c r="D343" s="72">
        <v>32</v>
      </c>
      <c r="E343" s="68">
        <v>41659</v>
      </c>
      <c r="F343" s="72">
        <v>24</v>
      </c>
      <c r="G343" s="72">
        <v>31</v>
      </c>
      <c r="H343" s="72">
        <v>0</v>
      </c>
      <c r="I343" s="72">
        <v>1</v>
      </c>
      <c r="J343" s="72" t="s">
        <v>926</v>
      </c>
      <c r="K343" s="72">
        <v>5833737</v>
      </c>
      <c r="L343" s="72"/>
      <c r="M343" s="72"/>
      <c r="N343" s="68">
        <v>72686</v>
      </c>
      <c r="O343" s="68">
        <v>72686</v>
      </c>
      <c r="P343" s="68">
        <v>72686</v>
      </c>
      <c r="Q343" s="68">
        <v>72686</v>
      </c>
      <c r="R343" s="72" t="s">
        <v>5898</v>
      </c>
      <c r="S343" s="72" t="s">
        <v>3058</v>
      </c>
      <c r="T343" s="70">
        <f>IF(Exts[cTB52]=DATE(2099,1,1), 0, IF(Exts[minV]&gt;52, 1, 2))</f>
        <v>0</v>
      </c>
      <c r="U343" s="69">
        <f t="shared" si="12"/>
        <v>0</v>
      </c>
      <c r="V343" s="69">
        <f>IF(Exts[cTB60]=DATE(2099,1,1), 0, IF(Exts[minV]&gt;60.9, 1, 2))</f>
        <v>0</v>
      </c>
      <c r="W343" s="70">
        <f>IF(Exts[cTB61-67]=DATE(2099,1,1), 0, IF(Exts[minV]&gt;67.9, 1, 2))</f>
        <v>0</v>
      </c>
      <c r="X343" s="70">
        <f>IF( OR( Exts[cTB68]=DATE(2099,1,1), Exts[Mext]=0 ), 0, IF( OR( Exts[maxV]&lt;68, Exts[minV]&gt;68 ), 2, 3)  )</f>
        <v>0</v>
      </c>
      <c r="Y343" s="71">
        <f>IF(SUBTOTAL(3,Exts[avgusers]),Exts[avgusers],0)</f>
        <v>321</v>
      </c>
      <c r="Z343" s="69">
        <f ca="1">IF(SUBTOTAL(3,Exts[CurVersion]),TODAY()-Exts[CurVersion],0)</f>
        <v>2066</v>
      </c>
      <c r="AA343" s="69">
        <f>IF(Exts[cTB52]=DATE(2099,1,1), 0, Exts[cTB52]-$AA$6)</f>
        <v>0</v>
      </c>
      <c r="AB343" s="69">
        <f>IF(Exts[[#This Row],[cTB60]]=DATE(2099,1,1), 0, Exts[[#This Row],[cTB60]]-$AA$7)</f>
        <v>0</v>
      </c>
      <c r="AC343" s="69">
        <f>IF(Exts[[#This Row],[cTB68]]=DATE(2099,1,1), 0, Exts[[#This Row],[cTB68]]-$AA$8)</f>
        <v>0</v>
      </c>
      <c r="AD343" s="70">
        <f t="shared" si="13"/>
        <v>325</v>
      </c>
      <c r="AE343" s="70"/>
      <c r="AF343" s="70">
        <f>IF(Exts[[#This Row],[OID]], INDEX( Exts[], MATCH(Exts[[#This Row],[OID]],Exts[ID],0), MATCH("avgusers", Exts[#Headers],0) )+1, Exts[[#This Row],[avgusers]])</f>
        <v>321</v>
      </c>
      <c r="AG343" s="70"/>
      <c r="AH343" s="70"/>
      <c r="AI343" s="70"/>
    </row>
    <row r="344" spans="1:35" x14ac:dyDescent="0.35">
      <c r="A344" s="72">
        <v>401970</v>
      </c>
      <c r="B344" s="72" t="s">
        <v>597</v>
      </c>
      <c r="C344" s="72">
        <v>319</v>
      </c>
      <c r="D344" s="72">
        <v>42</v>
      </c>
      <c r="E344" s="68">
        <v>43325</v>
      </c>
      <c r="F344" s="72">
        <v>52</v>
      </c>
      <c r="G344" s="72">
        <v>60</v>
      </c>
      <c r="H344" s="72">
        <v>0</v>
      </c>
      <c r="I344" s="72">
        <v>1</v>
      </c>
      <c r="J344" s="72" t="s">
        <v>266</v>
      </c>
      <c r="K344" s="72">
        <v>6583050</v>
      </c>
      <c r="L344" s="72"/>
      <c r="M344" s="72"/>
      <c r="N344" s="68">
        <v>42192</v>
      </c>
      <c r="O344" s="68">
        <v>43225</v>
      </c>
      <c r="P344" s="68">
        <v>72686</v>
      </c>
      <c r="Q344" s="68">
        <v>72686</v>
      </c>
      <c r="R344" s="72" t="s">
        <v>6104</v>
      </c>
      <c r="S344" s="72" t="s">
        <v>3058</v>
      </c>
      <c r="T344" s="70">
        <f>IF(Exts[cTB52]=DATE(2099,1,1), 0, IF(Exts[minV]&gt;52, 1, 2))</f>
        <v>2</v>
      </c>
      <c r="U344" s="69">
        <f t="shared" si="12"/>
        <v>1</v>
      </c>
      <c r="V344" s="69">
        <f>IF(Exts[cTB60]=DATE(2099,1,1), 0, IF(Exts[minV]&gt;60.9, 1, 2))</f>
        <v>2</v>
      </c>
      <c r="W344" s="70">
        <f>IF(Exts[cTB61-67]=DATE(2099,1,1), 0, IF(Exts[minV]&gt;67.9, 1, 2))</f>
        <v>0</v>
      </c>
      <c r="X344" s="70">
        <f>IF( OR( Exts[cTB68]=DATE(2099,1,1), Exts[Mext]=0 ), 0, IF( OR( Exts[maxV]&lt;68, Exts[minV]&gt;68 ), 2, 3)  )</f>
        <v>0</v>
      </c>
      <c r="Y344" s="71">
        <f>IF(SUBTOTAL(3,Exts[avgusers]),Exts[avgusers],0)</f>
        <v>319</v>
      </c>
      <c r="Z344" s="69">
        <f ca="1">IF(SUBTOTAL(3,Exts[CurVersion]),TODAY()-Exts[CurVersion],0)</f>
        <v>400</v>
      </c>
      <c r="AA344" s="69">
        <f>IF(Exts[cTB52]=DATE(2099,1,1), 0, Exts[cTB52]-$AA$6)</f>
        <v>-606</v>
      </c>
      <c r="AB344" s="69">
        <f>IF(Exts[[#This Row],[cTB60]]=DATE(2099,1,1), 0, Exts[[#This Row],[cTB60]]-$AA$7)</f>
        <v>-35</v>
      </c>
      <c r="AC344" s="69">
        <f>IF(Exts[[#This Row],[cTB68]]=DATE(2099,1,1), 0, Exts[[#This Row],[cTB68]]-$AA$8)</f>
        <v>0</v>
      </c>
      <c r="AD344" s="70">
        <f t="shared" si="13"/>
        <v>326</v>
      </c>
      <c r="AE344" s="70"/>
      <c r="AF344" s="70">
        <f>IF(Exts[[#This Row],[OID]], INDEX( Exts[], MATCH(Exts[[#This Row],[OID]],Exts[ID],0), MATCH("avgusers", Exts[#Headers],0) )+1, Exts[[#This Row],[avgusers]])</f>
        <v>319</v>
      </c>
      <c r="AG344" s="70"/>
      <c r="AH344" s="70"/>
      <c r="AI344" s="70"/>
    </row>
    <row r="345" spans="1:35" x14ac:dyDescent="0.35">
      <c r="A345" s="72">
        <v>9886</v>
      </c>
      <c r="B345" s="72" t="s">
        <v>592</v>
      </c>
      <c r="C345" s="72">
        <v>315</v>
      </c>
      <c r="D345" s="72">
        <v>43</v>
      </c>
      <c r="E345" s="68">
        <v>42151</v>
      </c>
      <c r="F345" s="72">
        <v>3</v>
      </c>
      <c r="G345" s="72">
        <v>38</v>
      </c>
      <c r="H345" s="72">
        <v>0</v>
      </c>
      <c r="I345" s="72">
        <v>1</v>
      </c>
      <c r="J345" s="72" t="s">
        <v>22</v>
      </c>
      <c r="K345" s="72">
        <v>3346687</v>
      </c>
      <c r="L345" s="72"/>
      <c r="M345" s="72"/>
      <c r="N345" s="68">
        <v>72686</v>
      </c>
      <c r="O345" s="68">
        <v>72686</v>
      </c>
      <c r="P345" s="68">
        <v>72686</v>
      </c>
      <c r="Q345" s="68">
        <v>72686</v>
      </c>
      <c r="R345" s="72" t="s">
        <v>5458</v>
      </c>
      <c r="S345" s="72" t="s">
        <v>5459</v>
      </c>
      <c r="T345" s="70">
        <f>IF(Exts[cTB52]=DATE(2099,1,1), 0, IF(Exts[minV]&gt;52, 1, 2))</f>
        <v>0</v>
      </c>
      <c r="U345" s="69">
        <f t="shared" si="12"/>
        <v>0</v>
      </c>
      <c r="V345" s="69">
        <f>IF(Exts[cTB60]=DATE(2099,1,1), 0, IF(Exts[minV]&gt;60.9, 1, 2))</f>
        <v>0</v>
      </c>
      <c r="W345" s="70">
        <f>IF(Exts[cTB61-67]=DATE(2099,1,1), 0, IF(Exts[minV]&gt;67.9, 1, 2))</f>
        <v>0</v>
      </c>
      <c r="X345" s="70">
        <f>IF( OR( Exts[cTB68]=DATE(2099,1,1), Exts[Mext]=0 ), 0, IF( OR( Exts[maxV]&lt;68, Exts[minV]&gt;68 ), 2, 3)  )</f>
        <v>0</v>
      </c>
      <c r="Y345" s="71">
        <f>IF(SUBTOTAL(3,Exts[avgusers]),Exts[avgusers],0)</f>
        <v>315</v>
      </c>
      <c r="Z345" s="69">
        <f ca="1">IF(SUBTOTAL(3,Exts[CurVersion]),TODAY()-Exts[CurVersion],0)</f>
        <v>1574</v>
      </c>
      <c r="AA345" s="69">
        <f>IF(Exts[cTB52]=DATE(2099,1,1), 0, Exts[cTB52]-$AA$6)</f>
        <v>0</v>
      </c>
      <c r="AB345" s="69">
        <f>IF(Exts[[#This Row],[cTB60]]=DATE(2099,1,1), 0, Exts[[#This Row],[cTB60]]-$AA$7)</f>
        <v>0</v>
      </c>
      <c r="AC345" s="69">
        <f>IF(Exts[[#This Row],[cTB68]]=DATE(2099,1,1), 0, Exts[[#This Row],[cTB68]]-$AA$8)</f>
        <v>0</v>
      </c>
      <c r="AD345" s="70">
        <f t="shared" si="13"/>
        <v>327</v>
      </c>
      <c r="AE345" s="70"/>
      <c r="AF345" s="70">
        <f>IF(Exts[[#This Row],[OID]], INDEX( Exts[], MATCH(Exts[[#This Row],[OID]],Exts[ID],0), MATCH("avgusers", Exts[#Headers],0) )+1, Exts[[#This Row],[avgusers]])</f>
        <v>315</v>
      </c>
      <c r="AG345" s="70"/>
      <c r="AH345" s="70"/>
      <c r="AI345" s="70"/>
    </row>
    <row r="346" spans="1:35" x14ac:dyDescent="0.35">
      <c r="A346" s="72">
        <v>663190</v>
      </c>
      <c r="B346" s="72" t="s">
        <v>941</v>
      </c>
      <c r="C346" s="72">
        <v>314</v>
      </c>
      <c r="D346" s="72">
        <v>38</v>
      </c>
      <c r="E346" s="68">
        <v>43460</v>
      </c>
      <c r="F346" s="72">
        <v>31</v>
      </c>
      <c r="G346" s="72">
        <v>60</v>
      </c>
      <c r="H346" s="72">
        <v>0</v>
      </c>
      <c r="I346" s="72">
        <v>1</v>
      </c>
      <c r="J346" s="72" t="s">
        <v>12</v>
      </c>
      <c r="K346" s="72">
        <v>235043</v>
      </c>
      <c r="L346" s="72"/>
      <c r="M346" s="72"/>
      <c r="N346" s="68">
        <v>42303</v>
      </c>
      <c r="O346" s="68">
        <v>43457</v>
      </c>
      <c r="P346" s="68">
        <v>72686</v>
      </c>
      <c r="Q346" s="68">
        <v>72686</v>
      </c>
      <c r="R346" s="72" t="s">
        <v>6486</v>
      </c>
      <c r="S346" s="72" t="s">
        <v>3058</v>
      </c>
      <c r="T346" s="70">
        <f>IF(Exts[cTB52]=DATE(2099,1,1), 0, IF(Exts[minV]&gt;52, 1, 2))</f>
        <v>2</v>
      </c>
      <c r="U346" s="69">
        <f t="shared" si="12"/>
        <v>1</v>
      </c>
      <c r="V346" s="69">
        <f>IF(Exts[cTB60]=DATE(2099,1,1), 0, IF(Exts[minV]&gt;60.9, 1, 2))</f>
        <v>2</v>
      </c>
      <c r="W346" s="70">
        <f>IF(Exts[cTB61-67]=DATE(2099,1,1), 0, IF(Exts[minV]&gt;67.9, 1, 2))</f>
        <v>0</v>
      </c>
      <c r="X346" s="70">
        <f>IF( OR( Exts[cTB68]=DATE(2099,1,1), Exts[Mext]=0 ), 0, IF( OR( Exts[maxV]&lt;68, Exts[minV]&gt;68 ), 2, 3)  )</f>
        <v>0</v>
      </c>
      <c r="Y346" s="71">
        <f>IF(SUBTOTAL(3,Exts[avgusers]),Exts[avgusers],0)</f>
        <v>314</v>
      </c>
      <c r="Z346" s="69">
        <f ca="1">IF(SUBTOTAL(3,Exts[CurVersion]),TODAY()-Exts[CurVersion],0)</f>
        <v>265</v>
      </c>
      <c r="AA346" s="69">
        <f>IF(Exts[cTB52]=DATE(2099,1,1), 0, Exts[cTB52]-$AA$6)</f>
        <v>-495</v>
      </c>
      <c r="AB346" s="69">
        <f>IF(Exts[[#This Row],[cTB60]]=DATE(2099,1,1), 0, Exts[[#This Row],[cTB60]]-$AA$7)</f>
        <v>197</v>
      </c>
      <c r="AC346" s="69">
        <f>IF(Exts[[#This Row],[cTB68]]=DATE(2099,1,1), 0, Exts[[#This Row],[cTB68]]-$AA$8)</f>
        <v>0</v>
      </c>
      <c r="AD346" s="70">
        <f t="shared" si="13"/>
        <v>328</v>
      </c>
      <c r="AE346" s="70"/>
      <c r="AF346" s="70">
        <f>IF(Exts[[#This Row],[OID]], INDEX( Exts[], MATCH(Exts[[#This Row],[OID]],Exts[ID],0), MATCH("avgusers", Exts[#Headers],0) )+1, Exts[[#This Row],[avgusers]])</f>
        <v>314</v>
      </c>
      <c r="AG346" s="70"/>
      <c r="AH346" s="70"/>
      <c r="AI346" s="70"/>
    </row>
    <row r="347" spans="1:35" x14ac:dyDescent="0.35">
      <c r="A347" s="72">
        <v>521266</v>
      </c>
      <c r="B347" s="72" t="s">
        <v>1015</v>
      </c>
      <c r="C347" s="72">
        <v>306</v>
      </c>
      <c r="D347" s="72">
        <v>30</v>
      </c>
      <c r="E347" s="68">
        <v>43458</v>
      </c>
      <c r="F347" s="72">
        <v>45</v>
      </c>
      <c r="G347" s="72">
        <v>60</v>
      </c>
      <c r="H347" s="72">
        <v>0</v>
      </c>
      <c r="I347" s="72">
        <v>1</v>
      </c>
      <c r="J347" s="72" t="s">
        <v>76</v>
      </c>
      <c r="K347" s="72">
        <v>182999</v>
      </c>
      <c r="L347" s="72"/>
      <c r="M347" s="72"/>
      <c r="N347" s="68">
        <v>42850</v>
      </c>
      <c r="O347" s="68">
        <v>43453</v>
      </c>
      <c r="P347" s="68">
        <v>72686</v>
      </c>
      <c r="Q347" s="68">
        <v>72686</v>
      </c>
      <c r="R347" s="72" t="s">
        <v>6339</v>
      </c>
      <c r="S347" s="72" t="s">
        <v>3058</v>
      </c>
      <c r="T347" s="70">
        <f>IF(Exts[cTB52]=DATE(2099,1,1), 0, IF(Exts[minV]&gt;52, 1, 2))</f>
        <v>2</v>
      </c>
      <c r="U347" s="69">
        <f t="shared" si="12"/>
        <v>1</v>
      </c>
      <c r="V347" s="69">
        <f>IF(Exts[cTB60]=DATE(2099,1,1), 0, IF(Exts[minV]&gt;60.9, 1, 2))</f>
        <v>2</v>
      </c>
      <c r="W347" s="70">
        <f>IF(Exts[cTB61-67]=DATE(2099,1,1), 0, IF(Exts[minV]&gt;67.9, 1, 2))</f>
        <v>0</v>
      </c>
      <c r="X347" s="70">
        <f>IF( OR( Exts[cTB68]=DATE(2099,1,1), Exts[Mext]=0 ), 0, IF( OR( Exts[maxV]&lt;68, Exts[minV]&gt;68 ), 2, 3)  )</f>
        <v>0</v>
      </c>
      <c r="Y347" s="71">
        <f>IF(SUBTOTAL(3,Exts[avgusers]),Exts[avgusers],0)</f>
        <v>306</v>
      </c>
      <c r="Z347" s="69">
        <f ca="1">IF(SUBTOTAL(3,Exts[CurVersion]),TODAY()-Exts[CurVersion],0)</f>
        <v>267</v>
      </c>
      <c r="AA347" s="69">
        <f>IF(Exts[cTB52]=DATE(2099,1,1), 0, Exts[cTB52]-$AA$6)</f>
        <v>52</v>
      </c>
      <c r="AB347" s="69">
        <f>IF(Exts[[#This Row],[cTB60]]=DATE(2099,1,1), 0, Exts[[#This Row],[cTB60]]-$AA$7)</f>
        <v>193</v>
      </c>
      <c r="AC347" s="69">
        <f>IF(Exts[[#This Row],[cTB68]]=DATE(2099,1,1), 0, Exts[[#This Row],[cTB68]]-$AA$8)</f>
        <v>0</v>
      </c>
      <c r="AD347" s="70">
        <f t="shared" si="13"/>
        <v>329</v>
      </c>
      <c r="AE347" s="70"/>
      <c r="AF347" s="70">
        <f>IF(Exts[[#This Row],[OID]], INDEX( Exts[], MATCH(Exts[[#This Row],[OID]],Exts[ID],0), MATCH("avgusers", Exts[#Headers],0) )+1, Exts[[#This Row],[avgusers]])</f>
        <v>306</v>
      </c>
      <c r="AG347" s="70"/>
      <c r="AH347" s="70"/>
      <c r="AI347" s="70"/>
    </row>
    <row r="348" spans="1:35" x14ac:dyDescent="0.35">
      <c r="A348" s="72">
        <v>389381</v>
      </c>
      <c r="B348" s="72" t="s">
        <v>573</v>
      </c>
      <c r="C348" s="72">
        <v>284</v>
      </c>
      <c r="D348" s="72">
        <v>91</v>
      </c>
      <c r="E348" s="68">
        <v>41404</v>
      </c>
      <c r="F348" s="72">
        <v>16</v>
      </c>
      <c r="G348" s="72">
        <v>46</v>
      </c>
      <c r="H348" s="72">
        <v>0</v>
      </c>
      <c r="I348" s="72">
        <v>1</v>
      </c>
      <c r="J348" s="72" t="s">
        <v>295</v>
      </c>
      <c r="K348" s="72">
        <v>6421321</v>
      </c>
      <c r="L348" s="72"/>
      <c r="M348" s="72"/>
      <c r="N348" s="68">
        <v>72686</v>
      </c>
      <c r="O348" s="68">
        <v>72686</v>
      </c>
      <c r="P348" s="68">
        <v>72686</v>
      </c>
      <c r="Q348" s="68">
        <v>72686</v>
      </c>
      <c r="R348" s="72" t="s">
        <v>6069</v>
      </c>
      <c r="S348" s="72" t="s">
        <v>3058</v>
      </c>
      <c r="T348" s="70">
        <f>IF(Exts[cTB52]=DATE(2099,1,1), 0, IF(Exts[minV]&gt;52, 1, 2))</f>
        <v>0</v>
      </c>
      <c r="U348" s="69">
        <f t="shared" si="12"/>
        <v>0</v>
      </c>
      <c r="V348" s="69">
        <f>IF(Exts[cTB60]=DATE(2099,1,1), 0, IF(Exts[minV]&gt;60.9, 1, 2))</f>
        <v>0</v>
      </c>
      <c r="W348" s="70">
        <f>IF(Exts[cTB61-67]=DATE(2099,1,1), 0, IF(Exts[minV]&gt;67.9, 1, 2))</f>
        <v>0</v>
      </c>
      <c r="X348" s="70">
        <f>IF( OR( Exts[cTB68]=DATE(2099,1,1), Exts[Mext]=0 ), 0, IF( OR( Exts[maxV]&lt;68, Exts[minV]&gt;68 ), 2, 3)  )</f>
        <v>0</v>
      </c>
      <c r="Y348" s="71">
        <f>IF(SUBTOTAL(3,Exts[avgusers]),Exts[avgusers],0)</f>
        <v>284</v>
      </c>
      <c r="Z348" s="69">
        <f ca="1">IF(SUBTOTAL(3,Exts[CurVersion]),TODAY()-Exts[CurVersion],0)</f>
        <v>2321</v>
      </c>
      <c r="AA348" s="69">
        <f>IF(Exts[cTB52]=DATE(2099,1,1), 0, Exts[cTB52]-$AA$6)</f>
        <v>0</v>
      </c>
      <c r="AB348" s="69">
        <f>IF(Exts[[#This Row],[cTB60]]=DATE(2099,1,1), 0, Exts[[#This Row],[cTB60]]-$AA$7)</f>
        <v>0</v>
      </c>
      <c r="AC348" s="69">
        <f>IF(Exts[[#This Row],[cTB68]]=DATE(2099,1,1), 0, Exts[[#This Row],[cTB68]]-$AA$8)</f>
        <v>0</v>
      </c>
      <c r="AD348" s="70">
        <f t="shared" si="13"/>
        <v>330</v>
      </c>
      <c r="AE348" s="70"/>
      <c r="AF348" s="70">
        <f>IF(Exts[[#This Row],[OID]], INDEX( Exts[], MATCH(Exts[[#This Row],[OID]],Exts[ID],0), MATCH("avgusers", Exts[#Headers],0) )+1, Exts[[#This Row],[avgusers]])</f>
        <v>284</v>
      </c>
      <c r="AG348" s="70"/>
      <c r="AH348" s="70"/>
      <c r="AI348" s="70"/>
    </row>
    <row r="349" spans="1:35" x14ac:dyDescent="0.35">
      <c r="A349" s="72">
        <v>349284</v>
      </c>
      <c r="B349" s="72" t="s">
        <v>598</v>
      </c>
      <c r="C349" s="72">
        <v>274</v>
      </c>
      <c r="D349" s="72">
        <v>47</v>
      </c>
      <c r="E349" s="68">
        <v>40905</v>
      </c>
      <c r="F349" s="72">
        <v>6</v>
      </c>
      <c r="G349" s="72">
        <v>52</v>
      </c>
      <c r="H349" s="72">
        <v>0</v>
      </c>
      <c r="I349" s="72">
        <v>1</v>
      </c>
      <c r="J349" s="72" t="s">
        <v>102</v>
      </c>
      <c r="K349" s="72">
        <v>5913899</v>
      </c>
      <c r="L349" s="72"/>
      <c r="M349" s="72"/>
      <c r="N349" s="68">
        <v>40877</v>
      </c>
      <c r="O349" s="68">
        <v>72686</v>
      </c>
      <c r="P349" s="68">
        <v>72686</v>
      </c>
      <c r="Q349" s="68">
        <v>72686</v>
      </c>
      <c r="R349" s="72" t="s">
        <v>5949</v>
      </c>
      <c r="S349" s="72" t="s">
        <v>3058</v>
      </c>
      <c r="T349" s="70">
        <f>IF(Exts[cTB52]=DATE(2099,1,1), 0, IF(Exts[minV]&gt;52, 1, 2))</f>
        <v>2</v>
      </c>
      <c r="U349" s="69">
        <f t="shared" si="12"/>
        <v>0</v>
      </c>
      <c r="V349" s="69">
        <f>IF(Exts[cTB60]=DATE(2099,1,1), 0, IF(Exts[minV]&gt;60.9, 1, 2))</f>
        <v>0</v>
      </c>
      <c r="W349" s="70">
        <f>IF(Exts[cTB61-67]=DATE(2099,1,1), 0, IF(Exts[minV]&gt;67.9, 1, 2))</f>
        <v>0</v>
      </c>
      <c r="X349" s="70">
        <f>IF( OR( Exts[cTB68]=DATE(2099,1,1), Exts[Mext]=0 ), 0, IF( OR( Exts[maxV]&lt;68, Exts[minV]&gt;68 ), 2, 3)  )</f>
        <v>0</v>
      </c>
      <c r="Y349" s="71">
        <f>IF(SUBTOTAL(3,Exts[avgusers]),Exts[avgusers],0)</f>
        <v>274</v>
      </c>
      <c r="Z349" s="69">
        <f ca="1">IF(SUBTOTAL(3,Exts[CurVersion]),TODAY()-Exts[CurVersion],0)</f>
        <v>2820</v>
      </c>
      <c r="AA349" s="69">
        <f>IF(Exts[cTB52]=DATE(2099,1,1), 0, Exts[cTB52]-$AA$6)</f>
        <v>-1921</v>
      </c>
      <c r="AB349" s="69">
        <f>IF(Exts[[#This Row],[cTB60]]=DATE(2099,1,1), 0, Exts[[#This Row],[cTB60]]-$AA$7)</f>
        <v>0</v>
      </c>
      <c r="AC349" s="69">
        <f>IF(Exts[[#This Row],[cTB68]]=DATE(2099,1,1), 0, Exts[[#This Row],[cTB68]]-$AA$8)</f>
        <v>0</v>
      </c>
      <c r="AD349" s="70">
        <f t="shared" si="13"/>
        <v>331</v>
      </c>
      <c r="AE349" s="70"/>
      <c r="AF349" s="70">
        <f>IF(Exts[[#This Row],[OID]], INDEX( Exts[], MATCH(Exts[[#This Row],[OID]],Exts[ID],0), MATCH("avgusers", Exts[#Headers],0) )+1, Exts[[#This Row],[avgusers]])</f>
        <v>274</v>
      </c>
      <c r="AG349" s="70"/>
      <c r="AH349" s="70"/>
      <c r="AI349" s="70"/>
    </row>
    <row r="350" spans="1:35" x14ac:dyDescent="0.35">
      <c r="A350" s="72">
        <v>546538</v>
      </c>
      <c r="B350" s="72" t="s">
        <v>935</v>
      </c>
      <c r="C350" s="72">
        <v>274</v>
      </c>
      <c r="D350" s="72">
        <v>24</v>
      </c>
      <c r="E350" s="68">
        <v>43616</v>
      </c>
      <c r="F350" s="72">
        <v>66</v>
      </c>
      <c r="G350" s="72">
        <v>100</v>
      </c>
      <c r="H350" s="72">
        <v>1</v>
      </c>
      <c r="I350" s="72">
        <v>1</v>
      </c>
      <c r="J350" s="72" t="s">
        <v>936</v>
      </c>
      <c r="K350" s="72">
        <v>11128484</v>
      </c>
      <c r="L350" s="72"/>
      <c r="M350" s="72"/>
      <c r="N350" s="68">
        <v>42485</v>
      </c>
      <c r="O350" s="68">
        <v>43115</v>
      </c>
      <c r="P350" s="68">
        <v>43151</v>
      </c>
      <c r="Q350" s="68">
        <v>43616</v>
      </c>
      <c r="R350" s="72" t="s">
        <v>6363</v>
      </c>
      <c r="S350" s="72" t="s">
        <v>3058</v>
      </c>
      <c r="T350" s="70">
        <f>IF(Exts[cTB52]=DATE(2099,1,1), 0, IF(Exts[minV]&gt;52, 1, 2))</f>
        <v>1</v>
      </c>
      <c r="U350" s="69">
        <f t="shared" si="12"/>
        <v>0</v>
      </c>
      <c r="V350" s="69">
        <f>IF(Exts[cTB60]=DATE(2099,1,1), 0, IF(Exts[minV]&gt;60.9, 1, 2))</f>
        <v>1</v>
      </c>
      <c r="W350" s="70">
        <f>IF(Exts[cTB61-67]=DATE(2099,1,1), 0, IF(Exts[minV]&gt;67.9, 1, 2))</f>
        <v>2</v>
      </c>
      <c r="X350" s="70">
        <f>IF( OR( Exts[cTB68]=DATE(2099,1,1), Exts[Mext]=0 ), 0, IF( OR( Exts[maxV]&lt;68, Exts[minV]&gt;68 ), 2, 3)  )</f>
        <v>3</v>
      </c>
      <c r="Y350" s="71">
        <f>IF(SUBTOTAL(3,Exts[avgusers]),Exts[avgusers],0)</f>
        <v>274</v>
      </c>
      <c r="Z350" s="69">
        <f ca="1">IF(SUBTOTAL(3,Exts[CurVersion]),TODAY()-Exts[CurVersion],0)</f>
        <v>109</v>
      </c>
      <c r="AA350" s="69">
        <f>IF(Exts[cTB52]=DATE(2099,1,1), 0, Exts[cTB52]-$AA$6)</f>
        <v>-313</v>
      </c>
      <c r="AB350" s="69">
        <f>IF(Exts[[#This Row],[cTB60]]=DATE(2099,1,1), 0, Exts[[#This Row],[cTB60]]-$AA$7)</f>
        <v>-145</v>
      </c>
      <c r="AC350" s="69">
        <f>IF(Exts[[#This Row],[cTB68]]=DATE(2099,1,1), 0, Exts[[#This Row],[cTB68]]-$AA$8)</f>
        <v>-81</v>
      </c>
      <c r="AD350" s="70">
        <f t="shared" si="13"/>
        <v>332</v>
      </c>
      <c r="AE350" s="70"/>
      <c r="AF350" s="70">
        <f>IF(Exts[[#This Row],[OID]], INDEX( Exts[], MATCH(Exts[[#This Row],[OID]],Exts[ID],0), MATCH("avgusers", Exts[#Headers],0) )+1, Exts[[#This Row],[avgusers]])</f>
        <v>274</v>
      </c>
      <c r="AG350" s="70"/>
      <c r="AH350" s="70"/>
      <c r="AI350" s="70"/>
    </row>
    <row r="351" spans="1:35" x14ac:dyDescent="0.35">
      <c r="A351" s="72">
        <v>287474</v>
      </c>
      <c r="B351" s="72" t="s">
        <v>949</v>
      </c>
      <c r="C351" s="72">
        <v>270</v>
      </c>
      <c r="D351" s="72">
        <v>24</v>
      </c>
      <c r="E351" s="68">
        <v>40837</v>
      </c>
      <c r="F351" s="72">
        <v>2</v>
      </c>
      <c r="G351" s="72">
        <v>12</v>
      </c>
      <c r="H351" s="72">
        <v>0</v>
      </c>
      <c r="I351" s="72">
        <v>1</v>
      </c>
      <c r="J351" s="72" t="s">
        <v>950</v>
      </c>
      <c r="K351" s="72">
        <v>5612306</v>
      </c>
      <c r="L351" s="72"/>
      <c r="M351" s="72"/>
      <c r="N351" s="68">
        <v>72686</v>
      </c>
      <c r="O351" s="68">
        <v>72686</v>
      </c>
      <c r="P351" s="68">
        <v>72686</v>
      </c>
      <c r="Q351" s="68">
        <v>72686</v>
      </c>
      <c r="R351" s="72" t="s">
        <v>5804</v>
      </c>
      <c r="S351" s="72" t="s">
        <v>3058</v>
      </c>
      <c r="T351" s="70">
        <f>IF(Exts[cTB52]=DATE(2099,1,1), 0, IF(Exts[minV]&gt;52, 1, 2))</f>
        <v>0</v>
      </c>
      <c r="U351" s="69">
        <f t="shared" si="12"/>
        <v>0</v>
      </c>
      <c r="V351" s="69">
        <f>IF(Exts[cTB60]=DATE(2099,1,1), 0, IF(Exts[minV]&gt;60.9, 1, 2))</f>
        <v>0</v>
      </c>
      <c r="W351" s="70">
        <f>IF(Exts[cTB61-67]=DATE(2099,1,1), 0, IF(Exts[minV]&gt;67.9, 1, 2))</f>
        <v>0</v>
      </c>
      <c r="X351" s="70">
        <f>IF( OR( Exts[cTB68]=DATE(2099,1,1), Exts[Mext]=0 ), 0, IF( OR( Exts[maxV]&lt;68, Exts[minV]&gt;68 ), 2, 3)  )</f>
        <v>0</v>
      </c>
      <c r="Y351" s="71">
        <f>IF(SUBTOTAL(3,Exts[avgusers]),Exts[avgusers],0)</f>
        <v>270</v>
      </c>
      <c r="Z351" s="69">
        <f ca="1">IF(SUBTOTAL(3,Exts[CurVersion]),TODAY()-Exts[CurVersion],0)</f>
        <v>2888</v>
      </c>
      <c r="AA351" s="69">
        <f>IF(Exts[cTB52]=DATE(2099,1,1), 0, Exts[cTB52]-$AA$6)</f>
        <v>0</v>
      </c>
      <c r="AB351" s="69">
        <f>IF(Exts[[#This Row],[cTB60]]=DATE(2099,1,1), 0, Exts[[#This Row],[cTB60]]-$AA$7)</f>
        <v>0</v>
      </c>
      <c r="AC351" s="69">
        <f>IF(Exts[[#This Row],[cTB68]]=DATE(2099,1,1), 0, Exts[[#This Row],[cTB68]]-$AA$8)</f>
        <v>0</v>
      </c>
      <c r="AD351" s="70">
        <f t="shared" si="13"/>
        <v>333</v>
      </c>
      <c r="AE351" s="70"/>
      <c r="AF351" s="70">
        <f>IF(Exts[[#This Row],[OID]], INDEX( Exts[], MATCH(Exts[[#This Row],[OID]],Exts[ID],0), MATCH("avgusers", Exts[#Headers],0) )+1, Exts[[#This Row],[avgusers]])</f>
        <v>270</v>
      </c>
      <c r="AG351" s="70"/>
      <c r="AH351" s="70"/>
      <c r="AI351" s="70"/>
    </row>
    <row r="352" spans="1:35" x14ac:dyDescent="0.35">
      <c r="A352" s="72">
        <v>58857</v>
      </c>
      <c r="B352" s="72" t="s">
        <v>914</v>
      </c>
      <c r="C352" s="72">
        <v>269</v>
      </c>
      <c r="D352" s="72">
        <v>40</v>
      </c>
      <c r="E352" s="68">
        <v>40352</v>
      </c>
      <c r="F352" s="72">
        <v>3</v>
      </c>
      <c r="G352" s="72">
        <v>24</v>
      </c>
      <c r="H352" s="72">
        <v>0</v>
      </c>
      <c r="I352" s="72">
        <v>1</v>
      </c>
      <c r="J352" s="72" t="s">
        <v>915</v>
      </c>
      <c r="K352" s="72">
        <v>5115653</v>
      </c>
      <c r="L352" s="72"/>
      <c r="M352" s="72"/>
      <c r="N352" s="68">
        <v>72686</v>
      </c>
      <c r="O352" s="68">
        <v>72686</v>
      </c>
      <c r="P352" s="68">
        <v>72686</v>
      </c>
      <c r="Q352" s="68">
        <v>72686</v>
      </c>
      <c r="R352" s="72" t="s">
        <v>5601</v>
      </c>
      <c r="S352" s="72" t="s">
        <v>3058</v>
      </c>
      <c r="T352" s="70">
        <f>IF(Exts[cTB52]=DATE(2099,1,1), 0, IF(Exts[minV]&gt;52, 1, 2))</f>
        <v>0</v>
      </c>
      <c r="U352" s="69">
        <f t="shared" si="12"/>
        <v>0</v>
      </c>
      <c r="V352" s="69">
        <f>IF(Exts[cTB60]=DATE(2099,1,1), 0, IF(Exts[minV]&gt;60.9, 1, 2))</f>
        <v>0</v>
      </c>
      <c r="W352" s="70">
        <f>IF(Exts[cTB61-67]=DATE(2099,1,1), 0, IF(Exts[minV]&gt;67.9, 1, 2))</f>
        <v>0</v>
      </c>
      <c r="X352" s="70">
        <f>IF( OR( Exts[cTB68]=DATE(2099,1,1), Exts[Mext]=0 ), 0, IF( OR( Exts[maxV]&lt;68, Exts[minV]&gt;68 ), 2, 3)  )</f>
        <v>0</v>
      </c>
      <c r="Y352" s="71">
        <f>IF(SUBTOTAL(3,Exts[avgusers]),Exts[avgusers],0)</f>
        <v>269</v>
      </c>
      <c r="Z352" s="69">
        <f ca="1">IF(SUBTOTAL(3,Exts[CurVersion]),TODAY()-Exts[CurVersion],0)</f>
        <v>3373</v>
      </c>
      <c r="AA352" s="69">
        <f>IF(Exts[cTB52]=DATE(2099,1,1), 0, Exts[cTB52]-$AA$6)</f>
        <v>0</v>
      </c>
      <c r="AB352" s="69">
        <f>IF(Exts[[#This Row],[cTB60]]=DATE(2099,1,1), 0, Exts[[#This Row],[cTB60]]-$AA$7)</f>
        <v>0</v>
      </c>
      <c r="AC352" s="69">
        <f>IF(Exts[[#This Row],[cTB68]]=DATE(2099,1,1), 0, Exts[[#This Row],[cTB68]]-$AA$8)</f>
        <v>0</v>
      </c>
      <c r="AD352" s="70">
        <f t="shared" si="13"/>
        <v>334</v>
      </c>
      <c r="AE352" s="70"/>
      <c r="AF352" s="70">
        <f>IF(Exts[[#This Row],[OID]], INDEX( Exts[], MATCH(Exts[[#This Row],[OID]],Exts[ID],0), MATCH("avgusers", Exts[#Headers],0) )+1, Exts[[#This Row],[avgusers]])</f>
        <v>269</v>
      </c>
      <c r="AG352" s="70"/>
      <c r="AH352" s="70"/>
      <c r="AI352" s="70"/>
    </row>
    <row r="353" spans="1:35" x14ac:dyDescent="0.35">
      <c r="A353" s="72">
        <v>372945</v>
      </c>
      <c r="B353" s="72" t="s">
        <v>942</v>
      </c>
      <c r="C353" s="72">
        <v>266</v>
      </c>
      <c r="D353" s="72">
        <v>33</v>
      </c>
      <c r="E353" s="68">
        <v>43202</v>
      </c>
      <c r="F353" s="72">
        <v>60</v>
      </c>
      <c r="G353" s="72">
        <v>60</v>
      </c>
      <c r="H353" s="72">
        <v>0</v>
      </c>
      <c r="I353" s="72">
        <v>1</v>
      </c>
      <c r="J353" s="72" t="s">
        <v>26</v>
      </c>
      <c r="K353" s="72">
        <v>25957</v>
      </c>
      <c r="L353" s="72"/>
      <c r="M353" s="72"/>
      <c r="N353" s="68">
        <v>42018</v>
      </c>
      <c r="O353" s="68">
        <v>43201</v>
      </c>
      <c r="P353" s="68">
        <v>72686</v>
      </c>
      <c r="Q353" s="68">
        <v>72686</v>
      </c>
      <c r="R353" s="72" t="s">
        <v>6029</v>
      </c>
      <c r="S353" s="72" t="s">
        <v>6030</v>
      </c>
      <c r="T353" s="70">
        <f>IF(Exts[cTB52]=DATE(2099,1,1), 0, IF(Exts[minV]&gt;52, 1, 2))</f>
        <v>1</v>
      </c>
      <c r="U353" s="69">
        <f t="shared" si="12"/>
        <v>0</v>
      </c>
      <c r="V353" s="69">
        <f>IF(Exts[cTB60]=DATE(2099,1,1), 0, IF(Exts[minV]&gt;60.9, 1, 2))</f>
        <v>2</v>
      </c>
      <c r="W353" s="70">
        <f>IF(Exts[cTB61-67]=DATE(2099,1,1), 0, IF(Exts[minV]&gt;67.9, 1, 2))</f>
        <v>0</v>
      </c>
      <c r="X353" s="70">
        <f>IF( OR( Exts[cTB68]=DATE(2099,1,1), Exts[Mext]=0 ), 0, IF( OR( Exts[maxV]&lt;68, Exts[minV]&gt;68 ), 2, 3)  )</f>
        <v>0</v>
      </c>
      <c r="Y353" s="71">
        <f>IF(SUBTOTAL(3,Exts[avgusers]),Exts[avgusers],0)</f>
        <v>266</v>
      </c>
      <c r="Z353" s="69">
        <f ca="1">IF(SUBTOTAL(3,Exts[CurVersion]),TODAY()-Exts[CurVersion],0)</f>
        <v>523</v>
      </c>
      <c r="AA353" s="69">
        <f>IF(Exts[cTB52]=DATE(2099,1,1), 0, Exts[cTB52]-$AA$6)</f>
        <v>-780</v>
      </c>
      <c r="AB353" s="69">
        <f>IF(Exts[[#This Row],[cTB60]]=DATE(2099,1,1), 0, Exts[[#This Row],[cTB60]]-$AA$7)</f>
        <v>-59</v>
      </c>
      <c r="AC353" s="69">
        <f>IF(Exts[[#This Row],[cTB68]]=DATE(2099,1,1), 0, Exts[[#This Row],[cTB68]]-$AA$8)</f>
        <v>0</v>
      </c>
      <c r="AD353" s="70">
        <f t="shared" si="13"/>
        <v>335</v>
      </c>
      <c r="AE353" s="70"/>
      <c r="AF353" s="70">
        <f>IF(Exts[[#This Row],[OID]], INDEX( Exts[], MATCH(Exts[[#This Row],[OID]],Exts[ID],0), MATCH("avgusers", Exts[#Headers],0) )+1, Exts[[#This Row],[avgusers]])</f>
        <v>266</v>
      </c>
      <c r="AG353" s="70"/>
      <c r="AH353" s="70"/>
      <c r="AI353" s="70"/>
    </row>
    <row r="354" spans="1:35" x14ac:dyDescent="0.35">
      <c r="A354" s="72">
        <v>545818</v>
      </c>
      <c r="B354" s="72" t="s">
        <v>955</v>
      </c>
      <c r="C354" s="72">
        <v>254</v>
      </c>
      <c r="D354" s="72">
        <v>31</v>
      </c>
      <c r="E354" s="68">
        <v>42647</v>
      </c>
      <c r="F354" s="72">
        <v>38</v>
      </c>
      <c r="G354" s="72">
        <v>45</v>
      </c>
      <c r="H354" s="72">
        <v>0</v>
      </c>
      <c r="I354" s="72">
        <v>1</v>
      </c>
      <c r="J354" s="72" t="s">
        <v>956</v>
      </c>
      <c r="K354" s="72">
        <v>10714862</v>
      </c>
      <c r="L354" s="72"/>
      <c r="M354" s="72"/>
      <c r="N354" s="68">
        <v>72686</v>
      </c>
      <c r="O354" s="68">
        <v>72686</v>
      </c>
      <c r="P354" s="68">
        <v>72686</v>
      </c>
      <c r="Q354" s="68">
        <v>72686</v>
      </c>
      <c r="R354" s="72" t="s">
        <v>6360</v>
      </c>
      <c r="S354" s="72" t="s">
        <v>3058</v>
      </c>
      <c r="T354" s="70">
        <f>IF(Exts[cTB52]=DATE(2099,1,1), 0, IF(Exts[minV]&gt;52, 1, 2))</f>
        <v>0</v>
      </c>
      <c r="U354" s="69">
        <f t="shared" si="12"/>
        <v>0</v>
      </c>
      <c r="V354" s="69">
        <f>IF(Exts[cTB60]=DATE(2099,1,1), 0, IF(Exts[minV]&gt;60.9, 1, 2))</f>
        <v>0</v>
      </c>
      <c r="W354" s="70">
        <f>IF(Exts[cTB61-67]=DATE(2099,1,1), 0, IF(Exts[minV]&gt;67.9, 1, 2))</f>
        <v>0</v>
      </c>
      <c r="X354" s="70">
        <f>IF( OR( Exts[cTB68]=DATE(2099,1,1), Exts[Mext]=0 ), 0, IF( OR( Exts[maxV]&lt;68, Exts[minV]&gt;68 ), 2, 3)  )</f>
        <v>0</v>
      </c>
      <c r="Y354" s="71">
        <f>IF(SUBTOTAL(3,Exts[avgusers]),Exts[avgusers],0)</f>
        <v>254</v>
      </c>
      <c r="Z354" s="69">
        <f ca="1">IF(SUBTOTAL(3,Exts[CurVersion]),TODAY()-Exts[CurVersion],0)</f>
        <v>1078</v>
      </c>
      <c r="AA354" s="69">
        <f>IF(Exts[cTB52]=DATE(2099,1,1), 0, Exts[cTB52]-$AA$6)</f>
        <v>0</v>
      </c>
      <c r="AB354" s="69">
        <f>IF(Exts[[#This Row],[cTB60]]=DATE(2099,1,1), 0, Exts[[#This Row],[cTB60]]-$AA$7)</f>
        <v>0</v>
      </c>
      <c r="AC354" s="69">
        <f>IF(Exts[[#This Row],[cTB68]]=DATE(2099,1,1), 0, Exts[[#This Row],[cTB68]]-$AA$8)</f>
        <v>0</v>
      </c>
      <c r="AD354" s="70">
        <f t="shared" si="13"/>
        <v>336</v>
      </c>
      <c r="AE354" s="70"/>
      <c r="AF354" s="70">
        <f>IF(Exts[[#This Row],[OID]], INDEX( Exts[], MATCH(Exts[[#This Row],[OID]],Exts[ID],0), MATCH("avgusers", Exts[#Headers],0) )+1, Exts[[#This Row],[avgusers]])</f>
        <v>254</v>
      </c>
      <c r="AG354" s="70"/>
      <c r="AH354" s="70"/>
      <c r="AI354" s="70"/>
    </row>
    <row r="355" spans="1:35" x14ac:dyDescent="0.35">
      <c r="A355" s="72">
        <v>368166</v>
      </c>
      <c r="B355" s="72" t="s">
        <v>622</v>
      </c>
      <c r="C355" s="72">
        <v>251</v>
      </c>
      <c r="D355" s="72">
        <v>58</v>
      </c>
      <c r="E355" s="68">
        <v>41013</v>
      </c>
      <c r="F355" s="72">
        <v>3</v>
      </c>
      <c r="G355" s="72">
        <v>31</v>
      </c>
      <c r="H355" s="72">
        <v>0</v>
      </c>
      <c r="I355" s="72">
        <v>1</v>
      </c>
      <c r="J355" s="72" t="s">
        <v>319</v>
      </c>
      <c r="K355" s="72">
        <v>1891102</v>
      </c>
      <c r="L355" s="72"/>
      <c r="M355" s="72"/>
      <c r="N355" s="68">
        <v>72686</v>
      </c>
      <c r="O355" s="68">
        <v>72686</v>
      </c>
      <c r="P355" s="68">
        <v>72686</v>
      </c>
      <c r="Q355" s="68">
        <v>72686</v>
      </c>
      <c r="R355" s="72" t="s">
        <v>6001</v>
      </c>
      <c r="S355" s="72" t="s">
        <v>6002</v>
      </c>
      <c r="T355" s="70">
        <f>IF(Exts[cTB52]=DATE(2099,1,1), 0, IF(Exts[minV]&gt;52, 1, 2))</f>
        <v>0</v>
      </c>
      <c r="U355" s="69">
        <f t="shared" si="12"/>
        <v>0</v>
      </c>
      <c r="V355" s="69">
        <f>IF(Exts[cTB60]=DATE(2099,1,1), 0, IF(Exts[minV]&gt;60.9, 1, 2))</f>
        <v>0</v>
      </c>
      <c r="W355" s="70">
        <f>IF(Exts[cTB61-67]=DATE(2099,1,1), 0, IF(Exts[minV]&gt;67.9, 1, 2))</f>
        <v>0</v>
      </c>
      <c r="X355" s="70">
        <f>IF( OR( Exts[cTB68]=DATE(2099,1,1), Exts[Mext]=0 ), 0, IF( OR( Exts[maxV]&lt;68, Exts[minV]&gt;68 ), 2, 3)  )</f>
        <v>0</v>
      </c>
      <c r="Y355" s="71">
        <f>IF(SUBTOTAL(3,Exts[avgusers]),Exts[avgusers],0)</f>
        <v>251</v>
      </c>
      <c r="Z355" s="69">
        <f ca="1">IF(SUBTOTAL(3,Exts[CurVersion]),TODAY()-Exts[CurVersion],0)</f>
        <v>2712</v>
      </c>
      <c r="AA355" s="69">
        <f>IF(Exts[cTB52]=DATE(2099,1,1), 0, Exts[cTB52]-$AA$6)</f>
        <v>0</v>
      </c>
      <c r="AB355" s="69">
        <f>IF(Exts[[#This Row],[cTB60]]=DATE(2099,1,1), 0, Exts[[#This Row],[cTB60]]-$AA$7)</f>
        <v>0</v>
      </c>
      <c r="AC355" s="69">
        <f>IF(Exts[[#This Row],[cTB68]]=DATE(2099,1,1), 0, Exts[[#This Row],[cTB68]]-$AA$8)</f>
        <v>0</v>
      </c>
      <c r="AD355" s="70">
        <f t="shared" si="13"/>
        <v>337</v>
      </c>
      <c r="AE355" s="70"/>
      <c r="AF355" s="70">
        <f>IF(Exts[[#This Row],[OID]], INDEX( Exts[], MATCH(Exts[[#This Row],[OID]],Exts[ID],0), MATCH("avgusers", Exts[#Headers],0) )+1, Exts[[#This Row],[avgusers]])</f>
        <v>251</v>
      </c>
      <c r="AG355" s="70"/>
      <c r="AH355" s="70"/>
      <c r="AI355" s="70"/>
    </row>
    <row r="356" spans="1:35" x14ac:dyDescent="0.35">
      <c r="A356" s="72">
        <v>379979</v>
      </c>
      <c r="B356" s="72" t="s">
        <v>940</v>
      </c>
      <c r="C356" s="72">
        <v>247</v>
      </c>
      <c r="D356" s="72">
        <v>24</v>
      </c>
      <c r="E356" s="68">
        <v>41100</v>
      </c>
      <c r="F356" s="72">
        <v>5</v>
      </c>
      <c r="G356" s="72">
        <v>34</v>
      </c>
      <c r="H356" s="72">
        <v>0</v>
      </c>
      <c r="I356" s="72">
        <v>1</v>
      </c>
      <c r="J356" s="72" t="s">
        <v>44</v>
      </c>
      <c r="K356" s="72">
        <v>98987</v>
      </c>
      <c r="L356" s="72"/>
      <c r="M356" s="72"/>
      <c r="N356" s="68">
        <v>72686</v>
      </c>
      <c r="O356" s="68">
        <v>72686</v>
      </c>
      <c r="P356" s="68">
        <v>72686</v>
      </c>
      <c r="Q356" s="68">
        <v>72686</v>
      </c>
      <c r="R356" s="72" t="s">
        <v>6052</v>
      </c>
      <c r="S356" s="72" t="s">
        <v>3058</v>
      </c>
      <c r="T356" s="70">
        <f>IF(Exts[cTB52]=DATE(2099,1,1), 0, IF(Exts[minV]&gt;52, 1, 2))</f>
        <v>0</v>
      </c>
      <c r="U356" s="69">
        <f t="shared" si="12"/>
        <v>0</v>
      </c>
      <c r="V356" s="69">
        <f>IF(Exts[cTB60]=DATE(2099,1,1), 0, IF(Exts[minV]&gt;60.9, 1, 2))</f>
        <v>0</v>
      </c>
      <c r="W356" s="70">
        <f>IF(Exts[cTB61-67]=DATE(2099,1,1), 0, IF(Exts[minV]&gt;67.9, 1, 2))</f>
        <v>0</v>
      </c>
      <c r="X356" s="70">
        <f>IF( OR( Exts[cTB68]=DATE(2099,1,1), Exts[Mext]=0 ), 0, IF( OR( Exts[maxV]&lt;68, Exts[minV]&gt;68 ), 2, 3)  )</f>
        <v>0</v>
      </c>
      <c r="Y356" s="71">
        <f>IF(SUBTOTAL(3,Exts[avgusers]),Exts[avgusers],0)</f>
        <v>247</v>
      </c>
      <c r="Z356" s="69">
        <f ca="1">IF(SUBTOTAL(3,Exts[CurVersion]),TODAY()-Exts[CurVersion],0)</f>
        <v>2625</v>
      </c>
      <c r="AA356" s="69">
        <f>IF(Exts[cTB52]=DATE(2099,1,1), 0, Exts[cTB52]-$AA$6)</f>
        <v>0</v>
      </c>
      <c r="AB356" s="69">
        <f>IF(Exts[[#This Row],[cTB60]]=DATE(2099,1,1), 0, Exts[[#This Row],[cTB60]]-$AA$7)</f>
        <v>0</v>
      </c>
      <c r="AC356" s="69">
        <f>IF(Exts[[#This Row],[cTB68]]=DATE(2099,1,1), 0, Exts[[#This Row],[cTB68]]-$AA$8)</f>
        <v>0</v>
      </c>
      <c r="AD356" s="70">
        <f t="shared" si="13"/>
        <v>338</v>
      </c>
      <c r="AE356" s="70"/>
      <c r="AF356" s="70">
        <f>IF(Exts[[#This Row],[OID]], INDEX( Exts[], MATCH(Exts[[#This Row],[OID]],Exts[ID],0), MATCH("avgusers", Exts[#Headers],0) )+1, Exts[[#This Row],[avgusers]])</f>
        <v>247</v>
      </c>
      <c r="AG356" s="70"/>
      <c r="AH356" s="70"/>
      <c r="AI356" s="70"/>
    </row>
    <row r="357" spans="1:35" x14ac:dyDescent="0.35">
      <c r="A357" s="72">
        <v>482252</v>
      </c>
      <c r="B357" s="72" t="s">
        <v>601</v>
      </c>
      <c r="C357" s="72">
        <v>247</v>
      </c>
      <c r="D357" s="72">
        <v>62</v>
      </c>
      <c r="E357" s="68">
        <v>41972</v>
      </c>
      <c r="F357" s="68">
        <v>15</v>
      </c>
      <c r="G357" s="72">
        <v>31</v>
      </c>
      <c r="H357" s="72">
        <v>0</v>
      </c>
      <c r="I357" s="72">
        <v>1</v>
      </c>
      <c r="J357" s="72" t="s">
        <v>308</v>
      </c>
      <c r="K357" s="72">
        <v>10526441</v>
      </c>
      <c r="L357" s="72"/>
      <c r="M357" s="72"/>
      <c r="N357" s="68">
        <v>72686</v>
      </c>
      <c r="O357" s="68">
        <v>72686</v>
      </c>
      <c r="P357" s="68">
        <v>72686</v>
      </c>
      <c r="Q357" s="68">
        <v>72686</v>
      </c>
      <c r="R357" s="68" t="s">
        <v>6270</v>
      </c>
      <c r="S357" s="72" t="s">
        <v>6271</v>
      </c>
      <c r="T357" s="70">
        <f>IF(Exts[cTB52]=DATE(2099,1,1), 0, IF(Exts[minV]&gt;52, 1, 2))</f>
        <v>0</v>
      </c>
      <c r="U357" s="69">
        <f t="shared" si="12"/>
        <v>0</v>
      </c>
      <c r="V357" s="69">
        <f>IF(Exts[cTB60]=DATE(2099,1,1), 0, IF(Exts[minV]&gt;60.9, 1, 2))</f>
        <v>0</v>
      </c>
      <c r="W357" s="70">
        <f>IF(Exts[cTB61-67]=DATE(2099,1,1), 0, IF(Exts[minV]&gt;67.9, 1, 2))</f>
        <v>0</v>
      </c>
      <c r="X357" s="70">
        <f>IF( OR( Exts[cTB68]=DATE(2099,1,1), Exts[Mext]=0 ), 0, IF( OR( Exts[maxV]&lt;68, Exts[minV]&gt;68 ), 2, 3)  )</f>
        <v>0</v>
      </c>
      <c r="Y357" s="71">
        <f>IF(SUBTOTAL(3,Exts[avgusers]),Exts[avgusers],0)</f>
        <v>247</v>
      </c>
      <c r="Z357" s="69">
        <f ca="1">IF(SUBTOTAL(3,Exts[CurVersion]),TODAY()-Exts[CurVersion],0)</f>
        <v>1753</v>
      </c>
      <c r="AA357" s="69">
        <f>IF(Exts[cTB52]=DATE(2099,1,1), 0, Exts[cTB52]-$AA$6)</f>
        <v>0</v>
      </c>
      <c r="AB357" s="69">
        <f>IF(Exts[[#This Row],[cTB60]]=DATE(2099,1,1), 0, Exts[[#This Row],[cTB60]]-$AA$7)</f>
        <v>0</v>
      </c>
      <c r="AC357" s="69">
        <f>IF(Exts[[#This Row],[cTB68]]=DATE(2099,1,1), 0, Exts[[#This Row],[cTB68]]-$AA$8)</f>
        <v>0</v>
      </c>
      <c r="AD357" s="70">
        <f t="shared" si="13"/>
        <v>339</v>
      </c>
      <c r="AE357" s="70"/>
      <c r="AF357" s="70">
        <f>IF(Exts[[#This Row],[OID]], INDEX( Exts[], MATCH(Exts[[#This Row],[OID]],Exts[ID],0), MATCH("avgusers", Exts[#Headers],0) )+1, Exts[[#This Row],[avgusers]])</f>
        <v>247</v>
      </c>
      <c r="AG357" s="70"/>
      <c r="AH357" s="70"/>
      <c r="AI357" s="70"/>
    </row>
    <row r="358" spans="1:35" x14ac:dyDescent="0.35">
      <c r="A358" s="72">
        <v>3740</v>
      </c>
      <c r="B358" s="72" t="s">
        <v>931</v>
      </c>
      <c r="C358" s="72">
        <v>246</v>
      </c>
      <c r="D358" s="72">
        <v>40</v>
      </c>
      <c r="E358" s="68">
        <v>41011</v>
      </c>
      <c r="F358" s="72">
        <v>11</v>
      </c>
      <c r="G358" s="72">
        <v>31</v>
      </c>
      <c r="H358" s="72">
        <v>0</v>
      </c>
      <c r="I358" s="72">
        <v>1</v>
      </c>
      <c r="J358" s="72" t="s">
        <v>932</v>
      </c>
      <c r="K358" s="72">
        <v>63819</v>
      </c>
      <c r="L358" s="72"/>
      <c r="M358" s="72"/>
      <c r="N358" s="68">
        <v>72686</v>
      </c>
      <c r="O358" s="68">
        <v>72686</v>
      </c>
      <c r="P358" s="68">
        <v>72686</v>
      </c>
      <c r="Q358" s="68">
        <v>72686</v>
      </c>
      <c r="R358" s="72" t="s">
        <v>5207</v>
      </c>
      <c r="S358" s="72" t="s">
        <v>3058</v>
      </c>
      <c r="T358" s="70">
        <f>IF(Exts[cTB52]=DATE(2099,1,1), 0, IF(Exts[minV]&gt;52, 1, 2))</f>
        <v>0</v>
      </c>
      <c r="U358" s="69">
        <f t="shared" si="12"/>
        <v>0</v>
      </c>
      <c r="V358" s="69">
        <f>IF(Exts[cTB60]=DATE(2099,1,1), 0, IF(Exts[minV]&gt;60.9, 1, 2))</f>
        <v>0</v>
      </c>
      <c r="W358" s="70">
        <f>IF(Exts[cTB61-67]=DATE(2099,1,1), 0, IF(Exts[minV]&gt;67.9, 1, 2))</f>
        <v>0</v>
      </c>
      <c r="X358" s="70">
        <f>IF( OR( Exts[cTB68]=DATE(2099,1,1), Exts[Mext]=0 ), 0, IF( OR( Exts[maxV]&lt;68, Exts[minV]&gt;68 ), 2, 3)  )</f>
        <v>0</v>
      </c>
      <c r="Y358" s="71">
        <f>IF(SUBTOTAL(3,Exts[avgusers]),Exts[avgusers],0)</f>
        <v>246</v>
      </c>
      <c r="Z358" s="69">
        <f ca="1">IF(SUBTOTAL(3,Exts[CurVersion]),TODAY()-Exts[CurVersion],0)</f>
        <v>2714</v>
      </c>
      <c r="AA358" s="69">
        <f>IF(Exts[cTB52]=DATE(2099,1,1), 0, Exts[cTB52]-$AA$6)</f>
        <v>0</v>
      </c>
      <c r="AB358" s="69">
        <f>IF(Exts[[#This Row],[cTB60]]=DATE(2099,1,1), 0, Exts[[#This Row],[cTB60]]-$AA$7)</f>
        <v>0</v>
      </c>
      <c r="AC358" s="69">
        <f>IF(Exts[[#This Row],[cTB68]]=DATE(2099,1,1), 0, Exts[[#This Row],[cTB68]]-$AA$8)</f>
        <v>0</v>
      </c>
      <c r="AD358" s="70">
        <f t="shared" si="13"/>
        <v>340</v>
      </c>
      <c r="AE358" s="70"/>
      <c r="AF358" s="70">
        <f>IF(Exts[[#This Row],[OID]], INDEX( Exts[], MATCH(Exts[[#This Row],[OID]],Exts[ID],0), MATCH("avgusers", Exts[#Headers],0) )+1, Exts[[#This Row],[avgusers]])</f>
        <v>246</v>
      </c>
      <c r="AG358" s="70"/>
      <c r="AH358" s="70"/>
      <c r="AI358" s="70"/>
    </row>
    <row r="359" spans="1:35" x14ac:dyDescent="0.35">
      <c r="A359" s="72">
        <v>690062</v>
      </c>
      <c r="B359" s="72" t="s">
        <v>625</v>
      </c>
      <c r="C359" s="72">
        <v>243</v>
      </c>
      <c r="D359" s="72">
        <v>49</v>
      </c>
      <c r="E359" s="68">
        <v>43684</v>
      </c>
      <c r="F359" s="72">
        <v>68</v>
      </c>
      <c r="G359" s="72">
        <v>100</v>
      </c>
      <c r="H359" s="72">
        <v>1</v>
      </c>
      <c r="I359" s="72">
        <v>1</v>
      </c>
      <c r="J359" s="72" t="s">
        <v>158</v>
      </c>
      <c r="K359" s="72">
        <v>6190978</v>
      </c>
      <c r="L359" s="72"/>
      <c r="M359" s="72"/>
      <c r="N359" s="68">
        <v>42758</v>
      </c>
      <c r="O359" s="68">
        <v>43194</v>
      </c>
      <c r="P359" s="68">
        <v>72686</v>
      </c>
      <c r="Q359" s="68">
        <v>43652</v>
      </c>
      <c r="R359" s="72" t="s">
        <v>6524</v>
      </c>
      <c r="S359" s="72" t="s">
        <v>6468</v>
      </c>
      <c r="T359" s="70">
        <f>IF(Exts[cTB52]=DATE(2099,1,1), 0, IF(Exts[minV]&gt;52, 1, 2))</f>
        <v>1</v>
      </c>
      <c r="U359" s="69">
        <f t="shared" si="12"/>
        <v>0</v>
      </c>
      <c r="V359" s="69">
        <f>IF(Exts[cTB60]=DATE(2099,1,1), 0, IF(Exts[minV]&gt;60.9, 1, 2))</f>
        <v>1</v>
      </c>
      <c r="W359" s="70">
        <f>IF(Exts[cTB61-67]=DATE(2099,1,1), 0, IF(Exts[minV]&gt;67.9, 1, 2))</f>
        <v>0</v>
      </c>
      <c r="X359" s="70">
        <f>IF( OR( Exts[cTB68]=DATE(2099,1,1), Exts[Mext]=0 ), 0, IF( OR( Exts[maxV]&lt;68, Exts[minV]&gt;68 ), 2, 3)  )</f>
        <v>3</v>
      </c>
      <c r="Y359" s="71">
        <f>IF(SUBTOTAL(3,Exts[avgusers]),Exts[avgusers],0)</f>
        <v>243</v>
      </c>
      <c r="Z359" s="69">
        <f ca="1">IF(SUBTOTAL(3,Exts[CurVersion]),TODAY()-Exts[CurVersion],0)</f>
        <v>41</v>
      </c>
      <c r="AA359" s="69">
        <f>IF(Exts[cTB52]=DATE(2099,1,1), 0, Exts[cTB52]-$AA$6)</f>
        <v>-40</v>
      </c>
      <c r="AB359" s="69">
        <f>IF(Exts[[#This Row],[cTB60]]=DATE(2099,1,1), 0, Exts[[#This Row],[cTB60]]-$AA$7)</f>
        <v>-66</v>
      </c>
      <c r="AC359" s="69">
        <f>IF(Exts[[#This Row],[cTB68]]=DATE(2099,1,1), 0, Exts[[#This Row],[cTB68]]-$AA$8)</f>
        <v>-45</v>
      </c>
      <c r="AD359" s="70">
        <f t="shared" si="13"/>
        <v>341</v>
      </c>
      <c r="AE359" s="70"/>
      <c r="AF359" s="70">
        <f>IF(Exts[[#This Row],[OID]], INDEX( Exts[], MATCH(Exts[[#This Row],[OID]],Exts[ID],0), MATCH("avgusers", Exts[#Headers],0) )+1, Exts[[#This Row],[avgusers]])</f>
        <v>243</v>
      </c>
      <c r="AG359" s="70"/>
      <c r="AH359" s="70"/>
      <c r="AI359" s="70"/>
    </row>
    <row r="360" spans="1:35" x14ac:dyDescent="0.35">
      <c r="A360" s="72">
        <v>195535</v>
      </c>
      <c r="B360" s="72" t="s">
        <v>933</v>
      </c>
      <c r="C360" s="72">
        <v>240</v>
      </c>
      <c r="D360" s="72">
        <v>38</v>
      </c>
      <c r="E360" s="68">
        <v>40408</v>
      </c>
      <c r="F360" s="72">
        <v>3</v>
      </c>
      <c r="G360" s="72">
        <v>20</v>
      </c>
      <c r="H360" s="72">
        <v>0</v>
      </c>
      <c r="I360" s="72">
        <v>1</v>
      </c>
      <c r="J360" s="72" t="s">
        <v>934</v>
      </c>
      <c r="K360" s="72">
        <v>5390232</v>
      </c>
      <c r="L360" s="72"/>
      <c r="M360" s="72"/>
      <c r="N360" s="68">
        <v>72686</v>
      </c>
      <c r="O360" s="68">
        <v>72686</v>
      </c>
      <c r="P360" s="68">
        <v>72686</v>
      </c>
      <c r="Q360" s="68">
        <v>72686</v>
      </c>
      <c r="R360" s="72" t="s">
        <v>5699</v>
      </c>
      <c r="S360" s="72" t="s">
        <v>5700</v>
      </c>
      <c r="T360" s="70">
        <f>IF(Exts[cTB52]=DATE(2099,1,1), 0, IF(Exts[minV]&gt;52, 1, 2))</f>
        <v>0</v>
      </c>
      <c r="U360" s="69">
        <f t="shared" si="12"/>
        <v>0</v>
      </c>
      <c r="V360" s="69">
        <f>IF(Exts[cTB60]=DATE(2099,1,1), 0, IF(Exts[minV]&gt;60.9, 1, 2))</f>
        <v>0</v>
      </c>
      <c r="W360" s="70">
        <f>IF(Exts[cTB61-67]=DATE(2099,1,1), 0, IF(Exts[minV]&gt;67.9, 1, 2))</f>
        <v>0</v>
      </c>
      <c r="X360" s="70">
        <f>IF( OR( Exts[cTB68]=DATE(2099,1,1), Exts[Mext]=0 ), 0, IF( OR( Exts[maxV]&lt;68, Exts[minV]&gt;68 ), 2, 3)  )</f>
        <v>0</v>
      </c>
      <c r="Y360" s="71">
        <f>IF(SUBTOTAL(3,Exts[avgusers]),Exts[avgusers],0)</f>
        <v>240</v>
      </c>
      <c r="Z360" s="69">
        <f ca="1">IF(SUBTOTAL(3,Exts[CurVersion]),TODAY()-Exts[CurVersion],0)</f>
        <v>3317</v>
      </c>
      <c r="AA360" s="69">
        <f>IF(Exts[cTB52]=DATE(2099,1,1), 0, Exts[cTB52]-$AA$6)</f>
        <v>0</v>
      </c>
      <c r="AB360" s="69">
        <f>IF(Exts[[#This Row],[cTB60]]=DATE(2099,1,1), 0, Exts[[#This Row],[cTB60]]-$AA$7)</f>
        <v>0</v>
      </c>
      <c r="AC360" s="69">
        <f>IF(Exts[[#This Row],[cTB68]]=DATE(2099,1,1), 0, Exts[[#This Row],[cTB68]]-$AA$8)</f>
        <v>0</v>
      </c>
      <c r="AD360" s="70">
        <f t="shared" si="13"/>
        <v>342</v>
      </c>
      <c r="AE360" s="70"/>
      <c r="AF360" s="70">
        <f>IF(Exts[[#This Row],[OID]], INDEX( Exts[], MATCH(Exts[[#This Row],[OID]],Exts[ID],0), MATCH("avgusers", Exts[#Headers],0) )+1, Exts[[#This Row],[avgusers]])</f>
        <v>240</v>
      </c>
      <c r="AG360" s="70"/>
      <c r="AH360" s="70"/>
      <c r="AI360" s="70"/>
    </row>
    <row r="361" spans="1:35" x14ac:dyDescent="0.35">
      <c r="A361" s="72">
        <v>2707</v>
      </c>
      <c r="B361" s="72" t="s">
        <v>602</v>
      </c>
      <c r="C361" s="72">
        <v>239</v>
      </c>
      <c r="D361" s="72">
        <v>165</v>
      </c>
      <c r="E361" s="68">
        <v>42450</v>
      </c>
      <c r="F361" s="72">
        <v>2</v>
      </c>
      <c r="G361" s="72">
        <v>13</v>
      </c>
      <c r="H361" s="72">
        <v>0</v>
      </c>
      <c r="I361" s="72">
        <v>3</v>
      </c>
      <c r="J361" s="72" t="s">
        <v>603</v>
      </c>
      <c r="K361" s="72">
        <v>8852</v>
      </c>
      <c r="L361" s="72">
        <v>302065</v>
      </c>
      <c r="M361" s="72">
        <v>82573</v>
      </c>
      <c r="N361" s="68">
        <v>72686</v>
      </c>
      <c r="O361" s="68">
        <v>72686</v>
      </c>
      <c r="P361" s="68">
        <v>72686</v>
      </c>
      <c r="Q361" s="68">
        <v>72686</v>
      </c>
      <c r="R361" s="72" t="s">
        <v>5153</v>
      </c>
      <c r="S361" s="72" t="s">
        <v>5154</v>
      </c>
      <c r="T361" s="70">
        <f>IF(Exts[cTB52]=DATE(2099,1,1), 0, IF(Exts[minV]&gt;52, 1, 2))</f>
        <v>0</v>
      </c>
      <c r="U361" s="69">
        <f t="shared" si="12"/>
        <v>0</v>
      </c>
      <c r="V361" s="69">
        <f>IF(Exts[cTB60]=DATE(2099,1,1), 0, IF(Exts[minV]&gt;60.9, 1, 2))</f>
        <v>0</v>
      </c>
      <c r="W361" s="70">
        <f>IF(Exts[cTB61-67]=DATE(2099,1,1), 0, IF(Exts[minV]&gt;67.9, 1, 2))</f>
        <v>0</v>
      </c>
      <c r="X361" s="70">
        <f>IF( OR( Exts[cTB68]=DATE(2099,1,1), Exts[Mext]=0 ), 0, IF( OR( Exts[maxV]&lt;68, Exts[minV]&gt;68 ), 2, 3)  )</f>
        <v>0</v>
      </c>
      <c r="Y361" s="71">
        <f>IF(SUBTOTAL(3,Exts[avgusers]),Exts[avgusers],0)</f>
        <v>239</v>
      </c>
      <c r="Z361" s="69">
        <f ca="1">IF(SUBTOTAL(3,Exts[CurVersion]),TODAY()-Exts[CurVersion],0)</f>
        <v>1275</v>
      </c>
      <c r="AA361" s="69">
        <f>IF(Exts[cTB52]=DATE(2099,1,1), 0, Exts[cTB52]-$AA$6)</f>
        <v>0</v>
      </c>
      <c r="AB361" s="69">
        <f>IF(Exts[[#This Row],[cTB60]]=DATE(2099,1,1), 0, Exts[[#This Row],[cTB60]]-$AA$7)</f>
        <v>0</v>
      </c>
      <c r="AC361" s="69">
        <f>IF(Exts[[#This Row],[cTB68]]=DATE(2099,1,1), 0, Exts[[#This Row],[cTB68]]-$AA$8)</f>
        <v>0</v>
      </c>
      <c r="AD361" s="70">
        <f t="shared" si="13"/>
        <v>343</v>
      </c>
      <c r="AE361" s="70"/>
      <c r="AF361" s="70">
        <f>IF(Exts[[#This Row],[OID]], INDEX( Exts[], MATCH(Exts[[#This Row],[OID]],Exts[ID],0), MATCH("avgusers", Exts[#Headers],0) )+1, Exts[[#This Row],[avgusers]])</f>
        <v>239</v>
      </c>
      <c r="AG361" s="70"/>
      <c r="AH361" s="70"/>
      <c r="AI361" s="70"/>
    </row>
    <row r="362" spans="1:35" x14ac:dyDescent="0.35">
      <c r="A362" s="72">
        <v>559954</v>
      </c>
      <c r="B362" s="72" t="s">
        <v>965</v>
      </c>
      <c r="C362" s="72">
        <v>239</v>
      </c>
      <c r="D362" s="72">
        <v>27</v>
      </c>
      <c r="E362" s="68">
        <v>43441</v>
      </c>
      <c r="F362" s="72">
        <v>31</v>
      </c>
      <c r="G362" s="72">
        <v>60</v>
      </c>
      <c r="H362" s="72">
        <v>0</v>
      </c>
      <c r="I362" s="72">
        <v>1</v>
      </c>
      <c r="J362" s="72" t="s">
        <v>966</v>
      </c>
      <c r="K362" s="72">
        <v>11180678</v>
      </c>
      <c r="L362" s="72"/>
      <c r="M362" s="72"/>
      <c r="N362" s="68">
        <v>41985</v>
      </c>
      <c r="O362" s="68">
        <v>41985</v>
      </c>
      <c r="P362" s="68">
        <v>72686</v>
      </c>
      <c r="Q362" s="68">
        <v>72686</v>
      </c>
      <c r="R362" s="72" t="s">
        <v>6373</v>
      </c>
      <c r="S362" s="72" t="s">
        <v>3058</v>
      </c>
      <c r="T362" s="70">
        <f>IF(Exts[cTB52]=DATE(2099,1,1), 0, IF(Exts[minV]&gt;52, 1, 2))</f>
        <v>2</v>
      </c>
      <c r="U362" s="69">
        <f t="shared" si="12"/>
        <v>1</v>
      </c>
      <c r="V362" s="69">
        <f>IF(Exts[cTB60]=DATE(2099,1,1), 0, IF(Exts[minV]&gt;60.9, 1, 2))</f>
        <v>2</v>
      </c>
      <c r="W362" s="70">
        <f>IF(Exts[cTB61-67]=DATE(2099,1,1), 0, IF(Exts[minV]&gt;67.9, 1, 2))</f>
        <v>0</v>
      </c>
      <c r="X362" s="70">
        <f>IF( OR( Exts[cTB68]=DATE(2099,1,1), Exts[Mext]=0 ), 0, IF( OR( Exts[maxV]&lt;68, Exts[minV]&gt;68 ), 2, 3)  )</f>
        <v>0</v>
      </c>
      <c r="Y362" s="71">
        <f>IF(SUBTOTAL(3,Exts[avgusers]),Exts[avgusers],0)</f>
        <v>239</v>
      </c>
      <c r="Z362" s="69">
        <f ca="1">IF(SUBTOTAL(3,Exts[CurVersion]),TODAY()-Exts[CurVersion],0)</f>
        <v>284</v>
      </c>
      <c r="AA362" s="69">
        <f>IF(Exts[cTB52]=DATE(2099,1,1), 0, Exts[cTB52]-$AA$6)</f>
        <v>-813</v>
      </c>
      <c r="AB362" s="69">
        <f>IF(Exts[[#This Row],[cTB60]]=DATE(2099,1,1), 0, Exts[[#This Row],[cTB60]]-$AA$7)</f>
        <v>-1275</v>
      </c>
      <c r="AC362" s="69">
        <f>IF(Exts[[#This Row],[cTB68]]=DATE(2099,1,1), 0, Exts[[#This Row],[cTB68]]-$AA$8)</f>
        <v>0</v>
      </c>
      <c r="AD362" s="70">
        <f t="shared" si="13"/>
        <v>344</v>
      </c>
      <c r="AE362" s="70"/>
      <c r="AF362" s="70">
        <f>IF(Exts[[#This Row],[OID]], INDEX( Exts[], MATCH(Exts[[#This Row],[OID]],Exts[ID],0), MATCH("avgusers", Exts[#Headers],0) )+1, Exts[[#This Row],[avgusers]])</f>
        <v>239</v>
      </c>
      <c r="AG362" s="70"/>
      <c r="AH362" s="70"/>
      <c r="AI362" s="70"/>
    </row>
    <row r="363" spans="1:35" x14ac:dyDescent="0.35">
      <c r="A363" s="72">
        <v>415184</v>
      </c>
      <c r="B363" s="72" t="s">
        <v>957</v>
      </c>
      <c r="C363" s="72">
        <v>234</v>
      </c>
      <c r="D363" s="72">
        <v>25</v>
      </c>
      <c r="E363" s="68">
        <v>43430</v>
      </c>
      <c r="F363" s="72">
        <v>3</v>
      </c>
      <c r="G363" s="72">
        <v>60</v>
      </c>
      <c r="H363" s="72">
        <v>0</v>
      </c>
      <c r="I363" s="72">
        <v>1</v>
      </c>
      <c r="J363" s="72" t="s">
        <v>958</v>
      </c>
      <c r="K363" s="72">
        <v>5944857</v>
      </c>
      <c r="L363" s="72"/>
      <c r="M363" s="72"/>
      <c r="N363" s="68">
        <v>43428</v>
      </c>
      <c r="O363" s="68">
        <v>43428</v>
      </c>
      <c r="P363" s="68">
        <v>72686</v>
      </c>
      <c r="Q363" s="68">
        <v>72686</v>
      </c>
      <c r="R363" s="72" t="s">
        <v>6145</v>
      </c>
      <c r="S363" s="72" t="s">
        <v>3058</v>
      </c>
      <c r="T363" s="70">
        <f>IF(Exts[cTB52]=DATE(2099,1,1), 0, IF(Exts[minV]&gt;52, 1, 2))</f>
        <v>2</v>
      </c>
      <c r="U363" s="69">
        <f t="shared" si="12"/>
        <v>1</v>
      </c>
      <c r="V363" s="69">
        <f>IF(Exts[cTB60]=DATE(2099,1,1), 0, IF(Exts[minV]&gt;60.9, 1, 2))</f>
        <v>2</v>
      </c>
      <c r="W363" s="70">
        <f>IF(Exts[cTB61-67]=DATE(2099,1,1), 0, IF(Exts[minV]&gt;67.9, 1, 2))</f>
        <v>0</v>
      </c>
      <c r="X363" s="70">
        <f>IF( OR( Exts[cTB68]=DATE(2099,1,1), Exts[Mext]=0 ), 0, IF( OR( Exts[maxV]&lt;68, Exts[minV]&gt;68 ), 2, 3)  )</f>
        <v>0</v>
      </c>
      <c r="Y363" s="71">
        <f>IF(SUBTOTAL(3,Exts[avgusers]),Exts[avgusers],0)</f>
        <v>234</v>
      </c>
      <c r="Z363" s="69">
        <f ca="1">IF(SUBTOTAL(3,Exts[CurVersion]),TODAY()-Exts[CurVersion],0)</f>
        <v>295</v>
      </c>
      <c r="AA363" s="69">
        <f>IF(Exts[cTB52]=DATE(2099,1,1), 0, Exts[cTB52]-$AA$6)</f>
        <v>630</v>
      </c>
      <c r="AB363" s="69">
        <f>IF(Exts[[#This Row],[cTB60]]=DATE(2099,1,1), 0, Exts[[#This Row],[cTB60]]-$AA$7)</f>
        <v>168</v>
      </c>
      <c r="AC363" s="69">
        <f>IF(Exts[[#This Row],[cTB68]]=DATE(2099,1,1), 0, Exts[[#This Row],[cTB68]]-$AA$8)</f>
        <v>0</v>
      </c>
      <c r="AD363" s="70">
        <f t="shared" si="13"/>
        <v>345</v>
      </c>
      <c r="AE363" s="70"/>
      <c r="AF363" s="70">
        <f>IF(Exts[[#This Row],[OID]], INDEX( Exts[], MATCH(Exts[[#This Row],[OID]],Exts[ID],0), MATCH("avgusers", Exts[#Headers],0) )+1, Exts[[#This Row],[avgusers]])</f>
        <v>234</v>
      </c>
      <c r="AG363" s="70"/>
      <c r="AH363" s="70"/>
      <c r="AI363" s="70"/>
    </row>
    <row r="364" spans="1:35" x14ac:dyDescent="0.35">
      <c r="A364" s="72">
        <v>642320</v>
      </c>
      <c r="B364" s="72" t="s">
        <v>969</v>
      </c>
      <c r="C364" s="72">
        <v>233</v>
      </c>
      <c r="D364" s="72">
        <v>38</v>
      </c>
      <c r="E364" s="68">
        <v>43681</v>
      </c>
      <c r="F364" s="72">
        <v>68</v>
      </c>
      <c r="G364" s="72">
        <v>100</v>
      </c>
      <c r="H364" s="72">
        <v>1</v>
      </c>
      <c r="I364" s="72">
        <v>1</v>
      </c>
      <c r="J364" s="72" t="s">
        <v>970</v>
      </c>
      <c r="K364" s="72">
        <v>11467804</v>
      </c>
      <c r="L364" s="72"/>
      <c r="M364" s="72"/>
      <c r="N364" s="68">
        <v>42258</v>
      </c>
      <c r="O364" s="68">
        <v>42258</v>
      </c>
      <c r="P364" s="68">
        <v>72686</v>
      </c>
      <c r="Q364" s="68">
        <v>43678</v>
      </c>
      <c r="R364" s="72" t="s">
        <v>6465</v>
      </c>
      <c r="S364" s="72" t="s">
        <v>3058</v>
      </c>
      <c r="T364" s="70">
        <f>IF(Exts[cTB52]=DATE(2099,1,1), 0, IF(Exts[minV]&gt;52, 1, 2))</f>
        <v>1</v>
      </c>
      <c r="U364" s="69">
        <f t="shared" si="12"/>
        <v>0</v>
      </c>
      <c r="V364" s="69">
        <f>IF(Exts[cTB60]=DATE(2099,1,1), 0, IF(Exts[minV]&gt;60.9, 1, 2))</f>
        <v>1</v>
      </c>
      <c r="W364" s="70">
        <f>IF(Exts[cTB61-67]=DATE(2099,1,1), 0, IF(Exts[minV]&gt;67.9, 1, 2))</f>
        <v>0</v>
      </c>
      <c r="X364" s="70">
        <f>IF( OR( Exts[cTB68]=DATE(2099,1,1), Exts[Mext]=0 ), 0, IF( OR( Exts[maxV]&lt;68, Exts[minV]&gt;68 ), 2, 3)  )</f>
        <v>3</v>
      </c>
      <c r="Y364" s="71">
        <f>IF(SUBTOTAL(3,Exts[avgusers]),Exts[avgusers],0)</f>
        <v>233</v>
      </c>
      <c r="Z364" s="69">
        <f ca="1">IF(SUBTOTAL(3,Exts[CurVersion]),TODAY()-Exts[CurVersion],0)</f>
        <v>44</v>
      </c>
      <c r="AA364" s="69">
        <f>IF(Exts[cTB52]=DATE(2099,1,1), 0, Exts[cTB52]-$AA$6)</f>
        <v>-540</v>
      </c>
      <c r="AB364" s="69">
        <f>IF(Exts[[#This Row],[cTB60]]=DATE(2099,1,1), 0, Exts[[#This Row],[cTB60]]-$AA$7)</f>
        <v>-1002</v>
      </c>
      <c r="AC364" s="69">
        <f>IF(Exts[[#This Row],[cTB68]]=DATE(2099,1,1), 0, Exts[[#This Row],[cTB68]]-$AA$8)</f>
        <v>-19</v>
      </c>
      <c r="AD364" s="70">
        <f t="shared" si="13"/>
        <v>346</v>
      </c>
      <c r="AE364" s="70"/>
      <c r="AF364" s="70">
        <f>IF(Exts[[#This Row],[OID]], INDEX( Exts[], MATCH(Exts[[#This Row],[OID]],Exts[ID],0), MATCH("avgusers", Exts[#Headers],0) )+1, Exts[[#This Row],[avgusers]])</f>
        <v>233</v>
      </c>
      <c r="AG364" s="70"/>
      <c r="AH364" s="70"/>
      <c r="AI364" s="70"/>
    </row>
    <row r="365" spans="1:35" x14ac:dyDescent="0.35">
      <c r="A365" s="72">
        <v>1852</v>
      </c>
      <c r="B365" s="72" t="s">
        <v>608</v>
      </c>
      <c r="C365" s="72">
        <v>228</v>
      </c>
      <c r="D365" s="72">
        <v>337</v>
      </c>
      <c r="E365" s="68">
        <v>40766</v>
      </c>
      <c r="F365" s="72">
        <v>2</v>
      </c>
      <c r="G365" s="72">
        <v>20</v>
      </c>
      <c r="H365" s="72">
        <v>0</v>
      </c>
      <c r="I365" s="72">
        <v>1</v>
      </c>
      <c r="J365" s="72" t="s">
        <v>312</v>
      </c>
      <c r="K365" s="72">
        <v>237</v>
      </c>
      <c r="L365" s="72"/>
      <c r="M365" s="72"/>
      <c r="N365" s="68">
        <v>72686</v>
      </c>
      <c r="O365" s="68">
        <v>72686</v>
      </c>
      <c r="P365" s="68">
        <v>72686</v>
      </c>
      <c r="Q365" s="68">
        <v>72686</v>
      </c>
      <c r="R365" s="72" t="s">
        <v>5077</v>
      </c>
      <c r="S365" s="72" t="s">
        <v>5078</v>
      </c>
      <c r="T365" s="70">
        <f>IF(Exts[cTB52]=DATE(2099,1,1), 0, IF(Exts[minV]&gt;52, 1, 2))</f>
        <v>0</v>
      </c>
      <c r="U365" s="69">
        <f t="shared" si="12"/>
        <v>0</v>
      </c>
      <c r="V365" s="69">
        <f>IF(Exts[cTB60]=DATE(2099,1,1), 0, IF(Exts[minV]&gt;60.9, 1, 2))</f>
        <v>0</v>
      </c>
      <c r="W365" s="70">
        <f>IF(Exts[cTB61-67]=DATE(2099,1,1), 0, IF(Exts[minV]&gt;67.9, 1, 2))</f>
        <v>0</v>
      </c>
      <c r="X365" s="70">
        <f>IF( OR( Exts[cTB68]=DATE(2099,1,1), Exts[Mext]=0 ), 0, IF( OR( Exts[maxV]&lt;68, Exts[minV]&gt;68 ), 2, 3)  )</f>
        <v>0</v>
      </c>
      <c r="Y365" s="71">
        <f>IF(SUBTOTAL(3,Exts[avgusers]),Exts[avgusers],0)</f>
        <v>228</v>
      </c>
      <c r="Z365" s="69">
        <f ca="1">IF(SUBTOTAL(3,Exts[CurVersion]),TODAY()-Exts[CurVersion],0)</f>
        <v>2959</v>
      </c>
      <c r="AA365" s="69">
        <f>IF(Exts[cTB52]=DATE(2099,1,1), 0, Exts[cTB52]-$AA$6)</f>
        <v>0</v>
      </c>
      <c r="AB365" s="69">
        <f>IF(Exts[[#This Row],[cTB60]]=DATE(2099,1,1), 0, Exts[[#This Row],[cTB60]]-$AA$7)</f>
        <v>0</v>
      </c>
      <c r="AC365" s="69">
        <f>IF(Exts[[#This Row],[cTB68]]=DATE(2099,1,1), 0, Exts[[#This Row],[cTB68]]-$AA$8)</f>
        <v>0</v>
      </c>
      <c r="AD365" s="70">
        <f t="shared" si="13"/>
        <v>347</v>
      </c>
      <c r="AE365" s="70"/>
      <c r="AF365" s="70">
        <f>IF(Exts[[#This Row],[OID]], INDEX( Exts[], MATCH(Exts[[#This Row],[OID]],Exts[ID],0), MATCH("avgusers", Exts[#Headers],0) )+1, Exts[[#This Row],[avgusers]])</f>
        <v>228</v>
      </c>
      <c r="AG365" s="70"/>
      <c r="AH365" s="70"/>
      <c r="AI365" s="70"/>
    </row>
    <row r="366" spans="1:35" x14ac:dyDescent="0.35">
      <c r="A366" s="72">
        <v>355792</v>
      </c>
      <c r="B366" s="72" t="s">
        <v>619</v>
      </c>
      <c r="C366" s="72">
        <v>227</v>
      </c>
      <c r="D366" s="72">
        <v>83</v>
      </c>
      <c r="E366" s="68">
        <v>42493</v>
      </c>
      <c r="F366" s="72">
        <v>16</v>
      </c>
      <c r="G366" s="72">
        <v>57</v>
      </c>
      <c r="H366" s="72">
        <v>0</v>
      </c>
      <c r="I366" s="72">
        <v>1</v>
      </c>
      <c r="J366" s="72" t="s">
        <v>317</v>
      </c>
      <c r="K366" s="72">
        <v>12996185</v>
      </c>
      <c r="L366" s="72"/>
      <c r="M366" s="72"/>
      <c r="N366" s="68">
        <v>42493</v>
      </c>
      <c r="O366" s="68">
        <v>72686</v>
      </c>
      <c r="P366" s="68">
        <v>72686</v>
      </c>
      <c r="Q366" s="68">
        <v>72686</v>
      </c>
      <c r="R366" s="72" t="s">
        <v>5963</v>
      </c>
      <c r="S366" s="72" t="s">
        <v>5248</v>
      </c>
      <c r="T366" s="70">
        <f>IF(Exts[cTB52]=DATE(2099,1,1), 0, IF(Exts[minV]&gt;52, 1, 2))</f>
        <v>2</v>
      </c>
      <c r="U366" s="69">
        <f t="shared" si="12"/>
        <v>0</v>
      </c>
      <c r="V366" s="69">
        <f>IF(Exts[cTB60]=DATE(2099,1,1), 0, IF(Exts[minV]&gt;60.9, 1, 2))</f>
        <v>0</v>
      </c>
      <c r="W366" s="70">
        <f>IF(Exts[cTB61-67]=DATE(2099,1,1), 0, IF(Exts[minV]&gt;67.9, 1, 2))</f>
        <v>0</v>
      </c>
      <c r="X366" s="70">
        <f>IF( OR( Exts[cTB68]=DATE(2099,1,1), Exts[Mext]=0 ), 0, IF( OR( Exts[maxV]&lt;68, Exts[minV]&gt;68 ), 2, 3)  )</f>
        <v>0</v>
      </c>
      <c r="Y366" s="71">
        <f>IF(SUBTOTAL(3,Exts[avgusers]),Exts[avgusers],0)</f>
        <v>227</v>
      </c>
      <c r="Z366" s="69">
        <f ca="1">IF(SUBTOTAL(3,Exts[CurVersion]),TODAY()-Exts[CurVersion],0)</f>
        <v>1232</v>
      </c>
      <c r="AA366" s="69">
        <f>IF(Exts[cTB52]=DATE(2099,1,1), 0, Exts[cTB52]-$AA$6)</f>
        <v>-305</v>
      </c>
      <c r="AB366" s="69">
        <f>IF(Exts[[#This Row],[cTB60]]=DATE(2099,1,1), 0, Exts[[#This Row],[cTB60]]-$AA$7)</f>
        <v>0</v>
      </c>
      <c r="AC366" s="69">
        <f>IF(Exts[[#This Row],[cTB68]]=DATE(2099,1,1), 0, Exts[[#This Row],[cTB68]]-$AA$8)</f>
        <v>0</v>
      </c>
      <c r="AD366" s="70">
        <f t="shared" si="13"/>
        <v>348</v>
      </c>
      <c r="AE366" s="70"/>
      <c r="AF366" s="70">
        <f>IF(Exts[[#This Row],[OID]], INDEX( Exts[], MATCH(Exts[[#This Row],[OID]],Exts[ID],0), MATCH("avgusers", Exts[#Headers],0) )+1, Exts[[#This Row],[avgusers]])</f>
        <v>227</v>
      </c>
      <c r="AG366" s="70"/>
      <c r="AH366" s="70"/>
      <c r="AI366" s="70"/>
    </row>
    <row r="367" spans="1:35" x14ac:dyDescent="0.35">
      <c r="A367" s="72">
        <v>578400</v>
      </c>
      <c r="B367" s="72" t="s">
        <v>953</v>
      </c>
      <c r="C367" s="72">
        <v>227</v>
      </c>
      <c r="D367" s="72">
        <v>36</v>
      </c>
      <c r="E367" s="68">
        <v>43424</v>
      </c>
      <c r="F367" s="72">
        <v>10</v>
      </c>
      <c r="G367" s="72">
        <v>67</v>
      </c>
      <c r="H367" s="72">
        <v>0</v>
      </c>
      <c r="I367" s="72">
        <v>1</v>
      </c>
      <c r="J367" s="72" t="s">
        <v>954</v>
      </c>
      <c r="K367" s="72">
        <v>11425226</v>
      </c>
      <c r="L367" s="72"/>
      <c r="M367" s="72"/>
      <c r="N367" s="68">
        <v>42030</v>
      </c>
      <c r="O367" s="68">
        <v>43054</v>
      </c>
      <c r="P367" s="68">
        <v>43424</v>
      </c>
      <c r="Q367" s="68">
        <v>72686</v>
      </c>
      <c r="R367" s="72" t="s">
        <v>6389</v>
      </c>
      <c r="S367" s="72" t="s">
        <v>3058</v>
      </c>
      <c r="T367" s="70">
        <f>IF(Exts[cTB52]=DATE(2099,1,1), 0, IF(Exts[minV]&gt;52, 1, 2))</f>
        <v>2</v>
      </c>
      <c r="U367" s="69">
        <f t="shared" si="12"/>
        <v>1</v>
      </c>
      <c r="V367" s="69">
        <f>IF(Exts[cTB60]=DATE(2099,1,1), 0, IF(Exts[minV]&gt;60.9, 1, 2))</f>
        <v>2</v>
      </c>
      <c r="W367" s="70">
        <f>IF(Exts[cTB61-67]=DATE(2099,1,1), 0, IF(Exts[minV]&gt;67.9, 1, 2))</f>
        <v>2</v>
      </c>
      <c r="X367" s="70">
        <f>IF( OR( Exts[cTB68]=DATE(2099,1,1), Exts[Mext]=0 ), 0, IF( OR( Exts[maxV]&lt;68, Exts[minV]&gt;68 ), 2, 3)  )</f>
        <v>0</v>
      </c>
      <c r="Y367" s="71">
        <f>IF(SUBTOTAL(3,Exts[avgusers]),Exts[avgusers],0)</f>
        <v>227</v>
      </c>
      <c r="Z367" s="69">
        <f ca="1">IF(SUBTOTAL(3,Exts[CurVersion]),TODAY()-Exts[CurVersion],0)</f>
        <v>301</v>
      </c>
      <c r="AA367" s="69">
        <f>IF(Exts[cTB52]=DATE(2099,1,1), 0, Exts[cTB52]-$AA$6)</f>
        <v>-768</v>
      </c>
      <c r="AB367" s="69">
        <f>IF(Exts[[#This Row],[cTB60]]=DATE(2099,1,1), 0, Exts[[#This Row],[cTB60]]-$AA$7)</f>
        <v>-206</v>
      </c>
      <c r="AC367" s="69">
        <f>IF(Exts[[#This Row],[cTB68]]=DATE(2099,1,1), 0, Exts[[#This Row],[cTB68]]-$AA$8)</f>
        <v>0</v>
      </c>
      <c r="AD367" s="70">
        <f t="shared" si="13"/>
        <v>349</v>
      </c>
      <c r="AE367" s="70"/>
      <c r="AF367" s="70">
        <f>IF(Exts[[#This Row],[OID]], INDEX( Exts[], MATCH(Exts[[#This Row],[OID]],Exts[ID],0), MATCH("avgusers", Exts[#Headers],0) )+1, Exts[[#This Row],[avgusers]])</f>
        <v>227</v>
      </c>
      <c r="AG367" s="70"/>
      <c r="AH367" s="70"/>
      <c r="AI367" s="70"/>
    </row>
    <row r="368" spans="1:35" x14ac:dyDescent="0.35">
      <c r="A368" s="72">
        <v>5296</v>
      </c>
      <c r="B368" s="72" t="s">
        <v>943</v>
      </c>
      <c r="C368" s="72">
        <v>226</v>
      </c>
      <c r="D368" s="72">
        <v>37</v>
      </c>
      <c r="E368" s="68">
        <v>41193</v>
      </c>
      <c r="F368" s="72">
        <v>3</v>
      </c>
      <c r="G368" s="72">
        <v>21</v>
      </c>
      <c r="H368" s="72">
        <v>0</v>
      </c>
      <c r="I368" s="72">
        <v>1</v>
      </c>
      <c r="J368" s="72" t="s">
        <v>944</v>
      </c>
      <c r="K368" s="72">
        <v>179906</v>
      </c>
      <c r="L368" s="72"/>
      <c r="M368" s="72"/>
      <c r="N368" s="68">
        <v>72686</v>
      </c>
      <c r="O368" s="68">
        <v>72686</v>
      </c>
      <c r="P368" s="68">
        <v>72686</v>
      </c>
      <c r="Q368" s="68">
        <v>72686</v>
      </c>
      <c r="R368" s="72" t="s">
        <v>5322</v>
      </c>
      <c r="S368" s="72" t="s">
        <v>3058</v>
      </c>
      <c r="T368" s="70">
        <f>IF(Exts[cTB52]=DATE(2099,1,1), 0, IF(Exts[minV]&gt;52, 1, 2))</f>
        <v>0</v>
      </c>
      <c r="U368" s="69">
        <f t="shared" si="12"/>
        <v>0</v>
      </c>
      <c r="V368" s="69">
        <f>IF(Exts[cTB60]=DATE(2099,1,1), 0, IF(Exts[minV]&gt;60.9, 1, 2))</f>
        <v>0</v>
      </c>
      <c r="W368" s="70">
        <f>IF(Exts[cTB61-67]=DATE(2099,1,1), 0, IF(Exts[minV]&gt;67.9, 1, 2))</f>
        <v>0</v>
      </c>
      <c r="X368" s="70">
        <f>IF( OR( Exts[cTB68]=DATE(2099,1,1), Exts[Mext]=0 ), 0, IF( OR( Exts[maxV]&lt;68, Exts[minV]&gt;68 ), 2, 3)  )</f>
        <v>0</v>
      </c>
      <c r="Y368" s="71">
        <f>IF(SUBTOTAL(3,Exts[avgusers]),Exts[avgusers],0)</f>
        <v>226</v>
      </c>
      <c r="Z368" s="69">
        <f ca="1">IF(SUBTOTAL(3,Exts[CurVersion]),TODAY()-Exts[CurVersion],0)</f>
        <v>2532</v>
      </c>
      <c r="AA368" s="69">
        <f>IF(Exts[cTB52]=DATE(2099,1,1), 0, Exts[cTB52]-$AA$6)</f>
        <v>0</v>
      </c>
      <c r="AB368" s="69">
        <f>IF(Exts[[#This Row],[cTB60]]=DATE(2099,1,1), 0, Exts[[#This Row],[cTB60]]-$AA$7)</f>
        <v>0</v>
      </c>
      <c r="AC368" s="69">
        <f>IF(Exts[[#This Row],[cTB68]]=DATE(2099,1,1), 0, Exts[[#This Row],[cTB68]]-$AA$8)</f>
        <v>0</v>
      </c>
      <c r="AD368" s="70">
        <f t="shared" si="13"/>
        <v>350</v>
      </c>
      <c r="AE368" s="70"/>
      <c r="AF368" s="70">
        <f>IF(Exts[[#This Row],[OID]], INDEX( Exts[], MATCH(Exts[[#This Row],[OID]],Exts[ID],0), MATCH("avgusers", Exts[#Headers],0) )+1, Exts[[#This Row],[avgusers]])</f>
        <v>226</v>
      </c>
      <c r="AG368" s="70"/>
      <c r="AH368" s="70"/>
      <c r="AI368" s="70"/>
    </row>
    <row r="369" spans="1:35" x14ac:dyDescent="0.35">
      <c r="A369" s="72">
        <v>3851</v>
      </c>
      <c r="B369" s="72" t="s">
        <v>947</v>
      </c>
      <c r="C369" s="72">
        <v>225</v>
      </c>
      <c r="D369" s="72">
        <v>25</v>
      </c>
      <c r="E369" s="68">
        <v>40975</v>
      </c>
      <c r="F369" s="72">
        <v>3.1</v>
      </c>
      <c r="G369" s="72">
        <v>12</v>
      </c>
      <c r="H369" s="72">
        <v>0</v>
      </c>
      <c r="I369" s="72">
        <v>1</v>
      </c>
      <c r="J369" s="72" t="s">
        <v>948</v>
      </c>
      <c r="K369" s="72">
        <v>4723245</v>
      </c>
      <c r="L369" s="72"/>
      <c r="M369" s="72"/>
      <c r="N369" s="68">
        <v>72686</v>
      </c>
      <c r="O369" s="68">
        <v>72686</v>
      </c>
      <c r="P369" s="68">
        <v>72686</v>
      </c>
      <c r="Q369" s="68">
        <v>72686</v>
      </c>
      <c r="R369" s="72" t="s">
        <v>5213</v>
      </c>
      <c r="S369" s="72" t="s">
        <v>3058</v>
      </c>
      <c r="T369" s="70">
        <f>IF(Exts[cTB52]=DATE(2099,1,1), 0, IF(Exts[minV]&gt;52, 1, 2))</f>
        <v>0</v>
      </c>
      <c r="U369" s="69">
        <f t="shared" si="12"/>
        <v>0</v>
      </c>
      <c r="V369" s="69">
        <f>IF(Exts[cTB60]=DATE(2099,1,1), 0, IF(Exts[minV]&gt;60.9, 1, 2))</f>
        <v>0</v>
      </c>
      <c r="W369" s="70">
        <f>IF(Exts[cTB61-67]=DATE(2099,1,1), 0, IF(Exts[minV]&gt;67.9, 1, 2))</f>
        <v>0</v>
      </c>
      <c r="X369" s="70">
        <f>IF( OR( Exts[cTB68]=DATE(2099,1,1), Exts[Mext]=0 ), 0, IF( OR( Exts[maxV]&lt;68, Exts[minV]&gt;68 ), 2, 3)  )</f>
        <v>0</v>
      </c>
      <c r="Y369" s="71">
        <f>IF(SUBTOTAL(3,Exts[avgusers]),Exts[avgusers],0)</f>
        <v>225</v>
      </c>
      <c r="Z369" s="69">
        <f ca="1">IF(SUBTOTAL(3,Exts[CurVersion]),TODAY()-Exts[CurVersion],0)</f>
        <v>2750</v>
      </c>
      <c r="AA369" s="69">
        <f>IF(Exts[cTB52]=DATE(2099,1,1), 0, Exts[cTB52]-$AA$6)</f>
        <v>0</v>
      </c>
      <c r="AB369" s="69">
        <f>IF(Exts[[#This Row],[cTB60]]=DATE(2099,1,1), 0, Exts[[#This Row],[cTB60]]-$AA$7)</f>
        <v>0</v>
      </c>
      <c r="AC369" s="69">
        <f>IF(Exts[[#This Row],[cTB68]]=DATE(2099,1,1), 0, Exts[[#This Row],[cTB68]]-$AA$8)</f>
        <v>0</v>
      </c>
      <c r="AD369" s="70">
        <f t="shared" si="13"/>
        <v>351</v>
      </c>
      <c r="AE369" s="70"/>
      <c r="AF369" s="70">
        <f>IF(Exts[[#This Row],[OID]], INDEX( Exts[], MATCH(Exts[[#This Row],[OID]],Exts[ID],0), MATCH("avgusers", Exts[#Headers],0) )+1, Exts[[#This Row],[avgusers]])</f>
        <v>225</v>
      </c>
      <c r="AG369" s="70"/>
      <c r="AH369" s="70"/>
      <c r="AI369" s="70"/>
    </row>
    <row r="370" spans="1:35" x14ac:dyDescent="0.35">
      <c r="A370" s="72">
        <v>354884</v>
      </c>
      <c r="B370" s="72" t="s">
        <v>609</v>
      </c>
      <c r="C370" s="72">
        <v>225</v>
      </c>
      <c r="D370" s="72">
        <v>209</v>
      </c>
      <c r="E370" s="68">
        <v>42724</v>
      </c>
      <c r="F370" s="72">
        <v>10</v>
      </c>
      <c r="G370" s="72">
        <v>56</v>
      </c>
      <c r="H370" s="72">
        <v>0</v>
      </c>
      <c r="I370" s="72">
        <v>1</v>
      </c>
      <c r="J370" s="72" t="s">
        <v>147</v>
      </c>
      <c r="K370" s="72">
        <v>5641642</v>
      </c>
      <c r="L370" s="72"/>
      <c r="M370" s="72"/>
      <c r="N370" s="68">
        <v>42650</v>
      </c>
      <c r="O370" s="68">
        <v>72686</v>
      </c>
      <c r="P370" s="68">
        <v>72686</v>
      </c>
      <c r="Q370" s="68">
        <v>72686</v>
      </c>
      <c r="R370" s="72" t="s">
        <v>5960</v>
      </c>
      <c r="S370" s="72" t="s">
        <v>3058</v>
      </c>
      <c r="T370" s="70">
        <f>IF(Exts[cTB52]=DATE(2099,1,1), 0, IF(Exts[minV]&gt;52, 1, 2))</f>
        <v>2</v>
      </c>
      <c r="U370" s="69">
        <f t="shared" si="12"/>
        <v>0</v>
      </c>
      <c r="V370" s="69">
        <f>IF(Exts[cTB60]=DATE(2099,1,1), 0, IF(Exts[minV]&gt;60.9, 1, 2))</f>
        <v>0</v>
      </c>
      <c r="W370" s="70">
        <f>IF(Exts[cTB61-67]=DATE(2099,1,1), 0, IF(Exts[minV]&gt;67.9, 1, 2))</f>
        <v>0</v>
      </c>
      <c r="X370" s="70">
        <f>IF( OR( Exts[cTB68]=DATE(2099,1,1), Exts[Mext]=0 ), 0, IF( OR( Exts[maxV]&lt;68, Exts[minV]&gt;68 ), 2, 3)  )</f>
        <v>0</v>
      </c>
      <c r="Y370" s="71">
        <f>IF(SUBTOTAL(3,Exts[avgusers]),Exts[avgusers],0)</f>
        <v>225</v>
      </c>
      <c r="Z370" s="69">
        <f ca="1">IF(SUBTOTAL(3,Exts[CurVersion]),TODAY()-Exts[CurVersion],0)</f>
        <v>1001</v>
      </c>
      <c r="AA370" s="69">
        <f>IF(Exts[cTB52]=DATE(2099,1,1), 0, Exts[cTB52]-$AA$6)</f>
        <v>-148</v>
      </c>
      <c r="AB370" s="69">
        <f>IF(Exts[[#This Row],[cTB60]]=DATE(2099,1,1), 0, Exts[[#This Row],[cTB60]]-$AA$7)</f>
        <v>0</v>
      </c>
      <c r="AC370" s="69">
        <f>IF(Exts[[#This Row],[cTB68]]=DATE(2099,1,1), 0, Exts[[#This Row],[cTB68]]-$AA$8)</f>
        <v>0</v>
      </c>
      <c r="AD370" s="70">
        <f t="shared" si="13"/>
        <v>352</v>
      </c>
      <c r="AE370" s="70"/>
      <c r="AF370" s="70">
        <f>IF(Exts[[#This Row],[OID]], INDEX( Exts[], MATCH(Exts[[#This Row],[OID]],Exts[ID],0), MATCH("avgusers", Exts[#Headers],0) )+1, Exts[[#This Row],[avgusers]])</f>
        <v>225</v>
      </c>
      <c r="AG370" s="70"/>
      <c r="AH370" s="70"/>
      <c r="AI370" s="70"/>
    </row>
    <row r="371" spans="1:35" x14ac:dyDescent="0.35">
      <c r="A371" s="72">
        <v>453420</v>
      </c>
      <c r="B371" s="72" t="s">
        <v>616</v>
      </c>
      <c r="C371" s="72">
        <v>223</v>
      </c>
      <c r="D371" s="72">
        <v>80</v>
      </c>
      <c r="E371" s="68">
        <v>43661</v>
      </c>
      <c r="F371" s="72">
        <v>13</v>
      </c>
      <c r="G371" s="72">
        <v>52</v>
      </c>
      <c r="H371" s="72">
        <v>0</v>
      </c>
      <c r="I371" s="72">
        <v>1</v>
      </c>
      <c r="J371" s="72" t="s">
        <v>316</v>
      </c>
      <c r="K371" s="72">
        <v>10128470</v>
      </c>
      <c r="L371" s="72"/>
      <c r="M371" s="72"/>
      <c r="N371" s="68">
        <v>42836</v>
      </c>
      <c r="O371" s="68">
        <v>72686</v>
      </c>
      <c r="P371" s="68">
        <v>72686</v>
      </c>
      <c r="Q371" s="68">
        <v>72686</v>
      </c>
      <c r="R371" s="72" t="s">
        <v>6203</v>
      </c>
      <c r="S371" s="72" t="s">
        <v>6204</v>
      </c>
      <c r="T371" s="70">
        <f>IF(Exts[cTB52]=DATE(2099,1,1), 0, IF(Exts[minV]&gt;52, 1, 2))</f>
        <v>2</v>
      </c>
      <c r="U371" s="69">
        <f t="shared" si="12"/>
        <v>0</v>
      </c>
      <c r="V371" s="69">
        <f>IF(Exts[cTB60]=DATE(2099,1,1), 0, IF(Exts[minV]&gt;60.9, 1, 2))</f>
        <v>0</v>
      </c>
      <c r="W371" s="70">
        <f>IF(Exts[cTB61-67]=DATE(2099,1,1), 0, IF(Exts[minV]&gt;67.9, 1, 2))</f>
        <v>0</v>
      </c>
      <c r="X371" s="70">
        <f>IF( OR( Exts[cTB68]=DATE(2099,1,1), Exts[Mext]=0 ), 0, IF( OR( Exts[maxV]&lt;68, Exts[minV]&gt;68 ), 2, 3)  )</f>
        <v>0</v>
      </c>
      <c r="Y371" s="71">
        <f>IF(SUBTOTAL(3,Exts[avgusers]),Exts[avgusers],0)</f>
        <v>223</v>
      </c>
      <c r="Z371" s="69">
        <f ca="1">IF(SUBTOTAL(3,Exts[CurVersion]),TODAY()-Exts[CurVersion],0)</f>
        <v>64</v>
      </c>
      <c r="AA371" s="69">
        <f>IF(Exts[cTB52]=DATE(2099,1,1), 0, Exts[cTB52]-$AA$6)</f>
        <v>38</v>
      </c>
      <c r="AB371" s="69">
        <f>IF(Exts[[#This Row],[cTB60]]=DATE(2099,1,1), 0, Exts[[#This Row],[cTB60]]-$AA$7)</f>
        <v>0</v>
      </c>
      <c r="AC371" s="69">
        <f>IF(Exts[[#This Row],[cTB68]]=DATE(2099,1,1), 0, Exts[[#This Row],[cTB68]]-$AA$8)</f>
        <v>0</v>
      </c>
      <c r="AD371" s="70">
        <f t="shared" si="13"/>
        <v>353</v>
      </c>
      <c r="AE371" s="70"/>
      <c r="AF371" s="70">
        <f>IF(Exts[[#This Row],[OID]], INDEX( Exts[], MATCH(Exts[[#This Row],[OID]],Exts[ID],0), MATCH("avgusers", Exts[#Headers],0) )+1, Exts[[#This Row],[avgusers]])</f>
        <v>223</v>
      </c>
      <c r="AG371" s="70"/>
      <c r="AH371" s="70"/>
      <c r="AI371" s="70"/>
    </row>
    <row r="372" spans="1:35" x14ac:dyDescent="0.35">
      <c r="A372" s="72">
        <v>914599</v>
      </c>
      <c r="B372" s="72" t="s">
        <v>613</v>
      </c>
      <c r="C372" s="72">
        <v>223</v>
      </c>
      <c r="D372" s="72">
        <v>161</v>
      </c>
      <c r="E372" s="68">
        <v>43409</v>
      </c>
      <c r="F372" s="72">
        <v>48</v>
      </c>
      <c r="G372" s="72">
        <v>59</v>
      </c>
      <c r="H372" s="72">
        <v>0</v>
      </c>
      <c r="I372" s="72">
        <v>1</v>
      </c>
      <c r="J372" s="72" t="s">
        <v>314</v>
      </c>
      <c r="K372" s="72">
        <v>13650523</v>
      </c>
      <c r="L372" s="72"/>
      <c r="M372" s="72"/>
      <c r="N372" s="68">
        <v>43101</v>
      </c>
      <c r="O372" s="68">
        <v>43109</v>
      </c>
      <c r="P372" s="68">
        <v>72686</v>
      </c>
      <c r="Q372" s="68">
        <v>72686</v>
      </c>
      <c r="R372" s="72" t="s">
        <v>6647</v>
      </c>
      <c r="S372" s="72" t="s">
        <v>6648</v>
      </c>
      <c r="T372" s="70">
        <f>IF(Exts[cTB52]=DATE(2099,1,1), 0, IF(Exts[minV]&gt;52, 1, 2))</f>
        <v>2</v>
      </c>
      <c r="U372" s="69">
        <f t="shared" si="12"/>
        <v>1</v>
      </c>
      <c r="V372" s="69">
        <f>IF(Exts[cTB60]=DATE(2099,1,1), 0, IF(Exts[minV]&gt;60.9, 1, 2))</f>
        <v>2</v>
      </c>
      <c r="W372" s="70">
        <f>IF(Exts[cTB61-67]=DATE(2099,1,1), 0, IF(Exts[minV]&gt;67.9, 1, 2))</f>
        <v>0</v>
      </c>
      <c r="X372" s="70">
        <f>IF( OR( Exts[cTB68]=DATE(2099,1,1), Exts[Mext]=0 ), 0, IF( OR( Exts[maxV]&lt;68, Exts[minV]&gt;68 ), 2, 3)  )</f>
        <v>0</v>
      </c>
      <c r="Y372" s="71">
        <f>IF(SUBTOTAL(3,Exts[avgusers]),Exts[avgusers],0)</f>
        <v>223</v>
      </c>
      <c r="Z372" s="69">
        <f ca="1">IF(SUBTOTAL(3,Exts[CurVersion]),TODAY()-Exts[CurVersion],0)</f>
        <v>316</v>
      </c>
      <c r="AA372" s="69">
        <f>IF(Exts[cTB52]=DATE(2099,1,1), 0, Exts[cTB52]-$AA$6)</f>
        <v>303</v>
      </c>
      <c r="AB372" s="69">
        <f>IF(Exts[[#This Row],[cTB60]]=DATE(2099,1,1), 0, Exts[[#This Row],[cTB60]]-$AA$7)</f>
        <v>-151</v>
      </c>
      <c r="AC372" s="69">
        <f>IF(Exts[[#This Row],[cTB68]]=DATE(2099,1,1), 0, Exts[[#This Row],[cTB68]]-$AA$8)</f>
        <v>0</v>
      </c>
      <c r="AD372" s="70">
        <f t="shared" si="13"/>
        <v>354</v>
      </c>
      <c r="AE372" s="70"/>
      <c r="AF372" s="70">
        <f>IF(Exts[[#This Row],[OID]], INDEX( Exts[], MATCH(Exts[[#This Row],[OID]],Exts[ID],0), MATCH("avgusers", Exts[#Headers],0) )+1, Exts[[#This Row],[avgusers]])</f>
        <v>223</v>
      </c>
      <c r="AG372" s="70"/>
      <c r="AH372" s="70"/>
      <c r="AI372" s="70"/>
    </row>
    <row r="373" spans="1:35" x14ac:dyDescent="0.35">
      <c r="A373" s="72">
        <v>2199</v>
      </c>
      <c r="B373" s="72" t="s">
        <v>2135</v>
      </c>
      <c r="C373" s="72">
        <v>222</v>
      </c>
      <c r="D373" s="72">
        <v>22</v>
      </c>
      <c r="E373" s="68">
        <v>40188</v>
      </c>
      <c r="F373" s="72">
        <v>1.5</v>
      </c>
      <c r="G373" s="72">
        <v>12</v>
      </c>
      <c r="H373" s="72">
        <v>0</v>
      </c>
      <c r="I373" s="72">
        <v>1</v>
      </c>
      <c r="J373" s="72" t="s">
        <v>951</v>
      </c>
      <c r="K373" s="72">
        <v>8706</v>
      </c>
      <c r="L373" s="72"/>
      <c r="M373" s="72"/>
      <c r="N373" s="68">
        <v>72686</v>
      </c>
      <c r="O373" s="68">
        <v>72686</v>
      </c>
      <c r="P373" s="68">
        <v>72686</v>
      </c>
      <c r="Q373" s="68">
        <v>72686</v>
      </c>
      <c r="R373" s="72" t="s">
        <v>5106</v>
      </c>
      <c r="S373" s="72" t="s">
        <v>3058</v>
      </c>
      <c r="T373" s="70">
        <f>IF(Exts[cTB52]=DATE(2099,1,1), 0, IF(Exts[minV]&gt;52, 1, 2))</f>
        <v>0</v>
      </c>
      <c r="U373" s="69">
        <f t="shared" si="12"/>
        <v>0</v>
      </c>
      <c r="V373" s="69">
        <f>IF(Exts[cTB60]=DATE(2099,1,1), 0, IF(Exts[minV]&gt;60.9, 1, 2))</f>
        <v>0</v>
      </c>
      <c r="W373" s="70">
        <f>IF(Exts[cTB61-67]=DATE(2099,1,1), 0, IF(Exts[minV]&gt;67.9, 1, 2))</f>
        <v>0</v>
      </c>
      <c r="X373" s="70">
        <f>IF( OR( Exts[cTB68]=DATE(2099,1,1), Exts[Mext]=0 ), 0, IF( OR( Exts[maxV]&lt;68, Exts[minV]&gt;68 ), 2, 3)  )</f>
        <v>0</v>
      </c>
      <c r="Y373" s="71">
        <f>IF(SUBTOTAL(3,Exts[avgusers]),Exts[avgusers],0)</f>
        <v>222</v>
      </c>
      <c r="Z373" s="69">
        <f ca="1">IF(SUBTOTAL(3,Exts[CurVersion]),TODAY()-Exts[CurVersion],0)</f>
        <v>3537</v>
      </c>
      <c r="AA373" s="69">
        <f>IF(Exts[cTB52]=DATE(2099,1,1), 0, Exts[cTB52]-$AA$6)</f>
        <v>0</v>
      </c>
      <c r="AB373" s="69">
        <f>IF(Exts[[#This Row],[cTB60]]=DATE(2099,1,1), 0, Exts[[#This Row],[cTB60]]-$AA$7)</f>
        <v>0</v>
      </c>
      <c r="AC373" s="69">
        <f>IF(Exts[[#This Row],[cTB68]]=DATE(2099,1,1), 0, Exts[[#This Row],[cTB68]]-$AA$8)</f>
        <v>0</v>
      </c>
      <c r="AD373" s="70">
        <f t="shared" si="13"/>
        <v>355</v>
      </c>
      <c r="AE373" s="70"/>
      <c r="AF373" s="70">
        <f>IF(Exts[[#This Row],[OID]], INDEX( Exts[], MATCH(Exts[[#This Row],[OID]],Exts[ID],0), MATCH("avgusers", Exts[#Headers],0) )+1, Exts[[#This Row],[avgusers]])</f>
        <v>222</v>
      </c>
      <c r="AG373" s="70"/>
      <c r="AH373" s="70"/>
      <c r="AI373" s="70"/>
    </row>
    <row r="374" spans="1:35" x14ac:dyDescent="0.35">
      <c r="A374" s="72">
        <v>714655</v>
      </c>
      <c r="B374" s="72" t="s">
        <v>959</v>
      </c>
      <c r="C374" s="72">
        <v>221</v>
      </c>
      <c r="D374" s="72">
        <v>39</v>
      </c>
      <c r="E374" s="68">
        <v>43246</v>
      </c>
      <c r="F374" s="72">
        <v>1.5</v>
      </c>
      <c r="G374" s="72">
        <v>60</v>
      </c>
      <c r="H374" s="72">
        <v>0</v>
      </c>
      <c r="I374" s="72">
        <v>1</v>
      </c>
      <c r="J374" s="72" t="s">
        <v>960</v>
      </c>
      <c r="K374" s="72">
        <v>12406433</v>
      </c>
      <c r="L374" s="72"/>
      <c r="M374" s="72"/>
      <c r="N374" s="68">
        <v>42561</v>
      </c>
      <c r="O374" s="68">
        <v>42561</v>
      </c>
      <c r="P374" s="68">
        <v>72686</v>
      </c>
      <c r="Q374" s="68">
        <v>72686</v>
      </c>
      <c r="R374" s="72" t="s">
        <v>6565</v>
      </c>
      <c r="S374" s="72" t="s">
        <v>3058</v>
      </c>
      <c r="T374" s="70">
        <f>IF(Exts[cTB52]=DATE(2099,1,1), 0, IF(Exts[minV]&gt;52, 1, 2))</f>
        <v>2</v>
      </c>
      <c r="U374" s="69">
        <f t="shared" si="12"/>
        <v>1</v>
      </c>
      <c r="V374" s="69">
        <f>IF(Exts[cTB60]=DATE(2099,1,1), 0, IF(Exts[minV]&gt;60.9, 1, 2))</f>
        <v>2</v>
      </c>
      <c r="W374" s="70">
        <f>IF(Exts[cTB61-67]=DATE(2099,1,1), 0, IF(Exts[minV]&gt;67.9, 1, 2))</f>
        <v>0</v>
      </c>
      <c r="X374" s="70">
        <f>IF( OR( Exts[cTB68]=DATE(2099,1,1), Exts[Mext]=0 ), 0, IF( OR( Exts[maxV]&lt;68, Exts[minV]&gt;68 ), 2, 3)  )</f>
        <v>0</v>
      </c>
      <c r="Y374" s="71">
        <f>IF(SUBTOTAL(3,Exts[avgusers]),Exts[avgusers],0)</f>
        <v>221</v>
      </c>
      <c r="Z374" s="69">
        <f ca="1">IF(SUBTOTAL(3,Exts[CurVersion]),TODAY()-Exts[CurVersion],0)</f>
        <v>479</v>
      </c>
      <c r="AA374" s="69">
        <f>IF(Exts[cTB52]=DATE(2099,1,1), 0, Exts[cTB52]-$AA$6)</f>
        <v>-237</v>
      </c>
      <c r="AB374" s="69">
        <f>IF(Exts[[#This Row],[cTB60]]=DATE(2099,1,1), 0, Exts[[#This Row],[cTB60]]-$AA$7)</f>
        <v>-699</v>
      </c>
      <c r="AC374" s="69">
        <f>IF(Exts[[#This Row],[cTB68]]=DATE(2099,1,1), 0, Exts[[#This Row],[cTB68]]-$AA$8)</f>
        <v>0</v>
      </c>
      <c r="AD374" s="70">
        <f t="shared" si="13"/>
        <v>356</v>
      </c>
      <c r="AE374" s="70"/>
      <c r="AF374" s="70">
        <f>IF(Exts[[#This Row],[OID]], INDEX( Exts[], MATCH(Exts[[#This Row],[OID]],Exts[ID],0), MATCH("avgusers", Exts[#Headers],0) )+1, Exts[[#This Row],[avgusers]])</f>
        <v>221</v>
      </c>
      <c r="AG374" s="70"/>
      <c r="AH374" s="70"/>
      <c r="AI374" s="70"/>
    </row>
    <row r="375" spans="1:35" x14ac:dyDescent="0.35">
      <c r="A375" s="72">
        <v>180637</v>
      </c>
      <c r="B375" s="72" t="s">
        <v>929</v>
      </c>
      <c r="C375" s="72">
        <v>218</v>
      </c>
      <c r="D375" s="72">
        <v>32</v>
      </c>
      <c r="E375" s="68">
        <v>41230</v>
      </c>
      <c r="F375" s="72">
        <v>14</v>
      </c>
      <c r="G375" s="72">
        <v>31</v>
      </c>
      <c r="H375" s="72">
        <v>0</v>
      </c>
      <c r="I375" s="72">
        <v>1</v>
      </c>
      <c r="J375" s="72" t="s">
        <v>930</v>
      </c>
      <c r="K375" s="72">
        <v>3715332</v>
      </c>
      <c r="L375" s="72"/>
      <c r="M375" s="72"/>
      <c r="N375" s="68">
        <v>72686</v>
      </c>
      <c r="O375" s="68">
        <v>72686</v>
      </c>
      <c r="P375" s="68">
        <v>72686</v>
      </c>
      <c r="Q375" s="68">
        <v>72686</v>
      </c>
      <c r="R375" s="72" t="s">
        <v>5688</v>
      </c>
      <c r="S375" s="72" t="s">
        <v>3058</v>
      </c>
      <c r="T375" s="70">
        <f>IF(Exts[cTB52]=DATE(2099,1,1), 0, IF(Exts[minV]&gt;52, 1, 2))</f>
        <v>0</v>
      </c>
      <c r="U375" s="69">
        <f t="shared" si="12"/>
        <v>0</v>
      </c>
      <c r="V375" s="69">
        <f>IF(Exts[cTB60]=DATE(2099,1,1), 0, IF(Exts[minV]&gt;60.9, 1, 2))</f>
        <v>0</v>
      </c>
      <c r="W375" s="70">
        <f>IF(Exts[cTB61-67]=DATE(2099,1,1), 0, IF(Exts[minV]&gt;67.9, 1, 2))</f>
        <v>0</v>
      </c>
      <c r="X375" s="70">
        <f>IF( OR( Exts[cTB68]=DATE(2099,1,1), Exts[Mext]=0 ), 0, IF( OR( Exts[maxV]&lt;68, Exts[minV]&gt;68 ), 2, 3)  )</f>
        <v>0</v>
      </c>
      <c r="Y375" s="71">
        <f>IF(SUBTOTAL(3,Exts[avgusers]),Exts[avgusers],0)</f>
        <v>218</v>
      </c>
      <c r="Z375" s="69">
        <f ca="1">IF(SUBTOTAL(3,Exts[CurVersion]),TODAY()-Exts[CurVersion],0)</f>
        <v>2495</v>
      </c>
      <c r="AA375" s="69">
        <f>IF(Exts[cTB52]=DATE(2099,1,1), 0, Exts[cTB52]-$AA$6)</f>
        <v>0</v>
      </c>
      <c r="AB375" s="69">
        <f>IF(Exts[[#This Row],[cTB60]]=DATE(2099,1,1), 0, Exts[[#This Row],[cTB60]]-$AA$7)</f>
        <v>0</v>
      </c>
      <c r="AC375" s="69">
        <f>IF(Exts[[#This Row],[cTB68]]=DATE(2099,1,1), 0, Exts[[#This Row],[cTB68]]-$AA$8)</f>
        <v>0</v>
      </c>
      <c r="AD375" s="70">
        <f t="shared" si="13"/>
        <v>357</v>
      </c>
      <c r="AE375" s="70"/>
      <c r="AF375" s="70">
        <f>IF(Exts[[#This Row],[OID]], INDEX( Exts[], MATCH(Exts[[#This Row],[OID]],Exts[ID],0), MATCH("avgusers", Exts[#Headers],0) )+1, Exts[[#This Row],[avgusers]])</f>
        <v>218</v>
      </c>
      <c r="AG375" s="70"/>
      <c r="AH375" s="70"/>
      <c r="AI375" s="70"/>
    </row>
    <row r="376" spans="1:35" x14ac:dyDescent="0.35">
      <c r="A376" s="72">
        <v>390359</v>
      </c>
      <c r="B376" s="72" t="s">
        <v>2202</v>
      </c>
      <c r="C376" s="72">
        <v>218</v>
      </c>
      <c r="D376" s="72">
        <v>47</v>
      </c>
      <c r="E376" s="68">
        <v>41930</v>
      </c>
      <c r="F376" s="72">
        <v>14</v>
      </c>
      <c r="G376" s="72">
        <v>45</v>
      </c>
      <c r="H376" s="72">
        <v>0</v>
      </c>
      <c r="I376" s="72">
        <v>1</v>
      </c>
      <c r="J376" s="72" t="s">
        <v>14</v>
      </c>
      <c r="K376" s="72">
        <v>85036</v>
      </c>
      <c r="L376" s="72"/>
      <c r="M376" s="72"/>
      <c r="N376" s="68">
        <v>72686</v>
      </c>
      <c r="O376" s="68">
        <v>72686</v>
      </c>
      <c r="P376" s="68">
        <v>72686</v>
      </c>
      <c r="Q376" s="68">
        <v>72686</v>
      </c>
      <c r="R376" s="72" t="s">
        <v>6070</v>
      </c>
      <c r="S376" s="72" t="s">
        <v>3058</v>
      </c>
      <c r="T376" s="70">
        <f>IF(Exts[cTB52]=DATE(2099,1,1), 0, IF(Exts[minV]&gt;52, 1, 2))</f>
        <v>0</v>
      </c>
      <c r="U376" s="69">
        <f t="shared" si="12"/>
        <v>0</v>
      </c>
      <c r="V376" s="69">
        <f>IF(Exts[cTB60]=DATE(2099,1,1), 0, IF(Exts[minV]&gt;60.9, 1, 2))</f>
        <v>0</v>
      </c>
      <c r="W376" s="70">
        <f>IF(Exts[cTB61-67]=DATE(2099,1,1), 0, IF(Exts[minV]&gt;67.9, 1, 2))</f>
        <v>0</v>
      </c>
      <c r="X376" s="70">
        <f>IF( OR( Exts[cTB68]=DATE(2099,1,1), Exts[Mext]=0 ), 0, IF( OR( Exts[maxV]&lt;68, Exts[minV]&gt;68 ), 2, 3)  )</f>
        <v>0</v>
      </c>
      <c r="Y376" s="71">
        <f>IF(SUBTOTAL(3,Exts[avgusers]),Exts[avgusers],0)</f>
        <v>218</v>
      </c>
      <c r="Z376" s="69">
        <f ca="1">IF(SUBTOTAL(3,Exts[CurVersion]),TODAY()-Exts[CurVersion],0)</f>
        <v>1795</v>
      </c>
      <c r="AA376" s="69">
        <f>IF(Exts[cTB52]=DATE(2099,1,1), 0, Exts[cTB52]-$AA$6)</f>
        <v>0</v>
      </c>
      <c r="AB376" s="69">
        <f>IF(Exts[[#This Row],[cTB60]]=DATE(2099,1,1), 0, Exts[[#This Row],[cTB60]]-$AA$7)</f>
        <v>0</v>
      </c>
      <c r="AC376" s="69">
        <f>IF(Exts[[#This Row],[cTB68]]=DATE(2099,1,1), 0, Exts[[#This Row],[cTB68]]-$AA$8)</f>
        <v>0</v>
      </c>
      <c r="AD376" s="70">
        <f t="shared" si="13"/>
        <v>358</v>
      </c>
      <c r="AE376" s="70"/>
      <c r="AF376" s="70">
        <f>IF(Exts[[#This Row],[OID]], INDEX( Exts[], MATCH(Exts[[#This Row],[OID]],Exts[ID],0), MATCH("avgusers", Exts[#Headers],0) )+1, Exts[[#This Row],[avgusers]])</f>
        <v>218</v>
      </c>
      <c r="AG376" s="70"/>
      <c r="AH376" s="70"/>
      <c r="AI376" s="70"/>
    </row>
    <row r="377" spans="1:35" x14ac:dyDescent="0.35">
      <c r="A377" s="72">
        <v>688542</v>
      </c>
      <c r="B377" s="72" t="s">
        <v>976</v>
      </c>
      <c r="C377" s="72">
        <v>213</v>
      </c>
      <c r="D377" s="72">
        <v>40</v>
      </c>
      <c r="E377" s="68">
        <v>42636</v>
      </c>
      <c r="F377" s="72">
        <v>24</v>
      </c>
      <c r="G377" s="72">
        <v>38</v>
      </c>
      <c r="H377" s="72">
        <v>0</v>
      </c>
      <c r="I377" s="72">
        <v>1</v>
      </c>
      <c r="J377" s="72" t="s">
        <v>287</v>
      </c>
      <c r="K377" s="72">
        <v>10601292</v>
      </c>
      <c r="L377" s="72"/>
      <c r="M377" s="72"/>
      <c r="N377" s="68">
        <v>72686</v>
      </c>
      <c r="O377" s="68">
        <v>72686</v>
      </c>
      <c r="P377" s="68">
        <v>72686</v>
      </c>
      <c r="Q377" s="68">
        <v>72686</v>
      </c>
      <c r="R377" s="72" t="s">
        <v>6522</v>
      </c>
      <c r="S377" s="72" t="s">
        <v>6523</v>
      </c>
      <c r="T377" s="70">
        <f>IF(Exts[cTB52]=DATE(2099,1,1), 0, IF(Exts[minV]&gt;52, 1, 2))</f>
        <v>0</v>
      </c>
      <c r="U377" s="69">
        <f t="shared" si="12"/>
        <v>0</v>
      </c>
      <c r="V377" s="69">
        <f>IF(Exts[cTB60]=DATE(2099,1,1), 0, IF(Exts[minV]&gt;60.9, 1, 2))</f>
        <v>0</v>
      </c>
      <c r="W377" s="70">
        <f>IF(Exts[cTB61-67]=DATE(2099,1,1), 0, IF(Exts[minV]&gt;67.9, 1, 2))</f>
        <v>0</v>
      </c>
      <c r="X377" s="70">
        <f>IF( OR( Exts[cTB68]=DATE(2099,1,1), Exts[Mext]=0 ), 0, IF( OR( Exts[maxV]&lt;68, Exts[minV]&gt;68 ), 2, 3)  )</f>
        <v>0</v>
      </c>
      <c r="Y377" s="71">
        <f>IF(SUBTOTAL(3,Exts[avgusers]),Exts[avgusers],0)</f>
        <v>213</v>
      </c>
      <c r="Z377" s="69">
        <f ca="1">IF(SUBTOTAL(3,Exts[CurVersion]),TODAY()-Exts[CurVersion],0)</f>
        <v>1089</v>
      </c>
      <c r="AA377" s="69">
        <f>IF(Exts[cTB52]=DATE(2099,1,1), 0, Exts[cTB52]-$AA$6)</f>
        <v>0</v>
      </c>
      <c r="AB377" s="69">
        <f>IF(Exts[[#This Row],[cTB60]]=DATE(2099,1,1), 0, Exts[[#This Row],[cTB60]]-$AA$7)</f>
        <v>0</v>
      </c>
      <c r="AC377" s="69">
        <f>IF(Exts[[#This Row],[cTB68]]=DATE(2099,1,1), 0, Exts[[#This Row],[cTB68]]-$AA$8)</f>
        <v>0</v>
      </c>
      <c r="AD377" s="70">
        <f t="shared" si="13"/>
        <v>359</v>
      </c>
      <c r="AE377" s="70"/>
      <c r="AF377" s="70">
        <f>IF(Exts[[#This Row],[OID]], INDEX( Exts[], MATCH(Exts[[#This Row],[OID]],Exts[ID],0), MATCH("avgusers", Exts[#Headers],0) )+1, Exts[[#This Row],[avgusers]])</f>
        <v>213</v>
      </c>
      <c r="AG377" s="70"/>
      <c r="AH377" s="70"/>
      <c r="AI377" s="70"/>
    </row>
    <row r="378" spans="1:35" x14ac:dyDescent="0.35">
      <c r="A378" s="72">
        <v>519</v>
      </c>
      <c r="B378" s="72" t="s">
        <v>604</v>
      </c>
      <c r="C378" s="72">
        <v>212</v>
      </c>
      <c r="D378" s="72">
        <v>74</v>
      </c>
      <c r="E378" s="68">
        <v>41980</v>
      </c>
      <c r="F378" s="72">
        <v>10</v>
      </c>
      <c r="G378" s="72">
        <v>35</v>
      </c>
      <c r="H378" s="72">
        <v>0</v>
      </c>
      <c r="I378" s="72">
        <v>1</v>
      </c>
      <c r="J378" s="72" t="s">
        <v>309</v>
      </c>
      <c r="K378" s="72">
        <v>463</v>
      </c>
      <c r="L378" s="72"/>
      <c r="M378" s="72"/>
      <c r="N378" s="68">
        <v>72686</v>
      </c>
      <c r="O378" s="68">
        <v>72686</v>
      </c>
      <c r="P378" s="68">
        <v>72686</v>
      </c>
      <c r="Q378" s="68">
        <v>72686</v>
      </c>
      <c r="R378" s="72" t="s">
        <v>4977</v>
      </c>
      <c r="S378" s="72" t="s">
        <v>6739</v>
      </c>
      <c r="T378" s="70">
        <f>IF(Exts[cTB52]=DATE(2099,1,1), 0, IF(Exts[minV]&gt;52, 1, 2))</f>
        <v>0</v>
      </c>
      <c r="U378" s="69">
        <f t="shared" si="12"/>
        <v>0</v>
      </c>
      <c r="V378" s="69">
        <f>IF(Exts[cTB60]=DATE(2099,1,1), 0, IF(Exts[minV]&gt;60.9, 1, 2))</f>
        <v>0</v>
      </c>
      <c r="W378" s="70">
        <f>IF(Exts[cTB61-67]=DATE(2099,1,1), 0, IF(Exts[minV]&gt;67.9, 1, 2))</f>
        <v>0</v>
      </c>
      <c r="X378" s="70">
        <f>IF( OR( Exts[cTB68]=DATE(2099,1,1), Exts[Mext]=0 ), 0, IF( OR( Exts[maxV]&lt;68, Exts[minV]&gt;68 ), 2, 3)  )</f>
        <v>0</v>
      </c>
      <c r="Y378" s="71">
        <f>IF(SUBTOTAL(3,Exts[avgusers]),Exts[avgusers],0)</f>
        <v>212</v>
      </c>
      <c r="Z378" s="69">
        <f ca="1">IF(SUBTOTAL(3,Exts[CurVersion]),TODAY()-Exts[CurVersion],0)</f>
        <v>1745</v>
      </c>
      <c r="AA378" s="69">
        <f>IF(Exts[cTB52]=DATE(2099,1,1), 0, Exts[cTB52]-$AA$6)</f>
        <v>0</v>
      </c>
      <c r="AB378" s="69">
        <f>IF(Exts[[#This Row],[cTB60]]=DATE(2099,1,1), 0, Exts[[#This Row],[cTB60]]-$AA$7)</f>
        <v>0</v>
      </c>
      <c r="AC378" s="69">
        <f>IF(Exts[[#This Row],[cTB68]]=DATE(2099,1,1), 0, Exts[[#This Row],[cTB68]]-$AA$8)</f>
        <v>0</v>
      </c>
      <c r="AD378" s="70">
        <f t="shared" si="13"/>
        <v>360</v>
      </c>
      <c r="AE378" s="70"/>
      <c r="AF378" s="70">
        <f>IF(Exts[[#This Row],[OID]], INDEX( Exts[], MATCH(Exts[[#This Row],[OID]],Exts[ID],0), MATCH("avgusers", Exts[#Headers],0) )+1, Exts[[#This Row],[avgusers]])</f>
        <v>212</v>
      </c>
      <c r="AG378" s="70"/>
      <c r="AH378" s="70"/>
      <c r="AI378" s="70"/>
    </row>
    <row r="379" spans="1:35" x14ac:dyDescent="0.35">
      <c r="A379" s="72">
        <v>984085</v>
      </c>
      <c r="B379" s="72" t="s">
        <v>642</v>
      </c>
      <c r="C379" s="72">
        <v>212</v>
      </c>
      <c r="D379" s="72">
        <v>63</v>
      </c>
      <c r="E379" s="68">
        <v>43704</v>
      </c>
      <c r="F379" s="72">
        <v>44</v>
      </c>
      <c r="G379" s="72">
        <v>65</v>
      </c>
      <c r="H379" s="72">
        <v>0</v>
      </c>
      <c r="I379" s="72">
        <v>1</v>
      </c>
      <c r="J379" s="72" t="s">
        <v>331</v>
      </c>
      <c r="K379" s="72">
        <v>14124880</v>
      </c>
      <c r="L379" s="72"/>
      <c r="M379" s="72"/>
      <c r="N379" s="68">
        <v>43279</v>
      </c>
      <c r="O379" s="68">
        <v>43279</v>
      </c>
      <c r="P379" s="68">
        <v>43279</v>
      </c>
      <c r="Q379" s="68">
        <v>72686</v>
      </c>
      <c r="R379" s="72" t="s">
        <v>6671</v>
      </c>
      <c r="S379" s="72" t="s">
        <v>6809</v>
      </c>
      <c r="T379" s="70">
        <f>IF(Exts[cTB52]=DATE(2099,1,1), 0, IF(Exts[minV]&gt;52, 1, 2))</f>
        <v>2</v>
      </c>
      <c r="U379" s="69">
        <f t="shared" si="12"/>
        <v>1</v>
      </c>
      <c r="V379" s="69">
        <f>IF(Exts[cTB60]=DATE(2099,1,1), 0, IF(Exts[minV]&gt;60.9, 1, 2))</f>
        <v>2</v>
      </c>
      <c r="W379" s="70">
        <f>IF(Exts[cTB61-67]=DATE(2099,1,1), 0, IF(Exts[minV]&gt;67.9, 1, 2))</f>
        <v>2</v>
      </c>
      <c r="X379" s="70">
        <f>IF( OR( Exts[cTB68]=DATE(2099,1,1), Exts[Mext]=0 ), 0, IF( OR( Exts[maxV]&lt;68, Exts[minV]&gt;68 ), 2, 3)  )</f>
        <v>0</v>
      </c>
      <c r="Y379" s="71">
        <f>IF(SUBTOTAL(3,Exts[avgusers]),Exts[avgusers],0)</f>
        <v>212</v>
      </c>
      <c r="Z379" s="69">
        <f ca="1">IF(SUBTOTAL(3,Exts[CurVersion]),TODAY()-Exts[CurVersion],0)</f>
        <v>21</v>
      </c>
      <c r="AA379" s="69">
        <f>IF(Exts[cTB52]=DATE(2099,1,1), 0, Exts[cTB52]-$AA$6)</f>
        <v>481</v>
      </c>
      <c r="AB379" s="69">
        <f>IF(Exts[[#This Row],[cTB60]]=DATE(2099,1,1), 0, Exts[[#This Row],[cTB60]]-$AA$7)</f>
        <v>19</v>
      </c>
      <c r="AC379" s="69">
        <f>IF(Exts[[#This Row],[cTB68]]=DATE(2099,1,1), 0, Exts[[#This Row],[cTB68]]-$AA$8)</f>
        <v>0</v>
      </c>
      <c r="AD379" s="70">
        <f t="shared" si="13"/>
        <v>361</v>
      </c>
      <c r="AE379" s="70"/>
      <c r="AF379" s="70">
        <f>IF(Exts[[#This Row],[OID]], INDEX( Exts[], MATCH(Exts[[#This Row],[OID]],Exts[ID],0), MATCH("avgusers", Exts[#Headers],0) )+1, Exts[[#This Row],[avgusers]])</f>
        <v>212</v>
      </c>
      <c r="AG379" s="70"/>
      <c r="AH379" s="70"/>
      <c r="AI379" s="70"/>
    </row>
    <row r="380" spans="1:35" x14ac:dyDescent="0.35">
      <c r="A380" s="72">
        <v>374834</v>
      </c>
      <c r="B380" s="72" t="s">
        <v>971</v>
      </c>
      <c r="C380" s="72">
        <v>210</v>
      </c>
      <c r="D380" s="72">
        <v>25</v>
      </c>
      <c r="E380" s="68">
        <v>41059</v>
      </c>
      <c r="F380" s="72">
        <v>1.5</v>
      </c>
      <c r="G380" s="72">
        <v>31</v>
      </c>
      <c r="H380" s="72">
        <v>0</v>
      </c>
      <c r="I380" s="72">
        <v>1</v>
      </c>
      <c r="J380" s="72" t="s">
        <v>972</v>
      </c>
      <c r="K380" s="72">
        <v>6219947</v>
      </c>
      <c r="L380" s="72"/>
      <c r="M380" s="72"/>
      <c r="N380" s="68">
        <v>72686</v>
      </c>
      <c r="O380" s="68">
        <v>72686</v>
      </c>
      <c r="P380" s="68">
        <v>72686</v>
      </c>
      <c r="Q380" s="68">
        <v>72686</v>
      </c>
      <c r="R380" s="72" t="s">
        <v>6033</v>
      </c>
      <c r="S380" s="72" t="s">
        <v>3058</v>
      </c>
      <c r="T380" s="70">
        <f>IF(Exts[cTB52]=DATE(2099,1,1), 0, IF(Exts[minV]&gt;52, 1, 2))</f>
        <v>0</v>
      </c>
      <c r="U380" s="69">
        <f t="shared" si="12"/>
        <v>0</v>
      </c>
      <c r="V380" s="69">
        <f>IF(Exts[cTB60]=DATE(2099,1,1), 0, IF(Exts[minV]&gt;60.9, 1, 2))</f>
        <v>0</v>
      </c>
      <c r="W380" s="70">
        <f>IF(Exts[cTB61-67]=DATE(2099,1,1), 0, IF(Exts[minV]&gt;67.9, 1, 2))</f>
        <v>0</v>
      </c>
      <c r="X380" s="70">
        <f>IF( OR( Exts[cTB68]=DATE(2099,1,1), Exts[Mext]=0 ), 0, IF( OR( Exts[maxV]&lt;68, Exts[minV]&gt;68 ), 2, 3)  )</f>
        <v>0</v>
      </c>
      <c r="Y380" s="71">
        <f>IF(SUBTOTAL(3,Exts[avgusers]),Exts[avgusers],0)</f>
        <v>210</v>
      </c>
      <c r="Z380" s="69">
        <f ca="1">IF(SUBTOTAL(3,Exts[CurVersion]),TODAY()-Exts[CurVersion],0)</f>
        <v>2666</v>
      </c>
      <c r="AA380" s="69">
        <f>IF(Exts[cTB52]=DATE(2099,1,1), 0, Exts[cTB52]-$AA$6)</f>
        <v>0</v>
      </c>
      <c r="AB380" s="69">
        <f>IF(Exts[[#This Row],[cTB60]]=DATE(2099,1,1), 0, Exts[[#This Row],[cTB60]]-$AA$7)</f>
        <v>0</v>
      </c>
      <c r="AC380" s="69">
        <f>IF(Exts[[#This Row],[cTB68]]=DATE(2099,1,1), 0, Exts[[#This Row],[cTB68]]-$AA$8)</f>
        <v>0</v>
      </c>
      <c r="AD380" s="70">
        <f t="shared" si="13"/>
        <v>362</v>
      </c>
      <c r="AE380" s="70"/>
      <c r="AF380" s="70">
        <f>IF(Exts[[#This Row],[OID]], INDEX( Exts[], MATCH(Exts[[#This Row],[OID]],Exts[ID],0), MATCH("avgusers", Exts[#Headers],0) )+1, Exts[[#This Row],[avgusers]])</f>
        <v>210</v>
      </c>
      <c r="AG380" s="70"/>
      <c r="AH380" s="70"/>
      <c r="AI380" s="70"/>
    </row>
    <row r="381" spans="1:35" x14ac:dyDescent="0.35">
      <c r="A381" s="72">
        <v>372883</v>
      </c>
      <c r="B381" s="72" t="s">
        <v>614</v>
      </c>
      <c r="C381" s="72">
        <v>208</v>
      </c>
      <c r="D381" s="72">
        <v>127</v>
      </c>
      <c r="E381" s="68">
        <v>41571</v>
      </c>
      <c r="F381" s="72">
        <v>9</v>
      </c>
      <c r="G381" s="72">
        <v>30</v>
      </c>
      <c r="H381" s="72">
        <v>0</v>
      </c>
      <c r="I381" s="72">
        <v>1</v>
      </c>
      <c r="J381" s="72" t="s">
        <v>315</v>
      </c>
      <c r="K381" s="72">
        <v>60697</v>
      </c>
      <c r="L381" s="72"/>
      <c r="M381" s="72"/>
      <c r="N381" s="68">
        <v>72686</v>
      </c>
      <c r="O381" s="68">
        <v>72686</v>
      </c>
      <c r="P381" s="68">
        <v>72686</v>
      </c>
      <c r="Q381" s="68">
        <v>72686</v>
      </c>
      <c r="R381" s="72" t="s">
        <v>6024</v>
      </c>
      <c r="S381" s="72" t="s">
        <v>6025</v>
      </c>
      <c r="T381" s="70">
        <f>IF(Exts[cTB52]=DATE(2099,1,1), 0, IF(Exts[minV]&gt;52, 1, 2))</f>
        <v>0</v>
      </c>
      <c r="U381" s="69">
        <f t="shared" si="12"/>
        <v>0</v>
      </c>
      <c r="V381" s="69">
        <f>IF(Exts[cTB60]=DATE(2099,1,1), 0, IF(Exts[minV]&gt;60.9, 1, 2))</f>
        <v>0</v>
      </c>
      <c r="W381" s="70">
        <f>IF(Exts[cTB61-67]=DATE(2099,1,1), 0, IF(Exts[minV]&gt;67.9, 1, 2))</f>
        <v>0</v>
      </c>
      <c r="X381" s="70">
        <f>IF( OR( Exts[cTB68]=DATE(2099,1,1), Exts[Mext]=0 ), 0, IF( OR( Exts[maxV]&lt;68, Exts[minV]&gt;68 ), 2, 3)  )</f>
        <v>0</v>
      </c>
      <c r="Y381" s="71">
        <f>IF(SUBTOTAL(3,Exts[avgusers]),Exts[avgusers],0)</f>
        <v>208</v>
      </c>
      <c r="Z381" s="69">
        <f ca="1">IF(SUBTOTAL(3,Exts[CurVersion]),TODAY()-Exts[CurVersion],0)</f>
        <v>2154</v>
      </c>
      <c r="AA381" s="69">
        <f>IF(Exts[cTB52]=DATE(2099,1,1), 0, Exts[cTB52]-$AA$6)</f>
        <v>0</v>
      </c>
      <c r="AB381" s="69">
        <f>IF(Exts[[#This Row],[cTB60]]=DATE(2099,1,1), 0, Exts[[#This Row],[cTB60]]-$AA$7)</f>
        <v>0</v>
      </c>
      <c r="AC381" s="69">
        <f>IF(Exts[[#This Row],[cTB68]]=DATE(2099,1,1), 0, Exts[[#This Row],[cTB68]]-$AA$8)</f>
        <v>0</v>
      </c>
      <c r="AD381" s="70">
        <f t="shared" si="13"/>
        <v>363</v>
      </c>
      <c r="AE381" s="70"/>
      <c r="AF381" s="70">
        <f>IF(Exts[[#This Row],[OID]], INDEX( Exts[], MATCH(Exts[[#This Row],[OID]],Exts[ID],0), MATCH("avgusers", Exts[#Headers],0) )+1, Exts[[#This Row],[avgusers]])</f>
        <v>208</v>
      </c>
      <c r="AG381" s="70"/>
      <c r="AH381" s="70"/>
      <c r="AI381" s="70"/>
    </row>
    <row r="382" spans="1:35" x14ac:dyDescent="0.35">
      <c r="A382" s="72">
        <v>397180</v>
      </c>
      <c r="B382" s="72" t="s">
        <v>963</v>
      </c>
      <c r="C382" s="72">
        <v>208</v>
      </c>
      <c r="D382" s="72">
        <v>23</v>
      </c>
      <c r="E382" s="68">
        <v>41314</v>
      </c>
      <c r="F382" s="72">
        <v>2</v>
      </c>
      <c r="G382" s="72">
        <v>31</v>
      </c>
      <c r="H382" s="72">
        <v>0</v>
      </c>
      <c r="I382" s="72">
        <v>1</v>
      </c>
      <c r="J382" s="72" t="s">
        <v>964</v>
      </c>
      <c r="K382" s="72">
        <v>6504692</v>
      </c>
      <c r="L382" s="72"/>
      <c r="M382" s="72"/>
      <c r="N382" s="68">
        <v>72686</v>
      </c>
      <c r="O382" s="68">
        <v>72686</v>
      </c>
      <c r="P382" s="68">
        <v>72686</v>
      </c>
      <c r="Q382" s="68">
        <v>72686</v>
      </c>
      <c r="R382" s="72" t="s">
        <v>6092</v>
      </c>
      <c r="S382" s="72" t="s">
        <v>3058</v>
      </c>
      <c r="T382" s="70">
        <f>IF(Exts[cTB52]=DATE(2099,1,1), 0, IF(Exts[minV]&gt;52, 1, 2))</f>
        <v>0</v>
      </c>
      <c r="U382" s="69">
        <f t="shared" si="12"/>
        <v>0</v>
      </c>
      <c r="V382" s="69">
        <f>IF(Exts[cTB60]=DATE(2099,1,1), 0, IF(Exts[minV]&gt;60.9, 1, 2))</f>
        <v>0</v>
      </c>
      <c r="W382" s="70">
        <f>IF(Exts[cTB61-67]=DATE(2099,1,1), 0, IF(Exts[minV]&gt;67.9, 1, 2))</f>
        <v>0</v>
      </c>
      <c r="X382" s="70">
        <f>IF( OR( Exts[cTB68]=DATE(2099,1,1), Exts[Mext]=0 ), 0, IF( OR( Exts[maxV]&lt;68, Exts[minV]&gt;68 ), 2, 3)  )</f>
        <v>0</v>
      </c>
      <c r="Y382" s="71">
        <f>IF(SUBTOTAL(3,Exts[avgusers]),Exts[avgusers],0)</f>
        <v>208</v>
      </c>
      <c r="Z382" s="69">
        <f ca="1">IF(SUBTOTAL(3,Exts[CurVersion]),TODAY()-Exts[CurVersion],0)</f>
        <v>2411</v>
      </c>
      <c r="AA382" s="69">
        <f>IF(Exts[cTB52]=DATE(2099,1,1), 0, Exts[cTB52]-$AA$6)</f>
        <v>0</v>
      </c>
      <c r="AB382" s="69">
        <f>IF(Exts[[#This Row],[cTB60]]=DATE(2099,1,1), 0, Exts[[#This Row],[cTB60]]-$AA$7)</f>
        <v>0</v>
      </c>
      <c r="AC382" s="69">
        <f>IF(Exts[[#This Row],[cTB68]]=DATE(2099,1,1), 0, Exts[[#This Row],[cTB68]]-$AA$8)</f>
        <v>0</v>
      </c>
      <c r="AD382" s="70">
        <f t="shared" si="13"/>
        <v>364</v>
      </c>
      <c r="AE382" s="70"/>
      <c r="AF382" s="70">
        <f>IF(Exts[[#This Row],[OID]], INDEX( Exts[], MATCH(Exts[[#This Row],[OID]],Exts[ID],0), MATCH("avgusers", Exts[#Headers],0) )+1, Exts[[#This Row],[avgusers]])</f>
        <v>208</v>
      </c>
      <c r="AG382" s="70"/>
      <c r="AH382" s="70"/>
      <c r="AI382" s="70"/>
    </row>
    <row r="383" spans="1:35" x14ac:dyDescent="0.35">
      <c r="A383" s="72">
        <v>10654</v>
      </c>
      <c r="B383" s="72" t="s">
        <v>621</v>
      </c>
      <c r="C383" s="72">
        <v>207</v>
      </c>
      <c r="D383" s="72">
        <v>488</v>
      </c>
      <c r="E383" s="68">
        <v>42428</v>
      </c>
      <c r="F383" s="72">
        <v>3</v>
      </c>
      <c r="G383" s="72">
        <v>39</v>
      </c>
      <c r="H383" s="72">
        <v>0</v>
      </c>
      <c r="I383" s="72">
        <v>1</v>
      </c>
      <c r="J383" s="72" t="s">
        <v>318</v>
      </c>
      <c r="K383" s="72">
        <v>4096589</v>
      </c>
      <c r="L383" s="72"/>
      <c r="M383" s="72"/>
      <c r="N383" s="68">
        <v>72686</v>
      </c>
      <c r="O383" s="68">
        <v>72686</v>
      </c>
      <c r="P383" s="68">
        <v>72686</v>
      </c>
      <c r="Q383" s="68">
        <v>72686</v>
      </c>
      <c r="R383" s="72" t="s">
        <v>5477</v>
      </c>
      <c r="S383" s="72" t="s">
        <v>3058</v>
      </c>
      <c r="T383" s="70">
        <f>IF(Exts[cTB52]=DATE(2099,1,1), 0, IF(Exts[minV]&gt;52, 1, 2))</f>
        <v>0</v>
      </c>
      <c r="U383" s="69">
        <f t="shared" si="12"/>
        <v>0</v>
      </c>
      <c r="V383" s="69">
        <f>IF(Exts[cTB60]=DATE(2099,1,1), 0, IF(Exts[minV]&gt;60.9, 1, 2))</f>
        <v>0</v>
      </c>
      <c r="W383" s="70">
        <f>IF(Exts[cTB61-67]=DATE(2099,1,1), 0, IF(Exts[minV]&gt;67.9, 1, 2))</f>
        <v>0</v>
      </c>
      <c r="X383" s="70">
        <f>IF( OR( Exts[cTB68]=DATE(2099,1,1), Exts[Mext]=0 ), 0, IF( OR( Exts[maxV]&lt;68, Exts[minV]&gt;68 ), 2, 3)  )</f>
        <v>0</v>
      </c>
      <c r="Y383" s="71">
        <f>IF(SUBTOTAL(3,Exts[avgusers]),Exts[avgusers],0)</f>
        <v>207</v>
      </c>
      <c r="Z383" s="69">
        <f ca="1">IF(SUBTOTAL(3,Exts[CurVersion]),TODAY()-Exts[CurVersion],0)</f>
        <v>1297</v>
      </c>
      <c r="AA383" s="69">
        <f>IF(Exts[cTB52]=DATE(2099,1,1), 0, Exts[cTB52]-$AA$6)</f>
        <v>0</v>
      </c>
      <c r="AB383" s="69">
        <f>IF(Exts[[#This Row],[cTB60]]=DATE(2099,1,1), 0, Exts[[#This Row],[cTB60]]-$AA$7)</f>
        <v>0</v>
      </c>
      <c r="AC383" s="69">
        <f>IF(Exts[[#This Row],[cTB68]]=DATE(2099,1,1), 0, Exts[[#This Row],[cTB68]]-$AA$8)</f>
        <v>0</v>
      </c>
      <c r="AD383" s="70">
        <f t="shared" si="13"/>
        <v>365</v>
      </c>
      <c r="AE383" s="70"/>
      <c r="AF383" s="70">
        <f>IF(Exts[[#This Row],[OID]], INDEX( Exts[], MATCH(Exts[[#This Row],[OID]],Exts[ID],0), MATCH("avgusers", Exts[#Headers],0) )+1, Exts[[#This Row],[avgusers]])</f>
        <v>207</v>
      </c>
      <c r="AG383" s="70"/>
      <c r="AH383" s="70"/>
      <c r="AI383" s="70"/>
    </row>
    <row r="384" spans="1:35" x14ac:dyDescent="0.35">
      <c r="A384" s="72">
        <v>372739</v>
      </c>
      <c r="B384" s="72" t="s">
        <v>988</v>
      </c>
      <c r="C384" s="72">
        <v>203</v>
      </c>
      <c r="D384" s="72">
        <v>23</v>
      </c>
      <c r="E384" s="68">
        <v>43662</v>
      </c>
      <c r="F384" s="72">
        <v>60</v>
      </c>
      <c r="G384" s="72">
        <v>100</v>
      </c>
      <c r="H384" s="72">
        <v>1</v>
      </c>
      <c r="I384" s="72">
        <v>1</v>
      </c>
      <c r="J384" s="72" t="s">
        <v>133</v>
      </c>
      <c r="K384" s="72">
        <v>4285224</v>
      </c>
      <c r="L384" s="72"/>
      <c r="M384" s="72"/>
      <c r="N384" s="68">
        <v>41072</v>
      </c>
      <c r="O384" s="68">
        <v>41072</v>
      </c>
      <c r="P384" s="68">
        <v>41072</v>
      </c>
      <c r="Q384" s="68">
        <v>41072</v>
      </c>
      <c r="R384" s="72" t="s">
        <v>6019</v>
      </c>
      <c r="S384" s="72" t="s">
        <v>3058</v>
      </c>
      <c r="T384" s="70">
        <f>IF(Exts[cTB52]=DATE(2099,1,1), 0, IF(Exts[minV]&gt;52, 1, 2))</f>
        <v>1</v>
      </c>
      <c r="U384" s="69">
        <f t="shared" si="12"/>
        <v>0</v>
      </c>
      <c r="V384" s="69">
        <f>IF(Exts[cTB60]=DATE(2099,1,1), 0, IF(Exts[minV]&gt;60.9, 1, 2))</f>
        <v>2</v>
      </c>
      <c r="W384" s="70">
        <f>IF(Exts[cTB61-67]=DATE(2099,1,1), 0, IF(Exts[minV]&gt;67.9, 1, 2))</f>
        <v>2</v>
      </c>
      <c r="X384" s="70">
        <f>IF( OR( Exts[cTB68]=DATE(2099,1,1), Exts[Mext]=0 ), 0, IF( OR( Exts[maxV]&lt;68, Exts[minV]&gt;68 ), 2, 3)  )</f>
        <v>3</v>
      </c>
      <c r="Y384" s="71">
        <f>IF(SUBTOTAL(3,Exts[avgusers]),Exts[avgusers],0)</f>
        <v>203</v>
      </c>
      <c r="Z384" s="69">
        <f ca="1">IF(SUBTOTAL(3,Exts[CurVersion]),TODAY()-Exts[CurVersion],0)</f>
        <v>63</v>
      </c>
      <c r="AA384" s="69">
        <f>IF(Exts[cTB52]=DATE(2099,1,1), 0, Exts[cTB52]-$AA$6)</f>
        <v>-1726</v>
      </c>
      <c r="AB384" s="69">
        <f>IF(Exts[[#This Row],[cTB60]]=DATE(2099,1,1), 0, Exts[[#This Row],[cTB60]]-$AA$7)</f>
        <v>-2188</v>
      </c>
      <c r="AC384" s="69">
        <f>IF(Exts[[#This Row],[cTB68]]=DATE(2099,1,1), 0, Exts[[#This Row],[cTB68]]-$AA$8)</f>
        <v>-2625</v>
      </c>
      <c r="AD384" s="70">
        <f t="shared" si="13"/>
        <v>366</v>
      </c>
      <c r="AE384" s="70"/>
      <c r="AF384" s="70">
        <f>IF(Exts[[#This Row],[OID]], INDEX( Exts[], MATCH(Exts[[#This Row],[OID]],Exts[ID],0), MATCH("avgusers", Exts[#Headers],0) )+1, Exts[[#This Row],[avgusers]])</f>
        <v>203</v>
      </c>
      <c r="AG384" s="70"/>
      <c r="AH384" s="70"/>
      <c r="AI384" s="70"/>
    </row>
    <row r="385" spans="1:35" x14ac:dyDescent="0.35">
      <c r="A385" s="72">
        <v>372860</v>
      </c>
      <c r="B385" s="72" t="s">
        <v>607</v>
      </c>
      <c r="C385" s="72">
        <v>203</v>
      </c>
      <c r="D385" s="72">
        <v>49</v>
      </c>
      <c r="E385" s="68">
        <v>41209</v>
      </c>
      <c r="F385" s="72">
        <v>10</v>
      </c>
      <c r="G385" s="72">
        <v>21</v>
      </c>
      <c r="H385" s="72">
        <v>0</v>
      </c>
      <c r="I385" s="72">
        <v>1</v>
      </c>
      <c r="J385" s="72" t="s">
        <v>442</v>
      </c>
      <c r="K385" s="72">
        <v>4614995</v>
      </c>
      <c r="L385" s="72"/>
      <c r="M385" s="72"/>
      <c r="N385" s="68">
        <v>72686</v>
      </c>
      <c r="O385" s="68">
        <v>72686</v>
      </c>
      <c r="P385" s="68">
        <v>72686</v>
      </c>
      <c r="Q385" s="68">
        <v>72686</v>
      </c>
      <c r="R385" s="72" t="s">
        <v>6021</v>
      </c>
      <c r="S385" s="72" t="s">
        <v>3058</v>
      </c>
      <c r="T385" s="70">
        <f>IF(Exts[cTB52]=DATE(2099,1,1), 0, IF(Exts[minV]&gt;52, 1, 2))</f>
        <v>0</v>
      </c>
      <c r="U385" s="69">
        <f t="shared" si="12"/>
        <v>0</v>
      </c>
      <c r="V385" s="69">
        <f>IF(Exts[cTB60]=DATE(2099,1,1), 0, IF(Exts[minV]&gt;60.9, 1, 2))</f>
        <v>0</v>
      </c>
      <c r="W385" s="70">
        <f>IF(Exts[cTB61-67]=DATE(2099,1,1), 0, IF(Exts[minV]&gt;67.9, 1, 2))</f>
        <v>0</v>
      </c>
      <c r="X385" s="70">
        <f>IF( OR( Exts[cTB68]=DATE(2099,1,1), Exts[Mext]=0 ), 0, IF( OR( Exts[maxV]&lt;68, Exts[minV]&gt;68 ), 2, 3)  )</f>
        <v>0</v>
      </c>
      <c r="Y385" s="71">
        <f>IF(SUBTOTAL(3,Exts[avgusers]),Exts[avgusers],0)</f>
        <v>203</v>
      </c>
      <c r="Z385" s="69">
        <f ca="1">IF(SUBTOTAL(3,Exts[CurVersion]),TODAY()-Exts[CurVersion],0)</f>
        <v>2516</v>
      </c>
      <c r="AA385" s="69">
        <f>IF(Exts[cTB52]=DATE(2099,1,1), 0, Exts[cTB52]-$AA$6)</f>
        <v>0</v>
      </c>
      <c r="AB385" s="69">
        <f>IF(Exts[[#This Row],[cTB60]]=DATE(2099,1,1), 0, Exts[[#This Row],[cTB60]]-$AA$7)</f>
        <v>0</v>
      </c>
      <c r="AC385" s="69">
        <f>IF(Exts[[#This Row],[cTB68]]=DATE(2099,1,1), 0, Exts[[#This Row],[cTB68]]-$AA$8)</f>
        <v>0</v>
      </c>
      <c r="AD385" s="70">
        <f t="shared" si="13"/>
        <v>367</v>
      </c>
      <c r="AE385" s="70"/>
      <c r="AF385" s="70">
        <f>IF(Exts[[#This Row],[OID]], INDEX( Exts[], MATCH(Exts[[#This Row],[OID]],Exts[ID],0), MATCH("avgusers", Exts[#Headers],0) )+1, Exts[[#This Row],[avgusers]])</f>
        <v>203</v>
      </c>
      <c r="AG385" s="70"/>
      <c r="AH385" s="70"/>
      <c r="AI385" s="70"/>
    </row>
    <row r="386" spans="1:35" x14ac:dyDescent="0.35">
      <c r="A386" s="72">
        <v>13572</v>
      </c>
      <c r="B386" s="72" t="s">
        <v>610</v>
      </c>
      <c r="C386" s="72">
        <v>201</v>
      </c>
      <c r="D386" s="72">
        <v>392</v>
      </c>
      <c r="E386" s="68">
        <v>42573</v>
      </c>
      <c r="F386" s="72">
        <v>3</v>
      </c>
      <c r="G386" s="72">
        <v>48</v>
      </c>
      <c r="H386" s="72">
        <v>0</v>
      </c>
      <c r="I386" s="72">
        <v>2</v>
      </c>
      <c r="J386" s="72" t="s">
        <v>611</v>
      </c>
      <c r="K386" s="72">
        <v>40154</v>
      </c>
      <c r="L386" s="72">
        <v>11198784</v>
      </c>
      <c r="M386" s="72"/>
      <c r="N386" s="68">
        <v>72686</v>
      </c>
      <c r="O386" s="68">
        <v>72686</v>
      </c>
      <c r="P386" s="68">
        <v>72686</v>
      </c>
      <c r="Q386" s="68">
        <v>72686</v>
      </c>
      <c r="R386" s="72" t="s">
        <v>5535</v>
      </c>
      <c r="S386" s="72" t="s">
        <v>5536</v>
      </c>
      <c r="T386" s="70">
        <f>IF(Exts[cTB52]=DATE(2099,1,1), 0, IF(Exts[minV]&gt;52, 1, 2))</f>
        <v>0</v>
      </c>
      <c r="U386" s="69">
        <f t="shared" si="12"/>
        <v>0</v>
      </c>
      <c r="V386" s="69">
        <f>IF(Exts[cTB60]=DATE(2099,1,1), 0, IF(Exts[minV]&gt;60.9, 1, 2))</f>
        <v>0</v>
      </c>
      <c r="W386" s="70">
        <f>IF(Exts[cTB61-67]=DATE(2099,1,1), 0, IF(Exts[minV]&gt;67.9, 1, 2))</f>
        <v>0</v>
      </c>
      <c r="X386" s="70">
        <f>IF( OR( Exts[cTB68]=DATE(2099,1,1), Exts[Mext]=0 ), 0, IF( OR( Exts[maxV]&lt;68, Exts[minV]&gt;68 ), 2, 3)  )</f>
        <v>0</v>
      </c>
      <c r="Y386" s="71">
        <f>IF(SUBTOTAL(3,Exts[avgusers]),Exts[avgusers],0)</f>
        <v>201</v>
      </c>
      <c r="Z386" s="69">
        <f ca="1">IF(SUBTOTAL(3,Exts[CurVersion]),TODAY()-Exts[CurVersion],0)</f>
        <v>1152</v>
      </c>
      <c r="AA386" s="69">
        <f>IF(Exts[cTB52]=DATE(2099,1,1), 0, Exts[cTB52]-$AA$6)</f>
        <v>0</v>
      </c>
      <c r="AB386" s="69">
        <f>IF(Exts[[#This Row],[cTB60]]=DATE(2099,1,1), 0, Exts[[#This Row],[cTB60]]-$AA$7)</f>
        <v>0</v>
      </c>
      <c r="AC386" s="69">
        <f>IF(Exts[[#This Row],[cTB68]]=DATE(2099,1,1), 0, Exts[[#This Row],[cTB68]]-$AA$8)</f>
        <v>0</v>
      </c>
      <c r="AD386" s="70">
        <f t="shared" si="13"/>
        <v>368</v>
      </c>
      <c r="AE386" s="70"/>
      <c r="AF386" s="70">
        <f>IF(Exts[[#This Row],[OID]], INDEX( Exts[], MATCH(Exts[[#This Row],[OID]],Exts[ID],0), MATCH("avgusers", Exts[#Headers],0) )+1, Exts[[#This Row],[avgusers]])</f>
        <v>201</v>
      </c>
      <c r="AG386" s="70"/>
      <c r="AH386" s="70"/>
      <c r="AI386" s="70"/>
    </row>
    <row r="387" spans="1:35" x14ac:dyDescent="0.35">
      <c r="A387" s="72">
        <v>685896</v>
      </c>
      <c r="B387" s="72" t="s">
        <v>605</v>
      </c>
      <c r="C387" s="72">
        <v>199</v>
      </c>
      <c r="D387" s="72">
        <v>342</v>
      </c>
      <c r="E387" s="68">
        <v>43236</v>
      </c>
      <c r="F387" s="72">
        <v>24.1</v>
      </c>
      <c r="G387" s="72">
        <v>56</v>
      </c>
      <c r="H387" s="72">
        <v>0</v>
      </c>
      <c r="I387" s="72">
        <v>1</v>
      </c>
      <c r="J387" s="72" t="s">
        <v>310</v>
      </c>
      <c r="K387" s="72">
        <v>6728852</v>
      </c>
      <c r="L387" s="72"/>
      <c r="M387" s="72"/>
      <c r="N387" s="68">
        <v>42644</v>
      </c>
      <c r="O387" s="68">
        <v>72686</v>
      </c>
      <c r="P387" s="68">
        <v>72686</v>
      </c>
      <c r="Q387" s="68">
        <v>72686</v>
      </c>
      <c r="R387" s="72" t="s">
        <v>6514</v>
      </c>
      <c r="S387" s="72" t="s">
        <v>6515</v>
      </c>
      <c r="T387" s="70">
        <f>IF(Exts[cTB52]=DATE(2099,1,1), 0, IF(Exts[minV]&gt;52, 1, 2))</f>
        <v>2</v>
      </c>
      <c r="U387" s="69">
        <f t="shared" si="12"/>
        <v>0</v>
      </c>
      <c r="V387" s="69">
        <f>IF(Exts[cTB60]=DATE(2099,1,1), 0, IF(Exts[minV]&gt;60.9, 1, 2))</f>
        <v>0</v>
      </c>
      <c r="W387" s="70">
        <f>IF(Exts[cTB61-67]=DATE(2099,1,1), 0, IF(Exts[minV]&gt;67.9, 1, 2))</f>
        <v>0</v>
      </c>
      <c r="X387" s="70">
        <f>IF( OR( Exts[cTB68]=DATE(2099,1,1), Exts[Mext]=0 ), 0, IF( OR( Exts[maxV]&lt;68, Exts[minV]&gt;68 ), 2, 3)  )</f>
        <v>0</v>
      </c>
      <c r="Y387" s="71">
        <f>IF(SUBTOTAL(3,Exts[avgusers]),Exts[avgusers],0)</f>
        <v>199</v>
      </c>
      <c r="Z387" s="69">
        <f ca="1">IF(SUBTOTAL(3,Exts[CurVersion]),TODAY()-Exts[CurVersion],0)</f>
        <v>489</v>
      </c>
      <c r="AA387" s="69">
        <f>IF(Exts[cTB52]=DATE(2099,1,1), 0, Exts[cTB52]-$AA$6)</f>
        <v>-154</v>
      </c>
      <c r="AB387" s="69">
        <f>IF(Exts[[#This Row],[cTB60]]=DATE(2099,1,1), 0, Exts[[#This Row],[cTB60]]-$AA$7)</f>
        <v>0</v>
      </c>
      <c r="AC387" s="69">
        <f>IF(Exts[[#This Row],[cTB68]]=DATE(2099,1,1), 0, Exts[[#This Row],[cTB68]]-$AA$8)</f>
        <v>0</v>
      </c>
      <c r="AD387" s="70">
        <f t="shared" si="13"/>
        <v>369</v>
      </c>
      <c r="AE387" s="70"/>
      <c r="AF387" s="70">
        <f>IF(Exts[[#This Row],[OID]], INDEX( Exts[], MATCH(Exts[[#This Row],[OID]],Exts[ID],0), MATCH("avgusers", Exts[#Headers],0) )+1, Exts[[#This Row],[avgusers]])</f>
        <v>199</v>
      </c>
      <c r="AG387" s="70"/>
      <c r="AH387" s="70"/>
      <c r="AI387" s="70"/>
    </row>
    <row r="388" spans="1:35" x14ac:dyDescent="0.35">
      <c r="A388" s="72">
        <v>195279</v>
      </c>
      <c r="B388" s="72" t="s">
        <v>606</v>
      </c>
      <c r="C388" s="72">
        <v>198</v>
      </c>
      <c r="D388" s="72">
        <v>155</v>
      </c>
      <c r="E388" s="68">
        <v>40990</v>
      </c>
      <c r="F388" s="72">
        <v>3</v>
      </c>
      <c r="G388" s="72">
        <v>17</v>
      </c>
      <c r="H388" s="72">
        <v>0</v>
      </c>
      <c r="I388" s="72">
        <v>1</v>
      </c>
      <c r="J388" s="72" t="s">
        <v>311</v>
      </c>
      <c r="K388" s="72">
        <v>5389824</v>
      </c>
      <c r="L388" s="72"/>
      <c r="M388" s="72"/>
      <c r="N388" s="68">
        <v>72686</v>
      </c>
      <c r="O388" s="68">
        <v>72686</v>
      </c>
      <c r="P388" s="68">
        <v>72686</v>
      </c>
      <c r="Q388" s="68">
        <v>72686</v>
      </c>
      <c r="R388" s="72" t="s">
        <v>5697</v>
      </c>
      <c r="S388" s="72" t="s">
        <v>5698</v>
      </c>
      <c r="T388" s="70">
        <f>IF(Exts[cTB52]=DATE(2099,1,1), 0, IF(Exts[minV]&gt;52, 1, 2))</f>
        <v>0</v>
      </c>
      <c r="U388" s="69">
        <f t="shared" si="12"/>
        <v>0</v>
      </c>
      <c r="V388" s="69">
        <f>IF(Exts[cTB60]=DATE(2099,1,1), 0, IF(Exts[minV]&gt;60.9, 1, 2))</f>
        <v>0</v>
      </c>
      <c r="W388" s="70">
        <f>IF(Exts[cTB61-67]=DATE(2099,1,1), 0, IF(Exts[minV]&gt;67.9, 1, 2))</f>
        <v>0</v>
      </c>
      <c r="X388" s="70">
        <f>IF( OR( Exts[cTB68]=DATE(2099,1,1), Exts[Mext]=0 ), 0, IF( OR( Exts[maxV]&lt;68, Exts[minV]&gt;68 ), 2, 3)  )</f>
        <v>0</v>
      </c>
      <c r="Y388" s="71">
        <f>IF(SUBTOTAL(3,Exts[avgusers]),Exts[avgusers],0)</f>
        <v>198</v>
      </c>
      <c r="Z388" s="69">
        <f ca="1">IF(SUBTOTAL(3,Exts[CurVersion]),TODAY()-Exts[CurVersion],0)</f>
        <v>2735</v>
      </c>
      <c r="AA388" s="69">
        <f>IF(Exts[cTB52]=DATE(2099,1,1), 0, Exts[cTB52]-$AA$6)</f>
        <v>0</v>
      </c>
      <c r="AB388" s="69">
        <f>IF(Exts[[#This Row],[cTB60]]=DATE(2099,1,1), 0, Exts[[#This Row],[cTB60]]-$AA$7)</f>
        <v>0</v>
      </c>
      <c r="AC388" s="69">
        <f>IF(Exts[[#This Row],[cTB68]]=DATE(2099,1,1), 0, Exts[[#This Row],[cTB68]]-$AA$8)</f>
        <v>0</v>
      </c>
      <c r="AD388" s="70">
        <f t="shared" si="13"/>
        <v>370</v>
      </c>
      <c r="AE388" s="70"/>
      <c r="AF388" s="70">
        <f>IF(Exts[[#This Row],[OID]], INDEX( Exts[], MATCH(Exts[[#This Row],[OID]],Exts[ID],0), MATCH("avgusers", Exts[#Headers],0) )+1, Exts[[#This Row],[avgusers]])</f>
        <v>198</v>
      </c>
      <c r="AG388" s="70"/>
      <c r="AH388" s="70"/>
      <c r="AI388" s="70"/>
    </row>
    <row r="389" spans="1:35" x14ac:dyDescent="0.35">
      <c r="A389" s="72">
        <v>325597</v>
      </c>
      <c r="B389" s="72" t="s">
        <v>635</v>
      </c>
      <c r="C389" s="72">
        <v>198</v>
      </c>
      <c r="D389" s="72">
        <v>86</v>
      </c>
      <c r="E389" s="68">
        <v>42954</v>
      </c>
      <c r="F389" s="72">
        <v>5</v>
      </c>
      <c r="G389" s="72">
        <v>57</v>
      </c>
      <c r="H389" s="72">
        <v>0</v>
      </c>
      <c r="I389" s="72">
        <v>1</v>
      </c>
      <c r="J389" s="72" t="s">
        <v>303</v>
      </c>
      <c r="K389" s="72">
        <v>1390606</v>
      </c>
      <c r="L389" s="72"/>
      <c r="M389" s="72"/>
      <c r="N389" s="68">
        <v>42411</v>
      </c>
      <c r="O389" s="68">
        <v>72686</v>
      </c>
      <c r="P389" s="68">
        <v>72686</v>
      </c>
      <c r="Q389" s="68">
        <v>72686</v>
      </c>
      <c r="R389" s="72" t="s">
        <v>5875</v>
      </c>
      <c r="S389" s="72" t="s">
        <v>3058</v>
      </c>
      <c r="T389" s="70">
        <f>IF(Exts[cTB52]=DATE(2099,1,1), 0, IF(Exts[minV]&gt;52, 1, 2))</f>
        <v>2</v>
      </c>
      <c r="U389" s="69">
        <f t="shared" si="12"/>
        <v>0</v>
      </c>
      <c r="V389" s="69">
        <f>IF(Exts[cTB60]=DATE(2099,1,1), 0, IF(Exts[minV]&gt;60.9, 1, 2))</f>
        <v>0</v>
      </c>
      <c r="W389" s="70">
        <f>IF(Exts[cTB61-67]=DATE(2099,1,1), 0, IF(Exts[minV]&gt;67.9, 1, 2))</f>
        <v>0</v>
      </c>
      <c r="X389" s="70">
        <f>IF( OR( Exts[cTB68]=DATE(2099,1,1), Exts[Mext]=0 ), 0, IF( OR( Exts[maxV]&lt;68, Exts[minV]&gt;68 ), 2, 3)  )</f>
        <v>0</v>
      </c>
      <c r="Y389" s="71">
        <f>IF(SUBTOTAL(3,Exts[avgusers]),Exts[avgusers],0)</f>
        <v>198</v>
      </c>
      <c r="Z389" s="69">
        <f ca="1">IF(SUBTOTAL(3,Exts[CurVersion]),TODAY()-Exts[CurVersion],0)</f>
        <v>771</v>
      </c>
      <c r="AA389" s="69">
        <f>IF(Exts[cTB52]=DATE(2099,1,1), 0, Exts[cTB52]-$AA$6)</f>
        <v>-387</v>
      </c>
      <c r="AB389" s="69">
        <f>IF(Exts[[#This Row],[cTB60]]=DATE(2099,1,1), 0, Exts[[#This Row],[cTB60]]-$AA$7)</f>
        <v>0</v>
      </c>
      <c r="AC389" s="69">
        <f>IF(Exts[[#This Row],[cTB68]]=DATE(2099,1,1), 0, Exts[[#This Row],[cTB68]]-$AA$8)</f>
        <v>0</v>
      </c>
      <c r="AD389" s="70">
        <f t="shared" si="13"/>
        <v>371</v>
      </c>
      <c r="AE389" s="70"/>
      <c r="AF389" s="70">
        <f>IF(Exts[[#This Row],[OID]], INDEX( Exts[], MATCH(Exts[[#This Row],[OID]],Exts[ID],0), MATCH("avgusers", Exts[#Headers],0) )+1, Exts[[#This Row],[avgusers]])</f>
        <v>198</v>
      </c>
      <c r="AG389" s="70"/>
      <c r="AH389" s="70"/>
      <c r="AI389" s="70"/>
    </row>
    <row r="390" spans="1:35" x14ac:dyDescent="0.35">
      <c r="A390" s="72">
        <v>742296</v>
      </c>
      <c r="B390" s="72" t="s">
        <v>588</v>
      </c>
      <c r="C390" s="72">
        <v>198</v>
      </c>
      <c r="D390" s="72">
        <v>119</v>
      </c>
      <c r="E390" s="68">
        <v>42661</v>
      </c>
      <c r="F390" s="72">
        <v>3.3</v>
      </c>
      <c r="G390" s="72">
        <v>52</v>
      </c>
      <c r="H390" s="72">
        <v>0</v>
      </c>
      <c r="I390" s="72">
        <v>1</v>
      </c>
      <c r="J390" s="72" t="s">
        <v>260</v>
      </c>
      <c r="K390" s="72">
        <v>61348</v>
      </c>
      <c r="L390" s="72"/>
      <c r="M390" s="72"/>
      <c r="N390" s="68">
        <v>42660</v>
      </c>
      <c r="O390" s="68">
        <v>72686</v>
      </c>
      <c r="P390" s="68">
        <v>72686</v>
      </c>
      <c r="Q390" s="68">
        <v>72686</v>
      </c>
      <c r="R390" s="72" t="s">
        <v>6580</v>
      </c>
      <c r="S390" s="72" t="s">
        <v>6581</v>
      </c>
      <c r="T390" s="70">
        <f>IF(Exts[cTB52]=DATE(2099,1,1), 0, IF(Exts[minV]&gt;52, 1, 2))</f>
        <v>2</v>
      </c>
      <c r="U390" s="69">
        <f t="shared" si="12"/>
        <v>0</v>
      </c>
      <c r="V390" s="69">
        <f>IF(Exts[cTB60]=DATE(2099,1,1), 0, IF(Exts[minV]&gt;60.9, 1, 2))</f>
        <v>0</v>
      </c>
      <c r="W390" s="70">
        <f>IF(Exts[cTB61-67]=DATE(2099,1,1), 0, IF(Exts[minV]&gt;67.9, 1, 2))</f>
        <v>0</v>
      </c>
      <c r="X390" s="70">
        <f>IF( OR( Exts[cTB68]=DATE(2099,1,1), Exts[Mext]=0 ), 0, IF( OR( Exts[maxV]&lt;68, Exts[minV]&gt;68 ), 2, 3)  )</f>
        <v>0</v>
      </c>
      <c r="Y390" s="71">
        <f>IF(SUBTOTAL(3,Exts[avgusers]),Exts[avgusers],0)</f>
        <v>198</v>
      </c>
      <c r="Z390" s="69">
        <f ca="1">IF(SUBTOTAL(3,Exts[CurVersion]),TODAY()-Exts[CurVersion],0)</f>
        <v>1064</v>
      </c>
      <c r="AA390" s="69">
        <f>IF(Exts[cTB52]=DATE(2099,1,1), 0, Exts[cTB52]-$AA$6)</f>
        <v>-138</v>
      </c>
      <c r="AB390" s="69">
        <f>IF(Exts[[#This Row],[cTB60]]=DATE(2099,1,1), 0, Exts[[#This Row],[cTB60]]-$AA$7)</f>
        <v>0</v>
      </c>
      <c r="AC390" s="69">
        <f>IF(Exts[[#This Row],[cTB68]]=DATE(2099,1,1), 0, Exts[[#This Row],[cTB68]]-$AA$8)</f>
        <v>0</v>
      </c>
      <c r="AD390" s="70">
        <f t="shared" si="13"/>
        <v>372</v>
      </c>
      <c r="AE390" s="70"/>
      <c r="AF390" s="70">
        <f>IF(Exts[[#This Row],[OID]], INDEX( Exts[], MATCH(Exts[[#This Row],[OID]],Exts[ID],0), MATCH("avgusers", Exts[#Headers],0) )+1, Exts[[#This Row],[avgusers]])</f>
        <v>198</v>
      </c>
      <c r="AG390" s="70"/>
      <c r="AH390" s="70"/>
      <c r="AI390" s="70"/>
    </row>
    <row r="391" spans="1:35" x14ac:dyDescent="0.35">
      <c r="A391" s="72">
        <v>626834</v>
      </c>
      <c r="B391" s="72" t="s">
        <v>623</v>
      </c>
      <c r="C391" s="72">
        <v>195</v>
      </c>
      <c r="D391" s="72">
        <v>120</v>
      </c>
      <c r="E391" s="68">
        <v>42953</v>
      </c>
      <c r="F391" s="72">
        <v>45</v>
      </c>
      <c r="G391" s="72">
        <v>56</v>
      </c>
      <c r="H391" s="72">
        <v>0</v>
      </c>
      <c r="I391" s="72">
        <v>1</v>
      </c>
      <c r="J391" s="72" t="s">
        <v>147</v>
      </c>
      <c r="K391" s="72">
        <v>5641642</v>
      </c>
      <c r="L391" s="72"/>
      <c r="M391" s="72"/>
      <c r="N391" s="68">
        <v>42538</v>
      </c>
      <c r="O391" s="68">
        <v>72686</v>
      </c>
      <c r="P391" s="68">
        <v>72686</v>
      </c>
      <c r="Q391" s="68">
        <v>72686</v>
      </c>
      <c r="R391" s="72" t="s">
        <v>6453</v>
      </c>
      <c r="S391" s="72" t="s">
        <v>3058</v>
      </c>
      <c r="T391" s="70">
        <f>IF(Exts[cTB52]=DATE(2099,1,1), 0, IF(Exts[minV]&gt;52, 1, 2))</f>
        <v>2</v>
      </c>
      <c r="U391" s="69">
        <f t="shared" si="12"/>
        <v>0</v>
      </c>
      <c r="V391" s="69">
        <f>IF(Exts[cTB60]=DATE(2099,1,1), 0, IF(Exts[minV]&gt;60.9, 1, 2))</f>
        <v>0</v>
      </c>
      <c r="W391" s="70">
        <f>IF(Exts[cTB61-67]=DATE(2099,1,1), 0, IF(Exts[minV]&gt;67.9, 1, 2))</f>
        <v>0</v>
      </c>
      <c r="X391" s="70">
        <f>IF( OR( Exts[cTB68]=DATE(2099,1,1), Exts[Mext]=0 ), 0, IF( OR( Exts[maxV]&lt;68, Exts[minV]&gt;68 ), 2, 3)  )</f>
        <v>0</v>
      </c>
      <c r="Y391" s="71">
        <f>IF(SUBTOTAL(3,Exts[avgusers]),Exts[avgusers],0)</f>
        <v>195</v>
      </c>
      <c r="Z391" s="69">
        <f ca="1">IF(SUBTOTAL(3,Exts[CurVersion]),TODAY()-Exts[CurVersion],0)</f>
        <v>772</v>
      </c>
      <c r="AA391" s="69">
        <f>IF(Exts[cTB52]=DATE(2099,1,1), 0, Exts[cTB52]-$AA$6)</f>
        <v>-260</v>
      </c>
      <c r="AB391" s="69">
        <f>IF(Exts[[#This Row],[cTB60]]=DATE(2099,1,1), 0, Exts[[#This Row],[cTB60]]-$AA$7)</f>
        <v>0</v>
      </c>
      <c r="AC391" s="69">
        <f>IF(Exts[[#This Row],[cTB68]]=DATE(2099,1,1), 0, Exts[[#This Row],[cTB68]]-$AA$8)</f>
        <v>0</v>
      </c>
      <c r="AD391" s="70">
        <f t="shared" si="13"/>
        <v>373</v>
      </c>
      <c r="AE391" s="70"/>
      <c r="AF391" s="70">
        <f>IF(Exts[[#This Row],[OID]], INDEX( Exts[], MATCH(Exts[[#This Row],[OID]],Exts[ID],0), MATCH("avgusers", Exts[#Headers],0) )+1, Exts[[#This Row],[avgusers]])</f>
        <v>195</v>
      </c>
      <c r="AG391" s="70"/>
      <c r="AH391" s="70"/>
      <c r="AI391" s="70"/>
    </row>
    <row r="392" spans="1:35" x14ac:dyDescent="0.35">
      <c r="A392" s="72">
        <v>677455</v>
      </c>
      <c r="B392" s="72" t="s">
        <v>633</v>
      </c>
      <c r="C392" s="72">
        <v>193</v>
      </c>
      <c r="D392" s="72">
        <v>73</v>
      </c>
      <c r="E392" s="68">
        <v>42470</v>
      </c>
      <c r="F392" s="72">
        <v>8</v>
      </c>
      <c r="G392" s="72">
        <v>58</v>
      </c>
      <c r="H392" s="72">
        <v>0</v>
      </c>
      <c r="I392" s="72">
        <v>1</v>
      </c>
      <c r="J392" s="72" t="s">
        <v>324</v>
      </c>
      <c r="K392" s="72">
        <v>5379973</v>
      </c>
      <c r="L392" s="72"/>
      <c r="M392" s="72"/>
      <c r="N392" s="68">
        <v>42469</v>
      </c>
      <c r="O392" s="68">
        <v>72686</v>
      </c>
      <c r="P392" s="68">
        <v>72686</v>
      </c>
      <c r="Q392" s="68">
        <v>72686</v>
      </c>
      <c r="R392" s="72" t="s">
        <v>6506</v>
      </c>
      <c r="S392" s="72" t="s">
        <v>3058</v>
      </c>
      <c r="T392" s="70">
        <f>IF(Exts[cTB52]=DATE(2099,1,1), 0, IF(Exts[minV]&gt;52, 1, 2))</f>
        <v>2</v>
      </c>
      <c r="U392" s="69">
        <f t="shared" si="12"/>
        <v>1</v>
      </c>
      <c r="V392" s="69">
        <f>IF(Exts[cTB60]=DATE(2099,1,1), 0, IF(Exts[minV]&gt;60.9, 1, 2))</f>
        <v>0</v>
      </c>
      <c r="W392" s="70">
        <f>IF(Exts[cTB61-67]=DATE(2099,1,1), 0, IF(Exts[minV]&gt;67.9, 1, 2))</f>
        <v>0</v>
      </c>
      <c r="X392" s="70">
        <f>IF( OR( Exts[cTB68]=DATE(2099,1,1), Exts[Mext]=0 ), 0, IF( OR( Exts[maxV]&lt;68, Exts[minV]&gt;68 ), 2, 3)  )</f>
        <v>0</v>
      </c>
      <c r="Y392" s="71">
        <f>IF(SUBTOTAL(3,Exts[avgusers]),Exts[avgusers],0)</f>
        <v>193</v>
      </c>
      <c r="Z392" s="69">
        <f ca="1">IF(SUBTOTAL(3,Exts[CurVersion]),TODAY()-Exts[CurVersion],0)</f>
        <v>1255</v>
      </c>
      <c r="AA392" s="69">
        <f>IF(Exts[cTB52]=DATE(2099,1,1), 0, Exts[cTB52]-$AA$6)</f>
        <v>-329</v>
      </c>
      <c r="AB392" s="69">
        <f>IF(Exts[[#This Row],[cTB60]]=DATE(2099,1,1), 0, Exts[[#This Row],[cTB60]]-$AA$7)</f>
        <v>0</v>
      </c>
      <c r="AC392" s="69">
        <f>IF(Exts[[#This Row],[cTB68]]=DATE(2099,1,1), 0, Exts[[#This Row],[cTB68]]-$AA$8)</f>
        <v>0</v>
      </c>
      <c r="AD392" s="70">
        <f t="shared" si="13"/>
        <v>374</v>
      </c>
      <c r="AE392" s="70"/>
      <c r="AF392" s="70">
        <f>IF(Exts[[#This Row],[OID]], INDEX( Exts[], MATCH(Exts[[#This Row],[OID]],Exts[ID],0), MATCH("avgusers", Exts[#Headers],0) )+1, Exts[[#This Row],[avgusers]])</f>
        <v>193</v>
      </c>
      <c r="AG392" s="70"/>
      <c r="AH392" s="70"/>
      <c r="AI392" s="70"/>
    </row>
    <row r="393" spans="1:35" x14ac:dyDescent="0.35">
      <c r="A393" s="72">
        <v>8051</v>
      </c>
      <c r="B393" s="72" t="s">
        <v>626</v>
      </c>
      <c r="C393" s="72">
        <v>192</v>
      </c>
      <c r="D393" s="72">
        <v>930</v>
      </c>
      <c r="E393" s="68">
        <v>42896</v>
      </c>
      <c r="F393" s="72">
        <v>38</v>
      </c>
      <c r="G393" s="72">
        <v>55</v>
      </c>
      <c r="H393" s="72">
        <v>0</v>
      </c>
      <c r="I393" s="72">
        <v>1</v>
      </c>
      <c r="J393" s="72" t="s">
        <v>320</v>
      </c>
      <c r="K393" s="72">
        <v>866509</v>
      </c>
      <c r="L393" s="72"/>
      <c r="M393" s="72"/>
      <c r="N393" s="68">
        <v>42896</v>
      </c>
      <c r="O393" s="68">
        <v>72686</v>
      </c>
      <c r="P393" s="68">
        <v>72686</v>
      </c>
      <c r="Q393" s="68">
        <v>72686</v>
      </c>
      <c r="R393" s="72" t="s">
        <v>5418</v>
      </c>
      <c r="S393" s="72" t="s">
        <v>6760</v>
      </c>
      <c r="T393" s="70">
        <f>IF(Exts[cTB52]=DATE(2099,1,1), 0, IF(Exts[minV]&gt;52, 1, 2))</f>
        <v>2</v>
      </c>
      <c r="U393" s="69">
        <f t="shared" si="12"/>
        <v>0</v>
      </c>
      <c r="V393" s="69">
        <f>IF(Exts[cTB60]=DATE(2099,1,1), 0, IF(Exts[minV]&gt;60.9, 1, 2))</f>
        <v>0</v>
      </c>
      <c r="W393" s="70">
        <f>IF(Exts[cTB61-67]=DATE(2099,1,1), 0, IF(Exts[minV]&gt;67.9, 1, 2))</f>
        <v>0</v>
      </c>
      <c r="X393" s="70">
        <f>IF( OR( Exts[cTB68]=DATE(2099,1,1), Exts[Mext]=0 ), 0, IF( OR( Exts[maxV]&lt;68, Exts[minV]&gt;68 ), 2, 3)  )</f>
        <v>0</v>
      </c>
      <c r="Y393" s="71">
        <f>IF(SUBTOTAL(3,Exts[avgusers]),Exts[avgusers],0)</f>
        <v>192</v>
      </c>
      <c r="Z393" s="69">
        <f ca="1">IF(SUBTOTAL(3,Exts[CurVersion]),TODAY()-Exts[CurVersion],0)</f>
        <v>829</v>
      </c>
      <c r="AA393" s="69">
        <f>IF(Exts[cTB52]=DATE(2099,1,1), 0, Exts[cTB52]-$AA$6)</f>
        <v>98</v>
      </c>
      <c r="AB393" s="69">
        <f>IF(Exts[[#This Row],[cTB60]]=DATE(2099,1,1), 0, Exts[[#This Row],[cTB60]]-$AA$7)</f>
        <v>0</v>
      </c>
      <c r="AC393" s="69">
        <f>IF(Exts[[#This Row],[cTB68]]=DATE(2099,1,1), 0, Exts[[#This Row],[cTB68]]-$AA$8)</f>
        <v>0</v>
      </c>
      <c r="AD393" s="70">
        <f t="shared" si="13"/>
        <v>375</v>
      </c>
      <c r="AE393" s="70"/>
      <c r="AF393" s="70">
        <f>IF(Exts[[#This Row],[OID]], INDEX( Exts[], MATCH(Exts[[#This Row],[OID]],Exts[ID],0), MATCH("avgusers", Exts[#Headers],0) )+1, Exts[[#This Row],[avgusers]])</f>
        <v>192</v>
      </c>
      <c r="AG393" s="70"/>
      <c r="AH393" s="70"/>
      <c r="AI393" s="70"/>
    </row>
    <row r="394" spans="1:35" x14ac:dyDescent="0.35">
      <c r="A394" s="72">
        <v>13131</v>
      </c>
      <c r="B394" s="72" t="s">
        <v>977</v>
      </c>
      <c r="C394" s="72">
        <v>191</v>
      </c>
      <c r="D394" s="72">
        <v>22</v>
      </c>
      <c r="E394" s="68">
        <v>42018</v>
      </c>
      <c r="F394" s="72">
        <v>2</v>
      </c>
      <c r="G394" s="72">
        <v>60</v>
      </c>
      <c r="H394" s="72">
        <v>0</v>
      </c>
      <c r="I394" s="72">
        <v>1</v>
      </c>
      <c r="J394" s="72" t="s">
        <v>26</v>
      </c>
      <c r="K394" s="72">
        <v>25957</v>
      </c>
      <c r="L394" s="72"/>
      <c r="M394" s="72"/>
      <c r="N394" s="68">
        <v>42018</v>
      </c>
      <c r="O394" s="68">
        <v>42018</v>
      </c>
      <c r="P394" s="68">
        <v>72686</v>
      </c>
      <c r="Q394" s="68">
        <v>72686</v>
      </c>
      <c r="R394" s="72" t="s">
        <v>5526</v>
      </c>
      <c r="S394" s="72" t="s">
        <v>6767</v>
      </c>
      <c r="T394" s="70">
        <f>IF(Exts[cTB52]=DATE(2099,1,1), 0, IF(Exts[minV]&gt;52, 1, 2))</f>
        <v>2</v>
      </c>
      <c r="U394" s="69">
        <f t="shared" si="12"/>
        <v>1</v>
      </c>
      <c r="V394" s="69">
        <f>IF(Exts[cTB60]=DATE(2099,1,1), 0, IF(Exts[minV]&gt;60.9, 1, 2))</f>
        <v>2</v>
      </c>
      <c r="W394" s="70">
        <f>IF(Exts[cTB61-67]=DATE(2099,1,1), 0, IF(Exts[minV]&gt;67.9, 1, 2))</f>
        <v>0</v>
      </c>
      <c r="X394" s="70">
        <f>IF( OR( Exts[cTB68]=DATE(2099,1,1), Exts[Mext]=0 ), 0, IF( OR( Exts[maxV]&lt;68, Exts[minV]&gt;68 ), 2, 3)  )</f>
        <v>0</v>
      </c>
      <c r="Y394" s="71">
        <f>IF(SUBTOTAL(3,Exts[avgusers]),Exts[avgusers],0)</f>
        <v>191</v>
      </c>
      <c r="Z394" s="69">
        <f ca="1">IF(SUBTOTAL(3,Exts[CurVersion]),TODAY()-Exts[CurVersion],0)</f>
        <v>1707</v>
      </c>
      <c r="AA394" s="69">
        <f>IF(Exts[cTB52]=DATE(2099,1,1), 0, Exts[cTB52]-$AA$6)</f>
        <v>-780</v>
      </c>
      <c r="AB394" s="69">
        <f>IF(Exts[[#This Row],[cTB60]]=DATE(2099,1,1), 0, Exts[[#This Row],[cTB60]]-$AA$7)</f>
        <v>-1242</v>
      </c>
      <c r="AC394" s="69">
        <f>IF(Exts[[#This Row],[cTB68]]=DATE(2099,1,1), 0, Exts[[#This Row],[cTB68]]-$AA$8)</f>
        <v>0</v>
      </c>
      <c r="AD394" s="70">
        <f t="shared" si="13"/>
        <v>376</v>
      </c>
      <c r="AE394" s="70"/>
      <c r="AF394" s="70">
        <f>IF(Exts[[#This Row],[OID]], INDEX( Exts[], MATCH(Exts[[#This Row],[OID]],Exts[ID],0), MATCH("avgusers", Exts[#Headers],0) )+1, Exts[[#This Row],[avgusers]])</f>
        <v>191</v>
      </c>
      <c r="AG394" s="70"/>
      <c r="AH394" s="70"/>
      <c r="AI394" s="70"/>
    </row>
    <row r="395" spans="1:35" x14ac:dyDescent="0.35">
      <c r="A395" s="72">
        <v>673591</v>
      </c>
      <c r="B395" s="72" t="s">
        <v>628</v>
      </c>
      <c r="C395" s="72">
        <v>191</v>
      </c>
      <c r="D395" s="72">
        <v>118</v>
      </c>
      <c r="E395" s="68">
        <v>42493</v>
      </c>
      <c r="F395" s="72">
        <v>38</v>
      </c>
      <c r="G395" s="72">
        <v>57</v>
      </c>
      <c r="H395" s="72">
        <v>0</v>
      </c>
      <c r="I395" s="72">
        <v>1</v>
      </c>
      <c r="J395" s="72" t="s">
        <v>317</v>
      </c>
      <c r="K395" s="72">
        <v>12996185</v>
      </c>
      <c r="L395" s="72"/>
      <c r="M395" s="72"/>
      <c r="N395" s="68">
        <v>42493</v>
      </c>
      <c r="O395" s="68">
        <v>72686</v>
      </c>
      <c r="P395" s="68">
        <v>72686</v>
      </c>
      <c r="Q395" s="68">
        <v>72686</v>
      </c>
      <c r="R395" s="72" t="s">
        <v>6496</v>
      </c>
      <c r="S395" s="72" t="s">
        <v>3058</v>
      </c>
      <c r="T395" s="70">
        <f>IF(Exts[cTB52]=DATE(2099,1,1), 0, IF(Exts[minV]&gt;52, 1, 2))</f>
        <v>2</v>
      </c>
      <c r="U395" s="69">
        <f t="shared" si="12"/>
        <v>0</v>
      </c>
      <c r="V395" s="69">
        <f>IF(Exts[cTB60]=DATE(2099,1,1), 0, IF(Exts[minV]&gt;60.9, 1, 2))</f>
        <v>0</v>
      </c>
      <c r="W395" s="70">
        <f>IF(Exts[cTB61-67]=DATE(2099,1,1), 0, IF(Exts[minV]&gt;67.9, 1, 2))</f>
        <v>0</v>
      </c>
      <c r="X395" s="70">
        <f>IF( OR( Exts[cTB68]=DATE(2099,1,1), Exts[Mext]=0 ), 0, IF( OR( Exts[maxV]&lt;68, Exts[minV]&gt;68 ), 2, 3)  )</f>
        <v>0</v>
      </c>
      <c r="Y395" s="71">
        <f>IF(SUBTOTAL(3,Exts[avgusers]),Exts[avgusers],0)</f>
        <v>191</v>
      </c>
      <c r="Z395" s="69">
        <f ca="1">IF(SUBTOTAL(3,Exts[CurVersion]),TODAY()-Exts[CurVersion],0)</f>
        <v>1232</v>
      </c>
      <c r="AA395" s="69">
        <f>IF(Exts[cTB52]=DATE(2099,1,1), 0, Exts[cTB52]-$AA$6)</f>
        <v>-305</v>
      </c>
      <c r="AB395" s="69">
        <f>IF(Exts[[#This Row],[cTB60]]=DATE(2099,1,1), 0, Exts[[#This Row],[cTB60]]-$AA$7)</f>
        <v>0</v>
      </c>
      <c r="AC395" s="69">
        <f>IF(Exts[[#This Row],[cTB68]]=DATE(2099,1,1), 0, Exts[[#This Row],[cTB68]]-$AA$8)</f>
        <v>0</v>
      </c>
      <c r="AD395" s="70">
        <f t="shared" si="13"/>
        <v>377</v>
      </c>
      <c r="AE395" s="70"/>
      <c r="AF395" s="70">
        <f>IF(Exts[[#This Row],[OID]], INDEX( Exts[], MATCH(Exts[[#This Row],[OID]],Exts[ID],0), MATCH("avgusers", Exts[#Headers],0) )+1, Exts[[#This Row],[avgusers]])</f>
        <v>191</v>
      </c>
      <c r="AG395" s="70"/>
      <c r="AH395" s="70"/>
      <c r="AI395" s="70"/>
    </row>
    <row r="396" spans="1:35" x14ac:dyDescent="0.35">
      <c r="A396" s="72">
        <v>521254</v>
      </c>
      <c r="B396" s="72" t="s">
        <v>998</v>
      </c>
      <c r="C396" s="72">
        <v>190</v>
      </c>
      <c r="D396" s="72">
        <v>24</v>
      </c>
      <c r="E396" s="68">
        <v>41801</v>
      </c>
      <c r="F396" s="72">
        <v>17</v>
      </c>
      <c r="G396" s="72">
        <v>31</v>
      </c>
      <c r="H396" s="72">
        <v>0</v>
      </c>
      <c r="I396" s="72">
        <v>1</v>
      </c>
      <c r="J396" s="72" t="s">
        <v>76</v>
      </c>
      <c r="K396" s="72">
        <v>182999</v>
      </c>
      <c r="L396" s="72"/>
      <c r="M396" s="72"/>
      <c r="N396" s="68">
        <v>72686</v>
      </c>
      <c r="O396" s="68">
        <v>72686</v>
      </c>
      <c r="P396" s="68">
        <v>72686</v>
      </c>
      <c r="Q396" s="68">
        <v>72686</v>
      </c>
      <c r="R396" s="72" t="s">
        <v>6338</v>
      </c>
      <c r="S396" s="72" t="s">
        <v>3058</v>
      </c>
      <c r="T396" s="70">
        <f>IF(Exts[cTB52]=DATE(2099,1,1), 0, IF(Exts[minV]&gt;52, 1, 2))</f>
        <v>0</v>
      </c>
      <c r="U396" s="69">
        <f t="shared" si="12"/>
        <v>0</v>
      </c>
      <c r="V396" s="69">
        <f>IF(Exts[cTB60]=DATE(2099,1,1), 0, IF(Exts[minV]&gt;60.9, 1, 2))</f>
        <v>0</v>
      </c>
      <c r="W396" s="70">
        <f>IF(Exts[cTB61-67]=DATE(2099,1,1), 0, IF(Exts[minV]&gt;67.9, 1, 2))</f>
        <v>0</v>
      </c>
      <c r="X396" s="70">
        <f>IF( OR( Exts[cTB68]=DATE(2099,1,1), Exts[Mext]=0 ), 0, IF( OR( Exts[maxV]&lt;68, Exts[minV]&gt;68 ), 2, 3)  )</f>
        <v>0</v>
      </c>
      <c r="Y396" s="71">
        <f>IF(SUBTOTAL(3,Exts[avgusers]),Exts[avgusers],0)</f>
        <v>190</v>
      </c>
      <c r="Z396" s="69">
        <f ca="1">IF(SUBTOTAL(3,Exts[CurVersion]),TODAY()-Exts[CurVersion],0)</f>
        <v>1924</v>
      </c>
      <c r="AA396" s="69">
        <f>IF(Exts[cTB52]=DATE(2099,1,1), 0, Exts[cTB52]-$AA$6)</f>
        <v>0</v>
      </c>
      <c r="AB396" s="69">
        <f>IF(Exts[[#This Row],[cTB60]]=DATE(2099,1,1), 0, Exts[[#This Row],[cTB60]]-$AA$7)</f>
        <v>0</v>
      </c>
      <c r="AC396" s="69">
        <f>IF(Exts[[#This Row],[cTB68]]=DATE(2099,1,1), 0, Exts[[#This Row],[cTB68]]-$AA$8)</f>
        <v>0</v>
      </c>
      <c r="AD396" s="70">
        <f t="shared" si="13"/>
        <v>378</v>
      </c>
      <c r="AE396" s="70"/>
      <c r="AF396" s="70">
        <f>IF(Exts[[#This Row],[OID]], INDEX( Exts[], MATCH(Exts[[#This Row],[OID]],Exts[ID],0), MATCH("avgusers", Exts[#Headers],0) )+1, Exts[[#This Row],[avgusers]])</f>
        <v>190</v>
      </c>
      <c r="AG396" s="70"/>
      <c r="AH396" s="70"/>
      <c r="AI396" s="70"/>
    </row>
    <row r="397" spans="1:35" x14ac:dyDescent="0.35">
      <c r="A397" s="72">
        <v>592642</v>
      </c>
      <c r="B397" s="72" t="s">
        <v>975</v>
      </c>
      <c r="C397" s="72">
        <v>190</v>
      </c>
      <c r="D397" s="72">
        <v>26</v>
      </c>
      <c r="E397" s="68">
        <v>42238</v>
      </c>
      <c r="F397" s="72">
        <v>31</v>
      </c>
      <c r="G397" s="72">
        <v>38</v>
      </c>
      <c r="H397" s="72">
        <v>0</v>
      </c>
      <c r="I397" s="72">
        <v>1</v>
      </c>
      <c r="J397" s="72" t="s">
        <v>76</v>
      </c>
      <c r="K397" s="72">
        <v>182999</v>
      </c>
      <c r="L397" s="72"/>
      <c r="M397" s="72"/>
      <c r="N397" s="68">
        <v>72686</v>
      </c>
      <c r="O397" s="68">
        <v>72686</v>
      </c>
      <c r="P397" s="68">
        <v>72686</v>
      </c>
      <c r="Q397" s="68">
        <v>72686</v>
      </c>
      <c r="R397" s="72" t="s">
        <v>6413</v>
      </c>
      <c r="S397" s="72" t="s">
        <v>3058</v>
      </c>
      <c r="T397" s="70">
        <f>IF(Exts[cTB52]=DATE(2099,1,1), 0, IF(Exts[minV]&gt;52, 1, 2))</f>
        <v>0</v>
      </c>
      <c r="U397" s="69">
        <f t="shared" si="12"/>
        <v>0</v>
      </c>
      <c r="V397" s="69">
        <f>IF(Exts[cTB60]=DATE(2099,1,1), 0, IF(Exts[minV]&gt;60.9, 1, 2))</f>
        <v>0</v>
      </c>
      <c r="W397" s="70">
        <f>IF(Exts[cTB61-67]=DATE(2099,1,1), 0, IF(Exts[minV]&gt;67.9, 1, 2))</f>
        <v>0</v>
      </c>
      <c r="X397" s="70">
        <f>IF( OR( Exts[cTB68]=DATE(2099,1,1), Exts[Mext]=0 ), 0, IF( OR( Exts[maxV]&lt;68, Exts[minV]&gt;68 ), 2, 3)  )</f>
        <v>0</v>
      </c>
      <c r="Y397" s="71">
        <f>IF(SUBTOTAL(3,Exts[avgusers]),Exts[avgusers],0)</f>
        <v>190</v>
      </c>
      <c r="Z397" s="69">
        <f ca="1">IF(SUBTOTAL(3,Exts[CurVersion]),TODAY()-Exts[CurVersion],0)</f>
        <v>1487</v>
      </c>
      <c r="AA397" s="69">
        <f>IF(Exts[cTB52]=DATE(2099,1,1), 0, Exts[cTB52]-$AA$6)</f>
        <v>0</v>
      </c>
      <c r="AB397" s="69">
        <f>IF(Exts[[#This Row],[cTB60]]=DATE(2099,1,1), 0, Exts[[#This Row],[cTB60]]-$AA$7)</f>
        <v>0</v>
      </c>
      <c r="AC397" s="69">
        <f>IF(Exts[[#This Row],[cTB68]]=DATE(2099,1,1), 0, Exts[[#This Row],[cTB68]]-$AA$8)</f>
        <v>0</v>
      </c>
      <c r="AD397" s="70">
        <f t="shared" si="13"/>
        <v>379</v>
      </c>
      <c r="AE397" s="70"/>
      <c r="AF397" s="70">
        <f>IF(Exts[[#This Row],[OID]], INDEX( Exts[], MATCH(Exts[[#This Row],[OID]],Exts[ID],0), MATCH("avgusers", Exts[#Headers],0) )+1, Exts[[#This Row],[avgusers]])</f>
        <v>190</v>
      </c>
      <c r="AG397" s="70"/>
      <c r="AH397" s="70"/>
      <c r="AI397" s="70"/>
    </row>
    <row r="398" spans="1:35" x14ac:dyDescent="0.35">
      <c r="A398" s="72">
        <v>310118</v>
      </c>
      <c r="B398" s="72" t="s">
        <v>618</v>
      </c>
      <c r="C398" s="72">
        <v>187</v>
      </c>
      <c r="D398" s="72">
        <v>42</v>
      </c>
      <c r="E398" s="68">
        <v>42888</v>
      </c>
      <c r="F398" s="72">
        <v>3.1</v>
      </c>
      <c r="G398" s="72">
        <v>52</v>
      </c>
      <c r="H398" s="72">
        <v>0</v>
      </c>
      <c r="I398" s="72">
        <v>1</v>
      </c>
      <c r="J398" s="72" t="s">
        <v>444</v>
      </c>
      <c r="K398" s="72">
        <v>5724367</v>
      </c>
      <c r="L398" s="72"/>
      <c r="M398" s="72"/>
      <c r="N398" s="68">
        <v>42887</v>
      </c>
      <c r="O398" s="68">
        <v>72686</v>
      </c>
      <c r="P398" s="68">
        <v>72686</v>
      </c>
      <c r="Q398" s="68">
        <v>72686</v>
      </c>
      <c r="R398" s="72" t="s">
        <v>5829</v>
      </c>
      <c r="S398" s="72" t="s">
        <v>3058</v>
      </c>
      <c r="T398" s="70">
        <f>IF(Exts[cTB52]=DATE(2099,1,1), 0, IF(Exts[minV]&gt;52, 1, 2))</f>
        <v>2</v>
      </c>
      <c r="U398" s="69">
        <f t="shared" si="12"/>
        <v>0</v>
      </c>
      <c r="V398" s="69">
        <f>IF(Exts[cTB60]=DATE(2099,1,1), 0, IF(Exts[minV]&gt;60.9, 1, 2))</f>
        <v>0</v>
      </c>
      <c r="W398" s="70">
        <f>IF(Exts[cTB61-67]=DATE(2099,1,1), 0, IF(Exts[minV]&gt;67.9, 1, 2))</f>
        <v>0</v>
      </c>
      <c r="X398" s="70">
        <f>IF( OR( Exts[cTB68]=DATE(2099,1,1), Exts[Mext]=0 ), 0, IF( OR( Exts[maxV]&lt;68, Exts[minV]&gt;68 ), 2, 3)  )</f>
        <v>0</v>
      </c>
      <c r="Y398" s="71">
        <f>IF(SUBTOTAL(3,Exts[avgusers]),Exts[avgusers],0)</f>
        <v>187</v>
      </c>
      <c r="Z398" s="69">
        <f ca="1">IF(SUBTOTAL(3,Exts[CurVersion]),TODAY()-Exts[CurVersion],0)</f>
        <v>837</v>
      </c>
      <c r="AA398" s="69">
        <f>IF(Exts[cTB52]=DATE(2099,1,1), 0, Exts[cTB52]-$AA$6)</f>
        <v>89</v>
      </c>
      <c r="AB398" s="69">
        <f>IF(Exts[[#This Row],[cTB60]]=DATE(2099,1,1), 0, Exts[[#This Row],[cTB60]]-$AA$7)</f>
        <v>0</v>
      </c>
      <c r="AC398" s="69">
        <f>IF(Exts[[#This Row],[cTB68]]=DATE(2099,1,1), 0, Exts[[#This Row],[cTB68]]-$AA$8)</f>
        <v>0</v>
      </c>
      <c r="AD398" s="70">
        <f t="shared" si="13"/>
        <v>380</v>
      </c>
      <c r="AE398" s="70"/>
      <c r="AF398" s="70">
        <f>IF(Exts[[#This Row],[OID]], INDEX( Exts[], MATCH(Exts[[#This Row],[OID]],Exts[ID],0), MATCH("avgusers", Exts[#Headers],0) )+1, Exts[[#This Row],[avgusers]])</f>
        <v>187</v>
      </c>
      <c r="AG398" s="70"/>
      <c r="AH398" s="70"/>
      <c r="AI398" s="70"/>
    </row>
    <row r="399" spans="1:35" x14ac:dyDescent="0.35">
      <c r="A399" s="72">
        <v>352576</v>
      </c>
      <c r="B399" s="72" t="s">
        <v>620</v>
      </c>
      <c r="C399" s="72">
        <v>185</v>
      </c>
      <c r="D399" s="72">
        <v>242</v>
      </c>
      <c r="E399" s="68">
        <v>42991</v>
      </c>
      <c r="F399" s="72">
        <v>45</v>
      </c>
      <c r="G399" s="72">
        <v>58</v>
      </c>
      <c r="H399" s="72">
        <v>0</v>
      </c>
      <c r="I399" s="72">
        <v>1</v>
      </c>
      <c r="J399" s="72" t="s">
        <v>147</v>
      </c>
      <c r="K399" s="72">
        <v>5641642</v>
      </c>
      <c r="L399" s="72"/>
      <c r="M399" s="72"/>
      <c r="N399" s="68">
        <v>42635</v>
      </c>
      <c r="O399" s="68">
        <v>72686</v>
      </c>
      <c r="P399" s="68">
        <v>72686</v>
      </c>
      <c r="Q399" s="68">
        <v>72686</v>
      </c>
      <c r="R399" s="72" t="s">
        <v>5952</v>
      </c>
      <c r="S399" s="72" t="s">
        <v>5953</v>
      </c>
      <c r="T399" s="70">
        <f>IF(Exts[cTB52]=DATE(2099,1,1), 0, IF(Exts[minV]&gt;52, 1, 2))</f>
        <v>2</v>
      </c>
      <c r="U399" s="69">
        <f t="shared" si="12"/>
        <v>1</v>
      </c>
      <c r="V399" s="69">
        <f>IF(Exts[cTB60]=DATE(2099,1,1), 0, IF(Exts[minV]&gt;60.9, 1, 2))</f>
        <v>0</v>
      </c>
      <c r="W399" s="70">
        <f>IF(Exts[cTB61-67]=DATE(2099,1,1), 0, IF(Exts[minV]&gt;67.9, 1, 2))</f>
        <v>0</v>
      </c>
      <c r="X399" s="70">
        <f>IF( OR( Exts[cTB68]=DATE(2099,1,1), Exts[Mext]=0 ), 0, IF( OR( Exts[maxV]&lt;68, Exts[minV]&gt;68 ), 2, 3)  )</f>
        <v>0</v>
      </c>
      <c r="Y399" s="71">
        <f>IF(SUBTOTAL(3,Exts[avgusers]),Exts[avgusers],0)</f>
        <v>185</v>
      </c>
      <c r="Z399" s="69">
        <f ca="1">IF(SUBTOTAL(3,Exts[CurVersion]),TODAY()-Exts[CurVersion],0)</f>
        <v>734</v>
      </c>
      <c r="AA399" s="69">
        <f>IF(Exts[cTB52]=DATE(2099,1,1), 0, Exts[cTB52]-$AA$6)</f>
        <v>-163</v>
      </c>
      <c r="AB399" s="69">
        <f>IF(Exts[[#This Row],[cTB60]]=DATE(2099,1,1), 0, Exts[[#This Row],[cTB60]]-$AA$7)</f>
        <v>0</v>
      </c>
      <c r="AC399" s="69">
        <f>IF(Exts[[#This Row],[cTB68]]=DATE(2099,1,1), 0, Exts[[#This Row],[cTB68]]-$AA$8)</f>
        <v>0</v>
      </c>
      <c r="AD399" s="70">
        <f t="shared" si="13"/>
        <v>381</v>
      </c>
      <c r="AE399" s="70"/>
      <c r="AF399" s="70">
        <f>IF(Exts[[#This Row],[OID]], INDEX( Exts[], MATCH(Exts[[#This Row],[OID]],Exts[ID],0), MATCH("avgusers", Exts[#Headers],0) )+1, Exts[[#This Row],[avgusers]])</f>
        <v>185</v>
      </c>
      <c r="AG399" s="70"/>
      <c r="AH399" s="70"/>
      <c r="AI399" s="70"/>
    </row>
    <row r="400" spans="1:35" x14ac:dyDescent="0.35">
      <c r="A400" s="72">
        <v>58034</v>
      </c>
      <c r="B400" s="72" t="s">
        <v>617</v>
      </c>
      <c r="C400" s="72">
        <v>181</v>
      </c>
      <c r="D400" s="72">
        <v>47</v>
      </c>
      <c r="E400" s="68">
        <v>42264</v>
      </c>
      <c r="F400" s="72">
        <v>38</v>
      </c>
      <c r="G400" s="72">
        <v>39</v>
      </c>
      <c r="H400" s="72">
        <v>0</v>
      </c>
      <c r="I400" s="72">
        <v>1</v>
      </c>
      <c r="J400" s="72" t="s">
        <v>443</v>
      </c>
      <c r="K400" s="72">
        <v>5104689</v>
      </c>
      <c r="L400" s="72"/>
      <c r="M400" s="72"/>
      <c r="N400" s="68">
        <v>72686</v>
      </c>
      <c r="O400" s="68">
        <v>72686</v>
      </c>
      <c r="P400" s="68">
        <v>72686</v>
      </c>
      <c r="Q400" s="68">
        <v>72686</v>
      </c>
      <c r="R400" s="72" t="s">
        <v>5600</v>
      </c>
      <c r="S400" s="72" t="s">
        <v>3058</v>
      </c>
      <c r="T400" s="70">
        <f>IF(Exts[cTB52]=DATE(2099,1,1), 0, IF(Exts[minV]&gt;52, 1, 2))</f>
        <v>0</v>
      </c>
      <c r="U400" s="69">
        <f t="shared" si="12"/>
        <v>0</v>
      </c>
      <c r="V400" s="69">
        <f>IF(Exts[cTB60]=DATE(2099,1,1), 0, IF(Exts[minV]&gt;60.9, 1, 2))</f>
        <v>0</v>
      </c>
      <c r="W400" s="70">
        <f>IF(Exts[cTB61-67]=DATE(2099,1,1), 0, IF(Exts[minV]&gt;67.9, 1, 2))</f>
        <v>0</v>
      </c>
      <c r="X400" s="70">
        <f>IF( OR( Exts[cTB68]=DATE(2099,1,1), Exts[Mext]=0 ), 0, IF( OR( Exts[maxV]&lt;68, Exts[minV]&gt;68 ), 2, 3)  )</f>
        <v>0</v>
      </c>
      <c r="Y400" s="71">
        <f>IF(SUBTOTAL(3,Exts[avgusers]),Exts[avgusers],0)</f>
        <v>181</v>
      </c>
      <c r="Z400" s="69">
        <f ca="1">IF(SUBTOTAL(3,Exts[CurVersion]),TODAY()-Exts[CurVersion],0)</f>
        <v>1461</v>
      </c>
      <c r="AA400" s="69">
        <f>IF(Exts[cTB52]=DATE(2099,1,1), 0, Exts[cTB52]-$AA$6)</f>
        <v>0</v>
      </c>
      <c r="AB400" s="69">
        <f>IF(Exts[[#This Row],[cTB60]]=DATE(2099,1,1), 0, Exts[[#This Row],[cTB60]]-$AA$7)</f>
        <v>0</v>
      </c>
      <c r="AC400" s="69">
        <f>IF(Exts[[#This Row],[cTB68]]=DATE(2099,1,1), 0, Exts[[#This Row],[cTB68]]-$AA$8)</f>
        <v>0</v>
      </c>
      <c r="AD400" s="70">
        <f t="shared" si="13"/>
        <v>382</v>
      </c>
      <c r="AE400" s="70"/>
      <c r="AF400" s="70">
        <f>IF(Exts[[#This Row],[OID]], INDEX( Exts[], MATCH(Exts[[#This Row],[OID]],Exts[ID],0), MATCH("avgusers", Exts[#Headers],0) )+1, Exts[[#This Row],[avgusers]])</f>
        <v>181</v>
      </c>
      <c r="AG400" s="70"/>
      <c r="AH400" s="70"/>
      <c r="AI400" s="70"/>
    </row>
    <row r="401" spans="1:35" x14ac:dyDescent="0.35">
      <c r="A401" s="72">
        <v>337045</v>
      </c>
      <c r="B401" s="72" t="s">
        <v>961</v>
      </c>
      <c r="C401" s="72">
        <v>176</v>
      </c>
      <c r="D401" s="72">
        <v>30</v>
      </c>
      <c r="E401" s="68">
        <v>40971</v>
      </c>
      <c r="F401" s="72">
        <v>0.7</v>
      </c>
      <c r="G401" s="72">
        <v>31</v>
      </c>
      <c r="H401" s="72">
        <v>0</v>
      </c>
      <c r="I401" s="72">
        <v>1</v>
      </c>
      <c r="J401" s="72" t="s">
        <v>962</v>
      </c>
      <c r="K401" s="72">
        <v>1044922</v>
      </c>
      <c r="L401" s="72"/>
      <c r="M401" s="72"/>
      <c r="N401" s="68">
        <v>72686</v>
      </c>
      <c r="O401" s="68">
        <v>72686</v>
      </c>
      <c r="P401" s="68">
        <v>72686</v>
      </c>
      <c r="Q401" s="68">
        <v>72686</v>
      </c>
      <c r="R401" s="72" t="s">
        <v>5914</v>
      </c>
      <c r="S401" s="72" t="s">
        <v>3058</v>
      </c>
      <c r="T401" s="70">
        <f>IF(Exts[cTB52]=DATE(2099,1,1), 0, IF(Exts[minV]&gt;52, 1, 2))</f>
        <v>0</v>
      </c>
      <c r="U401" s="69">
        <f t="shared" si="12"/>
        <v>0</v>
      </c>
      <c r="V401" s="69">
        <f>IF(Exts[cTB60]=DATE(2099,1,1), 0, IF(Exts[minV]&gt;60.9, 1, 2))</f>
        <v>0</v>
      </c>
      <c r="W401" s="70">
        <f>IF(Exts[cTB61-67]=DATE(2099,1,1), 0, IF(Exts[minV]&gt;67.9, 1, 2))</f>
        <v>0</v>
      </c>
      <c r="X401" s="70">
        <f>IF( OR( Exts[cTB68]=DATE(2099,1,1), Exts[Mext]=0 ), 0, IF( OR( Exts[maxV]&lt;68, Exts[minV]&gt;68 ), 2, 3)  )</f>
        <v>0</v>
      </c>
      <c r="Y401" s="71">
        <f>IF(SUBTOTAL(3,Exts[avgusers]),Exts[avgusers],0)</f>
        <v>176</v>
      </c>
      <c r="Z401" s="69">
        <f ca="1">IF(SUBTOTAL(3,Exts[CurVersion]),TODAY()-Exts[CurVersion],0)</f>
        <v>2754</v>
      </c>
      <c r="AA401" s="69">
        <f>IF(Exts[cTB52]=DATE(2099,1,1), 0, Exts[cTB52]-$AA$6)</f>
        <v>0</v>
      </c>
      <c r="AB401" s="69">
        <f>IF(Exts[[#This Row],[cTB60]]=DATE(2099,1,1), 0, Exts[[#This Row],[cTB60]]-$AA$7)</f>
        <v>0</v>
      </c>
      <c r="AC401" s="69">
        <f>IF(Exts[[#This Row],[cTB68]]=DATE(2099,1,1), 0, Exts[[#This Row],[cTB68]]-$AA$8)</f>
        <v>0</v>
      </c>
      <c r="AD401" s="70">
        <f t="shared" si="13"/>
        <v>383</v>
      </c>
      <c r="AE401" s="70"/>
      <c r="AF401" s="70">
        <f>IF(Exts[[#This Row],[OID]], INDEX( Exts[], MATCH(Exts[[#This Row],[OID]],Exts[ID],0), MATCH("avgusers", Exts[#Headers],0) )+1, Exts[[#This Row],[avgusers]])</f>
        <v>176</v>
      </c>
      <c r="AG401" s="70"/>
      <c r="AH401" s="70"/>
      <c r="AI401" s="70"/>
    </row>
    <row r="402" spans="1:35" x14ac:dyDescent="0.35">
      <c r="A402" s="72">
        <v>465311</v>
      </c>
      <c r="B402" s="72" t="s">
        <v>980</v>
      </c>
      <c r="C402" s="72">
        <v>174</v>
      </c>
      <c r="D402" s="72">
        <v>26</v>
      </c>
      <c r="E402" s="68">
        <v>41957</v>
      </c>
      <c r="F402" s="72">
        <v>24</v>
      </c>
      <c r="G402" s="72">
        <v>31</v>
      </c>
      <c r="H402" s="72">
        <v>0</v>
      </c>
      <c r="I402" s="72">
        <v>1</v>
      </c>
      <c r="J402" s="72" t="s">
        <v>981</v>
      </c>
      <c r="K402" s="72">
        <v>5195426</v>
      </c>
      <c r="L402" s="72"/>
      <c r="M402" s="72"/>
      <c r="N402" s="68">
        <v>72686</v>
      </c>
      <c r="O402" s="68">
        <v>72686</v>
      </c>
      <c r="P402" s="68">
        <v>72686</v>
      </c>
      <c r="Q402" s="68">
        <v>72686</v>
      </c>
      <c r="R402" s="72" t="s">
        <v>6231</v>
      </c>
      <c r="S402" s="72" t="s">
        <v>3058</v>
      </c>
      <c r="T402" s="70">
        <f>IF(Exts[cTB52]=DATE(2099,1,1), 0, IF(Exts[minV]&gt;52, 1, 2))</f>
        <v>0</v>
      </c>
      <c r="U402" s="69">
        <f t="shared" si="12"/>
        <v>0</v>
      </c>
      <c r="V402" s="69">
        <f>IF(Exts[cTB60]=DATE(2099,1,1), 0, IF(Exts[minV]&gt;60.9, 1, 2))</f>
        <v>0</v>
      </c>
      <c r="W402" s="70">
        <f>IF(Exts[cTB61-67]=DATE(2099,1,1), 0, IF(Exts[minV]&gt;67.9, 1, 2))</f>
        <v>0</v>
      </c>
      <c r="X402" s="70">
        <f>IF( OR( Exts[cTB68]=DATE(2099,1,1), Exts[Mext]=0 ), 0, IF( OR( Exts[maxV]&lt;68, Exts[minV]&gt;68 ), 2, 3)  )</f>
        <v>0</v>
      </c>
      <c r="Y402" s="71">
        <f>IF(SUBTOTAL(3,Exts[avgusers]),Exts[avgusers],0)</f>
        <v>174</v>
      </c>
      <c r="Z402" s="69">
        <f ca="1">IF(SUBTOTAL(3,Exts[CurVersion]),TODAY()-Exts[CurVersion],0)</f>
        <v>1768</v>
      </c>
      <c r="AA402" s="69">
        <f>IF(Exts[cTB52]=DATE(2099,1,1), 0, Exts[cTB52]-$AA$6)</f>
        <v>0</v>
      </c>
      <c r="AB402" s="69">
        <f>IF(Exts[[#This Row],[cTB60]]=DATE(2099,1,1), 0, Exts[[#This Row],[cTB60]]-$AA$7)</f>
        <v>0</v>
      </c>
      <c r="AC402" s="69">
        <f>IF(Exts[[#This Row],[cTB68]]=DATE(2099,1,1), 0, Exts[[#This Row],[cTB68]]-$AA$8)</f>
        <v>0</v>
      </c>
      <c r="AD402" s="70">
        <f t="shared" si="13"/>
        <v>384</v>
      </c>
      <c r="AE402" s="70"/>
      <c r="AF402" s="70">
        <f>IF(Exts[[#This Row],[OID]], INDEX( Exts[], MATCH(Exts[[#This Row],[OID]],Exts[ID],0), MATCH("avgusers", Exts[#Headers],0) )+1, Exts[[#This Row],[avgusers]])</f>
        <v>174</v>
      </c>
      <c r="AG402" s="70"/>
      <c r="AH402" s="70"/>
      <c r="AI402" s="70"/>
    </row>
    <row r="403" spans="1:35" x14ac:dyDescent="0.35">
      <c r="A403" s="72">
        <v>344925</v>
      </c>
      <c r="B403" s="72" t="s">
        <v>631</v>
      </c>
      <c r="C403" s="72">
        <v>173</v>
      </c>
      <c r="D403" s="72">
        <v>63</v>
      </c>
      <c r="E403" s="68">
        <v>41502</v>
      </c>
      <c r="F403" s="72">
        <v>2</v>
      </c>
      <c r="G403" s="72">
        <v>41</v>
      </c>
      <c r="H403" s="72">
        <v>0</v>
      </c>
      <c r="I403" s="72">
        <v>1</v>
      </c>
      <c r="J403" s="72" t="s">
        <v>322</v>
      </c>
      <c r="K403" s="72">
        <v>102741</v>
      </c>
      <c r="L403" s="72"/>
      <c r="M403" s="72"/>
      <c r="N403" s="68">
        <v>72686</v>
      </c>
      <c r="O403" s="68">
        <v>72686</v>
      </c>
      <c r="P403" s="68">
        <v>72686</v>
      </c>
      <c r="Q403" s="68">
        <v>72686</v>
      </c>
      <c r="R403" s="72" t="s">
        <v>5932</v>
      </c>
      <c r="S403" s="72" t="s">
        <v>5933</v>
      </c>
      <c r="T403" s="70">
        <f>IF(Exts[cTB52]=DATE(2099,1,1), 0, IF(Exts[minV]&gt;52, 1, 2))</f>
        <v>0</v>
      </c>
      <c r="U403" s="69">
        <f t="shared" si="12"/>
        <v>0</v>
      </c>
      <c r="V403" s="69">
        <f>IF(Exts[cTB60]=DATE(2099,1,1), 0, IF(Exts[minV]&gt;60.9, 1, 2))</f>
        <v>0</v>
      </c>
      <c r="W403" s="70">
        <f>IF(Exts[cTB61-67]=DATE(2099,1,1), 0, IF(Exts[minV]&gt;67.9, 1, 2))</f>
        <v>0</v>
      </c>
      <c r="X403" s="70">
        <f>IF( OR( Exts[cTB68]=DATE(2099,1,1), Exts[Mext]=0 ), 0, IF( OR( Exts[maxV]&lt;68, Exts[minV]&gt;68 ), 2, 3)  )</f>
        <v>0</v>
      </c>
      <c r="Y403" s="71">
        <f>IF(SUBTOTAL(3,Exts[avgusers]),Exts[avgusers],0)</f>
        <v>173</v>
      </c>
      <c r="Z403" s="69">
        <f ca="1">IF(SUBTOTAL(3,Exts[CurVersion]),TODAY()-Exts[CurVersion],0)</f>
        <v>2223</v>
      </c>
      <c r="AA403" s="69">
        <f>IF(Exts[cTB52]=DATE(2099,1,1), 0, Exts[cTB52]-$AA$6)</f>
        <v>0</v>
      </c>
      <c r="AB403" s="69">
        <f>IF(Exts[[#This Row],[cTB60]]=DATE(2099,1,1), 0, Exts[[#This Row],[cTB60]]-$AA$7)</f>
        <v>0</v>
      </c>
      <c r="AC403" s="69">
        <f>IF(Exts[[#This Row],[cTB68]]=DATE(2099,1,1), 0, Exts[[#This Row],[cTB68]]-$AA$8)</f>
        <v>0</v>
      </c>
      <c r="AD403" s="70">
        <f t="shared" si="13"/>
        <v>385</v>
      </c>
      <c r="AE403" s="70"/>
      <c r="AF403" s="70">
        <f>IF(Exts[[#This Row],[OID]], INDEX( Exts[], MATCH(Exts[[#This Row],[OID]],Exts[ID],0), MATCH("avgusers", Exts[#Headers],0) )+1, Exts[[#This Row],[avgusers]])</f>
        <v>173</v>
      </c>
      <c r="AG403" s="70"/>
      <c r="AH403" s="70"/>
      <c r="AI403" s="70"/>
    </row>
    <row r="404" spans="1:35" x14ac:dyDescent="0.35">
      <c r="A404" s="72">
        <v>986685</v>
      </c>
      <c r="B404" s="72" t="s">
        <v>2300</v>
      </c>
      <c r="C404" s="72">
        <v>173</v>
      </c>
      <c r="D404" s="72">
        <v>0</v>
      </c>
      <c r="E404" s="68">
        <v>43720</v>
      </c>
      <c r="F404" s="72">
        <v>68</v>
      </c>
      <c r="G404" s="72">
        <v>100</v>
      </c>
      <c r="H404" s="72">
        <v>1</v>
      </c>
      <c r="I404" s="72">
        <v>1</v>
      </c>
      <c r="J404" s="72" t="s">
        <v>855</v>
      </c>
      <c r="K404" s="72">
        <v>165138</v>
      </c>
      <c r="L404" s="72"/>
      <c r="M404" s="72"/>
      <c r="N404" s="68">
        <v>72686</v>
      </c>
      <c r="O404" s="68">
        <v>72686</v>
      </c>
      <c r="P404" s="68">
        <v>72686</v>
      </c>
      <c r="Q404" s="68">
        <v>43667</v>
      </c>
      <c r="R404" s="72" t="s">
        <v>6715</v>
      </c>
      <c r="S404" s="72" t="s">
        <v>3058</v>
      </c>
      <c r="T404" s="70">
        <f>IF(Exts[cTB52]=DATE(2099,1,1), 0, IF(Exts[minV]&gt;52, 1, 2))</f>
        <v>0</v>
      </c>
      <c r="U404" s="69">
        <f t="shared" ref="U404:U467" si="14">IF(AND($F404&lt;=58,$G404&gt;=58),1,0)</f>
        <v>0</v>
      </c>
      <c r="V404" s="69">
        <f>IF(Exts[cTB60]=DATE(2099,1,1), 0, IF(Exts[minV]&gt;60.9, 1, 2))</f>
        <v>0</v>
      </c>
      <c r="W404" s="70">
        <f>IF(Exts[cTB61-67]=DATE(2099,1,1), 0, IF(Exts[minV]&gt;67.9, 1, 2))</f>
        <v>0</v>
      </c>
      <c r="X404" s="70">
        <f>IF( OR( Exts[cTB68]=DATE(2099,1,1), Exts[Mext]=0 ), 0, IF( OR( Exts[maxV]&lt;68, Exts[minV]&gt;68 ), 2, 3)  )</f>
        <v>3</v>
      </c>
      <c r="Y404" s="71">
        <f>IF(SUBTOTAL(3,Exts[avgusers]),Exts[avgusers],0)</f>
        <v>173</v>
      </c>
      <c r="Z404" s="69">
        <f ca="1">IF(SUBTOTAL(3,Exts[CurVersion]),TODAY()-Exts[CurVersion],0)</f>
        <v>5</v>
      </c>
      <c r="AA404" s="69">
        <f>IF(Exts[cTB52]=DATE(2099,1,1), 0, Exts[cTB52]-$AA$6)</f>
        <v>0</v>
      </c>
      <c r="AB404" s="69">
        <f>IF(Exts[[#This Row],[cTB60]]=DATE(2099,1,1), 0, Exts[[#This Row],[cTB60]]-$AA$7)</f>
        <v>0</v>
      </c>
      <c r="AC404" s="69">
        <f>IF(Exts[[#This Row],[cTB68]]=DATE(2099,1,1), 0, Exts[[#This Row],[cTB68]]-$AA$8)</f>
        <v>-30</v>
      </c>
      <c r="AD404" s="70">
        <f t="shared" ref="AD404:AD467" si="15">ROW()-18</f>
        <v>386</v>
      </c>
      <c r="AE404" s="70"/>
      <c r="AF404" s="70">
        <f>IF(Exts[[#This Row],[OID]], INDEX( Exts[], MATCH(Exts[[#This Row],[OID]],Exts[ID],0), MATCH("avgusers", Exts[#Headers],0) )+1, Exts[[#This Row],[avgusers]])</f>
        <v>173</v>
      </c>
      <c r="AG404" s="70"/>
      <c r="AH404" s="70"/>
      <c r="AI404" s="70"/>
    </row>
    <row r="405" spans="1:35" x14ac:dyDescent="0.35">
      <c r="A405" s="72">
        <v>472283</v>
      </c>
      <c r="B405" s="72" t="s">
        <v>952</v>
      </c>
      <c r="C405" s="72">
        <v>171</v>
      </c>
      <c r="D405" s="72">
        <v>37</v>
      </c>
      <c r="E405" s="68">
        <v>41659</v>
      </c>
      <c r="F405" s="72">
        <v>17</v>
      </c>
      <c r="G405" s="72">
        <v>30</v>
      </c>
      <c r="H405" s="72">
        <v>0</v>
      </c>
      <c r="I405" s="72">
        <v>1</v>
      </c>
      <c r="J405" s="72" t="s">
        <v>315</v>
      </c>
      <c r="K405" s="72">
        <v>60697</v>
      </c>
      <c r="L405" s="72"/>
      <c r="M405" s="72"/>
      <c r="N405" s="68">
        <v>72686</v>
      </c>
      <c r="O405" s="68">
        <v>72686</v>
      </c>
      <c r="P405" s="68">
        <v>72686</v>
      </c>
      <c r="Q405" s="68">
        <v>72686</v>
      </c>
      <c r="R405" s="72" t="s">
        <v>6250</v>
      </c>
      <c r="S405" s="72" t="s">
        <v>6251</v>
      </c>
      <c r="T405" s="70">
        <f>IF(Exts[cTB52]=DATE(2099,1,1), 0, IF(Exts[minV]&gt;52, 1, 2))</f>
        <v>0</v>
      </c>
      <c r="U405" s="69">
        <f t="shared" si="14"/>
        <v>0</v>
      </c>
      <c r="V405" s="69">
        <f>IF(Exts[cTB60]=DATE(2099,1,1), 0, IF(Exts[minV]&gt;60.9, 1, 2))</f>
        <v>0</v>
      </c>
      <c r="W405" s="70">
        <f>IF(Exts[cTB61-67]=DATE(2099,1,1), 0, IF(Exts[minV]&gt;67.9, 1, 2))</f>
        <v>0</v>
      </c>
      <c r="X405" s="70">
        <f>IF( OR( Exts[cTB68]=DATE(2099,1,1), Exts[Mext]=0 ), 0, IF( OR( Exts[maxV]&lt;68, Exts[minV]&gt;68 ), 2, 3)  )</f>
        <v>0</v>
      </c>
      <c r="Y405" s="71">
        <f>IF(SUBTOTAL(3,Exts[avgusers]),Exts[avgusers],0)</f>
        <v>171</v>
      </c>
      <c r="Z405" s="69">
        <f ca="1">IF(SUBTOTAL(3,Exts[CurVersion]),TODAY()-Exts[CurVersion],0)</f>
        <v>2066</v>
      </c>
      <c r="AA405" s="69">
        <f>IF(Exts[cTB52]=DATE(2099,1,1), 0, Exts[cTB52]-$AA$6)</f>
        <v>0</v>
      </c>
      <c r="AB405" s="69">
        <f>IF(Exts[[#This Row],[cTB60]]=DATE(2099,1,1), 0, Exts[[#This Row],[cTB60]]-$AA$7)</f>
        <v>0</v>
      </c>
      <c r="AC405" s="69">
        <f>IF(Exts[[#This Row],[cTB68]]=DATE(2099,1,1), 0, Exts[[#This Row],[cTB68]]-$AA$8)</f>
        <v>0</v>
      </c>
      <c r="AD405" s="70">
        <f t="shared" si="15"/>
        <v>387</v>
      </c>
      <c r="AE405" s="70"/>
      <c r="AF405" s="70">
        <f>IF(Exts[[#This Row],[OID]], INDEX( Exts[], MATCH(Exts[[#This Row],[OID]],Exts[ID],0), MATCH("avgusers", Exts[#Headers],0) )+1, Exts[[#This Row],[avgusers]])</f>
        <v>171</v>
      </c>
      <c r="AG405" s="70"/>
      <c r="AH405" s="70"/>
      <c r="AI405" s="70"/>
    </row>
    <row r="406" spans="1:35" x14ac:dyDescent="0.35">
      <c r="A406" s="72">
        <v>488830</v>
      </c>
      <c r="B406" s="72" t="s">
        <v>1339</v>
      </c>
      <c r="C406" s="72">
        <v>171</v>
      </c>
      <c r="D406" s="72">
        <v>30</v>
      </c>
      <c r="E406" s="68">
        <v>42253</v>
      </c>
      <c r="F406" s="72">
        <v>3</v>
      </c>
      <c r="G406" s="72">
        <v>38</v>
      </c>
      <c r="H406" s="72">
        <v>0</v>
      </c>
      <c r="I406" s="72">
        <v>1</v>
      </c>
      <c r="J406" s="72" t="s">
        <v>76</v>
      </c>
      <c r="K406" s="72">
        <v>182999</v>
      </c>
      <c r="L406" s="72"/>
      <c r="M406" s="72"/>
      <c r="N406" s="68">
        <v>72686</v>
      </c>
      <c r="O406" s="68">
        <v>72686</v>
      </c>
      <c r="P406" s="68">
        <v>72686</v>
      </c>
      <c r="Q406" s="68">
        <v>72686</v>
      </c>
      <c r="R406" s="72" t="s">
        <v>6303</v>
      </c>
      <c r="S406" s="72" t="s">
        <v>6304</v>
      </c>
      <c r="T406" s="70">
        <f>IF(Exts[cTB52]=DATE(2099,1,1), 0, IF(Exts[minV]&gt;52, 1, 2))</f>
        <v>0</v>
      </c>
      <c r="U406" s="69">
        <f t="shared" si="14"/>
        <v>0</v>
      </c>
      <c r="V406" s="69">
        <f>IF(Exts[cTB60]=DATE(2099,1,1), 0, IF(Exts[minV]&gt;60.9, 1, 2))</f>
        <v>0</v>
      </c>
      <c r="W406" s="70">
        <f>IF(Exts[cTB61-67]=DATE(2099,1,1), 0, IF(Exts[minV]&gt;67.9, 1, 2))</f>
        <v>0</v>
      </c>
      <c r="X406" s="70">
        <f>IF( OR( Exts[cTB68]=DATE(2099,1,1), Exts[Mext]=0 ), 0, IF( OR( Exts[maxV]&lt;68, Exts[minV]&gt;68 ), 2, 3)  )</f>
        <v>0</v>
      </c>
      <c r="Y406" s="71">
        <f>IF(SUBTOTAL(3,Exts[avgusers]),Exts[avgusers],0)</f>
        <v>171</v>
      </c>
      <c r="Z406" s="69">
        <f ca="1">IF(SUBTOTAL(3,Exts[CurVersion]),TODAY()-Exts[CurVersion],0)</f>
        <v>1472</v>
      </c>
      <c r="AA406" s="69">
        <f>IF(Exts[cTB52]=DATE(2099,1,1), 0, Exts[cTB52]-$AA$6)</f>
        <v>0</v>
      </c>
      <c r="AB406" s="69">
        <f>IF(Exts[[#This Row],[cTB60]]=DATE(2099,1,1), 0, Exts[[#This Row],[cTB60]]-$AA$7)</f>
        <v>0</v>
      </c>
      <c r="AC406" s="69">
        <f>IF(Exts[[#This Row],[cTB68]]=DATE(2099,1,1), 0, Exts[[#This Row],[cTB68]]-$AA$8)</f>
        <v>0</v>
      </c>
      <c r="AD406" s="70">
        <f t="shared" si="15"/>
        <v>388</v>
      </c>
      <c r="AE406" s="70"/>
      <c r="AF406" s="70">
        <f>IF(Exts[[#This Row],[OID]], INDEX( Exts[], MATCH(Exts[[#This Row],[OID]],Exts[ID],0), MATCH("avgusers", Exts[#Headers],0) )+1, Exts[[#This Row],[avgusers]])</f>
        <v>171</v>
      </c>
      <c r="AG406" s="70"/>
      <c r="AH406" s="70"/>
      <c r="AI406" s="70"/>
    </row>
    <row r="407" spans="1:35" x14ac:dyDescent="0.35">
      <c r="A407" s="72">
        <v>355827</v>
      </c>
      <c r="B407" s="72" t="s">
        <v>973</v>
      </c>
      <c r="C407" s="72">
        <v>170</v>
      </c>
      <c r="D407" s="72">
        <v>26</v>
      </c>
      <c r="E407" s="68">
        <v>41566</v>
      </c>
      <c r="F407" s="72">
        <v>3</v>
      </c>
      <c r="G407" s="72">
        <v>31</v>
      </c>
      <c r="H407" s="72">
        <v>0</v>
      </c>
      <c r="I407" s="72">
        <v>1</v>
      </c>
      <c r="J407" s="72" t="s">
        <v>974</v>
      </c>
      <c r="K407" s="72">
        <v>5777409</v>
      </c>
      <c r="L407" s="72"/>
      <c r="M407" s="72"/>
      <c r="N407" s="68">
        <v>72686</v>
      </c>
      <c r="O407" s="68">
        <v>72686</v>
      </c>
      <c r="P407" s="68">
        <v>72686</v>
      </c>
      <c r="Q407" s="68">
        <v>72686</v>
      </c>
      <c r="R407" s="72" t="s">
        <v>5965</v>
      </c>
      <c r="S407" s="72" t="s">
        <v>3058</v>
      </c>
      <c r="T407" s="70">
        <f>IF(Exts[cTB52]=DATE(2099,1,1), 0, IF(Exts[minV]&gt;52, 1, 2))</f>
        <v>0</v>
      </c>
      <c r="U407" s="69">
        <f t="shared" si="14"/>
        <v>0</v>
      </c>
      <c r="V407" s="69">
        <f>IF(Exts[cTB60]=DATE(2099,1,1), 0, IF(Exts[minV]&gt;60.9, 1, 2))</f>
        <v>0</v>
      </c>
      <c r="W407" s="70">
        <f>IF(Exts[cTB61-67]=DATE(2099,1,1), 0, IF(Exts[minV]&gt;67.9, 1, 2))</f>
        <v>0</v>
      </c>
      <c r="X407" s="70">
        <f>IF( OR( Exts[cTB68]=DATE(2099,1,1), Exts[Mext]=0 ), 0, IF( OR( Exts[maxV]&lt;68, Exts[minV]&gt;68 ), 2, 3)  )</f>
        <v>0</v>
      </c>
      <c r="Y407" s="71">
        <f>IF(SUBTOTAL(3,Exts[avgusers]),Exts[avgusers],0)</f>
        <v>170</v>
      </c>
      <c r="Z407" s="69">
        <f ca="1">IF(SUBTOTAL(3,Exts[CurVersion]),TODAY()-Exts[CurVersion],0)</f>
        <v>2159</v>
      </c>
      <c r="AA407" s="69">
        <f>IF(Exts[cTB52]=DATE(2099,1,1), 0, Exts[cTB52]-$AA$6)</f>
        <v>0</v>
      </c>
      <c r="AB407" s="69">
        <f>IF(Exts[[#This Row],[cTB60]]=DATE(2099,1,1), 0, Exts[[#This Row],[cTB60]]-$AA$7)</f>
        <v>0</v>
      </c>
      <c r="AC407" s="69">
        <f>IF(Exts[[#This Row],[cTB68]]=DATE(2099,1,1), 0, Exts[[#This Row],[cTB68]]-$AA$8)</f>
        <v>0</v>
      </c>
      <c r="AD407" s="70">
        <f t="shared" si="15"/>
        <v>389</v>
      </c>
      <c r="AE407" s="70"/>
      <c r="AF407" s="70">
        <f>IF(Exts[[#This Row],[OID]], INDEX( Exts[], MATCH(Exts[[#This Row],[OID]],Exts[ID],0), MATCH("avgusers", Exts[#Headers],0) )+1, Exts[[#This Row],[avgusers]])</f>
        <v>170</v>
      </c>
      <c r="AG407" s="70"/>
      <c r="AH407" s="70"/>
      <c r="AI407" s="70"/>
    </row>
    <row r="408" spans="1:35" x14ac:dyDescent="0.35">
      <c r="A408" s="72">
        <v>566490</v>
      </c>
      <c r="B408" s="72" t="s">
        <v>1006</v>
      </c>
      <c r="C408" s="72">
        <v>169</v>
      </c>
      <c r="D408" s="72">
        <v>22</v>
      </c>
      <c r="E408" s="68">
        <v>43523</v>
      </c>
      <c r="F408" s="72">
        <v>2</v>
      </c>
      <c r="G408" s="72">
        <v>100</v>
      </c>
      <c r="H408" s="72">
        <v>0</v>
      </c>
      <c r="I408" s="72">
        <v>1</v>
      </c>
      <c r="J408" s="72" t="s">
        <v>1007</v>
      </c>
      <c r="K408" s="72">
        <v>11198140</v>
      </c>
      <c r="L408" s="72"/>
      <c r="M408" s="72"/>
      <c r="N408" s="68">
        <v>43516</v>
      </c>
      <c r="O408" s="68">
        <v>43516</v>
      </c>
      <c r="P408" s="68">
        <v>43516</v>
      </c>
      <c r="Q408" s="68">
        <v>43516</v>
      </c>
      <c r="R408" s="72" t="s">
        <v>6378</v>
      </c>
      <c r="S408" s="72" t="s">
        <v>3058</v>
      </c>
      <c r="T408" s="70">
        <f>IF(Exts[cTB52]=DATE(2099,1,1), 0, IF(Exts[minV]&gt;52, 1, 2))</f>
        <v>2</v>
      </c>
      <c r="U408" s="69">
        <f t="shared" si="14"/>
        <v>1</v>
      </c>
      <c r="V408" s="69">
        <f>IF(Exts[cTB60]=DATE(2099,1,1), 0, IF(Exts[minV]&gt;60.9, 1, 2))</f>
        <v>2</v>
      </c>
      <c r="W408" s="70">
        <f>IF(Exts[cTB61-67]=DATE(2099,1,1), 0, IF(Exts[minV]&gt;67.9, 1, 2))</f>
        <v>2</v>
      </c>
      <c r="X408" s="70">
        <f>IF( OR( Exts[cTB68]=DATE(2099,1,1), Exts[Mext]=0 ), 0, IF( OR( Exts[maxV]&lt;68, Exts[minV]&gt;68 ), 2, 3)  )</f>
        <v>0</v>
      </c>
      <c r="Y408" s="71">
        <f>IF(SUBTOTAL(3,Exts[avgusers]),Exts[avgusers],0)</f>
        <v>169</v>
      </c>
      <c r="Z408" s="69">
        <f ca="1">IF(SUBTOTAL(3,Exts[CurVersion]),TODAY()-Exts[CurVersion],0)</f>
        <v>202</v>
      </c>
      <c r="AA408" s="69">
        <f>IF(Exts[cTB52]=DATE(2099,1,1), 0, Exts[cTB52]-$AA$6)</f>
        <v>718</v>
      </c>
      <c r="AB408" s="69">
        <f>IF(Exts[[#This Row],[cTB60]]=DATE(2099,1,1), 0, Exts[[#This Row],[cTB60]]-$AA$7)</f>
        <v>256</v>
      </c>
      <c r="AC408" s="69">
        <f>IF(Exts[[#This Row],[cTB68]]=DATE(2099,1,1), 0, Exts[[#This Row],[cTB68]]-$AA$8)</f>
        <v>-181</v>
      </c>
      <c r="AD408" s="70">
        <f t="shared" si="15"/>
        <v>390</v>
      </c>
      <c r="AE408" s="70"/>
      <c r="AF408" s="70">
        <f>IF(Exts[[#This Row],[OID]], INDEX( Exts[], MATCH(Exts[[#This Row],[OID]],Exts[ID],0), MATCH("avgusers", Exts[#Headers],0) )+1, Exts[[#This Row],[avgusers]])</f>
        <v>169</v>
      </c>
      <c r="AG408" s="70"/>
      <c r="AH408" s="70"/>
      <c r="AI408" s="70"/>
    </row>
    <row r="409" spans="1:35" x14ac:dyDescent="0.35">
      <c r="A409" s="72">
        <v>986635</v>
      </c>
      <c r="B409" s="72" t="s">
        <v>2245</v>
      </c>
      <c r="C409" s="72">
        <v>169</v>
      </c>
      <c r="D409" s="72">
        <v>0</v>
      </c>
      <c r="E409" s="68">
        <v>43606</v>
      </c>
      <c r="F409" s="72">
        <v>67</v>
      </c>
      <c r="G409" s="72">
        <v>100</v>
      </c>
      <c r="H409" s="72">
        <v>1</v>
      </c>
      <c r="I409" s="72">
        <v>1</v>
      </c>
      <c r="J409" s="72" t="s">
        <v>133</v>
      </c>
      <c r="K409" s="72">
        <v>4285224</v>
      </c>
      <c r="L409" s="72"/>
      <c r="M409" s="72"/>
      <c r="N409" s="68">
        <v>72686</v>
      </c>
      <c r="O409" s="68">
        <v>72686</v>
      </c>
      <c r="P409" s="68">
        <v>72686</v>
      </c>
      <c r="Q409" s="68">
        <v>43606</v>
      </c>
      <c r="R409" s="72" t="s">
        <v>6708</v>
      </c>
      <c r="S409" s="72" t="s">
        <v>6709</v>
      </c>
      <c r="T409" s="70">
        <f>IF(Exts[cTB52]=DATE(2099,1,1), 0, IF(Exts[minV]&gt;52, 1, 2))</f>
        <v>0</v>
      </c>
      <c r="U409" s="69">
        <f t="shared" si="14"/>
        <v>0</v>
      </c>
      <c r="V409" s="69">
        <f>IF(Exts[cTB60]=DATE(2099,1,1), 0, IF(Exts[minV]&gt;60.9, 1, 2))</f>
        <v>0</v>
      </c>
      <c r="W409" s="70">
        <f>IF(Exts[cTB61-67]=DATE(2099,1,1), 0, IF(Exts[minV]&gt;67.9, 1, 2))</f>
        <v>0</v>
      </c>
      <c r="X409" s="70">
        <f>IF( OR( Exts[cTB68]=DATE(2099,1,1), Exts[Mext]=0 ), 0, IF( OR( Exts[maxV]&lt;68, Exts[minV]&gt;68 ), 2, 3)  )</f>
        <v>3</v>
      </c>
      <c r="Y409" s="71">
        <f>IF(SUBTOTAL(3,Exts[avgusers]),Exts[avgusers],0)</f>
        <v>169</v>
      </c>
      <c r="Z409" s="69">
        <f ca="1">IF(SUBTOTAL(3,Exts[CurVersion]),TODAY()-Exts[CurVersion],0)</f>
        <v>119</v>
      </c>
      <c r="AA409" s="69">
        <f>IF(Exts[cTB52]=DATE(2099,1,1), 0, Exts[cTB52]-$AA$6)</f>
        <v>0</v>
      </c>
      <c r="AB409" s="69">
        <f>IF(Exts[[#This Row],[cTB60]]=DATE(2099,1,1), 0, Exts[[#This Row],[cTB60]]-$AA$7)</f>
        <v>0</v>
      </c>
      <c r="AC409" s="69">
        <f>IF(Exts[[#This Row],[cTB68]]=DATE(2099,1,1), 0, Exts[[#This Row],[cTB68]]-$AA$8)</f>
        <v>-91</v>
      </c>
      <c r="AD409" s="70">
        <f t="shared" si="15"/>
        <v>391</v>
      </c>
      <c r="AE409" s="70"/>
      <c r="AF409" s="70">
        <f>IF(Exts[[#This Row],[OID]], INDEX( Exts[], MATCH(Exts[[#This Row],[OID]],Exts[ID],0), MATCH("avgusers", Exts[#Headers],0) )+1, Exts[[#This Row],[avgusers]])</f>
        <v>169</v>
      </c>
      <c r="AG409" s="70"/>
      <c r="AH409" s="70"/>
      <c r="AI409" s="70"/>
    </row>
    <row r="410" spans="1:35" x14ac:dyDescent="0.35">
      <c r="A410" s="72">
        <v>306390</v>
      </c>
      <c r="B410" s="72" t="s">
        <v>641</v>
      </c>
      <c r="C410" s="72">
        <v>168</v>
      </c>
      <c r="D410" s="72">
        <v>49</v>
      </c>
      <c r="E410" s="68">
        <v>41670</v>
      </c>
      <c r="F410" s="72">
        <v>3.1</v>
      </c>
      <c r="G410" s="72">
        <v>31</v>
      </c>
      <c r="H410" s="72">
        <v>0</v>
      </c>
      <c r="I410" s="72">
        <v>1</v>
      </c>
      <c r="J410" s="72" t="s">
        <v>447</v>
      </c>
      <c r="K410" s="72">
        <v>5645847</v>
      </c>
      <c r="L410" s="72"/>
      <c r="M410" s="72"/>
      <c r="N410" s="68">
        <v>72686</v>
      </c>
      <c r="O410" s="68">
        <v>72686</v>
      </c>
      <c r="P410" s="68">
        <v>72686</v>
      </c>
      <c r="Q410" s="68">
        <v>72686</v>
      </c>
      <c r="R410" s="72" t="s">
        <v>5821</v>
      </c>
      <c r="S410" s="72" t="s">
        <v>3058</v>
      </c>
      <c r="T410" s="70">
        <f>IF(Exts[cTB52]=DATE(2099,1,1), 0, IF(Exts[minV]&gt;52, 1, 2))</f>
        <v>0</v>
      </c>
      <c r="U410" s="69">
        <f t="shared" si="14"/>
        <v>0</v>
      </c>
      <c r="V410" s="69">
        <f>IF(Exts[cTB60]=DATE(2099,1,1), 0, IF(Exts[minV]&gt;60.9, 1, 2))</f>
        <v>0</v>
      </c>
      <c r="W410" s="70">
        <f>IF(Exts[cTB61-67]=DATE(2099,1,1), 0, IF(Exts[minV]&gt;67.9, 1, 2))</f>
        <v>0</v>
      </c>
      <c r="X410" s="70">
        <f>IF( OR( Exts[cTB68]=DATE(2099,1,1), Exts[Mext]=0 ), 0, IF( OR( Exts[maxV]&lt;68, Exts[minV]&gt;68 ), 2, 3)  )</f>
        <v>0</v>
      </c>
      <c r="Y410" s="71">
        <f>IF(SUBTOTAL(3,Exts[avgusers]),Exts[avgusers],0)</f>
        <v>168</v>
      </c>
      <c r="Z410" s="69">
        <f ca="1">IF(SUBTOTAL(3,Exts[CurVersion]),TODAY()-Exts[CurVersion],0)</f>
        <v>2055</v>
      </c>
      <c r="AA410" s="69">
        <f>IF(Exts[cTB52]=DATE(2099,1,1), 0, Exts[cTB52]-$AA$6)</f>
        <v>0</v>
      </c>
      <c r="AB410" s="69">
        <f>IF(Exts[[#This Row],[cTB60]]=DATE(2099,1,1), 0, Exts[[#This Row],[cTB60]]-$AA$7)</f>
        <v>0</v>
      </c>
      <c r="AC410" s="69">
        <f>IF(Exts[[#This Row],[cTB68]]=DATE(2099,1,1), 0, Exts[[#This Row],[cTB68]]-$AA$8)</f>
        <v>0</v>
      </c>
      <c r="AD410" s="70">
        <f t="shared" si="15"/>
        <v>392</v>
      </c>
      <c r="AE410" s="70"/>
      <c r="AF410" s="70">
        <f>IF(Exts[[#This Row],[OID]], INDEX( Exts[], MATCH(Exts[[#This Row],[OID]],Exts[ID],0), MATCH("avgusers", Exts[#Headers],0) )+1, Exts[[#This Row],[avgusers]])</f>
        <v>168</v>
      </c>
      <c r="AG410" s="70"/>
      <c r="AH410" s="70"/>
      <c r="AI410" s="70"/>
    </row>
    <row r="411" spans="1:35" x14ac:dyDescent="0.35">
      <c r="A411" s="72">
        <v>488812</v>
      </c>
      <c r="B411" s="72" t="s">
        <v>1388</v>
      </c>
      <c r="C411" s="72">
        <v>165</v>
      </c>
      <c r="D411" s="72">
        <v>23</v>
      </c>
      <c r="E411" s="68">
        <v>42592</v>
      </c>
      <c r="F411" s="72">
        <v>17</v>
      </c>
      <c r="G411" s="72">
        <v>45</v>
      </c>
      <c r="H411" s="72">
        <v>0</v>
      </c>
      <c r="I411" s="72">
        <v>1</v>
      </c>
      <c r="J411" s="72" t="s">
        <v>76</v>
      </c>
      <c r="K411" s="72">
        <v>182999</v>
      </c>
      <c r="L411" s="72"/>
      <c r="M411" s="72"/>
      <c r="N411" s="68">
        <v>72686</v>
      </c>
      <c r="O411" s="68">
        <v>72686</v>
      </c>
      <c r="P411" s="68">
        <v>72686</v>
      </c>
      <c r="Q411" s="68">
        <v>72686</v>
      </c>
      <c r="R411" s="72" t="s">
        <v>6297</v>
      </c>
      <c r="S411" s="72" t="s">
        <v>6298</v>
      </c>
      <c r="T411" s="70">
        <f>IF(Exts[cTB52]=DATE(2099,1,1), 0, IF(Exts[minV]&gt;52, 1, 2))</f>
        <v>0</v>
      </c>
      <c r="U411" s="69">
        <f t="shared" si="14"/>
        <v>0</v>
      </c>
      <c r="V411" s="69">
        <f>IF(Exts[cTB60]=DATE(2099,1,1), 0, IF(Exts[minV]&gt;60.9, 1, 2))</f>
        <v>0</v>
      </c>
      <c r="W411" s="70">
        <f>IF(Exts[cTB61-67]=DATE(2099,1,1), 0, IF(Exts[minV]&gt;67.9, 1, 2))</f>
        <v>0</v>
      </c>
      <c r="X411" s="70">
        <f>IF( OR( Exts[cTB68]=DATE(2099,1,1), Exts[Mext]=0 ), 0, IF( OR( Exts[maxV]&lt;68, Exts[minV]&gt;68 ), 2, 3)  )</f>
        <v>0</v>
      </c>
      <c r="Y411" s="71">
        <f>IF(SUBTOTAL(3,Exts[avgusers]),Exts[avgusers],0)</f>
        <v>165</v>
      </c>
      <c r="Z411" s="69">
        <f ca="1">IF(SUBTOTAL(3,Exts[CurVersion]),TODAY()-Exts[CurVersion],0)</f>
        <v>1133</v>
      </c>
      <c r="AA411" s="69">
        <f>IF(Exts[cTB52]=DATE(2099,1,1), 0, Exts[cTB52]-$AA$6)</f>
        <v>0</v>
      </c>
      <c r="AB411" s="69">
        <f>IF(Exts[[#This Row],[cTB60]]=DATE(2099,1,1), 0, Exts[[#This Row],[cTB60]]-$AA$7)</f>
        <v>0</v>
      </c>
      <c r="AC411" s="69">
        <f>IF(Exts[[#This Row],[cTB68]]=DATE(2099,1,1), 0, Exts[[#This Row],[cTB68]]-$AA$8)</f>
        <v>0</v>
      </c>
      <c r="AD411" s="70">
        <f t="shared" si="15"/>
        <v>393</v>
      </c>
      <c r="AE411" s="70"/>
      <c r="AF411" s="70">
        <f>IF(Exts[[#This Row],[OID]], INDEX( Exts[], MATCH(Exts[[#This Row],[OID]],Exts[ID],0), MATCH("avgusers", Exts[#Headers],0) )+1, Exts[[#This Row],[avgusers]])</f>
        <v>165</v>
      </c>
      <c r="AG411" s="70"/>
      <c r="AH411" s="70"/>
      <c r="AI411" s="70"/>
    </row>
    <row r="412" spans="1:35" x14ac:dyDescent="0.35">
      <c r="A412" s="72">
        <v>695084</v>
      </c>
      <c r="B412" s="72" t="s">
        <v>1427</v>
      </c>
      <c r="C412" s="72">
        <v>164</v>
      </c>
      <c r="D412" s="72">
        <v>24</v>
      </c>
      <c r="E412" s="68">
        <v>42461</v>
      </c>
      <c r="F412" s="72">
        <v>31</v>
      </c>
      <c r="G412" s="72">
        <v>48</v>
      </c>
      <c r="H412" s="72">
        <v>0</v>
      </c>
      <c r="I412" s="72">
        <v>1</v>
      </c>
      <c r="J412" s="72" t="s">
        <v>76</v>
      </c>
      <c r="K412" s="72">
        <v>182999</v>
      </c>
      <c r="L412" s="72"/>
      <c r="M412" s="72"/>
      <c r="N412" s="68">
        <v>72686</v>
      </c>
      <c r="O412" s="68">
        <v>72686</v>
      </c>
      <c r="P412" s="68">
        <v>72686</v>
      </c>
      <c r="Q412" s="68">
        <v>72686</v>
      </c>
      <c r="R412" s="72" t="s">
        <v>6534</v>
      </c>
      <c r="S412" s="72" t="s">
        <v>3058</v>
      </c>
      <c r="T412" s="70">
        <f>IF(Exts[cTB52]=DATE(2099,1,1), 0, IF(Exts[minV]&gt;52, 1, 2))</f>
        <v>0</v>
      </c>
      <c r="U412" s="69">
        <f t="shared" si="14"/>
        <v>0</v>
      </c>
      <c r="V412" s="69">
        <f>IF(Exts[cTB60]=DATE(2099,1,1), 0, IF(Exts[minV]&gt;60.9, 1, 2))</f>
        <v>0</v>
      </c>
      <c r="W412" s="70">
        <f>IF(Exts[cTB61-67]=DATE(2099,1,1), 0, IF(Exts[minV]&gt;67.9, 1, 2))</f>
        <v>0</v>
      </c>
      <c r="X412" s="70">
        <f>IF( OR( Exts[cTB68]=DATE(2099,1,1), Exts[Mext]=0 ), 0, IF( OR( Exts[maxV]&lt;68, Exts[minV]&gt;68 ), 2, 3)  )</f>
        <v>0</v>
      </c>
      <c r="Y412" s="71">
        <f>IF(SUBTOTAL(3,Exts[avgusers]),Exts[avgusers],0)</f>
        <v>164</v>
      </c>
      <c r="Z412" s="69">
        <f ca="1">IF(SUBTOTAL(3,Exts[CurVersion]),TODAY()-Exts[CurVersion],0)</f>
        <v>1264</v>
      </c>
      <c r="AA412" s="69">
        <f>IF(Exts[cTB52]=DATE(2099,1,1), 0, Exts[cTB52]-$AA$6)</f>
        <v>0</v>
      </c>
      <c r="AB412" s="69">
        <f>IF(Exts[[#This Row],[cTB60]]=DATE(2099,1,1), 0, Exts[[#This Row],[cTB60]]-$AA$7)</f>
        <v>0</v>
      </c>
      <c r="AC412" s="69">
        <f>IF(Exts[[#This Row],[cTB68]]=DATE(2099,1,1), 0, Exts[[#This Row],[cTB68]]-$AA$8)</f>
        <v>0</v>
      </c>
      <c r="AD412" s="70">
        <f t="shared" si="15"/>
        <v>394</v>
      </c>
      <c r="AE412" s="70"/>
      <c r="AF412" s="70">
        <f>IF(Exts[[#This Row],[OID]], INDEX( Exts[], MATCH(Exts[[#This Row],[OID]],Exts[ID],0), MATCH("avgusers", Exts[#Headers],0) )+1, Exts[[#This Row],[avgusers]])</f>
        <v>164</v>
      </c>
      <c r="AG412" s="70"/>
      <c r="AH412" s="70"/>
      <c r="AI412" s="70"/>
    </row>
    <row r="413" spans="1:35" x14ac:dyDescent="0.35">
      <c r="A413" s="72">
        <v>548598</v>
      </c>
      <c r="B413" s="72" t="s">
        <v>627</v>
      </c>
      <c r="C413" s="72">
        <v>163</v>
      </c>
      <c r="D413" s="72">
        <v>71</v>
      </c>
      <c r="E413" s="68">
        <v>41947</v>
      </c>
      <c r="F413" s="72">
        <v>5</v>
      </c>
      <c r="G413" s="72">
        <v>45</v>
      </c>
      <c r="H413" s="72">
        <v>0</v>
      </c>
      <c r="I413" s="72">
        <v>1</v>
      </c>
      <c r="J413" s="72" t="s">
        <v>321</v>
      </c>
      <c r="K413" s="72">
        <v>2105464</v>
      </c>
      <c r="L413" s="72"/>
      <c r="M413" s="72"/>
      <c r="N413" s="68">
        <v>72686</v>
      </c>
      <c r="O413" s="68">
        <v>72686</v>
      </c>
      <c r="P413" s="68">
        <v>72686</v>
      </c>
      <c r="Q413" s="68">
        <v>72686</v>
      </c>
      <c r="R413" s="72" t="s">
        <v>6367</v>
      </c>
      <c r="S413" s="72" t="s">
        <v>3058</v>
      </c>
      <c r="T413" s="70">
        <f>IF(Exts[cTB52]=DATE(2099,1,1), 0, IF(Exts[minV]&gt;52, 1, 2))</f>
        <v>0</v>
      </c>
      <c r="U413" s="69">
        <f t="shared" si="14"/>
        <v>0</v>
      </c>
      <c r="V413" s="69">
        <f>IF(Exts[cTB60]=DATE(2099,1,1), 0, IF(Exts[minV]&gt;60.9, 1, 2))</f>
        <v>0</v>
      </c>
      <c r="W413" s="70">
        <f>IF(Exts[cTB61-67]=DATE(2099,1,1), 0, IF(Exts[minV]&gt;67.9, 1, 2))</f>
        <v>0</v>
      </c>
      <c r="X413" s="70">
        <f>IF( OR( Exts[cTB68]=DATE(2099,1,1), Exts[Mext]=0 ), 0, IF( OR( Exts[maxV]&lt;68, Exts[minV]&gt;68 ), 2, 3)  )</f>
        <v>0</v>
      </c>
      <c r="Y413" s="71">
        <f>IF(SUBTOTAL(3,Exts[avgusers]),Exts[avgusers],0)</f>
        <v>163</v>
      </c>
      <c r="Z413" s="69">
        <f ca="1">IF(SUBTOTAL(3,Exts[CurVersion]),TODAY()-Exts[CurVersion],0)</f>
        <v>1778</v>
      </c>
      <c r="AA413" s="69">
        <f>IF(Exts[cTB52]=DATE(2099,1,1), 0, Exts[cTB52]-$AA$6)</f>
        <v>0</v>
      </c>
      <c r="AB413" s="69">
        <f>IF(Exts[[#This Row],[cTB60]]=DATE(2099,1,1), 0, Exts[[#This Row],[cTB60]]-$AA$7)</f>
        <v>0</v>
      </c>
      <c r="AC413" s="69">
        <f>IF(Exts[[#This Row],[cTB68]]=DATE(2099,1,1), 0, Exts[[#This Row],[cTB68]]-$AA$8)</f>
        <v>0</v>
      </c>
      <c r="AD413" s="70">
        <f t="shared" si="15"/>
        <v>395</v>
      </c>
      <c r="AE413" s="70"/>
      <c r="AF413" s="70">
        <f>IF(Exts[[#This Row],[OID]], INDEX( Exts[], MATCH(Exts[[#This Row],[OID]],Exts[ID],0), MATCH("avgusers", Exts[#Headers],0) )+1, Exts[[#This Row],[avgusers]])</f>
        <v>163</v>
      </c>
      <c r="AG413" s="70"/>
      <c r="AH413" s="70"/>
      <c r="AI413" s="70"/>
    </row>
    <row r="414" spans="1:35" x14ac:dyDescent="0.35">
      <c r="A414" s="72">
        <v>625198</v>
      </c>
      <c r="B414" s="72" t="s">
        <v>615</v>
      </c>
      <c r="C414" s="72">
        <v>163</v>
      </c>
      <c r="D414" s="72">
        <v>67</v>
      </c>
      <c r="E414" s="68">
        <v>42187</v>
      </c>
      <c r="F414" s="72">
        <v>20</v>
      </c>
      <c r="G414" s="72">
        <v>42</v>
      </c>
      <c r="H414" s="72">
        <v>0</v>
      </c>
      <c r="I414" s="72">
        <v>1</v>
      </c>
      <c r="J414" s="72" t="s">
        <v>118</v>
      </c>
      <c r="K414" s="72">
        <v>11280414</v>
      </c>
      <c r="L414" s="72"/>
      <c r="M414" s="72"/>
      <c r="N414" s="68">
        <v>72686</v>
      </c>
      <c r="O414" s="68">
        <v>72686</v>
      </c>
      <c r="P414" s="68">
        <v>72686</v>
      </c>
      <c r="Q414" s="68">
        <v>72686</v>
      </c>
      <c r="R414" s="72" t="s">
        <v>6452</v>
      </c>
      <c r="S414" s="72" t="s">
        <v>6381</v>
      </c>
      <c r="T414" s="70">
        <f>IF(Exts[cTB52]=DATE(2099,1,1), 0, IF(Exts[minV]&gt;52, 1, 2))</f>
        <v>0</v>
      </c>
      <c r="U414" s="69">
        <f t="shared" si="14"/>
        <v>0</v>
      </c>
      <c r="V414" s="69">
        <f>IF(Exts[cTB60]=DATE(2099,1,1), 0, IF(Exts[minV]&gt;60.9, 1, 2))</f>
        <v>0</v>
      </c>
      <c r="W414" s="70">
        <f>IF(Exts[cTB61-67]=DATE(2099,1,1), 0, IF(Exts[minV]&gt;67.9, 1, 2))</f>
        <v>0</v>
      </c>
      <c r="X414" s="70">
        <f>IF( OR( Exts[cTB68]=DATE(2099,1,1), Exts[Mext]=0 ), 0, IF( OR( Exts[maxV]&lt;68, Exts[minV]&gt;68 ), 2, 3)  )</f>
        <v>0</v>
      </c>
      <c r="Y414" s="71">
        <f>IF(SUBTOTAL(3,Exts[avgusers]),Exts[avgusers],0)</f>
        <v>163</v>
      </c>
      <c r="Z414" s="69">
        <f ca="1">IF(SUBTOTAL(3,Exts[CurVersion]),TODAY()-Exts[CurVersion],0)</f>
        <v>1538</v>
      </c>
      <c r="AA414" s="69">
        <f>IF(Exts[cTB52]=DATE(2099,1,1), 0, Exts[cTB52]-$AA$6)</f>
        <v>0</v>
      </c>
      <c r="AB414" s="69">
        <f>IF(Exts[[#This Row],[cTB60]]=DATE(2099,1,1), 0, Exts[[#This Row],[cTB60]]-$AA$7)</f>
        <v>0</v>
      </c>
      <c r="AC414" s="69">
        <f>IF(Exts[[#This Row],[cTB68]]=DATE(2099,1,1), 0, Exts[[#This Row],[cTB68]]-$AA$8)</f>
        <v>0</v>
      </c>
      <c r="AD414" s="70">
        <f t="shared" si="15"/>
        <v>396</v>
      </c>
      <c r="AE414" s="70"/>
      <c r="AF414" s="70">
        <f>IF(Exts[[#This Row],[OID]], INDEX( Exts[], MATCH(Exts[[#This Row],[OID]],Exts[ID],0), MATCH("avgusers", Exts[#Headers],0) )+1, Exts[[#This Row],[avgusers]])</f>
        <v>163</v>
      </c>
      <c r="AG414" s="70"/>
      <c r="AH414" s="70"/>
      <c r="AI414" s="70"/>
    </row>
    <row r="415" spans="1:35" x14ac:dyDescent="0.35">
      <c r="A415" s="72">
        <v>187593</v>
      </c>
      <c r="B415" s="72" t="s">
        <v>634</v>
      </c>
      <c r="C415" s="72">
        <v>162</v>
      </c>
      <c r="D415" s="72">
        <v>73</v>
      </c>
      <c r="E415" s="68">
        <v>43028</v>
      </c>
      <c r="F415" s="72">
        <v>31</v>
      </c>
      <c r="G415" s="72">
        <v>57</v>
      </c>
      <c r="H415" s="72">
        <v>0</v>
      </c>
      <c r="I415" s="72">
        <v>1</v>
      </c>
      <c r="J415" s="72" t="s">
        <v>325</v>
      </c>
      <c r="K415" s="72">
        <v>3290806</v>
      </c>
      <c r="L415" s="72"/>
      <c r="M415" s="72"/>
      <c r="N415" s="68">
        <v>43027</v>
      </c>
      <c r="O415" s="68">
        <v>72686</v>
      </c>
      <c r="P415" s="68">
        <v>72686</v>
      </c>
      <c r="Q415" s="68">
        <v>72686</v>
      </c>
      <c r="R415" s="72" t="s">
        <v>5692</v>
      </c>
      <c r="S415" s="72" t="s">
        <v>5693</v>
      </c>
      <c r="T415" s="70">
        <f>IF(Exts[cTB52]=DATE(2099,1,1), 0, IF(Exts[minV]&gt;52, 1, 2))</f>
        <v>2</v>
      </c>
      <c r="U415" s="69">
        <f t="shared" si="14"/>
        <v>0</v>
      </c>
      <c r="V415" s="69">
        <f>IF(Exts[cTB60]=DATE(2099,1,1), 0, IF(Exts[minV]&gt;60.9, 1, 2))</f>
        <v>0</v>
      </c>
      <c r="W415" s="70">
        <f>IF(Exts[cTB61-67]=DATE(2099,1,1), 0, IF(Exts[minV]&gt;67.9, 1, 2))</f>
        <v>0</v>
      </c>
      <c r="X415" s="70">
        <f>IF( OR( Exts[cTB68]=DATE(2099,1,1), Exts[Mext]=0 ), 0, IF( OR( Exts[maxV]&lt;68, Exts[minV]&gt;68 ), 2, 3)  )</f>
        <v>0</v>
      </c>
      <c r="Y415" s="71">
        <f>IF(SUBTOTAL(3,Exts[avgusers]),Exts[avgusers],0)</f>
        <v>162</v>
      </c>
      <c r="Z415" s="69">
        <f ca="1">IF(SUBTOTAL(3,Exts[CurVersion]),TODAY()-Exts[CurVersion],0)</f>
        <v>697</v>
      </c>
      <c r="AA415" s="69">
        <f>IF(Exts[cTB52]=DATE(2099,1,1), 0, Exts[cTB52]-$AA$6)</f>
        <v>229</v>
      </c>
      <c r="AB415" s="69">
        <f>IF(Exts[[#This Row],[cTB60]]=DATE(2099,1,1), 0, Exts[[#This Row],[cTB60]]-$AA$7)</f>
        <v>0</v>
      </c>
      <c r="AC415" s="69">
        <f>IF(Exts[[#This Row],[cTB68]]=DATE(2099,1,1), 0, Exts[[#This Row],[cTB68]]-$AA$8)</f>
        <v>0</v>
      </c>
      <c r="AD415" s="70">
        <f t="shared" si="15"/>
        <v>397</v>
      </c>
      <c r="AE415" s="70"/>
      <c r="AF415" s="70">
        <f>IF(Exts[[#This Row],[OID]], INDEX( Exts[], MATCH(Exts[[#This Row],[OID]],Exts[ID],0), MATCH("avgusers", Exts[#Headers],0) )+1, Exts[[#This Row],[avgusers]])</f>
        <v>162</v>
      </c>
      <c r="AG415" s="70"/>
      <c r="AH415" s="70"/>
      <c r="AI415" s="70"/>
    </row>
    <row r="416" spans="1:35" x14ac:dyDescent="0.35">
      <c r="A416" s="72">
        <v>986643</v>
      </c>
      <c r="B416" s="72" t="s">
        <v>2244</v>
      </c>
      <c r="C416" s="72">
        <v>162</v>
      </c>
      <c r="D416" s="72">
        <v>0</v>
      </c>
      <c r="E416" s="68">
        <v>43612</v>
      </c>
      <c r="F416" s="72">
        <v>60.5</v>
      </c>
      <c r="G416" s="72">
        <v>100</v>
      </c>
      <c r="H416" s="72">
        <v>1</v>
      </c>
      <c r="I416" s="72">
        <v>1</v>
      </c>
      <c r="J416" s="72" t="s">
        <v>133</v>
      </c>
      <c r="K416" s="72">
        <v>4285224</v>
      </c>
      <c r="L416" s="72"/>
      <c r="M416" s="72"/>
      <c r="N416" s="68">
        <v>72686</v>
      </c>
      <c r="O416" s="68">
        <v>72686</v>
      </c>
      <c r="P416" s="68">
        <v>43612</v>
      </c>
      <c r="Q416" s="68">
        <v>43612</v>
      </c>
      <c r="R416" s="72" t="s">
        <v>6710</v>
      </c>
      <c r="S416" s="72" t="s">
        <v>6711</v>
      </c>
      <c r="T416" s="70">
        <f>IF(Exts[cTB52]=DATE(2099,1,1), 0, IF(Exts[minV]&gt;52, 1, 2))</f>
        <v>0</v>
      </c>
      <c r="U416" s="69">
        <f t="shared" si="14"/>
        <v>0</v>
      </c>
      <c r="V416" s="69">
        <f>IF(Exts[cTB60]=DATE(2099,1,1), 0, IF(Exts[minV]&gt;60.9, 1, 2))</f>
        <v>0</v>
      </c>
      <c r="W416" s="70">
        <f>IF(Exts[cTB61-67]=DATE(2099,1,1), 0, IF(Exts[minV]&gt;67.9, 1, 2))</f>
        <v>2</v>
      </c>
      <c r="X416" s="70">
        <f>IF( OR( Exts[cTB68]=DATE(2099,1,1), Exts[Mext]=0 ), 0, IF( OR( Exts[maxV]&lt;68, Exts[minV]&gt;68 ), 2, 3)  )</f>
        <v>3</v>
      </c>
      <c r="Y416" s="71">
        <f>IF(SUBTOTAL(3,Exts[avgusers]),Exts[avgusers],0)</f>
        <v>162</v>
      </c>
      <c r="Z416" s="69">
        <f ca="1">IF(SUBTOTAL(3,Exts[CurVersion]),TODAY()-Exts[CurVersion],0)</f>
        <v>113</v>
      </c>
      <c r="AA416" s="69">
        <f>IF(Exts[cTB52]=DATE(2099,1,1), 0, Exts[cTB52]-$AA$6)</f>
        <v>0</v>
      </c>
      <c r="AB416" s="69">
        <f>IF(Exts[[#This Row],[cTB60]]=DATE(2099,1,1), 0, Exts[[#This Row],[cTB60]]-$AA$7)</f>
        <v>0</v>
      </c>
      <c r="AC416" s="69">
        <f>IF(Exts[[#This Row],[cTB68]]=DATE(2099,1,1), 0, Exts[[#This Row],[cTB68]]-$AA$8)</f>
        <v>-85</v>
      </c>
      <c r="AD416" s="70">
        <f t="shared" si="15"/>
        <v>398</v>
      </c>
      <c r="AE416" s="70"/>
      <c r="AF416" s="70">
        <f>IF(Exts[[#This Row],[OID]], INDEX( Exts[], MATCH(Exts[[#This Row],[OID]],Exts[ID],0), MATCH("avgusers", Exts[#Headers],0) )+1, Exts[[#This Row],[avgusers]])</f>
        <v>162</v>
      </c>
      <c r="AG416" s="70"/>
      <c r="AH416" s="70"/>
      <c r="AI416" s="70"/>
    </row>
    <row r="417" spans="1:35" x14ac:dyDescent="0.35">
      <c r="A417" s="72">
        <v>249342</v>
      </c>
      <c r="B417" s="72" t="s">
        <v>978</v>
      </c>
      <c r="C417" s="72">
        <v>160</v>
      </c>
      <c r="D417" s="72">
        <v>39</v>
      </c>
      <c r="E417" s="68">
        <v>41302</v>
      </c>
      <c r="F417" s="72">
        <v>3.3</v>
      </c>
      <c r="G417" s="72">
        <v>43</v>
      </c>
      <c r="H417" s="72">
        <v>0</v>
      </c>
      <c r="I417" s="72">
        <v>1</v>
      </c>
      <c r="J417" s="72" t="s">
        <v>979</v>
      </c>
      <c r="K417" s="72">
        <v>1010542</v>
      </c>
      <c r="L417" s="72"/>
      <c r="M417" s="72"/>
      <c r="N417" s="68">
        <v>72686</v>
      </c>
      <c r="O417" s="68">
        <v>72686</v>
      </c>
      <c r="P417" s="68">
        <v>72686</v>
      </c>
      <c r="Q417" s="68">
        <v>72686</v>
      </c>
      <c r="R417" s="72" t="s">
        <v>5749</v>
      </c>
      <c r="S417" s="72" t="s">
        <v>5750</v>
      </c>
      <c r="T417" s="70">
        <f>IF(Exts[cTB52]=DATE(2099,1,1), 0, IF(Exts[minV]&gt;52, 1, 2))</f>
        <v>0</v>
      </c>
      <c r="U417" s="69">
        <f t="shared" si="14"/>
        <v>0</v>
      </c>
      <c r="V417" s="69">
        <f>IF(Exts[cTB60]=DATE(2099,1,1), 0, IF(Exts[minV]&gt;60.9, 1, 2))</f>
        <v>0</v>
      </c>
      <c r="W417" s="70">
        <f>IF(Exts[cTB61-67]=DATE(2099,1,1), 0, IF(Exts[minV]&gt;67.9, 1, 2))</f>
        <v>0</v>
      </c>
      <c r="X417" s="70">
        <f>IF( OR( Exts[cTB68]=DATE(2099,1,1), Exts[Mext]=0 ), 0, IF( OR( Exts[maxV]&lt;68, Exts[minV]&gt;68 ), 2, 3)  )</f>
        <v>0</v>
      </c>
      <c r="Y417" s="71">
        <f>IF(SUBTOTAL(3,Exts[avgusers]),Exts[avgusers],0)</f>
        <v>160</v>
      </c>
      <c r="Z417" s="69">
        <f ca="1">IF(SUBTOTAL(3,Exts[CurVersion]),TODAY()-Exts[CurVersion],0)</f>
        <v>2423</v>
      </c>
      <c r="AA417" s="69">
        <f>IF(Exts[cTB52]=DATE(2099,1,1), 0, Exts[cTB52]-$AA$6)</f>
        <v>0</v>
      </c>
      <c r="AB417" s="69">
        <f>IF(Exts[[#This Row],[cTB60]]=DATE(2099,1,1), 0, Exts[[#This Row],[cTB60]]-$AA$7)</f>
        <v>0</v>
      </c>
      <c r="AC417" s="69">
        <f>IF(Exts[[#This Row],[cTB68]]=DATE(2099,1,1), 0, Exts[[#This Row],[cTB68]]-$AA$8)</f>
        <v>0</v>
      </c>
      <c r="AD417" s="70">
        <f t="shared" si="15"/>
        <v>399</v>
      </c>
      <c r="AE417" s="70"/>
      <c r="AF417" s="70">
        <f>IF(Exts[[#This Row],[OID]], INDEX( Exts[], MATCH(Exts[[#This Row],[OID]],Exts[ID],0), MATCH("avgusers", Exts[#Headers],0) )+1, Exts[[#This Row],[avgusers]])</f>
        <v>160</v>
      </c>
      <c r="AG417" s="70"/>
      <c r="AH417" s="70"/>
      <c r="AI417" s="70"/>
    </row>
    <row r="418" spans="1:35" x14ac:dyDescent="0.35">
      <c r="A418" s="72">
        <v>487684</v>
      </c>
      <c r="B418" s="72" t="s">
        <v>986</v>
      </c>
      <c r="C418" s="72">
        <v>158</v>
      </c>
      <c r="D418" s="72">
        <v>23</v>
      </c>
      <c r="E418" s="68">
        <v>43343</v>
      </c>
      <c r="F418" s="72">
        <v>5</v>
      </c>
      <c r="G418" s="72">
        <v>60</v>
      </c>
      <c r="H418" s="72">
        <v>0</v>
      </c>
      <c r="I418" s="72">
        <v>1</v>
      </c>
      <c r="J418" s="72" t="s">
        <v>987</v>
      </c>
      <c r="K418" s="72">
        <v>9927082</v>
      </c>
      <c r="L418" s="72"/>
      <c r="M418" s="72"/>
      <c r="N418" s="68">
        <v>43324</v>
      </c>
      <c r="O418" s="68">
        <v>43324</v>
      </c>
      <c r="P418" s="68">
        <v>72686</v>
      </c>
      <c r="Q418" s="68">
        <v>72686</v>
      </c>
      <c r="R418" s="72" t="s">
        <v>6293</v>
      </c>
      <c r="S418" s="72" t="s">
        <v>6294</v>
      </c>
      <c r="T418" s="70">
        <f>IF(Exts[cTB52]=DATE(2099,1,1), 0, IF(Exts[minV]&gt;52, 1, 2))</f>
        <v>2</v>
      </c>
      <c r="U418" s="69">
        <f t="shared" si="14"/>
        <v>1</v>
      </c>
      <c r="V418" s="69">
        <f>IF(Exts[cTB60]=DATE(2099,1,1), 0, IF(Exts[minV]&gt;60.9, 1, 2))</f>
        <v>2</v>
      </c>
      <c r="W418" s="70">
        <f>IF(Exts[cTB61-67]=DATE(2099,1,1), 0, IF(Exts[minV]&gt;67.9, 1, 2))</f>
        <v>0</v>
      </c>
      <c r="X418" s="70">
        <f>IF( OR( Exts[cTB68]=DATE(2099,1,1), Exts[Mext]=0 ), 0, IF( OR( Exts[maxV]&lt;68, Exts[minV]&gt;68 ), 2, 3)  )</f>
        <v>0</v>
      </c>
      <c r="Y418" s="71">
        <f>IF(SUBTOTAL(3,Exts[avgusers]),Exts[avgusers],0)</f>
        <v>158</v>
      </c>
      <c r="Z418" s="69">
        <f ca="1">IF(SUBTOTAL(3,Exts[CurVersion]),TODAY()-Exts[CurVersion],0)</f>
        <v>382</v>
      </c>
      <c r="AA418" s="69">
        <f>IF(Exts[cTB52]=DATE(2099,1,1), 0, Exts[cTB52]-$AA$6)</f>
        <v>526</v>
      </c>
      <c r="AB418" s="69">
        <f>IF(Exts[[#This Row],[cTB60]]=DATE(2099,1,1), 0, Exts[[#This Row],[cTB60]]-$AA$7)</f>
        <v>64</v>
      </c>
      <c r="AC418" s="69">
        <f>IF(Exts[[#This Row],[cTB68]]=DATE(2099,1,1), 0, Exts[[#This Row],[cTB68]]-$AA$8)</f>
        <v>0</v>
      </c>
      <c r="AD418" s="70">
        <f t="shared" si="15"/>
        <v>400</v>
      </c>
      <c r="AE418" s="70"/>
      <c r="AF418" s="70">
        <f>IF(Exts[[#This Row],[OID]], INDEX( Exts[], MATCH(Exts[[#This Row],[OID]],Exts[ID],0), MATCH("avgusers", Exts[#Headers],0) )+1, Exts[[#This Row],[avgusers]])</f>
        <v>158</v>
      </c>
      <c r="AG418" s="70"/>
      <c r="AH418" s="70"/>
      <c r="AI418" s="70"/>
    </row>
    <row r="419" spans="1:35" x14ac:dyDescent="0.35">
      <c r="A419" s="72">
        <v>54317</v>
      </c>
      <c r="B419" s="72" t="s">
        <v>967</v>
      </c>
      <c r="C419" s="72">
        <v>157</v>
      </c>
      <c r="D419" s="72">
        <v>30</v>
      </c>
      <c r="E419" s="68">
        <v>40176</v>
      </c>
      <c r="F419" s="72">
        <v>3</v>
      </c>
      <c r="G419" s="72">
        <v>49</v>
      </c>
      <c r="H419" s="72">
        <v>0</v>
      </c>
      <c r="I419" s="72">
        <v>1</v>
      </c>
      <c r="J419" s="72" t="s">
        <v>968</v>
      </c>
      <c r="K419" s="72">
        <v>2792</v>
      </c>
      <c r="L419" s="72"/>
      <c r="M419" s="72"/>
      <c r="N419" s="68">
        <v>72686</v>
      </c>
      <c r="O419" s="68">
        <v>72686</v>
      </c>
      <c r="P419" s="68">
        <v>72686</v>
      </c>
      <c r="Q419" s="68">
        <v>72686</v>
      </c>
      <c r="R419" s="72" t="s">
        <v>5587</v>
      </c>
      <c r="S419" s="72" t="s">
        <v>3058</v>
      </c>
      <c r="T419" s="70">
        <f>IF(Exts[cTB52]=DATE(2099,1,1), 0, IF(Exts[minV]&gt;52, 1, 2))</f>
        <v>0</v>
      </c>
      <c r="U419" s="69">
        <f t="shared" si="14"/>
        <v>0</v>
      </c>
      <c r="V419" s="69">
        <f>IF(Exts[cTB60]=DATE(2099,1,1), 0, IF(Exts[minV]&gt;60.9, 1, 2))</f>
        <v>0</v>
      </c>
      <c r="W419" s="70">
        <f>IF(Exts[cTB61-67]=DATE(2099,1,1), 0, IF(Exts[minV]&gt;67.9, 1, 2))</f>
        <v>0</v>
      </c>
      <c r="X419" s="70">
        <f>IF( OR( Exts[cTB68]=DATE(2099,1,1), Exts[Mext]=0 ), 0, IF( OR( Exts[maxV]&lt;68, Exts[minV]&gt;68 ), 2, 3)  )</f>
        <v>0</v>
      </c>
      <c r="Y419" s="71">
        <f>IF(SUBTOTAL(3,Exts[avgusers]),Exts[avgusers],0)</f>
        <v>157</v>
      </c>
      <c r="Z419" s="69">
        <f ca="1">IF(SUBTOTAL(3,Exts[CurVersion]),TODAY()-Exts[CurVersion],0)</f>
        <v>3549</v>
      </c>
      <c r="AA419" s="69">
        <f>IF(Exts[cTB52]=DATE(2099,1,1), 0, Exts[cTB52]-$AA$6)</f>
        <v>0</v>
      </c>
      <c r="AB419" s="69">
        <f>IF(Exts[[#This Row],[cTB60]]=DATE(2099,1,1), 0, Exts[[#This Row],[cTB60]]-$AA$7)</f>
        <v>0</v>
      </c>
      <c r="AC419" s="69">
        <f>IF(Exts[[#This Row],[cTB68]]=DATE(2099,1,1), 0, Exts[[#This Row],[cTB68]]-$AA$8)</f>
        <v>0</v>
      </c>
      <c r="AD419" s="70">
        <f t="shared" si="15"/>
        <v>401</v>
      </c>
      <c r="AE419" s="70"/>
      <c r="AF419" s="70">
        <f>IF(Exts[[#This Row],[OID]], INDEX( Exts[], MATCH(Exts[[#This Row],[OID]],Exts[ID],0), MATCH("avgusers", Exts[#Headers],0) )+1, Exts[[#This Row],[avgusers]])</f>
        <v>157</v>
      </c>
      <c r="AG419" s="70"/>
      <c r="AH419" s="70"/>
      <c r="AI419" s="70"/>
    </row>
    <row r="420" spans="1:35" x14ac:dyDescent="0.35">
      <c r="A420" s="72">
        <v>349258</v>
      </c>
      <c r="B420" s="72" t="s">
        <v>632</v>
      </c>
      <c r="C420" s="72">
        <v>153</v>
      </c>
      <c r="D420" s="72">
        <v>185</v>
      </c>
      <c r="E420" s="68">
        <v>41203</v>
      </c>
      <c r="F420" s="72">
        <v>5</v>
      </c>
      <c r="G420" s="72">
        <v>17</v>
      </c>
      <c r="H420" s="72">
        <v>0</v>
      </c>
      <c r="I420" s="72">
        <v>1</v>
      </c>
      <c r="J420" s="72" t="s">
        <v>323</v>
      </c>
      <c r="K420" s="72">
        <v>5898239</v>
      </c>
      <c r="L420" s="72"/>
      <c r="M420" s="72"/>
      <c r="N420" s="68">
        <v>72686</v>
      </c>
      <c r="O420" s="68">
        <v>72686</v>
      </c>
      <c r="P420" s="68">
        <v>72686</v>
      </c>
      <c r="Q420" s="68">
        <v>72686</v>
      </c>
      <c r="R420" s="72" t="s">
        <v>5948</v>
      </c>
      <c r="S420" s="72" t="s">
        <v>6789</v>
      </c>
      <c r="T420" s="70">
        <f>IF(Exts[cTB52]=DATE(2099,1,1), 0, IF(Exts[minV]&gt;52, 1, 2))</f>
        <v>0</v>
      </c>
      <c r="U420" s="69">
        <f t="shared" si="14"/>
        <v>0</v>
      </c>
      <c r="V420" s="69">
        <f>IF(Exts[cTB60]=DATE(2099,1,1), 0, IF(Exts[minV]&gt;60.9, 1, 2))</f>
        <v>0</v>
      </c>
      <c r="W420" s="70">
        <f>IF(Exts[cTB61-67]=DATE(2099,1,1), 0, IF(Exts[minV]&gt;67.9, 1, 2))</f>
        <v>0</v>
      </c>
      <c r="X420" s="70">
        <f>IF( OR( Exts[cTB68]=DATE(2099,1,1), Exts[Mext]=0 ), 0, IF( OR( Exts[maxV]&lt;68, Exts[minV]&gt;68 ), 2, 3)  )</f>
        <v>0</v>
      </c>
      <c r="Y420" s="71">
        <f>IF(SUBTOTAL(3,Exts[avgusers]),Exts[avgusers],0)</f>
        <v>153</v>
      </c>
      <c r="Z420" s="69">
        <f ca="1">IF(SUBTOTAL(3,Exts[CurVersion]),TODAY()-Exts[CurVersion],0)</f>
        <v>2522</v>
      </c>
      <c r="AA420" s="69">
        <f>IF(Exts[cTB52]=DATE(2099,1,1), 0, Exts[cTB52]-$AA$6)</f>
        <v>0</v>
      </c>
      <c r="AB420" s="69">
        <f>IF(Exts[[#This Row],[cTB60]]=DATE(2099,1,1), 0, Exts[[#This Row],[cTB60]]-$AA$7)</f>
        <v>0</v>
      </c>
      <c r="AC420" s="69">
        <f>IF(Exts[[#This Row],[cTB68]]=DATE(2099,1,1), 0, Exts[[#This Row],[cTB68]]-$AA$8)</f>
        <v>0</v>
      </c>
      <c r="AD420" s="70">
        <f t="shared" si="15"/>
        <v>402</v>
      </c>
      <c r="AE420" s="70"/>
      <c r="AF420" s="70">
        <f>IF(Exts[[#This Row],[OID]], INDEX( Exts[], MATCH(Exts[[#This Row],[OID]],Exts[ID],0), MATCH("avgusers", Exts[#Headers],0) )+1, Exts[[#This Row],[avgusers]])</f>
        <v>153</v>
      </c>
      <c r="AG420" s="70"/>
      <c r="AH420" s="70"/>
      <c r="AI420" s="70"/>
    </row>
    <row r="421" spans="1:35" x14ac:dyDescent="0.35">
      <c r="A421" s="72">
        <v>725705</v>
      </c>
      <c r="B421" s="72" t="s">
        <v>640</v>
      </c>
      <c r="C421" s="72">
        <v>150</v>
      </c>
      <c r="D421" s="72">
        <v>122</v>
      </c>
      <c r="E421" s="68">
        <v>42600</v>
      </c>
      <c r="F421" s="72">
        <v>3.3</v>
      </c>
      <c r="G421" s="72">
        <v>51</v>
      </c>
      <c r="H421" s="72">
        <v>0</v>
      </c>
      <c r="I421" s="72">
        <v>1</v>
      </c>
      <c r="J421" s="72" t="s">
        <v>330</v>
      </c>
      <c r="K421" s="72">
        <v>12353917</v>
      </c>
      <c r="L421" s="72"/>
      <c r="M421" s="72"/>
      <c r="N421" s="68">
        <v>72686</v>
      </c>
      <c r="O421" s="68">
        <v>72686</v>
      </c>
      <c r="P421" s="68">
        <v>72686</v>
      </c>
      <c r="Q421" s="68">
        <v>72686</v>
      </c>
      <c r="R421" s="72" t="s">
        <v>6572</v>
      </c>
      <c r="S421" s="72" t="s">
        <v>3058</v>
      </c>
      <c r="T421" s="70">
        <f>IF(Exts[cTB52]=DATE(2099,1,1), 0, IF(Exts[minV]&gt;52, 1, 2))</f>
        <v>0</v>
      </c>
      <c r="U421" s="69">
        <f t="shared" si="14"/>
        <v>0</v>
      </c>
      <c r="V421" s="69">
        <f>IF(Exts[cTB60]=DATE(2099,1,1), 0, IF(Exts[minV]&gt;60.9, 1, 2))</f>
        <v>0</v>
      </c>
      <c r="W421" s="70">
        <f>IF(Exts[cTB61-67]=DATE(2099,1,1), 0, IF(Exts[minV]&gt;67.9, 1, 2))</f>
        <v>0</v>
      </c>
      <c r="X421" s="70">
        <f>IF( OR( Exts[cTB68]=DATE(2099,1,1), Exts[Mext]=0 ), 0, IF( OR( Exts[maxV]&lt;68, Exts[minV]&gt;68 ), 2, 3)  )</f>
        <v>0</v>
      </c>
      <c r="Y421" s="71">
        <f>IF(SUBTOTAL(3,Exts[avgusers]),Exts[avgusers],0)</f>
        <v>150</v>
      </c>
      <c r="Z421" s="69">
        <f ca="1">IF(SUBTOTAL(3,Exts[CurVersion]),TODAY()-Exts[CurVersion],0)</f>
        <v>1125</v>
      </c>
      <c r="AA421" s="69">
        <f>IF(Exts[cTB52]=DATE(2099,1,1), 0, Exts[cTB52]-$AA$6)</f>
        <v>0</v>
      </c>
      <c r="AB421" s="69">
        <f>IF(Exts[[#This Row],[cTB60]]=DATE(2099,1,1), 0, Exts[[#This Row],[cTB60]]-$AA$7)</f>
        <v>0</v>
      </c>
      <c r="AC421" s="69">
        <f>IF(Exts[[#This Row],[cTB68]]=DATE(2099,1,1), 0, Exts[[#This Row],[cTB68]]-$AA$8)</f>
        <v>0</v>
      </c>
      <c r="AD421" s="70">
        <f t="shared" si="15"/>
        <v>403</v>
      </c>
      <c r="AE421" s="70"/>
      <c r="AF421" s="70">
        <f>IF(Exts[[#This Row],[OID]], INDEX( Exts[], MATCH(Exts[[#This Row],[OID]],Exts[ID],0), MATCH("avgusers", Exts[#Headers],0) )+1, Exts[[#This Row],[avgusers]])</f>
        <v>150</v>
      </c>
      <c r="AG421" s="70"/>
      <c r="AH421" s="70"/>
      <c r="AI421" s="70"/>
    </row>
    <row r="422" spans="1:35" x14ac:dyDescent="0.35">
      <c r="A422" s="72">
        <v>354876</v>
      </c>
      <c r="B422" s="72" t="s">
        <v>999</v>
      </c>
      <c r="C422" s="72">
        <v>148</v>
      </c>
      <c r="D422" s="72">
        <v>25</v>
      </c>
      <c r="E422" s="68">
        <v>43420</v>
      </c>
      <c r="F422" s="72">
        <v>5</v>
      </c>
      <c r="G422" s="72">
        <v>60</v>
      </c>
      <c r="H422" s="72">
        <v>0</v>
      </c>
      <c r="I422" s="72">
        <v>1</v>
      </c>
      <c r="J422" s="72" t="s">
        <v>120</v>
      </c>
      <c r="K422" s="72">
        <v>6014727</v>
      </c>
      <c r="L422" s="72"/>
      <c r="M422" s="72"/>
      <c r="N422" s="68">
        <v>43398</v>
      </c>
      <c r="O422" s="68">
        <v>43398</v>
      </c>
      <c r="P422" s="68">
        <v>72686</v>
      </c>
      <c r="Q422" s="68">
        <v>72686</v>
      </c>
      <c r="R422" s="72" t="s">
        <v>5958</v>
      </c>
      <c r="S422" s="72" t="s">
        <v>3058</v>
      </c>
      <c r="T422" s="70">
        <f>IF(Exts[cTB52]=DATE(2099,1,1), 0, IF(Exts[minV]&gt;52, 1, 2))</f>
        <v>2</v>
      </c>
      <c r="U422" s="69">
        <f t="shared" si="14"/>
        <v>1</v>
      </c>
      <c r="V422" s="69">
        <f>IF(Exts[cTB60]=DATE(2099,1,1), 0, IF(Exts[minV]&gt;60.9, 1, 2))</f>
        <v>2</v>
      </c>
      <c r="W422" s="70">
        <f>IF(Exts[cTB61-67]=DATE(2099,1,1), 0, IF(Exts[minV]&gt;67.9, 1, 2))</f>
        <v>0</v>
      </c>
      <c r="X422" s="70">
        <f>IF( OR( Exts[cTB68]=DATE(2099,1,1), Exts[Mext]=0 ), 0, IF( OR( Exts[maxV]&lt;68, Exts[minV]&gt;68 ), 2, 3)  )</f>
        <v>0</v>
      </c>
      <c r="Y422" s="71">
        <f>IF(SUBTOTAL(3,Exts[avgusers]),Exts[avgusers],0)</f>
        <v>148</v>
      </c>
      <c r="Z422" s="69">
        <f ca="1">IF(SUBTOTAL(3,Exts[CurVersion]),TODAY()-Exts[CurVersion],0)</f>
        <v>305</v>
      </c>
      <c r="AA422" s="69">
        <f>IF(Exts[cTB52]=DATE(2099,1,1), 0, Exts[cTB52]-$AA$6)</f>
        <v>600</v>
      </c>
      <c r="AB422" s="69">
        <f>IF(Exts[[#This Row],[cTB60]]=DATE(2099,1,1), 0, Exts[[#This Row],[cTB60]]-$AA$7)</f>
        <v>138</v>
      </c>
      <c r="AC422" s="69">
        <f>IF(Exts[[#This Row],[cTB68]]=DATE(2099,1,1), 0, Exts[[#This Row],[cTB68]]-$AA$8)</f>
        <v>0</v>
      </c>
      <c r="AD422" s="70">
        <f t="shared" si="15"/>
        <v>404</v>
      </c>
      <c r="AE422" s="70"/>
      <c r="AF422" s="70">
        <f>IF(Exts[[#This Row],[OID]], INDEX( Exts[], MATCH(Exts[[#This Row],[OID]],Exts[ID],0), MATCH("avgusers", Exts[#Headers],0) )+1, Exts[[#This Row],[avgusers]])</f>
        <v>148</v>
      </c>
      <c r="AG422" s="70"/>
      <c r="AH422" s="70"/>
      <c r="AI422" s="70"/>
    </row>
    <row r="423" spans="1:35" x14ac:dyDescent="0.35">
      <c r="A423" s="72">
        <v>986305</v>
      </c>
      <c r="B423" s="72" t="s">
        <v>1024</v>
      </c>
      <c r="C423" s="72">
        <v>148</v>
      </c>
      <c r="D423" s="72">
        <v>0</v>
      </c>
      <c r="E423" s="68">
        <v>43384</v>
      </c>
      <c r="F423" s="72">
        <v>60</v>
      </c>
      <c r="G423" s="72">
        <v>63</v>
      </c>
      <c r="H423" s="72">
        <v>0</v>
      </c>
      <c r="I423" s="72">
        <v>1</v>
      </c>
      <c r="J423" s="72" t="s">
        <v>1025</v>
      </c>
      <c r="K423" s="72">
        <v>14154902</v>
      </c>
      <c r="L423" s="72"/>
      <c r="M423" s="72"/>
      <c r="N423" s="68">
        <v>72686</v>
      </c>
      <c r="O423" s="68">
        <v>43373</v>
      </c>
      <c r="P423" s="68">
        <v>43373</v>
      </c>
      <c r="Q423" s="68">
        <v>72686</v>
      </c>
      <c r="R423" s="72" t="s">
        <v>6688</v>
      </c>
      <c r="S423" s="72" t="s">
        <v>6689</v>
      </c>
      <c r="T423" s="70">
        <f>IF(Exts[cTB52]=DATE(2099,1,1), 0, IF(Exts[minV]&gt;52, 1, 2))</f>
        <v>0</v>
      </c>
      <c r="U423" s="69">
        <f t="shared" si="14"/>
        <v>0</v>
      </c>
      <c r="V423" s="69">
        <f>IF(Exts[cTB60]=DATE(2099,1,1), 0, IF(Exts[minV]&gt;60.9, 1, 2))</f>
        <v>2</v>
      </c>
      <c r="W423" s="70">
        <f>IF(Exts[cTB61-67]=DATE(2099,1,1), 0, IF(Exts[minV]&gt;67.9, 1, 2))</f>
        <v>2</v>
      </c>
      <c r="X423" s="70">
        <f>IF( OR( Exts[cTB68]=DATE(2099,1,1), Exts[Mext]=0 ), 0, IF( OR( Exts[maxV]&lt;68, Exts[minV]&gt;68 ), 2, 3)  )</f>
        <v>0</v>
      </c>
      <c r="Y423" s="71">
        <f>IF(SUBTOTAL(3,Exts[avgusers]),Exts[avgusers],0)</f>
        <v>148</v>
      </c>
      <c r="Z423" s="69">
        <f ca="1">IF(SUBTOTAL(3,Exts[CurVersion]),TODAY()-Exts[CurVersion],0)</f>
        <v>341</v>
      </c>
      <c r="AA423" s="69">
        <f>IF(Exts[cTB52]=DATE(2099,1,1), 0, Exts[cTB52]-$AA$6)</f>
        <v>0</v>
      </c>
      <c r="AB423" s="69">
        <f>IF(Exts[[#This Row],[cTB60]]=DATE(2099,1,1), 0, Exts[[#This Row],[cTB60]]-$AA$7)</f>
        <v>113</v>
      </c>
      <c r="AC423" s="69">
        <f>IF(Exts[[#This Row],[cTB68]]=DATE(2099,1,1), 0, Exts[[#This Row],[cTB68]]-$AA$8)</f>
        <v>0</v>
      </c>
      <c r="AD423" s="70">
        <f t="shared" si="15"/>
        <v>405</v>
      </c>
      <c r="AE423" s="70"/>
      <c r="AF423" s="70">
        <f>IF(Exts[[#This Row],[OID]], INDEX( Exts[], MATCH(Exts[[#This Row],[OID]],Exts[ID],0), MATCH("avgusers", Exts[#Headers],0) )+1, Exts[[#This Row],[avgusers]])</f>
        <v>148</v>
      </c>
      <c r="AG423" s="70"/>
      <c r="AH423" s="70"/>
      <c r="AI423" s="70"/>
    </row>
    <row r="424" spans="1:35" x14ac:dyDescent="0.35">
      <c r="A424" s="72">
        <v>481410</v>
      </c>
      <c r="B424" s="72" t="s">
        <v>638</v>
      </c>
      <c r="C424" s="72">
        <v>147</v>
      </c>
      <c r="D424" s="72">
        <v>122</v>
      </c>
      <c r="E424" s="68">
        <v>42491</v>
      </c>
      <c r="F424" s="72">
        <v>38</v>
      </c>
      <c r="G424" s="72">
        <v>49</v>
      </c>
      <c r="H424" s="72">
        <v>0</v>
      </c>
      <c r="I424" s="72">
        <v>1</v>
      </c>
      <c r="J424" s="72" t="s">
        <v>328</v>
      </c>
      <c r="K424" s="72">
        <v>10359704</v>
      </c>
      <c r="L424" s="72"/>
      <c r="M424" s="72"/>
      <c r="N424" s="68">
        <v>72686</v>
      </c>
      <c r="O424" s="68">
        <v>72686</v>
      </c>
      <c r="P424" s="68">
        <v>72686</v>
      </c>
      <c r="Q424" s="68">
        <v>72686</v>
      </c>
      <c r="R424" s="72" t="s">
        <v>6269</v>
      </c>
      <c r="S424" s="72" t="s">
        <v>6802</v>
      </c>
      <c r="T424" s="70">
        <f>IF(Exts[cTB52]=DATE(2099,1,1), 0, IF(Exts[minV]&gt;52, 1, 2))</f>
        <v>0</v>
      </c>
      <c r="U424" s="69">
        <f t="shared" si="14"/>
        <v>0</v>
      </c>
      <c r="V424" s="69">
        <f>IF(Exts[cTB60]=DATE(2099,1,1), 0, IF(Exts[minV]&gt;60.9, 1, 2))</f>
        <v>0</v>
      </c>
      <c r="W424" s="70">
        <f>IF(Exts[cTB61-67]=DATE(2099,1,1), 0, IF(Exts[minV]&gt;67.9, 1, 2))</f>
        <v>0</v>
      </c>
      <c r="X424" s="70">
        <f>IF( OR( Exts[cTB68]=DATE(2099,1,1), Exts[Mext]=0 ), 0, IF( OR( Exts[maxV]&lt;68, Exts[minV]&gt;68 ), 2, 3)  )</f>
        <v>0</v>
      </c>
      <c r="Y424" s="71">
        <f>IF(SUBTOTAL(3,Exts[avgusers]),Exts[avgusers],0)</f>
        <v>147</v>
      </c>
      <c r="Z424" s="69">
        <f ca="1">IF(SUBTOTAL(3,Exts[CurVersion]),TODAY()-Exts[CurVersion],0)</f>
        <v>1234</v>
      </c>
      <c r="AA424" s="69">
        <f>IF(Exts[cTB52]=DATE(2099,1,1), 0, Exts[cTB52]-$AA$6)</f>
        <v>0</v>
      </c>
      <c r="AB424" s="69">
        <f>IF(Exts[[#This Row],[cTB60]]=DATE(2099,1,1), 0, Exts[[#This Row],[cTB60]]-$AA$7)</f>
        <v>0</v>
      </c>
      <c r="AC424" s="69">
        <f>IF(Exts[[#This Row],[cTB68]]=DATE(2099,1,1), 0, Exts[[#This Row],[cTB68]]-$AA$8)</f>
        <v>0</v>
      </c>
      <c r="AD424" s="70">
        <f t="shared" si="15"/>
        <v>406</v>
      </c>
      <c r="AE424" s="70"/>
      <c r="AF424" s="70">
        <f>IF(Exts[[#This Row],[OID]], INDEX( Exts[], MATCH(Exts[[#This Row],[OID]],Exts[ID],0), MATCH("avgusers", Exts[#Headers],0) )+1, Exts[[#This Row],[avgusers]])</f>
        <v>147</v>
      </c>
      <c r="AG424" s="70"/>
      <c r="AH424" s="70"/>
      <c r="AI424" s="70"/>
    </row>
    <row r="425" spans="1:35" x14ac:dyDescent="0.35">
      <c r="A425" s="72">
        <v>219725</v>
      </c>
      <c r="B425" s="72" t="s">
        <v>1005</v>
      </c>
      <c r="C425" s="72">
        <v>142</v>
      </c>
      <c r="D425" s="72">
        <v>23</v>
      </c>
      <c r="E425" s="68">
        <v>43393</v>
      </c>
      <c r="F425" s="72">
        <v>63</v>
      </c>
      <c r="G425" s="72">
        <v>63</v>
      </c>
      <c r="H425" s="72">
        <v>1</v>
      </c>
      <c r="I425" s="72">
        <v>1</v>
      </c>
      <c r="J425" s="72" t="s">
        <v>26</v>
      </c>
      <c r="K425" s="72">
        <v>25957</v>
      </c>
      <c r="L425" s="72"/>
      <c r="M425" s="72"/>
      <c r="N425" s="68">
        <v>42443</v>
      </c>
      <c r="O425" s="68">
        <v>43054</v>
      </c>
      <c r="P425" s="68">
        <v>72686</v>
      </c>
      <c r="Q425" s="68">
        <v>72686</v>
      </c>
      <c r="R425" s="72" t="s">
        <v>5718</v>
      </c>
      <c r="S425" s="72" t="s">
        <v>5719</v>
      </c>
      <c r="T425" s="70">
        <f>IF(Exts[cTB52]=DATE(2099,1,1), 0, IF(Exts[minV]&gt;52, 1, 2))</f>
        <v>1</v>
      </c>
      <c r="U425" s="69">
        <f t="shared" si="14"/>
        <v>0</v>
      </c>
      <c r="V425" s="69">
        <f>IF(Exts[cTB60]=DATE(2099,1,1), 0, IF(Exts[minV]&gt;60.9, 1, 2))</f>
        <v>1</v>
      </c>
      <c r="W425" s="70">
        <f>IF(Exts[cTB61-67]=DATE(2099,1,1), 0, IF(Exts[minV]&gt;67.9, 1, 2))</f>
        <v>0</v>
      </c>
      <c r="X425" s="70">
        <f>IF( OR( Exts[cTB68]=DATE(2099,1,1), Exts[Mext]=0 ), 0, IF( OR( Exts[maxV]&lt;68, Exts[minV]&gt;68 ), 2, 3)  )</f>
        <v>0</v>
      </c>
      <c r="Y425" s="71">
        <f>IF(SUBTOTAL(3,Exts[avgusers]),Exts[avgusers],0)</f>
        <v>142</v>
      </c>
      <c r="Z425" s="69">
        <f ca="1">IF(SUBTOTAL(3,Exts[CurVersion]),TODAY()-Exts[CurVersion],0)</f>
        <v>332</v>
      </c>
      <c r="AA425" s="69">
        <f>IF(Exts[cTB52]=DATE(2099,1,1), 0, Exts[cTB52]-$AA$6)</f>
        <v>-355</v>
      </c>
      <c r="AB425" s="69">
        <f>IF(Exts[[#This Row],[cTB60]]=DATE(2099,1,1), 0, Exts[[#This Row],[cTB60]]-$AA$7)</f>
        <v>-206</v>
      </c>
      <c r="AC425" s="69">
        <f>IF(Exts[[#This Row],[cTB68]]=DATE(2099,1,1), 0, Exts[[#This Row],[cTB68]]-$AA$8)</f>
        <v>0</v>
      </c>
      <c r="AD425" s="70">
        <f t="shared" si="15"/>
        <v>407</v>
      </c>
      <c r="AE425" s="70"/>
      <c r="AF425" s="70">
        <f>IF(Exts[[#This Row],[OID]], INDEX( Exts[], MATCH(Exts[[#This Row],[OID]],Exts[ID],0), MATCH("avgusers", Exts[#Headers],0) )+1, Exts[[#This Row],[avgusers]])</f>
        <v>142</v>
      </c>
      <c r="AG425" s="70"/>
      <c r="AH425" s="70"/>
      <c r="AI425" s="70"/>
    </row>
    <row r="426" spans="1:35" x14ac:dyDescent="0.35">
      <c r="A426" s="72">
        <v>11287</v>
      </c>
      <c r="B426" s="72" t="s">
        <v>629</v>
      </c>
      <c r="C426" s="72">
        <v>141</v>
      </c>
      <c r="D426" s="72">
        <v>52</v>
      </c>
      <c r="E426" s="68">
        <v>40205</v>
      </c>
      <c r="F426" s="72">
        <v>1.5</v>
      </c>
      <c r="G426" s="72">
        <v>52</v>
      </c>
      <c r="H426" s="72">
        <v>0</v>
      </c>
      <c r="I426" s="72">
        <v>1</v>
      </c>
      <c r="J426" s="72" t="s">
        <v>446</v>
      </c>
      <c r="K426" s="72">
        <v>767791</v>
      </c>
      <c r="L426" s="72"/>
      <c r="M426" s="72"/>
      <c r="N426" s="68">
        <v>40158</v>
      </c>
      <c r="O426" s="68">
        <v>72686</v>
      </c>
      <c r="P426" s="68">
        <v>72686</v>
      </c>
      <c r="Q426" s="68">
        <v>72686</v>
      </c>
      <c r="R426" s="72" t="s">
        <v>5487</v>
      </c>
      <c r="S426" s="72" t="s">
        <v>6764</v>
      </c>
      <c r="T426" s="70">
        <f>IF(Exts[cTB52]=DATE(2099,1,1), 0, IF(Exts[minV]&gt;52, 1, 2))</f>
        <v>2</v>
      </c>
      <c r="U426" s="69">
        <f t="shared" si="14"/>
        <v>0</v>
      </c>
      <c r="V426" s="69">
        <f>IF(Exts[cTB60]=DATE(2099,1,1), 0, IF(Exts[minV]&gt;60.9, 1, 2))</f>
        <v>0</v>
      </c>
      <c r="W426" s="70">
        <f>IF(Exts[cTB61-67]=DATE(2099,1,1), 0, IF(Exts[minV]&gt;67.9, 1, 2))</f>
        <v>0</v>
      </c>
      <c r="X426" s="70">
        <f>IF( OR( Exts[cTB68]=DATE(2099,1,1), Exts[Mext]=0 ), 0, IF( OR( Exts[maxV]&lt;68, Exts[minV]&gt;68 ), 2, 3)  )</f>
        <v>0</v>
      </c>
      <c r="Y426" s="71">
        <f>IF(SUBTOTAL(3,Exts[avgusers]),Exts[avgusers],0)</f>
        <v>141</v>
      </c>
      <c r="Z426" s="69">
        <f ca="1">IF(SUBTOTAL(3,Exts[CurVersion]),TODAY()-Exts[CurVersion],0)</f>
        <v>3520</v>
      </c>
      <c r="AA426" s="69">
        <f>IF(Exts[cTB52]=DATE(2099,1,1), 0, Exts[cTB52]-$AA$6)</f>
        <v>-2640</v>
      </c>
      <c r="AB426" s="69">
        <f>IF(Exts[[#This Row],[cTB60]]=DATE(2099,1,1), 0, Exts[[#This Row],[cTB60]]-$AA$7)</f>
        <v>0</v>
      </c>
      <c r="AC426" s="69">
        <f>IF(Exts[[#This Row],[cTB68]]=DATE(2099,1,1), 0, Exts[[#This Row],[cTB68]]-$AA$8)</f>
        <v>0</v>
      </c>
      <c r="AD426" s="70">
        <f t="shared" si="15"/>
        <v>408</v>
      </c>
      <c r="AE426" s="70"/>
      <c r="AF426" s="70">
        <f>IF(Exts[[#This Row],[OID]], INDEX( Exts[], MATCH(Exts[[#This Row],[OID]],Exts[ID],0), MATCH("avgusers", Exts[#Headers],0) )+1, Exts[[#This Row],[avgusers]])</f>
        <v>141</v>
      </c>
      <c r="AG426" s="70"/>
      <c r="AH426" s="70"/>
      <c r="AI426" s="70"/>
    </row>
    <row r="427" spans="1:35" x14ac:dyDescent="0.35">
      <c r="A427" s="72">
        <v>49667</v>
      </c>
      <c r="B427" s="72" t="s">
        <v>637</v>
      </c>
      <c r="C427" s="72">
        <v>139</v>
      </c>
      <c r="D427" s="72">
        <v>75</v>
      </c>
      <c r="E427" s="68">
        <v>40728</v>
      </c>
      <c r="F427" s="72">
        <v>2</v>
      </c>
      <c r="G427" s="72">
        <v>24</v>
      </c>
      <c r="H427" s="72">
        <v>0</v>
      </c>
      <c r="I427" s="72">
        <v>1</v>
      </c>
      <c r="J427" s="72" t="s">
        <v>327</v>
      </c>
      <c r="K427" s="72">
        <v>4874273</v>
      </c>
      <c r="L427" s="72"/>
      <c r="M427" s="72"/>
      <c r="N427" s="68">
        <v>72686</v>
      </c>
      <c r="O427" s="68">
        <v>72686</v>
      </c>
      <c r="P427" s="68">
        <v>72686</v>
      </c>
      <c r="Q427" s="68">
        <v>72686</v>
      </c>
      <c r="R427" s="72" t="s">
        <v>5581</v>
      </c>
      <c r="S427" s="72" t="s">
        <v>3058</v>
      </c>
      <c r="T427" s="70">
        <f>IF(Exts[cTB52]=DATE(2099,1,1), 0, IF(Exts[minV]&gt;52, 1, 2))</f>
        <v>0</v>
      </c>
      <c r="U427" s="69">
        <f t="shared" si="14"/>
        <v>0</v>
      </c>
      <c r="V427" s="69">
        <f>IF(Exts[cTB60]=DATE(2099,1,1), 0, IF(Exts[minV]&gt;60.9, 1, 2))</f>
        <v>0</v>
      </c>
      <c r="W427" s="70">
        <f>IF(Exts[cTB61-67]=DATE(2099,1,1), 0, IF(Exts[minV]&gt;67.9, 1, 2))</f>
        <v>0</v>
      </c>
      <c r="X427" s="70">
        <f>IF( OR( Exts[cTB68]=DATE(2099,1,1), Exts[Mext]=0 ), 0, IF( OR( Exts[maxV]&lt;68, Exts[minV]&gt;68 ), 2, 3)  )</f>
        <v>0</v>
      </c>
      <c r="Y427" s="71">
        <f>IF(SUBTOTAL(3,Exts[avgusers]),Exts[avgusers],0)</f>
        <v>139</v>
      </c>
      <c r="Z427" s="69">
        <f ca="1">IF(SUBTOTAL(3,Exts[CurVersion]),TODAY()-Exts[CurVersion],0)</f>
        <v>2997</v>
      </c>
      <c r="AA427" s="69">
        <f>IF(Exts[cTB52]=DATE(2099,1,1), 0, Exts[cTB52]-$AA$6)</f>
        <v>0</v>
      </c>
      <c r="AB427" s="69">
        <f>IF(Exts[[#This Row],[cTB60]]=DATE(2099,1,1), 0, Exts[[#This Row],[cTB60]]-$AA$7)</f>
        <v>0</v>
      </c>
      <c r="AC427" s="69">
        <f>IF(Exts[[#This Row],[cTB68]]=DATE(2099,1,1), 0, Exts[[#This Row],[cTB68]]-$AA$8)</f>
        <v>0</v>
      </c>
      <c r="AD427" s="70">
        <f t="shared" si="15"/>
        <v>409</v>
      </c>
      <c r="AE427" s="70"/>
      <c r="AF427" s="70">
        <f>IF(Exts[[#This Row],[OID]], INDEX( Exts[], MATCH(Exts[[#This Row],[OID]],Exts[ID],0), MATCH("avgusers", Exts[#Headers],0) )+1, Exts[[#This Row],[avgusers]])</f>
        <v>139</v>
      </c>
      <c r="AG427" s="70"/>
      <c r="AH427" s="70"/>
      <c r="AI427" s="70"/>
    </row>
    <row r="428" spans="1:35" x14ac:dyDescent="0.35">
      <c r="A428" s="72">
        <v>3680</v>
      </c>
      <c r="B428" s="72" t="s">
        <v>983</v>
      </c>
      <c r="C428" s="72">
        <v>138</v>
      </c>
      <c r="D428" s="72">
        <v>32</v>
      </c>
      <c r="E428" s="68">
        <v>40780</v>
      </c>
      <c r="F428" s="72">
        <v>5</v>
      </c>
      <c r="G428" s="72">
        <v>13</v>
      </c>
      <c r="H428" s="72">
        <v>0</v>
      </c>
      <c r="I428" s="72">
        <v>1</v>
      </c>
      <c r="J428" s="72" t="s">
        <v>984</v>
      </c>
      <c r="K428" s="72">
        <v>60998</v>
      </c>
      <c r="L428" s="72"/>
      <c r="M428" s="72"/>
      <c r="N428" s="68">
        <v>72686</v>
      </c>
      <c r="O428" s="68">
        <v>72686</v>
      </c>
      <c r="P428" s="68">
        <v>72686</v>
      </c>
      <c r="Q428" s="68">
        <v>72686</v>
      </c>
      <c r="R428" s="72" t="s">
        <v>5204</v>
      </c>
      <c r="S428" s="72" t="s">
        <v>3058</v>
      </c>
      <c r="T428" s="70">
        <f>IF(Exts[cTB52]=DATE(2099,1,1), 0, IF(Exts[minV]&gt;52, 1, 2))</f>
        <v>0</v>
      </c>
      <c r="U428" s="69">
        <f t="shared" si="14"/>
        <v>0</v>
      </c>
      <c r="V428" s="69">
        <f>IF(Exts[cTB60]=DATE(2099,1,1), 0, IF(Exts[minV]&gt;60.9, 1, 2))</f>
        <v>0</v>
      </c>
      <c r="W428" s="70">
        <f>IF(Exts[cTB61-67]=DATE(2099,1,1), 0, IF(Exts[minV]&gt;67.9, 1, 2))</f>
        <v>0</v>
      </c>
      <c r="X428" s="70">
        <f>IF( OR( Exts[cTB68]=DATE(2099,1,1), Exts[Mext]=0 ), 0, IF( OR( Exts[maxV]&lt;68, Exts[minV]&gt;68 ), 2, 3)  )</f>
        <v>0</v>
      </c>
      <c r="Y428" s="71">
        <f>IF(SUBTOTAL(3,Exts[avgusers]),Exts[avgusers],0)</f>
        <v>138</v>
      </c>
      <c r="Z428" s="69">
        <f ca="1">IF(SUBTOTAL(3,Exts[CurVersion]),TODAY()-Exts[CurVersion],0)</f>
        <v>2945</v>
      </c>
      <c r="AA428" s="69">
        <f>IF(Exts[cTB52]=DATE(2099,1,1), 0, Exts[cTB52]-$AA$6)</f>
        <v>0</v>
      </c>
      <c r="AB428" s="69">
        <f>IF(Exts[[#This Row],[cTB60]]=DATE(2099,1,1), 0, Exts[[#This Row],[cTB60]]-$AA$7)</f>
        <v>0</v>
      </c>
      <c r="AC428" s="69">
        <f>IF(Exts[[#This Row],[cTB68]]=DATE(2099,1,1), 0, Exts[[#This Row],[cTB68]]-$AA$8)</f>
        <v>0</v>
      </c>
      <c r="AD428" s="70">
        <f t="shared" si="15"/>
        <v>410</v>
      </c>
      <c r="AE428" s="70"/>
      <c r="AF428" s="70">
        <f>IF(Exts[[#This Row],[OID]], INDEX( Exts[], MATCH(Exts[[#This Row],[OID]],Exts[ID],0), MATCH("avgusers", Exts[#Headers],0) )+1, Exts[[#This Row],[avgusers]])</f>
        <v>138</v>
      </c>
      <c r="AG428" s="70"/>
      <c r="AH428" s="70"/>
      <c r="AI428" s="70"/>
    </row>
    <row r="429" spans="1:35" x14ac:dyDescent="0.35">
      <c r="A429" s="72">
        <v>8774</v>
      </c>
      <c r="B429" s="72" t="s">
        <v>2136</v>
      </c>
      <c r="C429" s="72">
        <v>138</v>
      </c>
      <c r="D429" s="72">
        <v>25</v>
      </c>
      <c r="E429" s="68">
        <v>41888</v>
      </c>
      <c r="F429" s="72">
        <v>10</v>
      </c>
      <c r="G429" s="72">
        <v>31</v>
      </c>
      <c r="H429" s="72">
        <v>0</v>
      </c>
      <c r="I429" s="72">
        <v>1</v>
      </c>
      <c r="J429" s="72" t="s">
        <v>14</v>
      </c>
      <c r="K429" s="72">
        <v>85036</v>
      </c>
      <c r="L429" s="72"/>
      <c r="M429" s="72"/>
      <c r="N429" s="68">
        <v>72686</v>
      </c>
      <c r="O429" s="68">
        <v>72686</v>
      </c>
      <c r="P429" s="68">
        <v>72686</v>
      </c>
      <c r="Q429" s="68">
        <v>72686</v>
      </c>
      <c r="R429" s="72" t="s">
        <v>5425</v>
      </c>
      <c r="S429" s="72" t="s">
        <v>3058</v>
      </c>
      <c r="T429" s="70">
        <f>IF(Exts[cTB52]=DATE(2099,1,1), 0, IF(Exts[minV]&gt;52, 1, 2))</f>
        <v>0</v>
      </c>
      <c r="U429" s="69">
        <f t="shared" si="14"/>
        <v>0</v>
      </c>
      <c r="V429" s="69">
        <f>IF(Exts[cTB60]=DATE(2099,1,1), 0, IF(Exts[minV]&gt;60.9, 1, 2))</f>
        <v>0</v>
      </c>
      <c r="W429" s="70">
        <f>IF(Exts[cTB61-67]=DATE(2099,1,1), 0, IF(Exts[minV]&gt;67.9, 1, 2))</f>
        <v>0</v>
      </c>
      <c r="X429" s="70">
        <f>IF( OR( Exts[cTB68]=DATE(2099,1,1), Exts[Mext]=0 ), 0, IF( OR( Exts[maxV]&lt;68, Exts[minV]&gt;68 ), 2, 3)  )</f>
        <v>0</v>
      </c>
      <c r="Y429" s="71">
        <f>IF(SUBTOTAL(3,Exts[avgusers]),Exts[avgusers],0)</f>
        <v>138</v>
      </c>
      <c r="Z429" s="69">
        <f ca="1">IF(SUBTOTAL(3,Exts[CurVersion]),TODAY()-Exts[CurVersion],0)</f>
        <v>1837</v>
      </c>
      <c r="AA429" s="69">
        <f>IF(Exts[cTB52]=DATE(2099,1,1), 0, Exts[cTB52]-$AA$6)</f>
        <v>0</v>
      </c>
      <c r="AB429" s="69">
        <f>IF(Exts[[#This Row],[cTB60]]=DATE(2099,1,1), 0, Exts[[#This Row],[cTB60]]-$AA$7)</f>
        <v>0</v>
      </c>
      <c r="AC429" s="69">
        <f>IF(Exts[[#This Row],[cTB68]]=DATE(2099,1,1), 0, Exts[[#This Row],[cTB68]]-$AA$8)</f>
        <v>0</v>
      </c>
      <c r="AD429" s="70">
        <f t="shared" si="15"/>
        <v>411</v>
      </c>
      <c r="AE429" s="70"/>
      <c r="AF429" s="70">
        <f>IF(Exts[[#This Row],[OID]], INDEX( Exts[], MATCH(Exts[[#This Row],[OID]],Exts[ID],0), MATCH("avgusers", Exts[#Headers],0) )+1, Exts[[#This Row],[avgusers]])</f>
        <v>138</v>
      </c>
      <c r="AG429" s="70"/>
      <c r="AH429" s="70"/>
      <c r="AI429" s="70"/>
    </row>
    <row r="430" spans="1:35" x14ac:dyDescent="0.35">
      <c r="A430" s="72">
        <v>337159</v>
      </c>
      <c r="B430" s="72" t="s">
        <v>630</v>
      </c>
      <c r="C430" s="72">
        <v>138</v>
      </c>
      <c r="D430" s="72">
        <v>217</v>
      </c>
      <c r="E430" s="68">
        <v>42488</v>
      </c>
      <c r="F430" s="72">
        <v>13</v>
      </c>
      <c r="G430" s="72">
        <v>49</v>
      </c>
      <c r="H430" s="72">
        <v>0</v>
      </c>
      <c r="I430" s="72">
        <v>1</v>
      </c>
      <c r="J430" s="72" t="s">
        <v>2246</v>
      </c>
      <c r="K430" s="72">
        <v>54957</v>
      </c>
      <c r="L430" s="72"/>
      <c r="M430" s="72"/>
      <c r="N430" s="68">
        <v>72686</v>
      </c>
      <c r="O430" s="68">
        <v>72686</v>
      </c>
      <c r="P430" s="68">
        <v>72686</v>
      </c>
      <c r="Q430" s="68">
        <v>72686</v>
      </c>
      <c r="R430" s="72" t="s">
        <v>5918</v>
      </c>
      <c r="S430" s="72" t="s">
        <v>3058</v>
      </c>
      <c r="T430" s="70">
        <f>IF(Exts[cTB52]=DATE(2099,1,1), 0, IF(Exts[minV]&gt;52, 1, 2))</f>
        <v>0</v>
      </c>
      <c r="U430" s="69">
        <f t="shared" si="14"/>
        <v>0</v>
      </c>
      <c r="V430" s="69">
        <f>IF(Exts[cTB60]=DATE(2099,1,1), 0, IF(Exts[minV]&gt;60.9, 1, 2))</f>
        <v>0</v>
      </c>
      <c r="W430" s="70">
        <f>IF(Exts[cTB61-67]=DATE(2099,1,1), 0, IF(Exts[minV]&gt;67.9, 1, 2))</f>
        <v>0</v>
      </c>
      <c r="X430" s="70">
        <f>IF( OR( Exts[cTB68]=DATE(2099,1,1), Exts[Mext]=0 ), 0, IF( OR( Exts[maxV]&lt;68, Exts[minV]&gt;68 ), 2, 3)  )</f>
        <v>0</v>
      </c>
      <c r="Y430" s="71">
        <f>IF(SUBTOTAL(3,Exts[avgusers]),Exts[avgusers],0)</f>
        <v>138</v>
      </c>
      <c r="Z430" s="69">
        <f ca="1">IF(SUBTOTAL(3,Exts[CurVersion]),TODAY()-Exts[CurVersion],0)</f>
        <v>1237</v>
      </c>
      <c r="AA430" s="69">
        <f>IF(Exts[cTB52]=DATE(2099,1,1), 0, Exts[cTB52]-$AA$6)</f>
        <v>0</v>
      </c>
      <c r="AB430" s="69">
        <f>IF(Exts[[#This Row],[cTB60]]=DATE(2099,1,1), 0, Exts[[#This Row],[cTB60]]-$AA$7)</f>
        <v>0</v>
      </c>
      <c r="AC430" s="69">
        <f>IF(Exts[[#This Row],[cTB68]]=DATE(2099,1,1), 0, Exts[[#This Row],[cTB68]]-$AA$8)</f>
        <v>0</v>
      </c>
      <c r="AD430" s="70">
        <f t="shared" si="15"/>
        <v>412</v>
      </c>
      <c r="AE430" s="70"/>
      <c r="AF430" s="70">
        <f>IF(Exts[[#This Row],[OID]], INDEX( Exts[], MATCH(Exts[[#This Row],[OID]],Exts[ID],0), MATCH("avgusers", Exts[#Headers],0) )+1, Exts[[#This Row],[avgusers]])</f>
        <v>138</v>
      </c>
      <c r="AG430" s="70"/>
      <c r="AH430" s="70"/>
      <c r="AI430" s="70"/>
    </row>
    <row r="431" spans="1:35" x14ac:dyDescent="0.35">
      <c r="A431" s="72">
        <v>986676</v>
      </c>
      <c r="B431" s="72" t="s">
        <v>2284</v>
      </c>
      <c r="C431" s="72">
        <v>138</v>
      </c>
      <c r="D431" s="72">
        <v>0</v>
      </c>
      <c r="E431" s="68">
        <v>43662</v>
      </c>
      <c r="F431" s="72">
        <v>60</v>
      </c>
      <c r="G431" s="72">
        <v>60</v>
      </c>
      <c r="H431" s="72">
        <v>0</v>
      </c>
      <c r="I431" s="72">
        <v>1</v>
      </c>
      <c r="J431" s="72" t="s">
        <v>2285</v>
      </c>
      <c r="K431" s="72">
        <v>210579</v>
      </c>
      <c r="L431" s="72"/>
      <c r="M431" s="72"/>
      <c r="N431" s="68">
        <v>72686</v>
      </c>
      <c r="O431" s="68">
        <v>43640</v>
      </c>
      <c r="P431" s="68">
        <v>72686</v>
      </c>
      <c r="Q431" s="68">
        <v>72686</v>
      </c>
      <c r="R431" s="72" t="s">
        <v>6712</v>
      </c>
      <c r="S431" s="72" t="s">
        <v>3058</v>
      </c>
      <c r="T431" s="70">
        <f>IF(Exts[cTB52]=DATE(2099,1,1), 0, IF(Exts[minV]&gt;52, 1, 2))</f>
        <v>0</v>
      </c>
      <c r="U431" s="69">
        <f t="shared" si="14"/>
        <v>0</v>
      </c>
      <c r="V431" s="69">
        <f>IF(Exts[cTB60]=DATE(2099,1,1), 0, IF(Exts[minV]&gt;60.9, 1, 2))</f>
        <v>2</v>
      </c>
      <c r="W431" s="70">
        <f>IF(Exts[cTB61-67]=DATE(2099,1,1), 0, IF(Exts[minV]&gt;67.9, 1, 2))</f>
        <v>0</v>
      </c>
      <c r="X431" s="70">
        <f>IF( OR( Exts[cTB68]=DATE(2099,1,1), Exts[Mext]=0 ), 0, IF( OR( Exts[maxV]&lt;68, Exts[minV]&gt;68 ), 2, 3)  )</f>
        <v>0</v>
      </c>
      <c r="Y431" s="71">
        <f>IF(SUBTOTAL(3,Exts[avgusers]),Exts[avgusers],0)</f>
        <v>138</v>
      </c>
      <c r="Z431" s="69">
        <f ca="1">IF(SUBTOTAL(3,Exts[CurVersion]),TODAY()-Exts[CurVersion],0)</f>
        <v>63</v>
      </c>
      <c r="AA431" s="69">
        <f>IF(Exts[cTB52]=DATE(2099,1,1), 0, Exts[cTB52]-$AA$6)</f>
        <v>0</v>
      </c>
      <c r="AB431" s="69">
        <f>IF(Exts[[#This Row],[cTB60]]=DATE(2099,1,1), 0, Exts[[#This Row],[cTB60]]-$AA$7)</f>
        <v>380</v>
      </c>
      <c r="AC431" s="69">
        <f>IF(Exts[[#This Row],[cTB68]]=DATE(2099,1,1), 0, Exts[[#This Row],[cTB68]]-$AA$8)</f>
        <v>0</v>
      </c>
      <c r="AD431" s="70">
        <f t="shared" si="15"/>
        <v>413</v>
      </c>
      <c r="AE431" s="70"/>
      <c r="AF431" s="70">
        <f>IF(Exts[[#This Row],[OID]], INDEX( Exts[], MATCH(Exts[[#This Row],[OID]],Exts[ID],0), MATCH("avgusers", Exts[#Headers],0) )+1, Exts[[#This Row],[avgusers]])</f>
        <v>138</v>
      </c>
      <c r="AG431" s="70"/>
      <c r="AH431" s="70"/>
      <c r="AI431" s="70"/>
    </row>
    <row r="432" spans="1:35" x14ac:dyDescent="0.35">
      <c r="A432" s="72">
        <v>77491</v>
      </c>
      <c r="B432" s="72" t="s">
        <v>1000</v>
      </c>
      <c r="C432" s="72">
        <v>137</v>
      </c>
      <c r="D432" s="72">
        <v>35</v>
      </c>
      <c r="E432" s="68">
        <v>40813</v>
      </c>
      <c r="F432" s="72">
        <v>2</v>
      </c>
      <c r="G432" s="72">
        <v>19</v>
      </c>
      <c r="H432" s="72">
        <v>0</v>
      </c>
      <c r="I432" s="72">
        <v>1</v>
      </c>
      <c r="J432" s="72" t="s">
        <v>1001</v>
      </c>
      <c r="K432" s="72">
        <v>4912703</v>
      </c>
      <c r="L432" s="72"/>
      <c r="M432" s="72"/>
      <c r="N432" s="68">
        <v>72686</v>
      </c>
      <c r="O432" s="68">
        <v>72686</v>
      </c>
      <c r="P432" s="68">
        <v>72686</v>
      </c>
      <c r="Q432" s="68">
        <v>72686</v>
      </c>
      <c r="R432" s="72" t="s">
        <v>5630</v>
      </c>
      <c r="S432" s="72" t="s">
        <v>3058</v>
      </c>
      <c r="T432" s="70">
        <f>IF(Exts[cTB52]=DATE(2099,1,1), 0, IF(Exts[minV]&gt;52, 1, 2))</f>
        <v>0</v>
      </c>
      <c r="U432" s="69">
        <f t="shared" si="14"/>
        <v>0</v>
      </c>
      <c r="V432" s="69">
        <f>IF(Exts[cTB60]=DATE(2099,1,1), 0, IF(Exts[minV]&gt;60.9, 1, 2))</f>
        <v>0</v>
      </c>
      <c r="W432" s="70">
        <f>IF(Exts[cTB61-67]=DATE(2099,1,1), 0, IF(Exts[minV]&gt;67.9, 1, 2))</f>
        <v>0</v>
      </c>
      <c r="X432" s="70">
        <f>IF( OR( Exts[cTB68]=DATE(2099,1,1), Exts[Mext]=0 ), 0, IF( OR( Exts[maxV]&lt;68, Exts[minV]&gt;68 ), 2, 3)  )</f>
        <v>0</v>
      </c>
      <c r="Y432" s="71">
        <f>IF(SUBTOTAL(3,Exts[avgusers]),Exts[avgusers],0)</f>
        <v>137</v>
      </c>
      <c r="Z432" s="69">
        <f ca="1">IF(SUBTOTAL(3,Exts[CurVersion]),TODAY()-Exts[CurVersion],0)</f>
        <v>2912</v>
      </c>
      <c r="AA432" s="69">
        <f>IF(Exts[cTB52]=DATE(2099,1,1), 0, Exts[cTB52]-$AA$6)</f>
        <v>0</v>
      </c>
      <c r="AB432" s="69">
        <f>IF(Exts[[#This Row],[cTB60]]=DATE(2099,1,1), 0, Exts[[#This Row],[cTB60]]-$AA$7)</f>
        <v>0</v>
      </c>
      <c r="AC432" s="69">
        <f>IF(Exts[[#This Row],[cTB68]]=DATE(2099,1,1), 0, Exts[[#This Row],[cTB68]]-$AA$8)</f>
        <v>0</v>
      </c>
      <c r="AD432" s="70">
        <f t="shared" si="15"/>
        <v>414</v>
      </c>
      <c r="AE432" s="70"/>
      <c r="AF432" s="70">
        <f>IF(Exts[[#This Row],[OID]], INDEX( Exts[], MATCH(Exts[[#This Row],[OID]],Exts[ID],0), MATCH("avgusers", Exts[#Headers],0) )+1, Exts[[#This Row],[avgusers]])</f>
        <v>137</v>
      </c>
      <c r="AG432" s="70"/>
      <c r="AH432" s="70"/>
      <c r="AI432" s="70"/>
    </row>
    <row r="433" spans="1:35" x14ac:dyDescent="0.35">
      <c r="A433" s="72">
        <v>76838</v>
      </c>
      <c r="B433" s="72" t="s">
        <v>643</v>
      </c>
      <c r="C433" s="72">
        <v>136</v>
      </c>
      <c r="D433" s="72">
        <v>83</v>
      </c>
      <c r="E433" s="68">
        <v>42261</v>
      </c>
      <c r="F433" s="72">
        <v>31</v>
      </c>
      <c r="G433" s="72">
        <v>38</v>
      </c>
      <c r="H433" s="72">
        <v>0</v>
      </c>
      <c r="I433" s="72">
        <v>1</v>
      </c>
      <c r="J433" s="72" t="s">
        <v>332</v>
      </c>
      <c r="K433" s="72">
        <v>1915043</v>
      </c>
      <c r="L433" s="72"/>
      <c r="M433" s="72"/>
      <c r="N433" s="68">
        <v>72686</v>
      </c>
      <c r="O433" s="68">
        <v>72686</v>
      </c>
      <c r="P433" s="68">
        <v>72686</v>
      </c>
      <c r="Q433" s="68">
        <v>72686</v>
      </c>
      <c r="R433" s="72" t="s">
        <v>5629</v>
      </c>
      <c r="S433" s="72" t="s">
        <v>3058</v>
      </c>
      <c r="T433" s="70">
        <f>IF(Exts[cTB52]=DATE(2099,1,1), 0, IF(Exts[minV]&gt;52, 1, 2))</f>
        <v>0</v>
      </c>
      <c r="U433" s="69">
        <f t="shared" si="14"/>
        <v>0</v>
      </c>
      <c r="V433" s="69">
        <f>IF(Exts[cTB60]=DATE(2099,1,1), 0, IF(Exts[minV]&gt;60.9, 1, 2))</f>
        <v>0</v>
      </c>
      <c r="W433" s="70">
        <f>IF(Exts[cTB61-67]=DATE(2099,1,1), 0, IF(Exts[minV]&gt;67.9, 1, 2))</f>
        <v>0</v>
      </c>
      <c r="X433" s="70">
        <f>IF( OR( Exts[cTB68]=DATE(2099,1,1), Exts[Mext]=0 ), 0, IF( OR( Exts[maxV]&lt;68, Exts[minV]&gt;68 ), 2, 3)  )</f>
        <v>0</v>
      </c>
      <c r="Y433" s="71">
        <f>IF(SUBTOTAL(3,Exts[avgusers]),Exts[avgusers],0)</f>
        <v>136</v>
      </c>
      <c r="Z433" s="69">
        <f ca="1">IF(SUBTOTAL(3,Exts[CurVersion]),TODAY()-Exts[CurVersion],0)</f>
        <v>1464</v>
      </c>
      <c r="AA433" s="69">
        <f>IF(Exts[cTB52]=DATE(2099,1,1), 0, Exts[cTB52]-$AA$6)</f>
        <v>0</v>
      </c>
      <c r="AB433" s="69">
        <f>IF(Exts[[#This Row],[cTB60]]=DATE(2099,1,1), 0, Exts[[#This Row],[cTB60]]-$AA$7)</f>
        <v>0</v>
      </c>
      <c r="AC433" s="69">
        <f>IF(Exts[[#This Row],[cTB68]]=DATE(2099,1,1), 0, Exts[[#This Row],[cTB68]]-$AA$8)</f>
        <v>0</v>
      </c>
      <c r="AD433" s="70">
        <f t="shared" si="15"/>
        <v>415</v>
      </c>
      <c r="AE433" s="70"/>
      <c r="AF433" s="70">
        <f>IF(Exts[[#This Row],[OID]], INDEX( Exts[], MATCH(Exts[[#This Row],[OID]],Exts[ID],0), MATCH("avgusers", Exts[#Headers],0) )+1, Exts[[#This Row],[avgusers]])</f>
        <v>136</v>
      </c>
      <c r="AG433" s="70"/>
      <c r="AH433" s="70"/>
      <c r="AI433" s="70"/>
    </row>
    <row r="434" spans="1:35" x14ac:dyDescent="0.35">
      <c r="A434" s="72">
        <v>427197</v>
      </c>
      <c r="B434" s="72" t="s">
        <v>636</v>
      </c>
      <c r="C434" s="72">
        <v>136</v>
      </c>
      <c r="D434" s="72">
        <v>89</v>
      </c>
      <c r="E434" s="68">
        <v>42841</v>
      </c>
      <c r="F434" s="72">
        <v>10</v>
      </c>
      <c r="G434" s="72">
        <v>52</v>
      </c>
      <c r="H434" s="72">
        <v>0</v>
      </c>
      <c r="I434" s="72">
        <v>1</v>
      </c>
      <c r="J434" s="72" t="s">
        <v>326</v>
      </c>
      <c r="K434" s="72">
        <v>6591808</v>
      </c>
      <c r="L434" s="72"/>
      <c r="M434" s="72"/>
      <c r="N434" s="68">
        <v>42840</v>
      </c>
      <c r="O434" s="68">
        <v>72686</v>
      </c>
      <c r="P434" s="68">
        <v>72686</v>
      </c>
      <c r="Q434" s="68">
        <v>72686</v>
      </c>
      <c r="R434" s="72" t="s">
        <v>6161</v>
      </c>
      <c r="S434" s="72" t="s">
        <v>6162</v>
      </c>
      <c r="T434" s="70">
        <f>IF(Exts[cTB52]=DATE(2099,1,1), 0, IF(Exts[minV]&gt;52, 1, 2))</f>
        <v>2</v>
      </c>
      <c r="U434" s="69">
        <f t="shared" si="14"/>
        <v>0</v>
      </c>
      <c r="V434" s="69">
        <f>IF(Exts[cTB60]=DATE(2099,1,1), 0, IF(Exts[minV]&gt;60.9, 1, 2))</f>
        <v>0</v>
      </c>
      <c r="W434" s="70">
        <f>IF(Exts[cTB61-67]=DATE(2099,1,1), 0, IF(Exts[minV]&gt;67.9, 1, 2))</f>
        <v>0</v>
      </c>
      <c r="X434" s="70">
        <f>IF( OR( Exts[cTB68]=DATE(2099,1,1), Exts[Mext]=0 ), 0, IF( OR( Exts[maxV]&lt;68, Exts[minV]&gt;68 ), 2, 3)  )</f>
        <v>0</v>
      </c>
      <c r="Y434" s="71">
        <f>IF(SUBTOTAL(3,Exts[avgusers]),Exts[avgusers],0)</f>
        <v>136</v>
      </c>
      <c r="Z434" s="69">
        <f ca="1">IF(SUBTOTAL(3,Exts[CurVersion]),TODAY()-Exts[CurVersion],0)</f>
        <v>884</v>
      </c>
      <c r="AA434" s="69">
        <f>IF(Exts[cTB52]=DATE(2099,1,1), 0, Exts[cTB52]-$AA$6)</f>
        <v>42</v>
      </c>
      <c r="AB434" s="69">
        <f>IF(Exts[[#This Row],[cTB60]]=DATE(2099,1,1), 0, Exts[[#This Row],[cTB60]]-$AA$7)</f>
        <v>0</v>
      </c>
      <c r="AC434" s="69">
        <f>IF(Exts[[#This Row],[cTB68]]=DATE(2099,1,1), 0, Exts[[#This Row],[cTB68]]-$AA$8)</f>
        <v>0</v>
      </c>
      <c r="AD434" s="70">
        <f t="shared" si="15"/>
        <v>416</v>
      </c>
      <c r="AE434" s="70"/>
      <c r="AF434" s="70">
        <f>IF(Exts[[#This Row],[OID]], INDEX( Exts[], MATCH(Exts[[#This Row],[OID]],Exts[ID],0), MATCH("avgusers", Exts[#Headers],0) )+1, Exts[[#This Row],[avgusers]])</f>
        <v>136</v>
      </c>
      <c r="AG434" s="70"/>
      <c r="AH434" s="70"/>
      <c r="AI434" s="70"/>
    </row>
    <row r="435" spans="1:35" x14ac:dyDescent="0.35">
      <c r="A435" s="72">
        <v>129690</v>
      </c>
      <c r="B435" s="72" t="s">
        <v>985</v>
      </c>
      <c r="C435" s="72">
        <v>134</v>
      </c>
      <c r="D435" s="72">
        <v>31</v>
      </c>
      <c r="E435" s="68">
        <v>42550</v>
      </c>
      <c r="F435" s="72">
        <v>33</v>
      </c>
      <c r="G435" s="72">
        <v>49</v>
      </c>
      <c r="H435" s="72">
        <v>0</v>
      </c>
      <c r="I435" s="72">
        <v>2</v>
      </c>
      <c r="J435" s="72" t="s">
        <v>2246</v>
      </c>
      <c r="K435" s="72">
        <v>494546</v>
      </c>
      <c r="L435" s="72">
        <v>5501695</v>
      </c>
      <c r="M435" s="72"/>
      <c r="N435" s="68">
        <v>72686</v>
      </c>
      <c r="O435" s="68">
        <v>72686</v>
      </c>
      <c r="P435" s="68">
        <v>72686</v>
      </c>
      <c r="Q435" s="68">
        <v>72686</v>
      </c>
      <c r="R435" s="72" t="s">
        <v>5656</v>
      </c>
      <c r="S435" s="72" t="s">
        <v>5657</v>
      </c>
      <c r="T435" s="70">
        <f>IF(Exts[cTB52]=DATE(2099,1,1), 0, IF(Exts[minV]&gt;52, 1, 2))</f>
        <v>0</v>
      </c>
      <c r="U435" s="69">
        <f t="shared" si="14"/>
        <v>0</v>
      </c>
      <c r="V435" s="69">
        <f>IF(Exts[cTB60]=DATE(2099,1,1), 0, IF(Exts[minV]&gt;60.9, 1, 2))</f>
        <v>0</v>
      </c>
      <c r="W435" s="70">
        <f>IF(Exts[cTB61-67]=DATE(2099,1,1), 0, IF(Exts[minV]&gt;67.9, 1, 2))</f>
        <v>0</v>
      </c>
      <c r="X435" s="70">
        <f>IF( OR( Exts[cTB68]=DATE(2099,1,1), Exts[Mext]=0 ), 0, IF( OR( Exts[maxV]&lt;68, Exts[minV]&gt;68 ), 2, 3)  )</f>
        <v>0</v>
      </c>
      <c r="Y435" s="71">
        <f>IF(SUBTOTAL(3,Exts[avgusers]),Exts[avgusers],0)</f>
        <v>134</v>
      </c>
      <c r="Z435" s="69">
        <f ca="1">IF(SUBTOTAL(3,Exts[CurVersion]),TODAY()-Exts[CurVersion],0)</f>
        <v>1175</v>
      </c>
      <c r="AA435" s="69">
        <f>IF(Exts[cTB52]=DATE(2099,1,1), 0, Exts[cTB52]-$AA$6)</f>
        <v>0</v>
      </c>
      <c r="AB435" s="69">
        <f>IF(Exts[[#This Row],[cTB60]]=DATE(2099,1,1), 0, Exts[[#This Row],[cTB60]]-$AA$7)</f>
        <v>0</v>
      </c>
      <c r="AC435" s="69">
        <f>IF(Exts[[#This Row],[cTB68]]=DATE(2099,1,1), 0, Exts[[#This Row],[cTB68]]-$AA$8)</f>
        <v>0</v>
      </c>
      <c r="AD435" s="70">
        <f t="shared" si="15"/>
        <v>417</v>
      </c>
      <c r="AE435" s="70"/>
      <c r="AF435" s="70">
        <f>IF(Exts[[#This Row],[OID]], INDEX( Exts[], MATCH(Exts[[#This Row],[OID]],Exts[ID],0), MATCH("avgusers", Exts[#Headers],0) )+1, Exts[[#This Row],[avgusers]])</f>
        <v>134</v>
      </c>
      <c r="AG435" s="70"/>
      <c r="AH435" s="70"/>
      <c r="AI435" s="70"/>
    </row>
    <row r="436" spans="1:35" x14ac:dyDescent="0.35">
      <c r="A436" s="72">
        <v>326852</v>
      </c>
      <c r="B436" s="72" t="s">
        <v>1004</v>
      </c>
      <c r="C436" s="72">
        <v>134</v>
      </c>
      <c r="D436" s="72">
        <v>23</v>
      </c>
      <c r="E436" s="68">
        <v>40944</v>
      </c>
      <c r="F436" s="72">
        <v>3.1</v>
      </c>
      <c r="G436" s="72">
        <v>60</v>
      </c>
      <c r="H436" s="72">
        <v>0</v>
      </c>
      <c r="I436" s="72">
        <v>1</v>
      </c>
      <c r="J436" s="72" t="s">
        <v>140</v>
      </c>
      <c r="K436" s="72">
        <v>5484460</v>
      </c>
      <c r="L436" s="72"/>
      <c r="M436" s="72"/>
      <c r="N436" s="68">
        <v>40944</v>
      </c>
      <c r="O436" s="68">
        <v>40944</v>
      </c>
      <c r="P436" s="68">
        <v>72686</v>
      </c>
      <c r="Q436" s="68">
        <v>72686</v>
      </c>
      <c r="R436" s="72" t="s">
        <v>5880</v>
      </c>
      <c r="S436" s="72" t="s">
        <v>5881</v>
      </c>
      <c r="T436" s="70">
        <f>IF(Exts[cTB52]=DATE(2099,1,1), 0, IF(Exts[minV]&gt;52, 1, 2))</f>
        <v>2</v>
      </c>
      <c r="U436" s="69">
        <f t="shared" si="14"/>
        <v>1</v>
      </c>
      <c r="V436" s="69">
        <f>IF(Exts[cTB60]=DATE(2099,1,1), 0, IF(Exts[minV]&gt;60.9, 1, 2))</f>
        <v>2</v>
      </c>
      <c r="W436" s="70">
        <f>IF(Exts[cTB61-67]=DATE(2099,1,1), 0, IF(Exts[minV]&gt;67.9, 1, 2))</f>
        <v>0</v>
      </c>
      <c r="X436" s="70">
        <f>IF( OR( Exts[cTB68]=DATE(2099,1,1), Exts[Mext]=0 ), 0, IF( OR( Exts[maxV]&lt;68, Exts[minV]&gt;68 ), 2, 3)  )</f>
        <v>0</v>
      </c>
      <c r="Y436" s="71">
        <f>IF(SUBTOTAL(3,Exts[avgusers]),Exts[avgusers],0)</f>
        <v>134</v>
      </c>
      <c r="Z436" s="69">
        <f ca="1">IF(SUBTOTAL(3,Exts[CurVersion]),TODAY()-Exts[CurVersion],0)</f>
        <v>2781</v>
      </c>
      <c r="AA436" s="69">
        <f>IF(Exts[cTB52]=DATE(2099,1,1), 0, Exts[cTB52]-$AA$6)</f>
        <v>-1854</v>
      </c>
      <c r="AB436" s="69">
        <f>IF(Exts[[#This Row],[cTB60]]=DATE(2099,1,1), 0, Exts[[#This Row],[cTB60]]-$AA$7)</f>
        <v>-2316</v>
      </c>
      <c r="AC436" s="69">
        <f>IF(Exts[[#This Row],[cTB68]]=DATE(2099,1,1), 0, Exts[[#This Row],[cTB68]]-$AA$8)</f>
        <v>0</v>
      </c>
      <c r="AD436" s="70">
        <f t="shared" si="15"/>
        <v>418</v>
      </c>
      <c r="AE436" s="70"/>
      <c r="AF436" s="70">
        <f>IF(Exts[[#This Row],[OID]], INDEX( Exts[], MATCH(Exts[[#This Row],[OID]],Exts[ID],0), MATCH("avgusers", Exts[#Headers],0) )+1, Exts[[#This Row],[avgusers]])</f>
        <v>134</v>
      </c>
      <c r="AG436" s="70"/>
      <c r="AH436" s="70"/>
      <c r="AI436" s="70"/>
    </row>
    <row r="437" spans="1:35" x14ac:dyDescent="0.35">
      <c r="A437" s="72">
        <v>987651</v>
      </c>
      <c r="B437" s="72" t="s">
        <v>2301</v>
      </c>
      <c r="C437" s="72">
        <v>133</v>
      </c>
      <c r="D437" s="72">
        <v>0</v>
      </c>
      <c r="E437" s="68">
        <v>43673</v>
      </c>
      <c r="F437" s="72">
        <v>60</v>
      </c>
      <c r="G437" s="72">
        <v>100</v>
      </c>
      <c r="H437" s="72">
        <v>1</v>
      </c>
      <c r="I437" s="72">
        <v>1</v>
      </c>
      <c r="J437" s="72" t="s">
        <v>1282</v>
      </c>
      <c r="K437" s="72">
        <v>112681</v>
      </c>
      <c r="L437" s="72"/>
      <c r="M437" s="72"/>
      <c r="N437" s="68">
        <v>72686</v>
      </c>
      <c r="O437" s="68">
        <v>43673</v>
      </c>
      <c r="P437" s="68">
        <v>43673</v>
      </c>
      <c r="Q437" s="68">
        <v>43673</v>
      </c>
      <c r="R437" s="72" t="s">
        <v>6718</v>
      </c>
      <c r="S437" s="72" t="s">
        <v>3058</v>
      </c>
      <c r="T437" s="70">
        <f>IF(Exts[cTB52]=DATE(2099,1,1), 0, IF(Exts[minV]&gt;52, 1, 2))</f>
        <v>0</v>
      </c>
      <c r="U437" s="69">
        <f t="shared" si="14"/>
        <v>0</v>
      </c>
      <c r="V437" s="69">
        <f>IF(Exts[cTB60]=DATE(2099,1,1), 0, IF(Exts[minV]&gt;60.9, 1, 2))</f>
        <v>2</v>
      </c>
      <c r="W437" s="70">
        <f>IF(Exts[cTB61-67]=DATE(2099,1,1), 0, IF(Exts[minV]&gt;67.9, 1, 2))</f>
        <v>2</v>
      </c>
      <c r="X437" s="70">
        <f>IF( OR( Exts[cTB68]=DATE(2099,1,1), Exts[Mext]=0 ), 0, IF( OR( Exts[maxV]&lt;68, Exts[minV]&gt;68 ), 2, 3)  )</f>
        <v>3</v>
      </c>
      <c r="Y437" s="71">
        <f>IF(SUBTOTAL(3,Exts[avgusers]),Exts[avgusers],0)</f>
        <v>133</v>
      </c>
      <c r="Z437" s="69">
        <f ca="1">IF(SUBTOTAL(3,Exts[CurVersion]),TODAY()-Exts[CurVersion],0)</f>
        <v>52</v>
      </c>
      <c r="AA437" s="69">
        <f>IF(Exts[cTB52]=DATE(2099,1,1), 0, Exts[cTB52]-$AA$6)</f>
        <v>0</v>
      </c>
      <c r="AB437" s="69">
        <f>IF(Exts[[#This Row],[cTB60]]=DATE(2099,1,1), 0, Exts[[#This Row],[cTB60]]-$AA$7)</f>
        <v>413</v>
      </c>
      <c r="AC437" s="69">
        <f>IF(Exts[[#This Row],[cTB68]]=DATE(2099,1,1), 0, Exts[[#This Row],[cTB68]]-$AA$8)</f>
        <v>-24</v>
      </c>
      <c r="AD437" s="70">
        <f t="shared" si="15"/>
        <v>419</v>
      </c>
      <c r="AE437" s="70"/>
      <c r="AF437" s="70">
        <f>IF(Exts[[#This Row],[OID]], INDEX( Exts[], MATCH(Exts[[#This Row],[OID]],Exts[ID],0), MATCH("avgusers", Exts[#Headers],0) )+1, Exts[[#This Row],[avgusers]])</f>
        <v>133</v>
      </c>
      <c r="AG437" s="70"/>
      <c r="AH437" s="70"/>
      <c r="AI437" s="70"/>
    </row>
    <row r="438" spans="1:35" x14ac:dyDescent="0.35">
      <c r="A438" s="72">
        <v>607570</v>
      </c>
      <c r="B438" s="72" t="s">
        <v>1027</v>
      </c>
      <c r="C438" s="72">
        <v>132</v>
      </c>
      <c r="D438" s="72">
        <v>26</v>
      </c>
      <c r="E438" s="68">
        <v>43402</v>
      </c>
      <c r="F438" s="72">
        <v>31</v>
      </c>
      <c r="G438" s="72">
        <v>60</v>
      </c>
      <c r="H438" s="72">
        <v>0</v>
      </c>
      <c r="I438" s="72">
        <v>1</v>
      </c>
      <c r="J438" s="72" t="s">
        <v>1028</v>
      </c>
      <c r="K438" s="72">
        <v>11624474</v>
      </c>
      <c r="L438" s="72"/>
      <c r="M438" s="72"/>
      <c r="N438" s="68">
        <v>43398</v>
      </c>
      <c r="O438" s="68">
        <v>43398</v>
      </c>
      <c r="P438" s="68">
        <v>72686</v>
      </c>
      <c r="Q438" s="68">
        <v>72686</v>
      </c>
      <c r="R438" s="72" t="s">
        <v>6427</v>
      </c>
      <c r="S438" s="72" t="s">
        <v>6428</v>
      </c>
      <c r="T438" s="70">
        <f>IF(Exts[cTB52]=DATE(2099,1,1), 0, IF(Exts[minV]&gt;52, 1, 2))</f>
        <v>2</v>
      </c>
      <c r="U438" s="69">
        <f t="shared" si="14"/>
        <v>1</v>
      </c>
      <c r="V438" s="69">
        <f>IF(Exts[cTB60]=DATE(2099,1,1), 0, IF(Exts[minV]&gt;60.9, 1, 2))</f>
        <v>2</v>
      </c>
      <c r="W438" s="70">
        <f>IF(Exts[cTB61-67]=DATE(2099,1,1), 0, IF(Exts[minV]&gt;67.9, 1, 2))</f>
        <v>0</v>
      </c>
      <c r="X438" s="70">
        <f>IF( OR( Exts[cTB68]=DATE(2099,1,1), Exts[Mext]=0 ), 0, IF( OR( Exts[maxV]&lt;68, Exts[minV]&gt;68 ), 2, 3)  )</f>
        <v>0</v>
      </c>
      <c r="Y438" s="71">
        <f>IF(SUBTOTAL(3,Exts[avgusers]),Exts[avgusers],0)</f>
        <v>132</v>
      </c>
      <c r="Z438" s="69">
        <f ca="1">IF(SUBTOTAL(3,Exts[CurVersion]),TODAY()-Exts[CurVersion],0)</f>
        <v>323</v>
      </c>
      <c r="AA438" s="69">
        <f>IF(Exts[cTB52]=DATE(2099,1,1), 0, Exts[cTB52]-$AA$6)</f>
        <v>600</v>
      </c>
      <c r="AB438" s="69">
        <f>IF(Exts[[#This Row],[cTB60]]=DATE(2099,1,1), 0, Exts[[#This Row],[cTB60]]-$AA$7)</f>
        <v>138</v>
      </c>
      <c r="AC438" s="69">
        <f>IF(Exts[[#This Row],[cTB68]]=DATE(2099,1,1), 0, Exts[[#This Row],[cTB68]]-$AA$8)</f>
        <v>0</v>
      </c>
      <c r="AD438" s="70">
        <f t="shared" si="15"/>
        <v>420</v>
      </c>
      <c r="AE438" s="70"/>
      <c r="AF438" s="70">
        <f>IF(Exts[[#This Row],[OID]], INDEX( Exts[], MATCH(Exts[[#This Row],[OID]],Exts[ID],0), MATCH("avgusers", Exts[#Headers],0) )+1, Exts[[#This Row],[avgusers]])</f>
        <v>132</v>
      </c>
      <c r="AG438" s="70"/>
      <c r="AH438" s="70"/>
      <c r="AI438" s="70"/>
    </row>
    <row r="439" spans="1:35" x14ac:dyDescent="0.35">
      <c r="A439" s="72">
        <v>986260</v>
      </c>
      <c r="B439" s="72" t="s">
        <v>1047</v>
      </c>
      <c r="C439" s="72">
        <v>132</v>
      </c>
      <c r="D439" s="72">
        <v>0</v>
      </c>
      <c r="E439" s="68">
        <v>43343</v>
      </c>
      <c r="F439" s="72">
        <v>52</v>
      </c>
      <c r="G439" s="72">
        <v>60</v>
      </c>
      <c r="H439" s="72">
        <v>0</v>
      </c>
      <c r="I439" s="72">
        <v>1</v>
      </c>
      <c r="J439" s="72" t="s">
        <v>1048</v>
      </c>
      <c r="K439" s="72">
        <v>14153175</v>
      </c>
      <c r="L439" s="72"/>
      <c r="M439" s="72"/>
      <c r="N439" s="68">
        <v>43333</v>
      </c>
      <c r="O439" s="68">
        <v>43333</v>
      </c>
      <c r="P439" s="68">
        <v>72686</v>
      </c>
      <c r="Q439" s="68">
        <v>72686</v>
      </c>
      <c r="R439" s="72" t="s">
        <v>6679</v>
      </c>
      <c r="S439" s="72" t="s">
        <v>3058</v>
      </c>
      <c r="T439" s="70">
        <f>IF(Exts[cTB52]=DATE(2099,1,1), 0, IF(Exts[minV]&gt;52, 1, 2))</f>
        <v>2</v>
      </c>
      <c r="U439" s="69">
        <f t="shared" si="14"/>
        <v>1</v>
      </c>
      <c r="V439" s="69">
        <f>IF(Exts[cTB60]=DATE(2099,1,1), 0, IF(Exts[minV]&gt;60.9, 1, 2))</f>
        <v>2</v>
      </c>
      <c r="W439" s="70">
        <f>IF(Exts[cTB61-67]=DATE(2099,1,1), 0, IF(Exts[minV]&gt;67.9, 1, 2))</f>
        <v>0</v>
      </c>
      <c r="X439" s="70">
        <f>IF( OR( Exts[cTB68]=DATE(2099,1,1), Exts[Mext]=0 ), 0, IF( OR( Exts[maxV]&lt;68, Exts[minV]&gt;68 ), 2, 3)  )</f>
        <v>0</v>
      </c>
      <c r="Y439" s="71">
        <f>IF(SUBTOTAL(3,Exts[avgusers]),Exts[avgusers],0)</f>
        <v>132</v>
      </c>
      <c r="Z439" s="69">
        <f ca="1">IF(SUBTOTAL(3,Exts[CurVersion]),TODAY()-Exts[CurVersion],0)</f>
        <v>382</v>
      </c>
      <c r="AA439" s="69">
        <f>IF(Exts[cTB52]=DATE(2099,1,1), 0, Exts[cTB52]-$AA$6)</f>
        <v>535</v>
      </c>
      <c r="AB439" s="69">
        <f>IF(Exts[[#This Row],[cTB60]]=DATE(2099,1,1), 0, Exts[[#This Row],[cTB60]]-$AA$7)</f>
        <v>73</v>
      </c>
      <c r="AC439" s="69">
        <f>IF(Exts[[#This Row],[cTB68]]=DATE(2099,1,1), 0, Exts[[#This Row],[cTB68]]-$AA$8)</f>
        <v>0</v>
      </c>
      <c r="AD439" s="70">
        <f t="shared" si="15"/>
        <v>421</v>
      </c>
      <c r="AE439" s="70"/>
      <c r="AF439" s="70">
        <f>IF(Exts[[#This Row],[OID]], INDEX( Exts[], MATCH(Exts[[#This Row],[OID]],Exts[ID],0), MATCH("avgusers", Exts[#Headers],0) )+1, Exts[[#This Row],[avgusers]])</f>
        <v>132</v>
      </c>
      <c r="AG439" s="70"/>
      <c r="AH439" s="70"/>
      <c r="AI439" s="70"/>
    </row>
    <row r="440" spans="1:35" x14ac:dyDescent="0.35">
      <c r="A440" s="72">
        <v>11889</v>
      </c>
      <c r="B440" s="72" t="s">
        <v>1002</v>
      </c>
      <c r="C440" s="72">
        <v>131</v>
      </c>
      <c r="D440" s="72">
        <v>24</v>
      </c>
      <c r="E440" s="68">
        <v>40744</v>
      </c>
      <c r="F440" s="72">
        <v>2</v>
      </c>
      <c r="G440" s="72">
        <v>24</v>
      </c>
      <c r="H440" s="72">
        <v>0</v>
      </c>
      <c r="I440" s="72">
        <v>1</v>
      </c>
      <c r="J440" s="72" t="s">
        <v>1003</v>
      </c>
      <c r="K440" s="72">
        <v>4710843</v>
      </c>
      <c r="L440" s="72"/>
      <c r="M440" s="72"/>
      <c r="N440" s="68">
        <v>72686</v>
      </c>
      <c r="O440" s="68">
        <v>72686</v>
      </c>
      <c r="P440" s="68">
        <v>72686</v>
      </c>
      <c r="Q440" s="68">
        <v>72686</v>
      </c>
      <c r="R440" s="72" t="s">
        <v>5500</v>
      </c>
      <c r="S440" s="72" t="s">
        <v>3058</v>
      </c>
      <c r="T440" s="70">
        <f>IF(Exts[cTB52]=DATE(2099,1,1), 0, IF(Exts[minV]&gt;52, 1, 2))</f>
        <v>0</v>
      </c>
      <c r="U440" s="69">
        <f t="shared" si="14"/>
        <v>0</v>
      </c>
      <c r="V440" s="69">
        <f>IF(Exts[cTB60]=DATE(2099,1,1), 0, IF(Exts[minV]&gt;60.9, 1, 2))</f>
        <v>0</v>
      </c>
      <c r="W440" s="70">
        <f>IF(Exts[cTB61-67]=DATE(2099,1,1), 0, IF(Exts[minV]&gt;67.9, 1, 2))</f>
        <v>0</v>
      </c>
      <c r="X440" s="70">
        <f>IF( OR( Exts[cTB68]=DATE(2099,1,1), Exts[Mext]=0 ), 0, IF( OR( Exts[maxV]&lt;68, Exts[minV]&gt;68 ), 2, 3)  )</f>
        <v>0</v>
      </c>
      <c r="Y440" s="71">
        <f>IF(SUBTOTAL(3,Exts[avgusers]),Exts[avgusers],0)</f>
        <v>131</v>
      </c>
      <c r="Z440" s="69">
        <f ca="1">IF(SUBTOTAL(3,Exts[CurVersion]),TODAY()-Exts[CurVersion],0)</f>
        <v>2981</v>
      </c>
      <c r="AA440" s="69">
        <f>IF(Exts[cTB52]=DATE(2099,1,1), 0, Exts[cTB52]-$AA$6)</f>
        <v>0</v>
      </c>
      <c r="AB440" s="69">
        <f>IF(Exts[[#This Row],[cTB60]]=DATE(2099,1,1), 0, Exts[[#This Row],[cTB60]]-$AA$7)</f>
        <v>0</v>
      </c>
      <c r="AC440" s="69">
        <f>IF(Exts[[#This Row],[cTB68]]=DATE(2099,1,1), 0, Exts[[#This Row],[cTB68]]-$AA$8)</f>
        <v>0</v>
      </c>
      <c r="AD440" s="70">
        <f t="shared" si="15"/>
        <v>422</v>
      </c>
      <c r="AE440" s="70"/>
      <c r="AF440" s="70">
        <f>IF(Exts[[#This Row],[OID]], INDEX( Exts[], MATCH(Exts[[#This Row],[OID]],Exts[ID],0), MATCH("avgusers", Exts[#Headers],0) )+1, Exts[[#This Row],[avgusers]])</f>
        <v>131</v>
      </c>
      <c r="AG440" s="70"/>
      <c r="AH440" s="70"/>
      <c r="AI440" s="70"/>
    </row>
    <row r="441" spans="1:35" x14ac:dyDescent="0.35">
      <c r="A441" s="72">
        <v>986230</v>
      </c>
      <c r="B441" s="72" t="s">
        <v>1049</v>
      </c>
      <c r="C441" s="72">
        <v>130</v>
      </c>
      <c r="D441" s="72">
        <v>0</v>
      </c>
      <c r="E441" s="68">
        <v>43367</v>
      </c>
      <c r="F441" s="72">
        <v>17</v>
      </c>
      <c r="G441" s="72">
        <v>60</v>
      </c>
      <c r="H441" s="72">
        <v>0</v>
      </c>
      <c r="I441" s="72">
        <v>1</v>
      </c>
      <c r="J441" s="72" t="s">
        <v>1050</v>
      </c>
      <c r="K441" s="72">
        <v>5697171</v>
      </c>
      <c r="L441" s="72"/>
      <c r="M441" s="72"/>
      <c r="N441" s="68">
        <v>43314</v>
      </c>
      <c r="O441" s="68">
        <v>43320</v>
      </c>
      <c r="P441" s="68">
        <v>72686</v>
      </c>
      <c r="Q441" s="68">
        <v>72686</v>
      </c>
      <c r="R441" s="72" t="s">
        <v>6676</v>
      </c>
      <c r="S441" s="72" t="s">
        <v>6677</v>
      </c>
      <c r="T441" s="70">
        <f>IF(Exts[cTB52]=DATE(2099,1,1), 0, IF(Exts[minV]&gt;52, 1, 2))</f>
        <v>2</v>
      </c>
      <c r="U441" s="69">
        <f t="shared" si="14"/>
        <v>1</v>
      </c>
      <c r="V441" s="69">
        <f>IF(Exts[cTB60]=DATE(2099,1,1), 0, IF(Exts[minV]&gt;60.9, 1, 2))</f>
        <v>2</v>
      </c>
      <c r="W441" s="70">
        <f>IF(Exts[cTB61-67]=DATE(2099,1,1), 0, IF(Exts[minV]&gt;67.9, 1, 2))</f>
        <v>0</v>
      </c>
      <c r="X441" s="70">
        <f>IF( OR( Exts[cTB68]=DATE(2099,1,1), Exts[Mext]=0 ), 0, IF( OR( Exts[maxV]&lt;68, Exts[minV]&gt;68 ), 2, 3)  )</f>
        <v>0</v>
      </c>
      <c r="Y441" s="71">
        <f>IF(SUBTOTAL(3,Exts[avgusers]),Exts[avgusers],0)</f>
        <v>130</v>
      </c>
      <c r="Z441" s="69">
        <f ca="1">IF(SUBTOTAL(3,Exts[CurVersion]),TODAY()-Exts[CurVersion],0)</f>
        <v>358</v>
      </c>
      <c r="AA441" s="69">
        <f>IF(Exts[cTB52]=DATE(2099,1,1), 0, Exts[cTB52]-$AA$6)</f>
        <v>516</v>
      </c>
      <c r="AB441" s="69">
        <f>IF(Exts[[#This Row],[cTB60]]=DATE(2099,1,1), 0, Exts[[#This Row],[cTB60]]-$AA$7)</f>
        <v>60</v>
      </c>
      <c r="AC441" s="69">
        <f>IF(Exts[[#This Row],[cTB68]]=DATE(2099,1,1), 0, Exts[[#This Row],[cTB68]]-$AA$8)</f>
        <v>0</v>
      </c>
      <c r="AD441" s="70">
        <f t="shared" si="15"/>
        <v>423</v>
      </c>
      <c r="AE441" s="70"/>
      <c r="AF441" s="70">
        <f>IF(Exts[[#This Row],[OID]], INDEX( Exts[], MATCH(Exts[[#This Row],[OID]],Exts[ID],0), MATCH("avgusers", Exts[#Headers],0) )+1, Exts[[#This Row],[avgusers]])</f>
        <v>130</v>
      </c>
      <c r="AG441" s="70"/>
      <c r="AH441" s="70"/>
      <c r="AI441" s="70"/>
    </row>
    <row r="442" spans="1:35" x14ac:dyDescent="0.35">
      <c r="A442" s="72">
        <v>255237</v>
      </c>
      <c r="B442" s="72" t="s">
        <v>991</v>
      </c>
      <c r="C442" s="72">
        <v>127</v>
      </c>
      <c r="D442" s="72">
        <v>5</v>
      </c>
      <c r="E442" s="68">
        <v>40721</v>
      </c>
      <c r="F442" s="72">
        <v>3</v>
      </c>
      <c r="G442" s="72">
        <v>31</v>
      </c>
      <c r="H442" s="72">
        <v>0</v>
      </c>
      <c r="I442" s="72">
        <v>1</v>
      </c>
      <c r="J442" s="72" t="s">
        <v>319</v>
      </c>
      <c r="K442" s="72">
        <v>1891102</v>
      </c>
      <c r="L442" s="72"/>
      <c r="M442" s="72"/>
      <c r="N442" s="68">
        <v>72686</v>
      </c>
      <c r="O442" s="68">
        <v>72686</v>
      </c>
      <c r="P442" s="68">
        <v>72686</v>
      </c>
      <c r="Q442" s="68">
        <v>72686</v>
      </c>
      <c r="R442" s="72" t="s">
        <v>5754</v>
      </c>
      <c r="S442" s="72" t="s">
        <v>5755</v>
      </c>
      <c r="T442" s="70">
        <f>IF(Exts[cTB52]=DATE(2099,1,1), 0, IF(Exts[minV]&gt;52, 1, 2))</f>
        <v>0</v>
      </c>
      <c r="U442" s="69">
        <f t="shared" si="14"/>
        <v>0</v>
      </c>
      <c r="V442" s="69">
        <f>IF(Exts[cTB60]=DATE(2099,1,1), 0, IF(Exts[minV]&gt;60.9, 1, 2))</f>
        <v>0</v>
      </c>
      <c r="W442" s="70">
        <f>IF(Exts[cTB61-67]=DATE(2099,1,1), 0, IF(Exts[minV]&gt;67.9, 1, 2))</f>
        <v>0</v>
      </c>
      <c r="X442" s="70">
        <f>IF( OR( Exts[cTB68]=DATE(2099,1,1), Exts[Mext]=0 ), 0, IF( OR( Exts[maxV]&lt;68, Exts[minV]&gt;68 ), 2, 3)  )</f>
        <v>0</v>
      </c>
      <c r="Y442" s="71">
        <f>IF(SUBTOTAL(3,Exts[avgusers]),Exts[avgusers],0)</f>
        <v>127</v>
      </c>
      <c r="Z442" s="69">
        <f ca="1">IF(SUBTOTAL(3,Exts[CurVersion]),TODAY()-Exts[CurVersion],0)</f>
        <v>3004</v>
      </c>
      <c r="AA442" s="69">
        <f>IF(Exts[cTB52]=DATE(2099,1,1), 0, Exts[cTB52]-$AA$6)</f>
        <v>0</v>
      </c>
      <c r="AB442" s="69">
        <f>IF(Exts[[#This Row],[cTB60]]=DATE(2099,1,1), 0, Exts[[#This Row],[cTB60]]-$AA$7)</f>
        <v>0</v>
      </c>
      <c r="AC442" s="69">
        <f>IF(Exts[[#This Row],[cTB68]]=DATE(2099,1,1), 0, Exts[[#This Row],[cTB68]]-$AA$8)</f>
        <v>0</v>
      </c>
      <c r="AD442" s="70">
        <f t="shared" si="15"/>
        <v>424</v>
      </c>
      <c r="AE442" s="70"/>
      <c r="AF442" s="70">
        <f>IF(Exts[[#This Row],[OID]], INDEX( Exts[], MATCH(Exts[[#This Row],[OID]],Exts[ID],0), MATCH("avgusers", Exts[#Headers],0) )+1, Exts[[#This Row],[avgusers]])</f>
        <v>127</v>
      </c>
      <c r="AG442" s="70"/>
      <c r="AH442" s="70"/>
      <c r="AI442" s="70"/>
    </row>
    <row r="443" spans="1:35" x14ac:dyDescent="0.35">
      <c r="A443" s="72">
        <v>986303</v>
      </c>
      <c r="B443" s="72" t="s">
        <v>1020</v>
      </c>
      <c r="C443" s="72">
        <v>126</v>
      </c>
      <c r="D443" s="72">
        <v>0</v>
      </c>
      <c r="E443" s="68">
        <v>43387</v>
      </c>
      <c r="F443" s="72">
        <v>60</v>
      </c>
      <c r="G443" s="72">
        <v>60</v>
      </c>
      <c r="H443" s="72">
        <v>0</v>
      </c>
      <c r="I443" s="72">
        <v>1</v>
      </c>
      <c r="J443" s="72" t="s">
        <v>313</v>
      </c>
      <c r="K443" s="72">
        <v>4341183</v>
      </c>
      <c r="L443" s="72"/>
      <c r="M443" s="72"/>
      <c r="N443" s="68">
        <v>72686</v>
      </c>
      <c r="O443" s="68">
        <v>43372</v>
      </c>
      <c r="P443" s="68">
        <v>72686</v>
      </c>
      <c r="Q443" s="68">
        <v>72686</v>
      </c>
      <c r="R443" s="72" t="s">
        <v>6686</v>
      </c>
      <c r="S443" s="72" t="s">
        <v>6687</v>
      </c>
      <c r="T443" s="70">
        <f>IF(Exts[cTB52]=DATE(2099,1,1), 0, IF(Exts[minV]&gt;52, 1, 2))</f>
        <v>0</v>
      </c>
      <c r="U443" s="69">
        <f t="shared" si="14"/>
        <v>0</v>
      </c>
      <c r="V443" s="69">
        <f>IF(Exts[cTB60]=DATE(2099,1,1), 0, IF(Exts[minV]&gt;60.9, 1, 2))</f>
        <v>2</v>
      </c>
      <c r="W443" s="70">
        <f>IF(Exts[cTB61-67]=DATE(2099,1,1), 0, IF(Exts[minV]&gt;67.9, 1, 2))</f>
        <v>0</v>
      </c>
      <c r="X443" s="70">
        <f>IF( OR( Exts[cTB68]=DATE(2099,1,1), Exts[Mext]=0 ), 0, IF( OR( Exts[maxV]&lt;68, Exts[minV]&gt;68 ), 2, 3)  )</f>
        <v>0</v>
      </c>
      <c r="Y443" s="71">
        <f>IF(SUBTOTAL(3,Exts[avgusers]),Exts[avgusers],0)</f>
        <v>126</v>
      </c>
      <c r="Z443" s="69">
        <f ca="1">IF(SUBTOTAL(3,Exts[CurVersion]),TODAY()-Exts[CurVersion],0)</f>
        <v>338</v>
      </c>
      <c r="AA443" s="69">
        <f>IF(Exts[cTB52]=DATE(2099,1,1), 0, Exts[cTB52]-$AA$6)</f>
        <v>0</v>
      </c>
      <c r="AB443" s="69">
        <f>IF(Exts[[#This Row],[cTB60]]=DATE(2099,1,1), 0, Exts[[#This Row],[cTB60]]-$AA$7)</f>
        <v>112</v>
      </c>
      <c r="AC443" s="69">
        <f>IF(Exts[[#This Row],[cTB68]]=DATE(2099,1,1), 0, Exts[[#This Row],[cTB68]]-$AA$8)</f>
        <v>0</v>
      </c>
      <c r="AD443" s="70">
        <f t="shared" si="15"/>
        <v>425</v>
      </c>
      <c r="AE443" s="70"/>
      <c r="AF443" s="70">
        <f>IF(Exts[[#This Row],[OID]], INDEX( Exts[], MATCH(Exts[[#This Row],[OID]],Exts[ID],0), MATCH("avgusers", Exts[#Headers],0) )+1, Exts[[#This Row],[avgusers]])</f>
        <v>126</v>
      </c>
      <c r="AG443" s="70"/>
      <c r="AH443" s="70"/>
      <c r="AI443" s="70"/>
    </row>
    <row r="444" spans="1:35" x14ac:dyDescent="0.35">
      <c r="A444" s="72">
        <v>2516</v>
      </c>
      <c r="B444" s="72" t="s">
        <v>997</v>
      </c>
      <c r="C444" s="72">
        <v>122</v>
      </c>
      <c r="D444" s="72">
        <v>32</v>
      </c>
      <c r="E444" s="68">
        <v>41705</v>
      </c>
      <c r="F444" s="72">
        <v>3</v>
      </c>
      <c r="G444" s="72">
        <v>29</v>
      </c>
      <c r="H444" s="72">
        <v>0</v>
      </c>
      <c r="I444" s="72">
        <v>1</v>
      </c>
      <c r="J444" s="72" t="s">
        <v>2246</v>
      </c>
      <c r="K444" s="72">
        <v>15722</v>
      </c>
      <c r="L444" s="72"/>
      <c r="M444" s="72"/>
      <c r="N444" s="68">
        <v>72686</v>
      </c>
      <c r="O444" s="68">
        <v>72686</v>
      </c>
      <c r="P444" s="68">
        <v>72686</v>
      </c>
      <c r="Q444" s="68">
        <v>72686</v>
      </c>
      <c r="R444" s="72" t="s">
        <v>5135</v>
      </c>
      <c r="S444" s="72" t="s">
        <v>6748</v>
      </c>
      <c r="T444" s="70">
        <f>IF(Exts[cTB52]=DATE(2099,1,1), 0, IF(Exts[minV]&gt;52, 1, 2))</f>
        <v>0</v>
      </c>
      <c r="U444" s="69">
        <f t="shared" si="14"/>
        <v>0</v>
      </c>
      <c r="V444" s="69">
        <f>IF(Exts[cTB60]=DATE(2099,1,1), 0, IF(Exts[minV]&gt;60.9, 1, 2))</f>
        <v>0</v>
      </c>
      <c r="W444" s="70">
        <f>IF(Exts[cTB61-67]=DATE(2099,1,1), 0, IF(Exts[minV]&gt;67.9, 1, 2))</f>
        <v>0</v>
      </c>
      <c r="X444" s="70">
        <f>IF( OR( Exts[cTB68]=DATE(2099,1,1), Exts[Mext]=0 ), 0, IF( OR( Exts[maxV]&lt;68, Exts[minV]&gt;68 ), 2, 3)  )</f>
        <v>0</v>
      </c>
      <c r="Y444" s="71">
        <f>IF(SUBTOTAL(3,Exts[avgusers]),Exts[avgusers],0)</f>
        <v>122</v>
      </c>
      <c r="Z444" s="69">
        <f ca="1">IF(SUBTOTAL(3,Exts[CurVersion]),TODAY()-Exts[CurVersion],0)</f>
        <v>2020</v>
      </c>
      <c r="AA444" s="69">
        <f>IF(Exts[cTB52]=DATE(2099,1,1), 0, Exts[cTB52]-$AA$6)</f>
        <v>0</v>
      </c>
      <c r="AB444" s="69">
        <f>IF(Exts[[#This Row],[cTB60]]=DATE(2099,1,1), 0, Exts[[#This Row],[cTB60]]-$AA$7)</f>
        <v>0</v>
      </c>
      <c r="AC444" s="69">
        <f>IF(Exts[[#This Row],[cTB68]]=DATE(2099,1,1), 0, Exts[[#This Row],[cTB68]]-$AA$8)</f>
        <v>0</v>
      </c>
      <c r="AD444" s="70">
        <f t="shared" si="15"/>
        <v>426</v>
      </c>
      <c r="AE444" s="70"/>
      <c r="AF444" s="70">
        <f>IF(Exts[[#This Row],[OID]], INDEX( Exts[], MATCH(Exts[[#This Row],[OID]],Exts[ID],0), MATCH("avgusers", Exts[#Headers],0) )+1, Exts[[#This Row],[avgusers]])</f>
        <v>122</v>
      </c>
      <c r="AG444" s="70"/>
      <c r="AH444" s="70"/>
      <c r="AI444" s="70"/>
    </row>
    <row r="445" spans="1:35" x14ac:dyDescent="0.35">
      <c r="A445" s="72">
        <v>805362</v>
      </c>
      <c r="B445" s="72" t="s">
        <v>2204</v>
      </c>
      <c r="C445" s="72">
        <v>122</v>
      </c>
      <c r="D445" s="72">
        <v>37</v>
      </c>
      <c r="E445" s="68">
        <v>42838</v>
      </c>
      <c r="F445" s="72">
        <v>31</v>
      </c>
      <c r="G445" s="72">
        <v>60</v>
      </c>
      <c r="H445" s="72">
        <v>0</v>
      </c>
      <c r="I445" s="72">
        <v>1</v>
      </c>
      <c r="J445" s="72" t="s">
        <v>2205</v>
      </c>
      <c r="K445" s="72">
        <v>12959121</v>
      </c>
      <c r="L445" s="72"/>
      <c r="M445" s="72"/>
      <c r="N445" s="68">
        <v>42837</v>
      </c>
      <c r="O445" s="68">
        <v>42837</v>
      </c>
      <c r="P445" s="68">
        <v>72686</v>
      </c>
      <c r="Q445" s="68">
        <v>72686</v>
      </c>
      <c r="R445" s="72" t="s">
        <v>6616</v>
      </c>
      <c r="S445" s="72" t="s">
        <v>3058</v>
      </c>
      <c r="T445" s="70">
        <f>IF(Exts[cTB52]=DATE(2099,1,1), 0, IF(Exts[minV]&gt;52, 1, 2))</f>
        <v>2</v>
      </c>
      <c r="U445" s="69">
        <f t="shared" si="14"/>
        <v>1</v>
      </c>
      <c r="V445" s="69">
        <f>IF(Exts[cTB60]=DATE(2099,1,1), 0, IF(Exts[minV]&gt;60.9, 1, 2))</f>
        <v>2</v>
      </c>
      <c r="W445" s="70">
        <f>IF(Exts[cTB61-67]=DATE(2099,1,1), 0, IF(Exts[minV]&gt;67.9, 1, 2))</f>
        <v>0</v>
      </c>
      <c r="X445" s="70">
        <f>IF( OR( Exts[cTB68]=DATE(2099,1,1), Exts[Mext]=0 ), 0, IF( OR( Exts[maxV]&lt;68, Exts[minV]&gt;68 ), 2, 3)  )</f>
        <v>0</v>
      </c>
      <c r="Y445" s="71">
        <f>IF(SUBTOTAL(3,Exts[avgusers]),Exts[avgusers],0)</f>
        <v>122</v>
      </c>
      <c r="Z445" s="69">
        <f ca="1">IF(SUBTOTAL(3,Exts[CurVersion]),TODAY()-Exts[CurVersion],0)</f>
        <v>887</v>
      </c>
      <c r="AA445" s="69">
        <f>IF(Exts[cTB52]=DATE(2099,1,1), 0, Exts[cTB52]-$AA$6)</f>
        <v>39</v>
      </c>
      <c r="AB445" s="69">
        <f>IF(Exts[[#This Row],[cTB60]]=DATE(2099,1,1), 0, Exts[[#This Row],[cTB60]]-$AA$7)</f>
        <v>-423</v>
      </c>
      <c r="AC445" s="69">
        <f>IF(Exts[[#This Row],[cTB68]]=DATE(2099,1,1), 0, Exts[[#This Row],[cTB68]]-$AA$8)</f>
        <v>0</v>
      </c>
      <c r="AD445" s="70">
        <f t="shared" si="15"/>
        <v>427</v>
      </c>
      <c r="AE445" s="70"/>
      <c r="AF445" s="70">
        <f>IF(Exts[[#This Row],[OID]], INDEX( Exts[], MATCH(Exts[[#This Row],[OID]],Exts[ID],0), MATCH("avgusers", Exts[#Headers],0) )+1, Exts[[#This Row],[avgusers]])</f>
        <v>122</v>
      </c>
      <c r="AG445" s="70"/>
      <c r="AH445" s="70"/>
      <c r="AI445" s="70"/>
    </row>
    <row r="446" spans="1:35" x14ac:dyDescent="0.35">
      <c r="A446" s="72">
        <v>743926</v>
      </c>
      <c r="B446" s="72" t="s">
        <v>655</v>
      </c>
      <c r="C446" s="72">
        <v>121</v>
      </c>
      <c r="D446" s="72">
        <v>56</v>
      </c>
      <c r="E446" s="68">
        <v>43436</v>
      </c>
      <c r="F446" s="72">
        <v>24</v>
      </c>
      <c r="G446" s="72">
        <v>60</v>
      </c>
      <c r="H446" s="72">
        <v>0</v>
      </c>
      <c r="I446" s="72">
        <v>1</v>
      </c>
      <c r="J446" s="72" t="s">
        <v>339</v>
      </c>
      <c r="K446" s="72">
        <v>12064045</v>
      </c>
      <c r="L446" s="72"/>
      <c r="M446" s="72"/>
      <c r="N446" s="68">
        <v>42667</v>
      </c>
      <c r="O446" s="68">
        <v>43075</v>
      </c>
      <c r="P446" s="68">
        <v>72686</v>
      </c>
      <c r="Q446" s="68">
        <v>72686</v>
      </c>
      <c r="R446" s="72" t="s">
        <v>6582</v>
      </c>
      <c r="S446" s="72" t="s">
        <v>3058</v>
      </c>
      <c r="T446" s="70">
        <f>IF(Exts[cTB52]=DATE(2099,1,1), 0, IF(Exts[minV]&gt;52, 1, 2))</f>
        <v>2</v>
      </c>
      <c r="U446" s="69">
        <f t="shared" si="14"/>
        <v>1</v>
      </c>
      <c r="V446" s="69">
        <f>IF(Exts[cTB60]=DATE(2099,1,1), 0, IF(Exts[minV]&gt;60.9, 1, 2))</f>
        <v>2</v>
      </c>
      <c r="W446" s="70">
        <f>IF(Exts[cTB61-67]=DATE(2099,1,1), 0, IF(Exts[minV]&gt;67.9, 1, 2))</f>
        <v>0</v>
      </c>
      <c r="X446" s="70">
        <f>IF( OR( Exts[cTB68]=DATE(2099,1,1), Exts[Mext]=0 ), 0, IF( OR( Exts[maxV]&lt;68, Exts[minV]&gt;68 ), 2, 3)  )</f>
        <v>0</v>
      </c>
      <c r="Y446" s="71">
        <f>IF(SUBTOTAL(3,Exts[avgusers]),Exts[avgusers],0)</f>
        <v>121</v>
      </c>
      <c r="Z446" s="69">
        <f ca="1">IF(SUBTOTAL(3,Exts[CurVersion]),TODAY()-Exts[CurVersion],0)</f>
        <v>289</v>
      </c>
      <c r="AA446" s="69">
        <f>IF(Exts[cTB52]=DATE(2099,1,1), 0, Exts[cTB52]-$AA$6)</f>
        <v>-131</v>
      </c>
      <c r="AB446" s="69">
        <f>IF(Exts[[#This Row],[cTB60]]=DATE(2099,1,1), 0, Exts[[#This Row],[cTB60]]-$AA$7)</f>
        <v>-185</v>
      </c>
      <c r="AC446" s="69">
        <f>IF(Exts[[#This Row],[cTB68]]=DATE(2099,1,1), 0, Exts[[#This Row],[cTB68]]-$AA$8)</f>
        <v>0</v>
      </c>
      <c r="AD446" s="70">
        <f t="shared" si="15"/>
        <v>428</v>
      </c>
      <c r="AE446" s="70"/>
      <c r="AF446" s="70">
        <f>IF(Exts[[#This Row],[OID]], INDEX( Exts[], MATCH(Exts[[#This Row],[OID]],Exts[ID],0), MATCH("avgusers", Exts[#Headers],0) )+1, Exts[[#This Row],[avgusers]])</f>
        <v>121</v>
      </c>
      <c r="AG446" s="70"/>
      <c r="AH446" s="70"/>
      <c r="AI446" s="70"/>
    </row>
    <row r="447" spans="1:35" x14ac:dyDescent="0.35">
      <c r="A447" s="72">
        <v>4550</v>
      </c>
      <c r="B447" s="72" t="s">
        <v>639</v>
      </c>
      <c r="C447" s="72">
        <v>120</v>
      </c>
      <c r="D447" s="72">
        <v>75</v>
      </c>
      <c r="E447" s="68">
        <v>40830</v>
      </c>
      <c r="F447" s="72">
        <v>3</v>
      </c>
      <c r="G447" s="72">
        <v>10</v>
      </c>
      <c r="H447" s="72">
        <v>0</v>
      </c>
      <c r="I447" s="72">
        <v>1</v>
      </c>
      <c r="J447" s="72" t="s">
        <v>329</v>
      </c>
      <c r="K447" s="72">
        <v>108029</v>
      </c>
      <c r="L447" s="72"/>
      <c r="M447" s="72"/>
      <c r="N447" s="68">
        <v>72686</v>
      </c>
      <c r="O447" s="68">
        <v>72686</v>
      </c>
      <c r="P447" s="68">
        <v>72686</v>
      </c>
      <c r="Q447" s="68">
        <v>72686</v>
      </c>
      <c r="R447" s="72" t="s">
        <v>5270</v>
      </c>
      <c r="S447" s="72" t="s">
        <v>5271</v>
      </c>
      <c r="T447" s="70">
        <f>IF(Exts[cTB52]=DATE(2099,1,1), 0, IF(Exts[minV]&gt;52, 1, 2))</f>
        <v>0</v>
      </c>
      <c r="U447" s="69">
        <f t="shared" si="14"/>
        <v>0</v>
      </c>
      <c r="V447" s="69">
        <f>IF(Exts[cTB60]=DATE(2099,1,1), 0, IF(Exts[minV]&gt;60.9, 1, 2))</f>
        <v>0</v>
      </c>
      <c r="W447" s="70">
        <f>IF(Exts[cTB61-67]=DATE(2099,1,1), 0, IF(Exts[minV]&gt;67.9, 1, 2))</f>
        <v>0</v>
      </c>
      <c r="X447" s="70">
        <f>IF( OR( Exts[cTB68]=DATE(2099,1,1), Exts[Mext]=0 ), 0, IF( OR( Exts[maxV]&lt;68, Exts[minV]&gt;68 ), 2, 3)  )</f>
        <v>0</v>
      </c>
      <c r="Y447" s="71">
        <f>IF(SUBTOTAL(3,Exts[avgusers]),Exts[avgusers],0)</f>
        <v>120</v>
      </c>
      <c r="Z447" s="69">
        <f ca="1">IF(SUBTOTAL(3,Exts[CurVersion]),TODAY()-Exts[CurVersion],0)</f>
        <v>2895</v>
      </c>
      <c r="AA447" s="69">
        <f>IF(Exts[cTB52]=DATE(2099,1,1), 0, Exts[cTB52]-$AA$6)</f>
        <v>0</v>
      </c>
      <c r="AB447" s="69">
        <f>IF(Exts[[#This Row],[cTB60]]=DATE(2099,1,1), 0, Exts[[#This Row],[cTB60]]-$AA$7)</f>
        <v>0</v>
      </c>
      <c r="AC447" s="69">
        <f>IF(Exts[[#This Row],[cTB68]]=DATE(2099,1,1), 0, Exts[[#This Row],[cTB68]]-$AA$8)</f>
        <v>0</v>
      </c>
      <c r="AD447" s="70">
        <f t="shared" si="15"/>
        <v>429</v>
      </c>
      <c r="AE447" s="70"/>
      <c r="AF447" s="70">
        <f>IF(Exts[[#This Row],[OID]], INDEX( Exts[], MATCH(Exts[[#This Row],[OID]],Exts[ID],0), MATCH("avgusers", Exts[#Headers],0) )+1, Exts[[#This Row],[avgusers]])</f>
        <v>120</v>
      </c>
      <c r="AG447" s="70"/>
      <c r="AH447" s="70"/>
      <c r="AI447" s="70"/>
    </row>
    <row r="448" spans="1:35" x14ac:dyDescent="0.35">
      <c r="A448" s="72">
        <v>59455</v>
      </c>
      <c r="B448" s="72" t="s">
        <v>989</v>
      </c>
      <c r="C448" s="72">
        <v>120</v>
      </c>
      <c r="D448" s="72">
        <v>33</v>
      </c>
      <c r="E448" s="68">
        <v>41860</v>
      </c>
      <c r="F448" s="72">
        <v>3.1</v>
      </c>
      <c r="G448" s="72">
        <v>31</v>
      </c>
      <c r="H448" s="72">
        <v>0</v>
      </c>
      <c r="I448" s="72">
        <v>1</v>
      </c>
      <c r="J448" s="72" t="s">
        <v>990</v>
      </c>
      <c r="K448" s="72">
        <v>5121701</v>
      </c>
      <c r="L448" s="72"/>
      <c r="M448" s="72"/>
      <c r="N448" s="68">
        <v>72686</v>
      </c>
      <c r="O448" s="68">
        <v>72686</v>
      </c>
      <c r="P448" s="68">
        <v>72686</v>
      </c>
      <c r="Q448" s="68">
        <v>72686</v>
      </c>
      <c r="R448" s="72" t="s">
        <v>5604</v>
      </c>
      <c r="S448" s="72" t="s">
        <v>3058</v>
      </c>
      <c r="T448" s="70">
        <f>IF(Exts[cTB52]=DATE(2099,1,1), 0, IF(Exts[minV]&gt;52, 1, 2))</f>
        <v>0</v>
      </c>
      <c r="U448" s="69">
        <f t="shared" si="14"/>
        <v>0</v>
      </c>
      <c r="V448" s="69">
        <f>IF(Exts[cTB60]=DATE(2099,1,1), 0, IF(Exts[minV]&gt;60.9, 1, 2))</f>
        <v>0</v>
      </c>
      <c r="W448" s="70">
        <f>IF(Exts[cTB61-67]=DATE(2099,1,1), 0, IF(Exts[minV]&gt;67.9, 1, 2))</f>
        <v>0</v>
      </c>
      <c r="X448" s="70">
        <f>IF( OR( Exts[cTB68]=DATE(2099,1,1), Exts[Mext]=0 ), 0, IF( OR( Exts[maxV]&lt;68, Exts[minV]&gt;68 ), 2, 3)  )</f>
        <v>0</v>
      </c>
      <c r="Y448" s="71">
        <f>IF(SUBTOTAL(3,Exts[avgusers]),Exts[avgusers],0)</f>
        <v>120</v>
      </c>
      <c r="Z448" s="69">
        <f ca="1">IF(SUBTOTAL(3,Exts[CurVersion]),TODAY()-Exts[CurVersion],0)</f>
        <v>1865</v>
      </c>
      <c r="AA448" s="69">
        <f>IF(Exts[cTB52]=DATE(2099,1,1), 0, Exts[cTB52]-$AA$6)</f>
        <v>0</v>
      </c>
      <c r="AB448" s="69">
        <f>IF(Exts[[#This Row],[cTB60]]=DATE(2099,1,1), 0, Exts[[#This Row],[cTB60]]-$AA$7)</f>
        <v>0</v>
      </c>
      <c r="AC448" s="69">
        <f>IF(Exts[[#This Row],[cTB68]]=DATE(2099,1,1), 0, Exts[[#This Row],[cTB68]]-$AA$8)</f>
        <v>0</v>
      </c>
      <c r="AD448" s="70">
        <f t="shared" si="15"/>
        <v>430</v>
      </c>
      <c r="AE448" s="70"/>
      <c r="AF448" s="70">
        <f>IF(Exts[[#This Row],[OID]], INDEX( Exts[], MATCH(Exts[[#This Row],[OID]],Exts[ID],0), MATCH("avgusers", Exts[#Headers],0) )+1, Exts[[#This Row],[avgusers]])</f>
        <v>120</v>
      </c>
      <c r="AG448" s="70"/>
      <c r="AH448" s="70"/>
      <c r="AI448" s="70"/>
    </row>
    <row r="449" spans="1:35" x14ac:dyDescent="0.35">
      <c r="A449" s="72">
        <v>87434</v>
      </c>
      <c r="B449" s="72" t="s">
        <v>1018</v>
      </c>
      <c r="C449" s="72">
        <v>120</v>
      </c>
      <c r="D449" s="72">
        <v>37</v>
      </c>
      <c r="E449" s="68">
        <v>41911</v>
      </c>
      <c r="F449" s="72">
        <v>24</v>
      </c>
      <c r="G449" s="72">
        <v>33</v>
      </c>
      <c r="H449" s="72">
        <v>0</v>
      </c>
      <c r="I449" s="72">
        <v>1</v>
      </c>
      <c r="J449" s="72" t="s">
        <v>1019</v>
      </c>
      <c r="K449" s="72">
        <v>5202575</v>
      </c>
      <c r="L449" s="72"/>
      <c r="M449" s="72"/>
      <c r="N449" s="68">
        <v>72686</v>
      </c>
      <c r="O449" s="68">
        <v>72686</v>
      </c>
      <c r="P449" s="68">
        <v>72686</v>
      </c>
      <c r="Q449" s="68">
        <v>72686</v>
      </c>
      <c r="R449" s="72" t="s">
        <v>5635</v>
      </c>
      <c r="S449" s="72" t="s">
        <v>3058</v>
      </c>
      <c r="T449" s="70">
        <f>IF(Exts[cTB52]=DATE(2099,1,1), 0, IF(Exts[minV]&gt;52, 1, 2))</f>
        <v>0</v>
      </c>
      <c r="U449" s="69">
        <f t="shared" si="14"/>
        <v>0</v>
      </c>
      <c r="V449" s="69">
        <f>IF(Exts[cTB60]=DATE(2099,1,1), 0, IF(Exts[minV]&gt;60.9, 1, 2))</f>
        <v>0</v>
      </c>
      <c r="W449" s="70">
        <f>IF(Exts[cTB61-67]=DATE(2099,1,1), 0, IF(Exts[minV]&gt;67.9, 1, 2))</f>
        <v>0</v>
      </c>
      <c r="X449" s="70">
        <f>IF( OR( Exts[cTB68]=DATE(2099,1,1), Exts[Mext]=0 ), 0, IF( OR( Exts[maxV]&lt;68, Exts[minV]&gt;68 ), 2, 3)  )</f>
        <v>0</v>
      </c>
      <c r="Y449" s="71">
        <f>IF(SUBTOTAL(3,Exts[avgusers]),Exts[avgusers],0)</f>
        <v>120</v>
      </c>
      <c r="Z449" s="69">
        <f ca="1">IF(SUBTOTAL(3,Exts[CurVersion]),TODAY()-Exts[CurVersion],0)</f>
        <v>1814</v>
      </c>
      <c r="AA449" s="69">
        <f>IF(Exts[cTB52]=DATE(2099,1,1), 0, Exts[cTB52]-$AA$6)</f>
        <v>0</v>
      </c>
      <c r="AB449" s="69">
        <f>IF(Exts[[#This Row],[cTB60]]=DATE(2099,1,1), 0, Exts[[#This Row],[cTB60]]-$AA$7)</f>
        <v>0</v>
      </c>
      <c r="AC449" s="69">
        <f>IF(Exts[[#This Row],[cTB68]]=DATE(2099,1,1), 0, Exts[[#This Row],[cTB68]]-$AA$8)</f>
        <v>0</v>
      </c>
      <c r="AD449" s="70">
        <f t="shared" si="15"/>
        <v>431</v>
      </c>
      <c r="AE449" s="70"/>
      <c r="AF449" s="70">
        <f>IF(Exts[[#This Row],[OID]], INDEX( Exts[], MATCH(Exts[[#This Row],[OID]],Exts[ID],0), MATCH("avgusers", Exts[#Headers],0) )+1, Exts[[#This Row],[avgusers]])</f>
        <v>120</v>
      </c>
      <c r="AG449" s="70"/>
      <c r="AH449" s="70"/>
      <c r="AI449" s="70"/>
    </row>
    <row r="450" spans="1:35" x14ac:dyDescent="0.35">
      <c r="A450" s="72">
        <v>317539</v>
      </c>
      <c r="B450" s="72" t="s">
        <v>995</v>
      </c>
      <c r="C450" s="72">
        <v>120</v>
      </c>
      <c r="D450" s="72">
        <v>26</v>
      </c>
      <c r="E450" s="68">
        <v>40765</v>
      </c>
      <c r="F450" s="72">
        <v>3.1</v>
      </c>
      <c r="G450" s="72">
        <v>31</v>
      </c>
      <c r="H450" s="72">
        <v>0</v>
      </c>
      <c r="I450" s="72">
        <v>1</v>
      </c>
      <c r="J450" s="72" t="s">
        <v>996</v>
      </c>
      <c r="K450" s="72">
        <v>5758310</v>
      </c>
      <c r="L450" s="72"/>
      <c r="M450" s="72"/>
      <c r="N450" s="68">
        <v>72686</v>
      </c>
      <c r="O450" s="68">
        <v>72686</v>
      </c>
      <c r="P450" s="68">
        <v>72686</v>
      </c>
      <c r="Q450" s="68">
        <v>72686</v>
      </c>
      <c r="R450" s="72" t="s">
        <v>5849</v>
      </c>
      <c r="S450" s="72" t="s">
        <v>5850</v>
      </c>
      <c r="T450" s="70">
        <f>IF(Exts[cTB52]=DATE(2099,1,1), 0, IF(Exts[minV]&gt;52, 1, 2))</f>
        <v>0</v>
      </c>
      <c r="U450" s="69">
        <f t="shared" si="14"/>
        <v>0</v>
      </c>
      <c r="V450" s="69">
        <f>IF(Exts[cTB60]=DATE(2099,1,1), 0, IF(Exts[minV]&gt;60.9, 1, 2))</f>
        <v>0</v>
      </c>
      <c r="W450" s="70">
        <f>IF(Exts[cTB61-67]=DATE(2099,1,1), 0, IF(Exts[minV]&gt;67.9, 1, 2))</f>
        <v>0</v>
      </c>
      <c r="X450" s="70">
        <f>IF( OR( Exts[cTB68]=DATE(2099,1,1), Exts[Mext]=0 ), 0, IF( OR( Exts[maxV]&lt;68, Exts[minV]&gt;68 ), 2, 3)  )</f>
        <v>0</v>
      </c>
      <c r="Y450" s="71">
        <f>IF(SUBTOTAL(3,Exts[avgusers]),Exts[avgusers],0)</f>
        <v>120</v>
      </c>
      <c r="Z450" s="69">
        <f ca="1">IF(SUBTOTAL(3,Exts[CurVersion]),TODAY()-Exts[CurVersion],0)</f>
        <v>2960</v>
      </c>
      <c r="AA450" s="69">
        <f>IF(Exts[cTB52]=DATE(2099,1,1), 0, Exts[cTB52]-$AA$6)</f>
        <v>0</v>
      </c>
      <c r="AB450" s="69">
        <f>IF(Exts[[#This Row],[cTB60]]=DATE(2099,1,1), 0, Exts[[#This Row],[cTB60]]-$AA$7)</f>
        <v>0</v>
      </c>
      <c r="AC450" s="69">
        <f>IF(Exts[[#This Row],[cTB68]]=DATE(2099,1,1), 0, Exts[[#This Row],[cTB68]]-$AA$8)</f>
        <v>0</v>
      </c>
      <c r="AD450" s="70">
        <f t="shared" si="15"/>
        <v>432</v>
      </c>
      <c r="AE450" s="70"/>
      <c r="AF450" s="70">
        <f>IF(Exts[[#This Row],[OID]], INDEX( Exts[], MATCH(Exts[[#This Row],[OID]],Exts[ID],0), MATCH("avgusers", Exts[#Headers],0) )+1, Exts[[#This Row],[avgusers]])</f>
        <v>120</v>
      </c>
      <c r="AG450" s="70"/>
      <c r="AH450" s="70"/>
      <c r="AI450" s="70"/>
    </row>
    <row r="451" spans="1:35" x14ac:dyDescent="0.35">
      <c r="A451" s="72">
        <v>348798</v>
      </c>
      <c r="B451" s="72" t="s">
        <v>992</v>
      </c>
      <c r="C451" s="72">
        <v>120</v>
      </c>
      <c r="D451" s="72">
        <v>31</v>
      </c>
      <c r="E451" s="68">
        <v>40885</v>
      </c>
      <c r="F451" s="72">
        <v>3.1</v>
      </c>
      <c r="G451" s="72">
        <v>31</v>
      </c>
      <c r="H451" s="72">
        <v>0</v>
      </c>
      <c r="I451" s="72">
        <v>1</v>
      </c>
      <c r="J451" s="72" t="s">
        <v>71</v>
      </c>
      <c r="K451" s="72">
        <v>7226</v>
      </c>
      <c r="L451" s="72"/>
      <c r="M451" s="72"/>
      <c r="N451" s="68">
        <v>72686</v>
      </c>
      <c r="O451" s="68">
        <v>72686</v>
      </c>
      <c r="P451" s="68">
        <v>72686</v>
      </c>
      <c r="Q451" s="68">
        <v>72686</v>
      </c>
      <c r="R451" s="72" t="s">
        <v>5944</v>
      </c>
      <c r="S451" s="72" t="s">
        <v>5945</v>
      </c>
      <c r="T451" s="70">
        <f>IF(Exts[cTB52]=DATE(2099,1,1), 0, IF(Exts[minV]&gt;52, 1, 2))</f>
        <v>0</v>
      </c>
      <c r="U451" s="69">
        <f t="shared" si="14"/>
        <v>0</v>
      </c>
      <c r="V451" s="69">
        <f>IF(Exts[cTB60]=DATE(2099,1,1), 0, IF(Exts[minV]&gt;60.9, 1, 2))</f>
        <v>0</v>
      </c>
      <c r="W451" s="70">
        <f>IF(Exts[cTB61-67]=DATE(2099,1,1), 0, IF(Exts[minV]&gt;67.9, 1, 2))</f>
        <v>0</v>
      </c>
      <c r="X451" s="70">
        <f>IF( OR( Exts[cTB68]=DATE(2099,1,1), Exts[Mext]=0 ), 0, IF( OR( Exts[maxV]&lt;68, Exts[minV]&gt;68 ), 2, 3)  )</f>
        <v>0</v>
      </c>
      <c r="Y451" s="71">
        <f>IF(SUBTOTAL(3,Exts[avgusers]),Exts[avgusers],0)</f>
        <v>120</v>
      </c>
      <c r="Z451" s="69">
        <f ca="1">IF(SUBTOTAL(3,Exts[CurVersion]),TODAY()-Exts[CurVersion],0)</f>
        <v>2840</v>
      </c>
      <c r="AA451" s="69">
        <f>IF(Exts[cTB52]=DATE(2099,1,1), 0, Exts[cTB52]-$AA$6)</f>
        <v>0</v>
      </c>
      <c r="AB451" s="69">
        <f>IF(Exts[[#This Row],[cTB60]]=DATE(2099,1,1), 0, Exts[[#This Row],[cTB60]]-$AA$7)</f>
        <v>0</v>
      </c>
      <c r="AC451" s="69">
        <f>IF(Exts[[#This Row],[cTB68]]=DATE(2099,1,1), 0, Exts[[#This Row],[cTB68]]-$AA$8)</f>
        <v>0</v>
      </c>
      <c r="AD451" s="70">
        <f t="shared" si="15"/>
        <v>433</v>
      </c>
      <c r="AE451" s="70"/>
      <c r="AF451" s="70">
        <f>IF(Exts[[#This Row],[OID]], INDEX( Exts[], MATCH(Exts[[#This Row],[OID]],Exts[ID],0), MATCH("avgusers", Exts[#Headers],0) )+1, Exts[[#This Row],[avgusers]])</f>
        <v>120</v>
      </c>
      <c r="AG451" s="70"/>
      <c r="AH451" s="70"/>
      <c r="AI451" s="70"/>
    </row>
    <row r="452" spans="1:35" x14ac:dyDescent="0.35">
      <c r="A452" s="72">
        <v>47398</v>
      </c>
      <c r="B452" s="72" t="s">
        <v>1016</v>
      </c>
      <c r="C452" s="72">
        <v>117</v>
      </c>
      <c r="D452" s="72">
        <v>22</v>
      </c>
      <c r="E452" s="68">
        <v>40778</v>
      </c>
      <c r="F452" s="72">
        <v>3</v>
      </c>
      <c r="G452" s="72">
        <v>12</v>
      </c>
      <c r="H452" s="72">
        <v>0</v>
      </c>
      <c r="I452" s="72">
        <v>1</v>
      </c>
      <c r="J452" s="72" t="s">
        <v>1017</v>
      </c>
      <c r="K452" s="72">
        <v>4997095</v>
      </c>
      <c r="L452" s="72"/>
      <c r="M452" s="72"/>
      <c r="N452" s="68">
        <v>72686</v>
      </c>
      <c r="O452" s="68">
        <v>72686</v>
      </c>
      <c r="P452" s="68">
        <v>72686</v>
      </c>
      <c r="Q452" s="68">
        <v>72686</v>
      </c>
      <c r="R452" s="72" t="s">
        <v>5572</v>
      </c>
      <c r="S452" s="72" t="s">
        <v>3058</v>
      </c>
      <c r="T452" s="70">
        <f>IF(Exts[cTB52]=DATE(2099,1,1), 0, IF(Exts[minV]&gt;52, 1, 2))</f>
        <v>0</v>
      </c>
      <c r="U452" s="69">
        <f t="shared" si="14"/>
        <v>0</v>
      </c>
      <c r="V452" s="69">
        <f>IF(Exts[cTB60]=DATE(2099,1,1), 0, IF(Exts[minV]&gt;60.9, 1, 2))</f>
        <v>0</v>
      </c>
      <c r="W452" s="70">
        <f>IF(Exts[cTB61-67]=DATE(2099,1,1), 0, IF(Exts[minV]&gt;67.9, 1, 2))</f>
        <v>0</v>
      </c>
      <c r="X452" s="70">
        <f>IF( OR( Exts[cTB68]=DATE(2099,1,1), Exts[Mext]=0 ), 0, IF( OR( Exts[maxV]&lt;68, Exts[minV]&gt;68 ), 2, 3)  )</f>
        <v>0</v>
      </c>
      <c r="Y452" s="71">
        <f>IF(SUBTOTAL(3,Exts[avgusers]),Exts[avgusers],0)</f>
        <v>117</v>
      </c>
      <c r="Z452" s="69">
        <f ca="1">IF(SUBTOTAL(3,Exts[CurVersion]),TODAY()-Exts[CurVersion],0)</f>
        <v>2947</v>
      </c>
      <c r="AA452" s="69">
        <f>IF(Exts[cTB52]=DATE(2099,1,1), 0, Exts[cTB52]-$AA$6)</f>
        <v>0</v>
      </c>
      <c r="AB452" s="69">
        <f>IF(Exts[[#This Row],[cTB60]]=DATE(2099,1,1), 0, Exts[[#This Row],[cTB60]]-$AA$7)</f>
        <v>0</v>
      </c>
      <c r="AC452" s="69">
        <f>IF(Exts[[#This Row],[cTB68]]=DATE(2099,1,1), 0, Exts[[#This Row],[cTB68]]-$AA$8)</f>
        <v>0</v>
      </c>
      <c r="AD452" s="70">
        <f t="shared" si="15"/>
        <v>434</v>
      </c>
      <c r="AE452" s="70"/>
      <c r="AF452" s="70">
        <f>IF(Exts[[#This Row],[OID]], INDEX( Exts[], MATCH(Exts[[#This Row],[OID]],Exts[ID],0), MATCH("avgusers", Exts[#Headers],0) )+1, Exts[[#This Row],[avgusers]])</f>
        <v>117</v>
      </c>
      <c r="AG452" s="70"/>
      <c r="AH452" s="70"/>
      <c r="AI452" s="70"/>
    </row>
    <row r="453" spans="1:35" x14ac:dyDescent="0.35">
      <c r="A453" s="72">
        <v>207607</v>
      </c>
      <c r="B453" s="72" t="s">
        <v>1055</v>
      </c>
      <c r="C453" s="72">
        <v>116</v>
      </c>
      <c r="D453" s="72">
        <v>21</v>
      </c>
      <c r="E453" s="68">
        <v>43712</v>
      </c>
      <c r="F453" s="72">
        <v>68</v>
      </c>
      <c r="G453" s="72">
        <v>100</v>
      </c>
      <c r="H453" s="72">
        <v>1</v>
      </c>
      <c r="I453" s="72">
        <v>1</v>
      </c>
      <c r="J453" s="72" t="s">
        <v>1056</v>
      </c>
      <c r="K453" s="72">
        <v>5413662</v>
      </c>
      <c r="L453" s="72"/>
      <c r="M453" s="72"/>
      <c r="N453" s="68">
        <v>72686</v>
      </c>
      <c r="O453" s="68">
        <v>43445</v>
      </c>
      <c r="P453" s="68">
        <v>72686</v>
      </c>
      <c r="Q453" s="68">
        <v>43709</v>
      </c>
      <c r="R453" s="72" t="s">
        <v>5708</v>
      </c>
      <c r="S453" s="72" t="s">
        <v>5709</v>
      </c>
      <c r="T453" s="70">
        <f>IF(Exts[cTB52]=DATE(2099,1,1), 0, IF(Exts[minV]&gt;52, 1, 2))</f>
        <v>0</v>
      </c>
      <c r="U453" s="69">
        <f t="shared" si="14"/>
        <v>0</v>
      </c>
      <c r="V453" s="69">
        <f>IF(Exts[cTB60]=DATE(2099,1,1), 0, IF(Exts[minV]&gt;60.9, 1, 2))</f>
        <v>1</v>
      </c>
      <c r="W453" s="70">
        <f>IF(Exts[cTB61-67]=DATE(2099,1,1), 0, IF(Exts[minV]&gt;67.9, 1, 2))</f>
        <v>0</v>
      </c>
      <c r="X453" s="70">
        <f>IF( OR( Exts[cTB68]=DATE(2099,1,1), Exts[Mext]=0 ), 0, IF( OR( Exts[maxV]&lt;68, Exts[minV]&gt;68 ), 2, 3)  )</f>
        <v>3</v>
      </c>
      <c r="Y453" s="71">
        <f>IF(SUBTOTAL(3,Exts[avgusers]),Exts[avgusers],0)</f>
        <v>116</v>
      </c>
      <c r="Z453" s="69">
        <f ca="1">IF(SUBTOTAL(3,Exts[CurVersion]),TODAY()-Exts[CurVersion],0)</f>
        <v>13</v>
      </c>
      <c r="AA453" s="69">
        <f>IF(Exts[cTB52]=DATE(2099,1,1), 0, Exts[cTB52]-$AA$6)</f>
        <v>0</v>
      </c>
      <c r="AB453" s="69">
        <f>IF(Exts[[#This Row],[cTB60]]=DATE(2099,1,1), 0, Exts[[#This Row],[cTB60]]-$AA$7)</f>
        <v>185</v>
      </c>
      <c r="AC453" s="69">
        <f>IF(Exts[[#This Row],[cTB68]]=DATE(2099,1,1), 0, Exts[[#This Row],[cTB68]]-$AA$8)</f>
        <v>12</v>
      </c>
      <c r="AD453" s="70">
        <f t="shared" si="15"/>
        <v>435</v>
      </c>
      <c r="AE453" s="70"/>
      <c r="AF453" s="70">
        <f>IF(Exts[[#This Row],[OID]], INDEX( Exts[], MATCH(Exts[[#This Row],[OID]],Exts[ID],0), MATCH("avgusers", Exts[#Headers],0) )+1, Exts[[#This Row],[avgusers]])</f>
        <v>116</v>
      </c>
      <c r="AG453" s="70"/>
      <c r="AH453" s="70"/>
      <c r="AI453" s="70"/>
    </row>
    <row r="454" spans="1:35" x14ac:dyDescent="0.35">
      <c r="A454" s="72">
        <v>487120</v>
      </c>
      <c r="B454" s="72" t="s">
        <v>1026</v>
      </c>
      <c r="C454" s="72">
        <v>116</v>
      </c>
      <c r="D454" s="72">
        <v>29</v>
      </c>
      <c r="E454" s="68">
        <v>42166</v>
      </c>
      <c r="F454" s="72">
        <v>10</v>
      </c>
      <c r="G454" s="72">
        <v>38</v>
      </c>
      <c r="H454" s="72">
        <v>0</v>
      </c>
      <c r="I454" s="72">
        <v>1</v>
      </c>
      <c r="J454" s="72" t="s">
        <v>76</v>
      </c>
      <c r="K454" s="72">
        <v>182999</v>
      </c>
      <c r="L454" s="72"/>
      <c r="M454" s="72"/>
      <c r="N454" s="68">
        <v>72686</v>
      </c>
      <c r="O454" s="68">
        <v>72686</v>
      </c>
      <c r="P454" s="68">
        <v>72686</v>
      </c>
      <c r="Q454" s="68">
        <v>72686</v>
      </c>
      <c r="R454" s="72" t="s">
        <v>6283</v>
      </c>
      <c r="S454" s="72" t="s">
        <v>6284</v>
      </c>
      <c r="T454" s="70">
        <f>IF(Exts[cTB52]=DATE(2099,1,1), 0, IF(Exts[minV]&gt;52, 1, 2))</f>
        <v>0</v>
      </c>
      <c r="U454" s="69">
        <f t="shared" si="14"/>
        <v>0</v>
      </c>
      <c r="V454" s="69">
        <f>IF(Exts[cTB60]=DATE(2099,1,1), 0, IF(Exts[minV]&gt;60.9, 1, 2))</f>
        <v>0</v>
      </c>
      <c r="W454" s="70">
        <f>IF(Exts[cTB61-67]=DATE(2099,1,1), 0, IF(Exts[minV]&gt;67.9, 1, 2))</f>
        <v>0</v>
      </c>
      <c r="X454" s="70">
        <f>IF( OR( Exts[cTB68]=DATE(2099,1,1), Exts[Mext]=0 ), 0, IF( OR( Exts[maxV]&lt;68, Exts[minV]&gt;68 ), 2, 3)  )</f>
        <v>0</v>
      </c>
      <c r="Y454" s="71">
        <f>IF(SUBTOTAL(3,Exts[avgusers]),Exts[avgusers],0)</f>
        <v>116</v>
      </c>
      <c r="Z454" s="69">
        <f ca="1">IF(SUBTOTAL(3,Exts[CurVersion]),TODAY()-Exts[CurVersion],0)</f>
        <v>1559</v>
      </c>
      <c r="AA454" s="69">
        <f>IF(Exts[cTB52]=DATE(2099,1,1), 0, Exts[cTB52]-$AA$6)</f>
        <v>0</v>
      </c>
      <c r="AB454" s="69">
        <f>IF(Exts[[#This Row],[cTB60]]=DATE(2099,1,1), 0, Exts[[#This Row],[cTB60]]-$AA$7)</f>
        <v>0</v>
      </c>
      <c r="AC454" s="69">
        <f>IF(Exts[[#This Row],[cTB68]]=DATE(2099,1,1), 0, Exts[[#This Row],[cTB68]]-$AA$8)</f>
        <v>0</v>
      </c>
      <c r="AD454" s="70">
        <f t="shared" si="15"/>
        <v>436</v>
      </c>
      <c r="AE454" s="70"/>
      <c r="AF454" s="70">
        <f>IF(Exts[[#This Row],[OID]], INDEX( Exts[], MATCH(Exts[[#This Row],[OID]],Exts[ID],0), MATCH("avgusers", Exts[#Headers],0) )+1, Exts[[#This Row],[avgusers]])</f>
        <v>116</v>
      </c>
      <c r="AG454" s="70"/>
      <c r="AH454" s="70"/>
      <c r="AI454" s="70"/>
    </row>
    <row r="455" spans="1:35" x14ac:dyDescent="0.35">
      <c r="A455" s="72">
        <v>1915</v>
      </c>
      <c r="B455" s="72" t="s">
        <v>645</v>
      </c>
      <c r="C455" s="72">
        <v>115</v>
      </c>
      <c r="D455" s="72">
        <v>66</v>
      </c>
      <c r="E455" s="68">
        <v>42215</v>
      </c>
      <c r="F455" s="72">
        <v>1.5</v>
      </c>
      <c r="G455" s="72">
        <v>45</v>
      </c>
      <c r="H455" s="72">
        <v>0</v>
      </c>
      <c r="I455" s="72">
        <v>1</v>
      </c>
      <c r="J455" s="72" t="s">
        <v>334</v>
      </c>
      <c r="K455" s="72">
        <v>5639843</v>
      </c>
      <c r="L455" s="72"/>
      <c r="M455" s="72"/>
      <c r="N455" s="68">
        <v>72686</v>
      </c>
      <c r="O455" s="68">
        <v>72686</v>
      </c>
      <c r="P455" s="68">
        <v>72686</v>
      </c>
      <c r="Q455" s="68">
        <v>72686</v>
      </c>
      <c r="R455" s="72" t="s">
        <v>5082</v>
      </c>
      <c r="S455" s="72" t="s">
        <v>6746</v>
      </c>
      <c r="T455" s="70">
        <f>IF(Exts[cTB52]=DATE(2099,1,1), 0, IF(Exts[minV]&gt;52, 1, 2))</f>
        <v>0</v>
      </c>
      <c r="U455" s="69">
        <f t="shared" si="14"/>
        <v>0</v>
      </c>
      <c r="V455" s="69">
        <f>IF(Exts[cTB60]=DATE(2099,1,1), 0, IF(Exts[minV]&gt;60.9, 1, 2))</f>
        <v>0</v>
      </c>
      <c r="W455" s="70">
        <f>IF(Exts[cTB61-67]=DATE(2099,1,1), 0, IF(Exts[minV]&gt;67.9, 1, 2))</f>
        <v>0</v>
      </c>
      <c r="X455" s="70">
        <f>IF( OR( Exts[cTB68]=DATE(2099,1,1), Exts[Mext]=0 ), 0, IF( OR( Exts[maxV]&lt;68, Exts[minV]&gt;68 ), 2, 3)  )</f>
        <v>0</v>
      </c>
      <c r="Y455" s="71">
        <f>IF(SUBTOTAL(3,Exts[avgusers]),Exts[avgusers],0)</f>
        <v>115</v>
      </c>
      <c r="Z455" s="69">
        <f ca="1">IF(SUBTOTAL(3,Exts[CurVersion]),TODAY()-Exts[CurVersion],0)</f>
        <v>1510</v>
      </c>
      <c r="AA455" s="69">
        <f>IF(Exts[cTB52]=DATE(2099,1,1), 0, Exts[cTB52]-$AA$6)</f>
        <v>0</v>
      </c>
      <c r="AB455" s="69">
        <f>IF(Exts[[#This Row],[cTB60]]=DATE(2099,1,1), 0, Exts[[#This Row],[cTB60]]-$AA$7)</f>
        <v>0</v>
      </c>
      <c r="AC455" s="69">
        <f>IF(Exts[[#This Row],[cTB68]]=DATE(2099,1,1), 0, Exts[[#This Row],[cTB68]]-$AA$8)</f>
        <v>0</v>
      </c>
      <c r="AD455" s="70">
        <f t="shared" si="15"/>
        <v>437</v>
      </c>
      <c r="AE455" s="70"/>
      <c r="AF455" s="70">
        <f>IF(Exts[[#This Row],[OID]], INDEX( Exts[], MATCH(Exts[[#This Row],[OID]],Exts[ID],0), MATCH("avgusers", Exts[#Headers],0) )+1, Exts[[#This Row],[avgusers]])</f>
        <v>115</v>
      </c>
      <c r="AG455" s="70"/>
      <c r="AH455" s="70"/>
      <c r="AI455" s="70"/>
    </row>
    <row r="456" spans="1:35" x14ac:dyDescent="0.35">
      <c r="A456" s="72">
        <v>337410</v>
      </c>
      <c r="B456" s="72" t="s">
        <v>644</v>
      </c>
      <c r="C456" s="72">
        <v>114</v>
      </c>
      <c r="D456" s="72">
        <v>74</v>
      </c>
      <c r="E456" s="68">
        <v>42806</v>
      </c>
      <c r="F456" s="72">
        <v>3</v>
      </c>
      <c r="G456" s="72">
        <v>45</v>
      </c>
      <c r="H456" s="72">
        <v>0</v>
      </c>
      <c r="I456" s="72">
        <v>1</v>
      </c>
      <c r="J456" s="72" t="s">
        <v>333</v>
      </c>
      <c r="K456" s="72">
        <v>4130193</v>
      </c>
      <c r="L456" s="72"/>
      <c r="M456" s="72"/>
      <c r="N456" s="68">
        <v>72686</v>
      </c>
      <c r="O456" s="68">
        <v>72686</v>
      </c>
      <c r="P456" s="68">
        <v>72686</v>
      </c>
      <c r="Q456" s="68">
        <v>72686</v>
      </c>
      <c r="R456" s="72" t="s">
        <v>5922</v>
      </c>
      <c r="S456" s="72" t="s">
        <v>3058</v>
      </c>
      <c r="T456" s="70">
        <f>IF(Exts[cTB52]=DATE(2099,1,1), 0, IF(Exts[minV]&gt;52, 1, 2))</f>
        <v>0</v>
      </c>
      <c r="U456" s="69">
        <f t="shared" si="14"/>
        <v>0</v>
      </c>
      <c r="V456" s="69">
        <f>IF(Exts[cTB60]=DATE(2099,1,1), 0, IF(Exts[minV]&gt;60.9, 1, 2))</f>
        <v>0</v>
      </c>
      <c r="W456" s="70">
        <f>IF(Exts[cTB61-67]=DATE(2099,1,1), 0, IF(Exts[minV]&gt;67.9, 1, 2))</f>
        <v>0</v>
      </c>
      <c r="X456" s="70">
        <f>IF( OR( Exts[cTB68]=DATE(2099,1,1), Exts[Mext]=0 ), 0, IF( OR( Exts[maxV]&lt;68, Exts[minV]&gt;68 ), 2, 3)  )</f>
        <v>0</v>
      </c>
      <c r="Y456" s="71">
        <f>IF(SUBTOTAL(3,Exts[avgusers]),Exts[avgusers],0)</f>
        <v>114</v>
      </c>
      <c r="Z456" s="69">
        <f ca="1">IF(SUBTOTAL(3,Exts[CurVersion]),TODAY()-Exts[CurVersion],0)</f>
        <v>919</v>
      </c>
      <c r="AA456" s="69">
        <f>IF(Exts[cTB52]=DATE(2099,1,1), 0, Exts[cTB52]-$AA$6)</f>
        <v>0</v>
      </c>
      <c r="AB456" s="69">
        <f>IF(Exts[[#This Row],[cTB60]]=DATE(2099,1,1), 0, Exts[[#This Row],[cTB60]]-$AA$7)</f>
        <v>0</v>
      </c>
      <c r="AC456" s="69">
        <f>IF(Exts[[#This Row],[cTB68]]=DATE(2099,1,1), 0, Exts[[#This Row],[cTB68]]-$AA$8)</f>
        <v>0</v>
      </c>
      <c r="AD456" s="70">
        <f t="shared" si="15"/>
        <v>438</v>
      </c>
      <c r="AE456" s="70"/>
      <c r="AF456" s="70">
        <f>IF(Exts[[#This Row],[OID]], INDEX( Exts[], MATCH(Exts[[#This Row],[OID]],Exts[ID],0), MATCH("avgusers", Exts[#Headers],0) )+1, Exts[[#This Row],[avgusers]])</f>
        <v>114</v>
      </c>
      <c r="AG456" s="70"/>
      <c r="AH456" s="70"/>
      <c r="AI456" s="70"/>
    </row>
    <row r="457" spans="1:35" x14ac:dyDescent="0.35">
      <c r="A457" s="72">
        <v>348047</v>
      </c>
      <c r="B457" s="72" t="s">
        <v>1008</v>
      </c>
      <c r="C457" s="72">
        <v>113</v>
      </c>
      <c r="D457" s="72">
        <v>30</v>
      </c>
      <c r="E457" s="68">
        <v>40988</v>
      </c>
      <c r="F457" s="72">
        <v>8</v>
      </c>
      <c r="G457" s="72">
        <v>24</v>
      </c>
      <c r="H457" s="72">
        <v>0</v>
      </c>
      <c r="I457" s="72">
        <v>1</v>
      </c>
      <c r="J457" s="72" t="s">
        <v>1009</v>
      </c>
      <c r="K457" s="72">
        <v>153195</v>
      </c>
      <c r="L457" s="72"/>
      <c r="M457" s="72"/>
      <c r="N457" s="68">
        <v>72686</v>
      </c>
      <c r="O457" s="68">
        <v>72686</v>
      </c>
      <c r="P457" s="68">
        <v>72686</v>
      </c>
      <c r="Q457" s="68">
        <v>72686</v>
      </c>
      <c r="R457" s="72" t="s">
        <v>5942</v>
      </c>
      <c r="S457" s="72" t="s">
        <v>5943</v>
      </c>
      <c r="T457" s="70">
        <f>IF(Exts[cTB52]=DATE(2099,1,1), 0, IF(Exts[minV]&gt;52, 1, 2))</f>
        <v>0</v>
      </c>
      <c r="U457" s="69">
        <f t="shared" si="14"/>
        <v>0</v>
      </c>
      <c r="V457" s="69">
        <f>IF(Exts[cTB60]=DATE(2099,1,1), 0, IF(Exts[minV]&gt;60.9, 1, 2))</f>
        <v>0</v>
      </c>
      <c r="W457" s="70">
        <f>IF(Exts[cTB61-67]=DATE(2099,1,1), 0, IF(Exts[minV]&gt;67.9, 1, 2))</f>
        <v>0</v>
      </c>
      <c r="X457" s="70">
        <f>IF( OR( Exts[cTB68]=DATE(2099,1,1), Exts[Mext]=0 ), 0, IF( OR( Exts[maxV]&lt;68, Exts[minV]&gt;68 ), 2, 3)  )</f>
        <v>0</v>
      </c>
      <c r="Y457" s="71">
        <f>IF(SUBTOTAL(3,Exts[avgusers]),Exts[avgusers],0)</f>
        <v>113</v>
      </c>
      <c r="Z457" s="69">
        <f ca="1">IF(SUBTOTAL(3,Exts[CurVersion]),TODAY()-Exts[CurVersion],0)</f>
        <v>2737</v>
      </c>
      <c r="AA457" s="69">
        <f>IF(Exts[cTB52]=DATE(2099,1,1), 0, Exts[cTB52]-$AA$6)</f>
        <v>0</v>
      </c>
      <c r="AB457" s="69">
        <f>IF(Exts[[#This Row],[cTB60]]=DATE(2099,1,1), 0, Exts[[#This Row],[cTB60]]-$AA$7)</f>
        <v>0</v>
      </c>
      <c r="AC457" s="69">
        <f>IF(Exts[[#This Row],[cTB68]]=DATE(2099,1,1), 0, Exts[[#This Row],[cTB68]]-$AA$8)</f>
        <v>0</v>
      </c>
      <c r="AD457" s="70">
        <f t="shared" si="15"/>
        <v>439</v>
      </c>
      <c r="AE457" s="70"/>
      <c r="AF457" s="70">
        <f>IF(Exts[[#This Row],[OID]], INDEX( Exts[], MATCH(Exts[[#This Row],[OID]],Exts[ID],0), MATCH("avgusers", Exts[#Headers],0) )+1, Exts[[#This Row],[avgusers]])</f>
        <v>113</v>
      </c>
      <c r="AG457" s="70"/>
      <c r="AH457" s="70"/>
      <c r="AI457" s="70"/>
    </row>
    <row r="458" spans="1:35" x14ac:dyDescent="0.35">
      <c r="A458" s="72">
        <v>337409</v>
      </c>
      <c r="B458" s="72" t="s">
        <v>1029</v>
      </c>
      <c r="C458" s="72">
        <v>112</v>
      </c>
      <c r="D458" s="72">
        <v>37</v>
      </c>
      <c r="E458" s="68">
        <v>41208</v>
      </c>
      <c r="F458" s="72">
        <v>3</v>
      </c>
      <c r="G458" s="72">
        <v>24</v>
      </c>
      <c r="H458" s="72">
        <v>0</v>
      </c>
      <c r="I458" s="72">
        <v>1</v>
      </c>
      <c r="J458" s="72" t="s">
        <v>333</v>
      </c>
      <c r="K458" s="72">
        <v>4130193</v>
      </c>
      <c r="L458" s="72"/>
      <c r="M458" s="72"/>
      <c r="N458" s="68">
        <v>72686</v>
      </c>
      <c r="O458" s="68">
        <v>72686</v>
      </c>
      <c r="P458" s="68">
        <v>72686</v>
      </c>
      <c r="Q458" s="68">
        <v>72686</v>
      </c>
      <c r="R458" s="72" t="s">
        <v>5921</v>
      </c>
      <c r="S458" s="72" t="s">
        <v>3058</v>
      </c>
      <c r="T458" s="70">
        <f>IF(Exts[cTB52]=DATE(2099,1,1), 0, IF(Exts[minV]&gt;52, 1, 2))</f>
        <v>0</v>
      </c>
      <c r="U458" s="69">
        <f t="shared" si="14"/>
        <v>0</v>
      </c>
      <c r="V458" s="69">
        <f>IF(Exts[cTB60]=DATE(2099,1,1), 0, IF(Exts[minV]&gt;60.9, 1, 2))</f>
        <v>0</v>
      </c>
      <c r="W458" s="70">
        <f>IF(Exts[cTB61-67]=DATE(2099,1,1), 0, IF(Exts[minV]&gt;67.9, 1, 2))</f>
        <v>0</v>
      </c>
      <c r="X458" s="70">
        <f>IF( OR( Exts[cTB68]=DATE(2099,1,1), Exts[Mext]=0 ), 0, IF( OR( Exts[maxV]&lt;68, Exts[minV]&gt;68 ), 2, 3)  )</f>
        <v>0</v>
      </c>
      <c r="Y458" s="71">
        <f>IF(SUBTOTAL(3,Exts[avgusers]),Exts[avgusers],0)</f>
        <v>112</v>
      </c>
      <c r="Z458" s="69">
        <f ca="1">IF(SUBTOTAL(3,Exts[CurVersion]),TODAY()-Exts[CurVersion],0)</f>
        <v>2517</v>
      </c>
      <c r="AA458" s="69">
        <f>IF(Exts[cTB52]=DATE(2099,1,1), 0, Exts[cTB52]-$AA$6)</f>
        <v>0</v>
      </c>
      <c r="AB458" s="69">
        <f>IF(Exts[[#This Row],[cTB60]]=DATE(2099,1,1), 0, Exts[[#This Row],[cTB60]]-$AA$7)</f>
        <v>0</v>
      </c>
      <c r="AC458" s="69">
        <f>IF(Exts[[#This Row],[cTB68]]=DATE(2099,1,1), 0, Exts[[#This Row],[cTB68]]-$AA$8)</f>
        <v>0</v>
      </c>
      <c r="AD458" s="70">
        <f t="shared" si="15"/>
        <v>440</v>
      </c>
      <c r="AE458" s="70"/>
      <c r="AF458" s="70">
        <f>IF(Exts[[#This Row],[OID]], INDEX( Exts[], MATCH(Exts[[#This Row],[OID]],Exts[ID],0), MATCH("avgusers", Exts[#Headers],0) )+1, Exts[[#This Row],[avgusers]])</f>
        <v>112</v>
      </c>
      <c r="AG458" s="70"/>
      <c r="AH458" s="70"/>
      <c r="AI458" s="70"/>
    </row>
    <row r="459" spans="1:35" x14ac:dyDescent="0.35">
      <c r="A459" s="72">
        <v>427658</v>
      </c>
      <c r="B459" s="72" t="s">
        <v>648</v>
      </c>
      <c r="C459" s="72">
        <v>112</v>
      </c>
      <c r="D459" s="72">
        <v>95</v>
      </c>
      <c r="E459" s="68">
        <v>42753</v>
      </c>
      <c r="F459" s="72">
        <v>35</v>
      </c>
      <c r="G459" s="72">
        <v>56</v>
      </c>
      <c r="H459" s="72">
        <v>0</v>
      </c>
      <c r="I459" s="72">
        <v>1</v>
      </c>
      <c r="J459" s="72" t="s">
        <v>336</v>
      </c>
      <c r="K459" s="72" t="s">
        <v>448</v>
      </c>
      <c r="L459" s="72">
        <v>5971761</v>
      </c>
      <c r="M459" s="72"/>
      <c r="N459" s="72"/>
      <c r="O459" s="68">
        <v>42460</v>
      </c>
      <c r="P459" s="68">
        <v>72686</v>
      </c>
      <c r="Q459" s="68">
        <v>72686</v>
      </c>
      <c r="R459" s="68">
        <v>72686</v>
      </c>
      <c r="S459" s="72" t="s">
        <v>6734</v>
      </c>
      <c r="T459" s="70">
        <f>IF(Exts[cTB52]=DATE(2099,1,1), 0, IF(Exts[minV]&gt;52, 1, 2))</f>
        <v>2</v>
      </c>
      <c r="U459" s="69">
        <f t="shared" si="14"/>
        <v>0</v>
      </c>
      <c r="V459" s="69">
        <f>IF(Exts[cTB60]=DATE(2099,1,1), 0, IF(Exts[minV]&gt;60.9, 1, 2))</f>
        <v>2</v>
      </c>
      <c r="W459" s="70">
        <f>IF(Exts[cTB61-67]=DATE(2099,1,1), 0, IF(Exts[minV]&gt;67.9, 1, 2))</f>
        <v>0</v>
      </c>
      <c r="X459" s="70">
        <f>IF( OR( Exts[cTB68]=DATE(2099,1,1), Exts[Mext]=0 ), 0, IF( OR( Exts[maxV]&lt;68, Exts[minV]&gt;68 ), 2, 3)  )</f>
        <v>0</v>
      </c>
      <c r="Y459" s="71">
        <f>IF(SUBTOTAL(3,Exts[avgusers]),Exts[avgusers],0)</f>
        <v>112</v>
      </c>
      <c r="Z459" s="69">
        <f ca="1">IF(SUBTOTAL(3,Exts[CurVersion]),TODAY()-Exts[CurVersion],0)</f>
        <v>972</v>
      </c>
      <c r="AA459" s="69">
        <f>IF(Exts[cTB52]=DATE(2099,1,1), 0, Exts[cTB52]-$AA$6)</f>
        <v>-42798</v>
      </c>
      <c r="AB459" s="69">
        <f>IF(Exts[[#This Row],[cTB60]]=DATE(2099,1,1), 0, Exts[[#This Row],[cTB60]]-$AA$7)</f>
        <v>-800</v>
      </c>
      <c r="AC459" s="69">
        <f>IF(Exts[[#This Row],[cTB68]]=DATE(2099,1,1), 0, Exts[[#This Row],[cTB68]]-$AA$8)</f>
        <v>0</v>
      </c>
      <c r="AD459" s="70">
        <f t="shared" si="15"/>
        <v>441</v>
      </c>
      <c r="AE459" s="70"/>
      <c r="AF459" s="70">
        <f>IF(Exts[[#This Row],[OID]], INDEX( Exts[], MATCH(Exts[[#This Row],[OID]],Exts[ID],0), MATCH("avgusers", Exts[#Headers],0) )+1, Exts[[#This Row],[avgusers]])</f>
        <v>112</v>
      </c>
      <c r="AG459" s="70"/>
      <c r="AH459" s="70"/>
      <c r="AI459" s="70"/>
    </row>
    <row r="460" spans="1:35" x14ac:dyDescent="0.35">
      <c r="A460" s="72">
        <v>1814</v>
      </c>
      <c r="B460" s="72" t="s">
        <v>1011</v>
      </c>
      <c r="C460" s="72">
        <v>111</v>
      </c>
      <c r="D460" s="72">
        <v>32</v>
      </c>
      <c r="E460" s="68">
        <v>40192</v>
      </c>
      <c r="F460" s="72">
        <v>1.5</v>
      </c>
      <c r="G460" s="72">
        <v>24</v>
      </c>
      <c r="H460" s="72">
        <v>0</v>
      </c>
      <c r="I460" s="72">
        <v>1</v>
      </c>
      <c r="J460" s="72" t="s">
        <v>1012</v>
      </c>
      <c r="K460" s="72">
        <v>7118</v>
      </c>
      <c r="L460" s="72"/>
      <c r="M460" s="72"/>
      <c r="N460" s="68">
        <v>72686</v>
      </c>
      <c r="O460" s="68">
        <v>72686</v>
      </c>
      <c r="P460" s="68">
        <v>72686</v>
      </c>
      <c r="Q460" s="68">
        <v>72686</v>
      </c>
      <c r="R460" s="72" t="s">
        <v>5068</v>
      </c>
      <c r="S460" s="72" t="s">
        <v>5069</v>
      </c>
      <c r="T460" s="70">
        <f>IF(Exts[cTB52]=DATE(2099,1,1), 0, IF(Exts[minV]&gt;52, 1, 2))</f>
        <v>0</v>
      </c>
      <c r="U460" s="69">
        <f t="shared" si="14"/>
        <v>0</v>
      </c>
      <c r="V460" s="69">
        <f>IF(Exts[cTB60]=DATE(2099,1,1), 0, IF(Exts[minV]&gt;60.9, 1, 2))</f>
        <v>0</v>
      </c>
      <c r="W460" s="70">
        <f>IF(Exts[cTB61-67]=DATE(2099,1,1), 0, IF(Exts[minV]&gt;67.9, 1, 2))</f>
        <v>0</v>
      </c>
      <c r="X460" s="70">
        <f>IF( OR( Exts[cTB68]=DATE(2099,1,1), Exts[Mext]=0 ), 0, IF( OR( Exts[maxV]&lt;68, Exts[minV]&gt;68 ), 2, 3)  )</f>
        <v>0</v>
      </c>
      <c r="Y460" s="71">
        <f>IF(SUBTOTAL(3,Exts[avgusers]),Exts[avgusers],0)</f>
        <v>111</v>
      </c>
      <c r="Z460" s="69">
        <f ca="1">IF(SUBTOTAL(3,Exts[CurVersion]),TODAY()-Exts[CurVersion],0)</f>
        <v>3533</v>
      </c>
      <c r="AA460" s="69">
        <f>IF(Exts[cTB52]=DATE(2099,1,1), 0, Exts[cTB52]-$AA$6)</f>
        <v>0</v>
      </c>
      <c r="AB460" s="69">
        <f>IF(Exts[[#This Row],[cTB60]]=DATE(2099,1,1), 0, Exts[[#This Row],[cTB60]]-$AA$7)</f>
        <v>0</v>
      </c>
      <c r="AC460" s="69">
        <f>IF(Exts[[#This Row],[cTB68]]=DATE(2099,1,1), 0, Exts[[#This Row],[cTB68]]-$AA$8)</f>
        <v>0</v>
      </c>
      <c r="AD460" s="70">
        <f t="shared" si="15"/>
        <v>442</v>
      </c>
      <c r="AE460" s="70"/>
      <c r="AF460" s="70">
        <f>IF(Exts[[#This Row],[OID]], INDEX( Exts[], MATCH(Exts[[#This Row],[OID]],Exts[ID],0), MATCH("avgusers", Exts[#Headers],0) )+1, Exts[[#This Row],[avgusers]])</f>
        <v>111</v>
      </c>
      <c r="AG460" s="70"/>
      <c r="AH460" s="70"/>
      <c r="AI460" s="70"/>
    </row>
    <row r="461" spans="1:35" x14ac:dyDescent="0.35">
      <c r="A461" s="72">
        <v>6952</v>
      </c>
      <c r="B461" s="72" t="s">
        <v>1010</v>
      </c>
      <c r="C461" s="72">
        <v>110</v>
      </c>
      <c r="D461" s="72">
        <v>33</v>
      </c>
      <c r="E461" s="68">
        <v>42243</v>
      </c>
      <c r="F461" s="72">
        <v>31</v>
      </c>
      <c r="G461" s="72">
        <v>45</v>
      </c>
      <c r="H461" s="72">
        <v>0</v>
      </c>
      <c r="I461" s="72">
        <v>1</v>
      </c>
      <c r="J461" s="72" t="s">
        <v>14</v>
      </c>
      <c r="K461" s="72">
        <v>85036</v>
      </c>
      <c r="L461" s="72"/>
      <c r="M461" s="72"/>
      <c r="N461" s="68">
        <v>72686</v>
      </c>
      <c r="O461" s="68">
        <v>72686</v>
      </c>
      <c r="P461" s="68">
        <v>72686</v>
      </c>
      <c r="Q461" s="68">
        <v>72686</v>
      </c>
      <c r="R461" s="72" t="s">
        <v>5393</v>
      </c>
      <c r="S461" s="72" t="s">
        <v>3058</v>
      </c>
      <c r="T461" s="70">
        <f>IF(Exts[cTB52]=DATE(2099,1,1), 0, IF(Exts[minV]&gt;52, 1, 2))</f>
        <v>0</v>
      </c>
      <c r="U461" s="69">
        <f t="shared" si="14"/>
        <v>0</v>
      </c>
      <c r="V461" s="69">
        <f>IF(Exts[cTB60]=DATE(2099,1,1), 0, IF(Exts[minV]&gt;60.9, 1, 2))</f>
        <v>0</v>
      </c>
      <c r="W461" s="70">
        <f>IF(Exts[cTB61-67]=DATE(2099,1,1), 0, IF(Exts[minV]&gt;67.9, 1, 2))</f>
        <v>0</v>
      </c>
      <c r="X461" s="70">
        <f>IF( OR( Exts[cTB68]=DATE(2099,1,1), Exts[Mext]=0 ), 0, IF( OR( Exts[maxV]&lt;68, Exts[minV]&gt;68 ), 2, 3)  )</f>
        <v>0</v>
      </c>
      <c r="Y461" s="71">
        <f>IF(SUBTOTAL(3,Exts[avgusers]),Exts[avgusers],0)</f>
        <v>110</v>
      </c>
      <c r="Z461" s="69">
        <f ca="1">IF(SUBTOTAL(3,Exts[CurVersion]),TODAY()-Exts[CurVersion],0)</f>
        <v>1482</v>
      </c>
      <c r="AA461" s="69">
        <f>IF(Exts[cTB52]=DATE(2099,1,1), 0, Exts[cTB52]-$AA$6)</f>
        <v>0</v>
      </c>
      <c r="AB461" s="69">
        <f>IF(Exts[[#This Row],[cTB60]]=DATE(2099,1,1), 0, Exts[[#This Row],[cTB60]]-$AA$7)</f>
        <v>0</v>
      </c>
      <c r="AC461" s="69">
        <f>IF(Exts[[#This Row],[cTB68]]=DATE(2099,1,1), 0, Exts[[#This Row],[cTB68]]-$AA$8)</f>
        <v>0</v>
      </c>
      <c r="AD461" s="70">
        <f t="shared" si="15"/>
        <v>443</v>
      </c>
      <c r="AE461" s="70"/>
      <c r="AF461" s="70">
        <f>IF(Exts[[#This Row],[OID]], INDEX( Exts[], MATCH(Exts[[#This Row],[OID]],Exts[ID],0), MATCH("avgusers", Exts[#Headers],0) )+1, Exts[[#This Row],[avgusers]])</f>
        <v>110</v>
      </c>
      <c r="AG461" s="70"/>
      <c r="AH461" s="70"/>
      <c r="AI461" s="70"/>
    </row>
    <row r="462" spans="1:35" x14ac:dyDescent="0.35">
      <c r="A462" s="72">
        <v>9995</v>
      </c>
      <c r="B462" s="72" t="s">
        <v>649</v>
      </c>
      <c r="C462" s="72">
        <v>110</v>
      </c>
      <c r="D462" s="72">
        <v>140</v>
      </c>
      <c r="E462" s="68">
        <v>40428</v>
      </c>
      <c r="F462" s="72">
        <v>1.5</v>
      </c>
      <c r="G462" s="72">
        <v>3.1</v>
      </c>
      <c r="H462" s="72">
        <v>0</v>
      </c>
      <c r="I462" s="72">
        <v>1</v>
      </c>
      <c r="J462" s="72" t="s">
        <v>337</v>
      </c>
      <c r="K462" s="72">
        <v>3359682</v>
      </c>
      <c r="L462" s="72"/>
      <c r="M462" s="72"/>
      <c r="N462" s="68">
        <v>72686</v>
      </c>
      <c r="O462" s="68">
        <v>72686</v>
      </c>
      <c r="P462" s="68">
        <v>72686</v>
      </c>
      <c r="Q462" s="68">
        <v>72686</v>
      </c>
      <c r="R462" s="72" t="s">
        <v>5463</v>
      </c>
      <c r="S462" s="72" t="s">
        <v>3058</v>
      </c>
      <c r="T462" s="70">
        <f>IF(Exts[cTB52]=DATE(2099,1,1), 0, IF(Exts[minV]&gt;52, 1, 2))</f>
        <v>0</v>
      </c>
      <c r="U462" s="69">
        <f t="shared" si="14"/>
        <v>0</v>
      </c>
      <c r="V462" s="69">
        <f>IF(Exts[cTB60]=DATE(2099,1,1), 0, IF(Exts[minV]&gt;60.9, 1, 2))</f>
        <v>0</v>
      </c>
      <c r="W462" s="70">
        <f>IF(Exts[cTB61-67]=DATE(2099,1,1), 0, IF(Exts[minV]&gt;67.9, 1, 2))</f>
        <v>0</v>
      </c>
      <c r="X462" s="70">
        <f>IF( OR( Exts[cTB68]=DATE(2099,1,1), Exts[Mext]=0 ), 0, IF( OR( Exts[maxV]&lt;68, Exts[minV]&gt;68 ), 2, 3)  )</f>
        <v>0</v>
      </c>
      <c r="Y462" s="71">
        <f>IF(SUBTOTAL(3,Exts[avgusers]),Exts[avgusers],0)</f>
        <v>110</v>
      </c>
      <c r="Z462" s="69">
        <f ca="1">IF(SUBTOTAL(3,Exts[CurVersion]),TODAY()-Exts[CurVersion],0)</f>
        <v>3297</v>
      </c>
      <c r="AA462" s="69">
        <f>IF(Exts[cTB52]=DATE(2099,1,1), 0, Exts[cTB52]-$AA$6)</f>
        <v>0</v>
      </c>
      <c r="AB462" s="69">
        <f>IF(Exts[[#This Row],[cTB60]]=DATE(2099,1,1), 0, Exts[[#This Row],[cTB60]]-$AA$7)</f>
        <v>0</v>
      </c>
      <c r="AC462" s="69">
        <f>IF(Exts[[#This Row],[cTB68]]=DATE(2099,1,1), 0, Exts[[#This Row],[cTB68]]-$AA$8)</f>
        <v>0</v>
      </c>
      <c r="AD462" s="70">
        <f t="shared" si="15"/>
        <v>444</v>
      </c>
      <c r="AE462" s="70"/>
      <c r="AF462" s="70">
        <f>IF(Exts[[#This Row],[OID]], INDEX( Exts[], MATCH(Exts[[#This Row],[OID]],Exts[ID],0), MATCH("avgusers", Exts[#Headers],0) )+1, Exts[[#This Row],[avgusers]])</f>
        <v>110</v>
      </c>
      <c r="AG462" s="70"/>
      <c r="AH462" s="70"/>
      <c r="AI462" s="70"/>
    </row>
    <row r="463" spans="1:35" x14ac:dyDescent="0.35">
      <c r="A463" s="72">
        <v>615980</v>
      </c>
      <c r="B463" s="72" t="s">
        <v>1023</v>
      </c>
      <c r="C463" s="72">
        <v>110</v>
      </c>
      <c r="D463" s="72">
        <v>28</v>
      </c>
      <c r="E463" s="68">
        <v>43278</v>
      </c>
      <c r="F463" s="72">
        <v>52</v>
      </c>
      <c r="G463" s="72">
        <v>60</v>
      </c>
      <c r="H463" s="72">
        <v>0</v>
      </c>
      <c r="I463" s="72">
        <v>1</v>
      </c>
      <c r="J463" s="72" t="s">
        <v>855</v>
      </c>
      <c r="K463" s="72">
        <v>165138</v>
      </c>
      <c r="L463" s="72"/>
      <c r="M463" s="72"/>
      <c r="N463" s="68">
        <v>42330</v>
      </c>
      <c r="O463" s="68">
        <v>43114</v>
      </c>
      <c r="P463" s="68">
        <v>43114</v>
      </c>
      <c r="Q463" s="68">
        <v>72686</v>
      </c>
      <c r="R463" s="72" t="s">
        <v>6435</v>
      </c>
      <c r="S463" s="72" t="s">
        <v>3058</v>
      </c>
      <c r="T463" s="70">
        <f>IF(Exts[cTB52]=DATE(2099,1,1), 0, IF(Exts[minV]&gt;52, 1, 2))</f>
        <v>2</v>
      </c>
      <c r="U463" s="69">
        <f t="shared" si="14"/>
        <v>1</v>
      </c>
      <c r="V463" s="69">
        <f>IF(Exts[cTB60]=DATE(2099,1,1), 0, IF(Exts[minV]&gt;60.9, 1, 2))</f>
        <v>2</v>
      </c>
      <c r="W463" s="70">
        <f>IF(Exts[cTB61-67]=DATE(2099,1,1), 0, IF(Exts[minV]&gt;67.9, 1, 2))</f>
        <v>2</v>
      </c>
      <c r="X463" s="70">
        <f>IF( OR( Exts[cTB68]=DATE(2099,1,1), Exts[Mext]=0 ), 0, IF( OR( Exts[maxV]&lt;68, Exts[minV]&gt;68 ), 2, 3)  )</f>
        <v>0</v>
      </c>
      <c r="Y463" s="71">
        <f>IF(SUBTOTAL(3,Exts[avgusers]),Exts[avgusers],0)</f>
        <v>110</v>
      </c>
      <c r="Z463" s="69">
        <f ca="1">IF(SUBTOTAL(3,Exts[CurVersion]),TODAY()-Exts[CurVersion],0)</f>
        <v>447</v>
      </c>
      <c r="AA463" s="69">
        <f>IF(Exts[cTB52]=DATE(2099,1,1), 0, Exts[cTB52]-$AA$6)</f>
        <v>-468</v>
      </c>
      <c r="AB463" s="69">
        <f>IF(Exts[[#This Row],[cTB60]]=DATE(2099,1,1), 0, Exts[[#This Row],[cTB60]]-$AA$7)</f>
        <v>-146</v>
      </c>
      <c r="AC463" s="69">
        <f>IF(Exts[[#This Row],[cTB68]]=DATE(2099,1,1), 0, Exts[[#This Row],[cTB68]]-$AA$8)</f>
        <v>0</v>
      </c>
      <c r="AD463" s="70">
        <f t="shared" si="15"/>
        <v>445</v>
      </c>
      <c r="AE463" s="70"/>
      <c r="AF463" s="70">
        <f>IF(Exts[[#This Row],[OID]], INDEX( Exts[], MATCH(Exts[[#This Row],[OID]],Exts[ID],0), MATCH("avgusers", Exts[#Headers],0) )+1, Exts[[#This Row],[avgusers]])</f>
        <v>110</v>
      </c>
      <c r="AG463" s="70"/>
      <c r="AH463" s="70"/>
      <c r="AI463" s="70"/>
    </row>
    <row r="464" spans="1:35" x14ac:dyDescent="0.35">
      <c r="A464" s="72">
        <v>646888</v>
      </c>
      <c r="B464" s="72" t="s">
        <v>659</v>
      </c>
      <c r="C464" s="72">
        <v>110</v>
      </c>
      <c r="D464" s="72">
        <v>50</v>
      </c>
      <c r="E464" s="68">
        <v>43652</v>
      </c>
      <c r="F464" s="72">
        <v>68</v>
      </c>
      <c r="G464" s="72">
        <v>100</v>
      </c>
      <c r="H464" s="72">
        <v>1</v>
      </c>
      <c r="I464" s="72">
        <v>1</v>
      </c>
      <c r="J464" s="72" t="s">
        <v>158</v>
      </c>
      <c r="K464" s="72">
        <v>6190978</v>
      </c>
      <c r="L464" s="72"/>
      <c r="M464" s="72"/>
      <c r="N464" s="68">
        <v>43194</v>
      </c>
      <c r="O464" s="68">
        <v>43194</v>
      </c>
      <c r="P464" s="68">
        <v>72686</v>
      </c>
      <c r="Q464" s="68">
        <v>43652</v>
      </c>
      <c r="R464" s="72" t="s">
        <v>6467</v>
      </c>
      <c r="S464" s="72" t="s">
        <v>6468</v>
      </c>
      <c r="T464" s="70">
        <f>IF(Exts[cTB52]=DATE(2099,1,1), 0, IF(Exts[minV]&gt;52, 1, 2))</f>
        <v>1</v>
      </c>
      <c r="U464" s="69">
        <f t="shared" si="14"/>
        <v>0</v>
      </c>
      <c r="V464" s="69">
        <f>IF(Exts[cTB60]=DATE(2099,1,1), 0, IF(Exts[minV]&gt;60.9, 1, 2))</f>
        <v>1</v>
      </c>
      <c r="W464" s="70">
        <f>IF(Exts[cTB61-67]=DATE(2099,1,1), 0, IF(Exts[minV]&gt;67.9, 1, 2))</f>
        <v>0</v>
      </c>
      <c r="X464" s="70">
        <f>IF( OR( Exts[cTB68]=DATE(2099,1,1), Exts[Mext]=0 ), 0, IF( OR( Exts[maxV]&lt;68, Exts[minV]&gt;68 ), 2, 3)  )</f>
        <v>3</v>
      </c>
      <c r="Y464" s="71">
        <f>IF(SUBTOTAL(3,Exts[avgusers]),Exts[avgusers],0)</f>
        <v>110</v>
      </c>
      <c r="Z464" s="69">
        <f ca="1">IF(SUBTOTAL(3,Exts[CurVersion]),TODAY()-Exts[CurVersion],0)</f>
        <v>73</v>
      </c>
      <c r="AA464" s="69">
        <f>IF(Exts[cTB52]=DATE(2099,1,1), 0, Exts[cTB52]-$AA$6)</f>
        <v>396</v>
      </c>
      <c r="AB464" s="69">
        <f>IF(Exts[[#This Row],[cTB60]]=DATE(2099,1,1), 0, Exts[[#This Row],[cTB60]]-$AA$7)</f>
        <v>-66</v>
      </c>
      <c r="AC464" s="69">
        <f>IF(Exts[[#This Row],[cTB68]]=DATE(2099,1,1), 0, Exts[[#This Row],[cTB68]]-$AA$8)</f>
        <v>-45</v>
      </c>
      <c r="AD464" s="70">
        <f t="shared" si="15"/>
        <v>446</v>
      </c>
      <c r="AE464" s="70"/>
      <c r="AF464" s="70">
        <f>IF(Exts[[#This Row],[OID]], INDEX( Exts[], MATCH(Exts[[#This Row],[OID]],Exts[ID],0), MATCH("avgusers", Exts[#Headers],0) )+1, Exts[[#This Row],[avgusers]])</f>
        <v>110</v>
      </c>
      <c r="AG464" s="70"/>
      <c r="AH464" s="70"/>
      <c r="AI464" s="70"/>
    </row>
    <row r="465" spans="1:35" x14ac:dyDescent="0.35">
      <c r="A465" s="72">
        <v>6415</v>
      </c>
      <c r="B465" s="72" t="s">
        <v>650</v>
      </c>
      <c r="C465" s="72">
        <v>107</v>
      </c>
      <c r="D465" s="72">
        <v>70</v>
      </c>
      <c r="E465" s="68">
        <v>42856</v>
      </c>
      <c r="F465" s="72">
        <v>3</v>
      </c>
      <c r="G465" s="72">
        <v>10</v>
      </c>
      <c r="H465" s="72">
        <v>0</v>
      </c>
      <c r="I465" s="72">
        <v>3</v>
      </c>
      <c r="J465" s="72" t="s">
        <v>651</v>
      </c>
      <c r="K465" s="72">
        <v>715307</v>
      </c>
      <c r="L465" s="72">
        <v>2037635</v>
      </c>
      <c r="M465" s="72">
        <v>137354</v>
      </c>
      <c r="N465" s="68">
        <v>72686</v>
      </c>
      <c r="O465" s="68">
        <v>72686</v>
      </c>
      <c r="P465" s="68">
        <v>72686</v>
      </c>
      <c r="Q465" s="68">
        <v>72686</v>
      </c>
      <c r="R465" s="72" t="s">
        <v>5375</v>
      </c>
      <c r="S465" s="72" t="s">
        <v>5376</v>
      </c>
      <c r="T465" s="70">
        <f>IF(Exts[cTB52]=DATE(2099,1,1), 0, IF(Exts[minV]&gt;52, 1, 2))</f>
        <v>0</v>
      </c>
      <c r="U465" s="69">
        <f t="shared" si="14"/>
        <v>0</v>
      </c>
      <c r="V465" s="69">
        <f>IF(Exts[cTB60]=DATE(2099,1,1), 0, IF(Exts[minV]&gt;60.9, 1, 2))</f>
        <v>0</v>
      </c>
      <c r="W465" s="70">
        <f>IF(Exts[cTB61-67]=DATE(2099,1,1), 0, IF(Exts[minV]&gt;67.9, 1, 2))</f>
        <v>0</v>
      </c>
      <c r="X465" s="70">
        <f>IF( OR( Exts[cTB68]=DATE(2099,1,1), Exts[Mext]=0 ), 0, IF( OR( Exts[maxV]&lt;68, Exts[minV]&gt;68 ), 2, 3)  )</f>
        <v>0</v>
      </c>
      <c r="Y465" s="71">
        <f>IF(SUBTOTAL(3,Exts[avgusers]),Exts[avgusers],0)</f>
        <v>107</v>
      </c>
      <c r="Z465" s="69">
        <f ca="1">IF(SUBTOTAL(3,Exts[CurVersion]),TODAY()-Exts[CurVersion],0)</f>
        <v>869</v>
      </c>
      <c r="AA465" s="69">
        <f>IF(Exts[cTB52]=DATE(2099,1,1), 0, Exts[cTB52]-$AA$6)</f>
        <v>0</v>
      </c>
      <c r="AB465" s="69">
        <f>IF(Exts[[#This Row],[cTB60]]=DATE(2099,1,1), 0, Exts[[#This Row],[cTB60]]-$AA$7)</f>
        <v>0</v>
      </c>
      <c r="AC465" s="69">
        <f>IF(Exts[[#This Row],[cTB68]]=DATE(2099,1,1), 0, Exts[[#This Row],[cTB68]]-$AA$8)</f>
        <v>0</v>
      </c>
      <c r="AD465" s="70">
        <f t="shared" si="15"/>
        <v>447</v>
      </c>
      <c r="AE465" s="70"/>
      <c r="AF465" s="70">
        <f>IF(Exts[[#This Row],[OID]], INDEX( Exts[], MATCH(Exts[[#This Row],[OID]],Exts[ID],0), MATCH("avgusers", Exts[#Headers],0) )+1, Exts[[#This Row],[avgusers]])</f>
        <v>107</v>
      </c>
      <c r="AG465" s="70"/>
      <c r="AH465" s="70"/>
      <c r="AI465" s="70"/>
    </row>
    <row r="466" spans="1:35" x14ac:dyDescent="0.35">
      <c r="A466" s="72">
        <v>11771</v>
      </c>
      <c r="B466" s="72" t="s">
        <v>2263</v>
      </c>
      <c r="C466" s="72">
        <v>107</v>
      </c>
      <c r="D466" s="72">
        <v>24</v>
      </c>
      <c r="E466" s="68">
        <v>40550</v>
      </c>
      <c r="F466" s="72">
        <v>3</v>
      </c>
      <c r="G466" s="72">
        <v>12</v>
      </c>
      <c r="H466" s="72">
        <v>0</v>
      </c>
      <c r="I466" s="72">
        <v>1</v>
      </c>
      <c r="J466" s="72" t="s">
        <v>948</v>
      </c>
      <c r="K466" s="72">
        <v>4723245</v>
      </c>
      <c r="L466" s="72"/>
      <c r="M466" s="72"/>
      <c r="N466" s="68">
        <v>72686</v>
      </c>
      <c r="O466" s="68">
        <v>72686</v>
      </c>
      <c r="P466" s="68">
        <v>72686</v>
      </c>
      <c r="Q466" s="68">
        <v>72686</v>
      </c>
      <c r="R466" s="72" t="s">
        <v>5498</v>
      </c>
      <c r="S466" s="72" t="s">
        <v>5499</v>
      </c>
      <c r="T466" s="70">
        <f>IF(Exts[cTB52]=DATE(2099,1,1), 0, IF(Exts[minV]&gt;52, 1, 2))</f>
        <v>0</v>
      </c>
      <c r="U466" s="69">
        <f t="shared" si="14"/>
        <v>0</v>
      </c>
      <c r="V466" s="69">
        <f>IF(Exts[cTB60]=DATE(2099,1,1), 0, IF(Exts[minV]&gt;60.9, 1, 2))</f>
        <v>0</v>
      </c>
      <c r="W466" s="70">
        <f>IF(Exts[cTB61-67]=DATE(2099,1,1), 0, IF(Exts[minV]&gt;67.9, 1, 2))</f>
        <v>0</v>
      </c>
      <c r="X466" s="70">
        <f>IF( OR( Exts[cTB68]=DATE(2099,1,1), Exts[Mext]=0 ), 0, IF( OR( Exts[maxV]&lt;68, Exts[minV]&gt;68 ), 2, 3)  )</f>
        <v>0</v>
      </c>
      <c r="Y466" s="71">
        <f>IF(SUBTOTAL(3,Exts[avgusers]),Exts[avgusers],0)</f>
        <v>107</v>
      </c>
      <c r="Z466" s="69">
        <f ca="1">IF(SUBTOTAL(3,Exts[CurVersion]),TODAY()-Exts[CurVersion],0)</f>
        <v>3175</v>
      </c>
      <c r="AA466" s="69">
        <f>IF(Exts[cTB52]=DATE(2099,1,1), 0, Exts[cTB52]-$AA$6)</f>
        <v>0</v>
      </c>
      <c r="AB466" s="69">
        <f>IF(Exts[[#This Row],[cTB60]]=DATE(2099,1,1), 0, Exts[[#This Row],[cTB60]]-$AA$7)</f>
        <v>0</v>
      </c>
      <c r="AC466" s="69">
        <f>IF(Exts[[#This Row],[cTB68]]=DATE(2099,1,1), 0, Exts[[#This Row],[cTB68]]-$AA$8)</f>
        <v>0</v>
      </c>
      <c r="AD466" s="70">
        <f t="shared" si="15"/>
        <v>448</v>
      </c>
      <c r="AE466" s="70"/>
      <c r="AF466" s="70">
        <f>IF(Exts[[#This Row],[OID]], INDEX( Exts[], MATCH(Exts[[#This Row],[OID]],Exts[ID],0), MATCH("avgusers", Exts[#Headers],0) )+1, Exts[[#This Row],[avgusers]])</f>
        <v>107</v>
      </c>
      <c r="AG466" s="70"/>
      <c r="AH466" s="70"/>
      <c r="AI466" s="70"/>
    </row>
    <row r="467" spans="1:35" x14ac:dyDescent="0.35">
      <c r="A467" s="72">
        <v>370110</v>
      </c>
      <c r="B467" s="72" t="s">
        <v>2116</v>
      </c>
      <c r="C467" s="72">
        <v>106</v>
      </c>
      <c r="D467" s="72">
        <v>26</v>
      </c>
      <c r="E467" s="68">
        <v>41012</v>
      </c>
      <c r="F467" s="72">
        <v>5</v>
      </c>
      <c r="G467" s="72">
        <v>31</v>
      </c>
      <c r="H467" s="72">
        <v>0</v>
      </c>
      <c r="I467" s="72">
        <v>1</v>
      </c>
      <c r="J467" s="72" t="s">
        <v>167</v>
      </c>
      <c r="K467" s="72">
        <v>630411</v>
      </c>
      <c r="L467" s="72"/>
      <c r="M467" s="72"/>
      <c r="N467" s="68">
        <v>72686</v>
      </c>
      <c r="O467" s="68">
        <v>72686</v>
      </c>
      <c r="P467" s="68">
        <v>72686</v>
      </c>
      <c r="Q467" s="68">
        <v>72686</v>
      </c>
      <c r="R467" s="72" t="s">
        <v>6009</v>
      </c>
      <c r="S467" s="72" t="s">
        <v>3058</v>
      </c>
      <c r="T467" s="70">
        <f>IF(Exts[cTB52]=DATE(2099,1,1), 0, IF(Exts[minV]&gt;52, 1, 2))</f>
        <v>0</v>
      </c>
      <c r="U467" s="69">
        <f t="shared" si="14"/>
        <v>0</v>
      </c>
      <c r="V467" s="69">
        <f>IF(Exts[cTB60]=DATE(2099,1,1), 0, IF(Exts[minV]&gt;60.9, 1, 2))</f>
        <v>0</v>
      </c>
      <c r="W467" s="70">
        <f>IF(Exts[cTB61-67]=DATE(2099,1,1), 0, IF(Exts[minV]&gt;67.9, 1, 2))</f>
        <v>0</v>
      </c>
      <c r="X467" s="70">
        <f>IF( OR( Exts[cTB68]=DATE(2099,1,1), Exts[Mext]=0 ), 0, IF( OR( Exts[maxV]&lt;68, Exts[minV]&gt;68 ), 2, 3)  )</f>
        <v>0</v>
      </c>
      <c r="Y467" s="71">
        <f>IF(SUBTOTAL(3,Exts[avgusers]),Exts[avgusers],0)</f>
        <v>106</v>
      </c>
      <c r="Z467" s="69">
        <f ca="1">IF(SUBTOTAL(3,Exts[CurVersion]),TODAY()-Exts[CurVersion],0)</f>
        <v>2713</v>
      </c>
      <c r="AA467" s="69">
        <f>IF(Exts[cTB52]=DATE(2099,1,1), 0, Exts[cTB52]-$AA$6)</f>
        <v>0</v>
      </c>
      <c r="AB467" s="69">
        <f>IF(Exts[[#This Row],[cTB60]]=DATE(2099,1,1), 0, Exts[[#This Row],[cTB60]]-$AA$7)</f>
        <v>0</v>
      </c>
      <c r="AC467" s="69">
        <f>IF(Exts[[#This Row],[cTB68]]=DATE(2099,1,1), 0, Exts[[#This Row],[cTB68]]-$AA$8)</f>
        <v>0</v>
      </c>
      <c r="AD467" s="70">
        <f t="shared" si="15"/>
        <v>449</v>
      </c>
      <c r="AE467" s="70"/>
      <c r="AF467" s="70">
        <f>IF(Exts[[#This Row],[OID]], INDEX( Exts[], MATCH(Exts[[#This Row],[OID]],Exts[ID],0), MATCH("avgusers", Exts[#Headers],0) )+1, Exts[[#This Row],[avgusers]])</f>
        <v>106</v>
      </c>
      <c r="AG467" s="70"/>
      <c r="AH467" s="70"/>
      <c r="AI467" s="70"/>
    </row>
    <row r="468" spans="1:35" x14ac:dyDescent="0.35">
      <c r="A468" s="72">
        <v>10558</v>
      </c>
      <c r="B468" s="72" t="s">
        <v>937</v>
      </c>
      <c r="C468" s="72">
        <v>105</v>
      </c>
      <c r="D468" s="72">
        <v>23</v>
      </c>
      <c r="E468" s="68">
        <v>41301</v>
      </c>
      <c r="F468" s="72">
        <v>3</v>
      </c>
      <c r="G468" s="72">
        <v>31</v>
      </c>
      <c r="H468" s="72">
        <v>0</v>
      </c>
      <c r="I468" s="72">
        <v>1</v>
      </c>
      <c r="J468" s="72" t="s">
        <v>1034</v>
      </c>
      <c r="K468" s="72">
        <v>208639</v>
      </c>
      <c r="L468" s="72"/>
      <c r="M468" s="72"/>
      <c r="N468" s="68">
        <v>72686</v>
      </c>
      <c r="O468" s="68">
        <v>72686</v>
      </c>
      <c r="P468" s="68">
        <v>72686</v>
      </c>
      <c r="Q468" s="68">
        <v>72686</v>
      </c>
      <c r="R468" s="72" t="s">
        <v>5474</v>
      </c>
      <c r="S468" s="72" t="s">
        <v>5475</v>
      </c>
      <c r="T468" s="70">
        <f>IF(Exts[cTB52]=DATE(2099,1,1), 0, IF(Exts[minV]&gt;52, 1, 2))</f>
        <v>0</v>
      </c>
      <c r="U468" s="69">
        <f t="shared" ref="U468:U531" si="16">IF(AND($F468&lt;=58,$G468&gt;=58),1,0)</f>
        <v>0</v>
      </c>
      <c r="V468" s="69">
        <f>IF(Exts[cTB60]=DATE(2099,1,1), 0, IF(Exts[minV]&gt;60.9, 1, 2))</f>
        <v>0</v>
      </c>
      <c r="W468" s="70">
        <f>IF(Exts[cTB61-67]=DATE(2099,1,1), 0, IF(Exts[minV]&gt;67.9, 1, 2))</f>
        <v>0</v>
      </c>
      <c r="X468" s="70">
        <f>IF( OR( Exts[cTB68]=DATE(2099,1,1), Exts[Mext]=0 ), 0, IF( OR( Exts[maxV]&lt;68, Exts[minV]&gt;68 ), 2, 3)  )</f>
        <v>0</v>
      </c>
      <c r="Y468" s="71">
        <f>IF(SUBTOTAL(3,Exts[avgusers]),Exts[avgusers],0)</f>
        <v>105</v>
      </c>
      <c r="Z468" s="69">
        <f ca="1">IF(SUBTOTAL(3,Exts[CurVersion]),TODAY()-Exts[CurVersion],0)</f>
        <v>2424</v>
      </c>
      <c r="AA468" s="69">
        <f>IF(Exts[cTB52]=DATE(2099,1,1), 0, Exts[cTB52]-$AA$6)</f>
        <v>0</v>
      </c>
      <c r="AB468" s="69">
        <f>IF(Exts[[#This Row],[cTB60]]=DATE(2099,1,1), 0, Exts[[#This Row],[cTB60]]-$AA$7)</f>
        <v>0</v>
      </c>
      <c r="AC468" s="69">
        <f>IF(Exts[[#This Row],[cTB68]]=DATE(2099,1,1), 0, Exts[[#This Row],[cTB68]]-$AA$8)</f>
        <v>0</v>
      </c>
      <c r="AD468" s="70">
        <f t="shared" ref="AD468:AD531" si="17">ROW()-18</f>
        <v>450</v>
      </c>
      <c r="AE468" s="70"/>
      <c r="AF468" s="70">
        <f>IF(Exts[[#This Row],[OID]], INDEX( Exts[], MATCH(Exts[[#This Row],[OID]],Exts[ID],0), MATCH("avgusers", Exts[#Headers],0) )+1, Exts[[#This Row],[avgusers]])</f>
        <v>105</v>
      </c>
      <c r="AG468" s="70"/>
      <c r="AH468" s="70"/>
      <c r="AI468" s="70"/>
    </row>
    <row r="469" spans="1:35" x14ac:dyDescent="0.35">
      <c r="A469" s="72">
        <v>745576</v>
      </c>
      <c r="B469" s="72" t="s">
        <v>1070</v>
      </c>
      <c r="C469" s="72">
        <v>105</v>
      </c>
      <c r="D469" s="72">
        <v>16</v>
      </c>
      <c r="E469" s="68">
        <v>43707</v>
      </c>
      <c r="F469" s="72">
        <v>68</v>
      </c>
      <c r="G469" s="72">
        <v>100</v>
      </c>
      <c r="H469" s="72">
        <v>1</v>
      </c>
      <c r="I469" s="72">
        <v>1</v>
      </c>
      <c r="J469" s="72" t="s">
        <v>1071</v>
      </c>
      <c r="K469" s="72">
        <v>12624115</v>
      </c>
      <c r="L469" s="72"/>
      <c r="M469" s="72"/>
      <c r="N469" s="68">
        <v>42831</v>
      </c>
      <c r="O469" s="68">
        <v>43216</v>
      </c>
      <c r="P469" s="68">
        <v>72686</v>
      </c>
      <c r="Q469" s="68">
        <v>43707</v>
      </c>
      <c r="R469" s="72" t="s">
        <v>6586</v>
      </c>
      <c r="S469" s="72" t="s">
        <v>3058</v>
      </c>
      <c r="T469" s="70">
        <f>IF(Exts[cTB52]=DATE(2099,1,1), 0, IF(Exts[minV]&gt;52, 1, 2))</f>
        <v>1</v>
      </c>
      <c r="U469" s="69">
        <f t="shared" si="16"/>
        <v>0</v>
      </c>
      <c r="V469" s="69">
        <f>IF(Exts[cTB60]=DATE(2099,1,1), 0, IF(Exts[minV]&gt;60.9, 1, 2))</f>
        <v>1</v>
      </c>
      <c r="W469" s="70">
        <f>IF(Exts[cTB61-67]=DATE(2099,1,1), 0, IF(Exts[minV]&gt;67.9, 1, 2))</f>
        <v>0</v>
      </c>
      <c r="X469" s="70">
        <f>IF( OR( Exts[cTB68]=DATE(2099,1,1), Exts[Mext]=0 ), 0, IF( OR( Exts[maxV]&lt;68, Exts[minV]&gt;68 ), 2, 3)  )</f>
        <v>3</v>
      </c>
      <c r="Y469" s="71">
        <f>IF(SUBTOTAL(3,Exts[avgusers]),Exts[avgusers],0)</f>
        <v>105</v>
      </c>
      <c r="Z469" s="69">
        <f ca="1">IF(SUBTOTAL(3,Exts[CurVersion]),TODAY()-Exts[CurVersion],0)</f>
        <v>18</v>
      </c>
      <c r="AA469" s="69">
        <f>IF(Exts[cTB52]=DATE(2099,1,1), 0, Exts[cTB52]-$AA$6)</f>
        <v>33</v>
      </c>
      <c r="AB469" s="69">
        <f>IF(Exts[[#This Row],[cTB60]]=DATE(2099,1,1), 0, Exts[[#This Row],[cTB60]]-$AA$7)</f>
        <v>-44</v>
      </c>
      <c r="AC469" s="69">
        <f>IF(Exts[[#This Row],[cTB68]]=DATE(2099,1,1), 0, Exts[[#This Row],[cTB68]]-$AA$8)</f>
        <v>10</v>
      </c>
      <c r="AD469" s="70">
        <f t="shared" si="17"/>
        <v>451</v>
      </c>
      <c r="AE469" s="70"/>
      <c r="AF469" s="70">
        <f>IF(Exts[[#This Row],[OID]], INDEX( Exts[], MATCH(Exts[[#This Row],[OID]],Exts[ID],0), MATCH("avgusers", Exts[#Headers],0) )+1, Exts[[#This Row],[avgusers]])</f>
        <v>105</v>
      </c>
      <c r="AG469" s="70"/>
      <c r="AH469" s="70"/>
      <c r="AI469" s="70"/>
    </row>
    <row r="470" spans="1:35" x14ac:dyDescent="0.35">
      <c r="A470" s="72">
        <v>315875</v>
      </c>
      <c r="B470" s="72" t="s">
        <v>647</v>
      </c>
      <c r="C470" s="72">
        <v>103</v>
      </c>
      <c r="D470" s="72">
        <v>79</v>
      </c>
      <c r="E470" s="68">
        <v>40801</v>
      </c>
      <c r="F470" s="72">
        <v>5</v>
      </c>
      <c r="G470" s="72">
        <v>9</v>
      </c>
      <c r="H470" s="72">
        <v>0</v>
      </c>
      <c r="I470" s="72">
        <v>1</v>
      </c>
      <c r="J470" s="72" t="s">
        <v>335</v>
      </c>
      <c r="K470" s="72">
        <v>5889896</v>
      </c>
      <c r="L470" s="72"/>
      <c r="M470" s="72"/>
      <c r="N470" s="68">
        <v>72686</v>
      </c>
      <c r="O470" s="68">
        <v>72686</v>
      </c>
      <c r="P470" s="68">
        <v>72686</v>
      </c>
      <c r="Q470" s="68">
        <v>72686</v>
      </c>
      <c r="R470" s="72" t="s">
        <v>5842</v>
      </c>
      <c r="S470" s="72" t="s">
        <v>3058</v>
      </c>
      <c r="T470" s="70">
        <f>IF(Exts[cTB52]=DATE(2099,1,1), 0, IF(Exts[minV]&gt;52, 1, 2))</f>
        <v>0</v>
      </c>
      <c r="U470" s="69">
        <f t="shared" si="16"/>
        <v>0</v>
      </c>
      <c r="V470" s="69">
        <f>IF(Exts[cTB60]=DATE(2099,1,1), 0, IF(Exts[minV]&gt;60.9, 1, 2))</f>
        <v>0</v>
      </c>
      <c r="W470" s="70">
        <f>IF(Exts[cTB61-67]=DATE(2099,1,1), 0, IF(Exts[minV]&gt;67.9, 1, 2))</f>
        <v>0</v>
      </c>
      <c r="X470" s="70">
        <f>IF( OR( Exts[cTB68]=DATE(2099,1,1), Exts[Mext]=0 ), 0, IF( OR( Exts[maxV]&lt;68, Exts[minV]&gt;68 ), 2, 3)  )</f>
        <v>0</v>
      </c>
      <c r="Y470" s="71">
        <f>IF(SUBTOTAL(3,Exts[avgusers]),Exts[avgusers],0)</f>
        <v>103</v>
      </c>
      <c r="Z470" s="69">
        <f ca="1">IF(SUBTOTAL(3,Exts[CurVersion]),TODAY()-Exts[CurVersion],0)</f>
        <v>2924</v>
      </c>
      <c r="AA470" s="69">
        <f>IF(Exts[cTB52]=DATE(2099,1,1), 0, Exts[cTB52]-$AA$6)</f>
        <v>0</v>
      </c>
      <c r="AB470" s="69">
        <f>IF(Exts[[#This Row],[cTB60]]=DATE(2099,1,1), 0, Exts[[#This Row],[cTB60]]-$AA$7)</f>
        <v>0</v>
      </c>
      <c r="AC470" s="69">
        <f>IF(Exts[[#This Row],[cTB68]]=DATE(2099,1,1), 0, Exts[[#This Row],[cTB68]]-$AA$8)</f>
        <v>0</v>
      </c>
      <c r="AD470" s="70">
        <f t="shared" si="17"/>
        <v>452</v>
      </c>
      <c r="AE470" s="70"/>
      <c r="AF470" s="70">
        <f>IF(Exts[[#This Row],[OID]], INDEX( Exts[], MATCH(Exts[[#This Row],[OID]],Exts[ID],0), MATCH("avgusers", Exts[#Headers],0) )+1, Exts[[#This Row],[avgusers]])</f>
        <v>103</v>
      </c>
      <c r="AG470" s="70"/>
      <c r="AH470" s="70"/>
      <c r="AI470" s="70"/>
    </row>
    <row r="471" spans="1:35" x14ac:dyDescent="0.35">
      <c r="A471" s="72">
        <v>2471</v>
      </c>
      <c r="B471" s="72" t="s">
        <v>652</v>
      </c>
      <c r="C471" s="72">
        <v>101</v>
      </c>
      <c r="D471" s="72">
        <v>111</v>
      </c>
      <c r="E471" s="68">
        <v>42792</v>
      </c>
      <c r="F471" s="72">
        <v>30</v>
      </c>
      <c r="G471" s="72">
        <v>45</v>
      </c>
      <c r="H471" s="72">
        <v>0</v>
      </c>
      <c r="I471" s="72">
        <v>1</v>
      </c>
      <c r="J471" s="72" t="s">
        <v>338</v>
      </c>
      <c r="K471" s="72">
        <v>2846</v>
      </c>
      <c r="L471" s="72"/>
      <c r="M471" s="72"/>
      <c r="N471" s="68">
        <v>72686</v>
      </c>
      <c r="O471" s="68">
        <v>72686</v>
      </c>
      <c r="P471" s="68">
        <v>72686</v>
      </c>
      <c r="Q471" s="68">
        <v>72686</v>
      </c>
      <c r="R471" s="72" t="s">
        <v>5129</v>
      </c>
      <c r="S471" s="72" t="s">
        <v>5130</v>
      </c>
      <c r="T471" s="70">
        <f>IF(Exts[cTB52]=DATE(2099,1,1), 0, IF(Exts[minV]&gt;52, 1, 2))</f>
        <v>0</v>
      </c>
      <c r="U471" s="69">
        <f t="shared" si="16"/>
        <v>0</v>
      </c>
      <c r="V471" s="69">
        <f>IF(Exts[cTB60]=DATE(2099,1,1), 0, IF(Exts[minV]&gt;60.9, 1, 2))</f>
        <v>0</v>
      </c>
      <c r="W471" s="70">
        <f>IF(Exts[cTB61-67]=DATE(2099,1,1), 0, IF(Exts[minV]&gt;67.9, 1, 2))</f>
        <v>0</v>
      </c>
      <c r="X471" s="70">
        <f>IF( OR( Exts[cTB68]=DATE(2099,1,1), Exts[Mext]=0 ), 0, IF( OR( Exts[maxV]&lt;68, Exts[minV]&gt;68 ), 2, 3)  )</f>
        <v>0</v>
      </c>
      <c r="Y471" s="71">
        <f>IF(SUBTOTAL(3,Exts[avgusers]),Exts[avgusers],0)</f>
        <v>101</v>
      </c>
      <c r="Z471" s="69">
        <f ca="1">IF(SUBTOTAL(3,Exts[CurVersion]),TODAY()-Exts[CurVersion],0)</f>
        <v>933</v>
      </c>
      <c r="AA471" s="69">
        <f>IF(Exts[cTB52]=DATE(2099,1,1), 0, Exts[cTB52]-$AA$6)</f>
        <v>0</v>
      </c>
      <c r="AB471" s="69">
        <f>IF(Exts[[#This Row],[cTB60]]=DATE(2099,1,1), 0, Exts[[#This Row],[cTB60]]-$AA$7)</f>
        <v>0</v>
      </c>
      <c r="AC471" s="69">
        <f>IF(Exts[[#This Row],[cTB68]]=DATE(2099,1,1), 0, Exts[[#This Row],[cTB68]]-$AA$8)</f>
        <v>0</v>
      </c>
      <c r="AD471" s="70">
        <f t="shared" si="17"/>
        <v>453</v>
      </c>
      <c r="AE471" s="70"/>
      <c r="AF471" s="70">
        <f>IF(Exts[[#This Row],[OID]], INDEX( Exts[], MATCH(Exts[[#This Row],[OID]],Exts[ID],0), MATCH("avgusers", Exts[#Headers],0) )+1, Exts[[#This Row],[avgusers]])</f>
        <v>101</v>
      </c>
      <c r="AG471" s="70"/>
      <c r="AH471" s="70"/>
      <c r="AI471" s="70"/>
    </row>
    <row r="472" spans="1:35" x14ac:dyDescent="0.35">
      <c r="A472" s="72">
        <v>123887</v>
      </c>
      <c r="B472" s="72" t="s">
        <v>993</v>
      </c>
      <c r="C472" s="72">
        <v>99</v>
      </c>
      <c r="D472" s="72">
        <v>32</v>
      </c>
      <c r="E472" s="68">
        <v>42098</v>
      </c>
      <c r="F472" s="72">
        <v>2</v>
      </c>
      <c r="G472" s="72">
        <v>31</v>
      </c>
      <c r="H472" s="72">
        <v>0</v>
      </c>
      <c r="I472" s="72">
        <v>1</v>
      </c>
      <c r="J472" s="72" t="s">
        <v>994</v>
      </c>
      <c r="K472" s="72">
        <v>5256402</v>
      </c>
      <c r="L472" s="72"/>
      <c r="M472" s="72"/>
      <c r="N472" s="68">
        <v>72686</v>
      </c>
      <c r="O472" s="68">
        <v>72686</v>
      </c>
      <c r="P472" s="68">
        <v>72686</v>
      </c>
      <c r="Q472" s="68">
        <v>72686</v>
      </c>
      <c r="R472" s="72" t="s">
        <v>5651</v>
      </c>
      <c r="S472" s="72" t="s">
        <v>6775</v>
      </c>
      <c r="T472" s="70">
        <f>IF(Exts[cTB52]=DATE(2099,1,1), 0, IF(Exts[minV]&gt;52, 1, 2))</f>
        <v>0</v>
      </c>
      <c r="U472" s="69">
        <f t="shared" si="16"/>
        <v>0</v>
      </c>
      <c r="V472" s="69">
        <f>IF(Exts[cTB60]=DATE(2099,1,1), 0, IF(Exts[minV]&gt;60.9, 1, 2))</f>
        <v>0</v>
      </c>
      <c r="W472" s="70">
        <f>IF(Exts[cTB61-67]=DATE(2099,1,1), 0, IF(Exts[minV]&gt;67.9, 1, 2))</f>
        <v>0</v>
      </c>
      <c r="X472" s="70">
        <f>IF( OR( Exts[cTB68]=DATE(2099,1,1), Exts[Mext]=0 ), 0, IF( OR( Exts[maxV]&lt;68, Exts[minV]&gt;68 ), 2, 3)  )</f>
        <v>0</v>
      </c>
      <c r="Y472" s="71">
        <f>IF(SUBTOTAL(3,Exts[avgusers]),Exts[avgusers],0)</f>
        <v>99</v>
      </c>
      <c r="Z472" s="69">
        <f ca="1">IF(SUBTOTAL(3,Exts[CurVersion]),TODAY()-Exts[CurVersion],0)</f>
        <v>1627</v>
      </c>
      <c r="AA472" s="69">
        <f>IF(Exts[cTB52]=DATE(2099,1,1), 0, Exts[cTB52]-$AA$6)</f>
        <v>0</v>
      </c>
      <c r="AB472" s="69">
        <f>IF(Exts[[#This Row],[cTB60]]=DATE(2099,1,1), 0, Exts[[#This Row],[cTB60]]-$AA$7)</f>
        <v>0</v>
      </c>
      <c r="AC472" s="69">
        <f>IF(Exts[[#This Row],[cTB68]]=DATE(2099,1,1), 0, Exts[[#This Row],[cTB68]]-$AA$8)</f>
        <v>0</v>
      </c>
      <c r="AD472" s="70">
        <f t="shared" si="17"/>
        <v>454</v>
      </c>
      <c r="AE472" s="70"/>
      <c r="AF472" s="70">
        <f>IF(Exts[[#This Row],[OID]], INDEX( Exts[], MATCH(Exts[[#This Row],[OID]],Exts[ID],0), MATCH("avgusers", Exts[#Headers],0) )+1, Exts[[#This Row],[avgusers]])</f>
        <v>99</v>
      </c>
      <c r="AG472" s="70"/>
      <c r="AH472" s="70"/>
      <c r="AI472" s="70"/>
    </row>
    <row r="473" spans="1:35" x14ac:dyDescent="0.35">
      <c r="A473" s="72">
        <v>934975</v>
      </c>
      <c r="B473" s="72" t="s">
        <v>661</v>
      </c>
      <c r="C473" s="72">
        <v>98</v>
      </c>
      <c r="D473" s="72">
        <v>46</v>
      </c>
      <c r="E473" s="68">
        <v>43143</v>
      </c>
      <c r="F473" s="72">
        <v>52</v>
      </c>
      <c r="G473" s="72">
        <v>60</v>
      </c>
      <c r="H473" s="72">
        <v>0</v>
      </c>
      <c r="I473" s="72">
        <v>1</v>
      </c>
      <c r="J473" s="72" t="s">
        <v>14</v>
      </c>
      <c r="K473" s="72">
        <v>85036</v>
      </c>
      <c r="L473" s="72"/>
      <c r="M473" s="72"/>
      <c r="N473" s="68">
        <v>43143</v>
      </c>
      <c r="O473" s="68">
        <v>43143</v>
      </c>
      <c r="P473" s="68">
        <v>72686</v>
      </c>
      <c r="Q473" s="68">
        <v>72686</v>
      </c>
      <c r="R473" s="72" t="s">
        <v>6655</v>
      </c>
      <c r="S473" s="72" t="s">
        <v>3058</v>
      </c>
      <c r="T473" s="70">
        <f>IF(Exts[cTB52]=DATE(2099,1,1), 0, IF(Exts[minV]&gt;52, 1, 2))</f>
        <v>2</v>
      </c>
      <c r="U473" s="69">
        <f t="shared" si="16"/>
        <v>1</v>
      </c>
      <c r="V473" s="69">
        <f>IF(Exts[cTB60]=DATE(2099,1,1), 0, IF(Exts[minV]&gt;60.9, 1, 2))</f>
        <v>2</v>
      </c>
      <c r="W473" s="70">
        <f>IF(Exts[cTB61-67]=DATE(2099,1,1), 0, IF(Exts[minV]&gt;67.9, 1, 2))</f>
        <v>0</v>
      </c>
      <c r="X473" s="70">
        <f>IF( OR( Exts[cTB68]=DATE(2099,1,1), Exts[Mext]=0 ), 0, IF( OR( Exts[maxV]&lt;68, Exts[minV]&gt;68 ), 2, 3)  )</f>
        <v>0</v>
      </c>
      <c r="Y473" s="71">
        <f>IF(SUBTOTAL(3,Exts[avgusers]),Exts[avgusers],0)</f>
        <v>98</v>
      </c>
      <c r="Z473" s="69">
        <f ca="1">IF(SUBTOTAL(3,Exts[CurVersion]),TODAY()-Exts[CurVersion],0)</f>
        <v>582</v>
      </c>
      <c r="AA473" s="69">
        <f>IF(Exts[cTB52]=DATE(2099,1,1), 0, Exts[cTB52]-$AA$6)</f>
        <v>345</v>
      </c>
      <c r="AB473" s="69">
        <f>IF(Exts[[#This Row],[cTB60]]=DATE(2099,1,1), 0, Exts[[#This Row],[cTB60]]-$AA$7)</f>
        <v>-117</v>
      </c>
      <c r="AC473" s="69">
        <f>IF(Exts[[#This Row],[cTB68]]=DATE(2099,1,1), 0, Exts[[#This Row],[cTB68]]-$AA$8)</f>
        <v>0</v>
      </c>
      <c r="AD473" s="70">
        <f t="shared" si="17"/>
        <v>455</v>
      </c>
      <c r="AE473" s="70"/>
      <c r="AF473" s="70">
        <f>IF(Exts[[#This Row],[OID]], INDEX( Exts[], MATCH(Exts[[#This Row],[OID]],Exts[ID],0), MATCH("avgusers", Exts[#Headers],0) )+1, Exts[[#This Row],[avgusers]])</f>
        <v>98</v>
      </c>
      <c r="AG473" s="70"/>
      <c r="AH473" s="70"/>
      <c r="AI473" s="70"/>
    </row>
    <row r="474" spans="1:35" x14ac:dyDescent="0.35">
      <c r="A474" s="72">
        <v>3788</v>
      </c>
      <c r="B474" s="72" t="s">
        <v>646</v>
      </c>
      <c r="C474" s="72">
        <v>95</v>
      </c>
      <c r="D474" s="72">
        <v>60</v>
      </c>
      <c r="E474" s="68">
        <v>41990</v>
      </c>
      <c r="F474" s="72">
        <v>1.5</v>
      </c>
      <c r="G474" s="72">
        <v>57</v>
      </c>
      <c r="H474" s="72">
        <v>0</v>
      </c>
      <c r="I474" s="72">
        <v>1</v>
      </c>
      <c r="J474" s="72" t="s">
        <v>289</v>
      </c>
      <c r="K474" s="72">
        <v>66077</v>
      </c>
      <c r="L474" s="72"/>
      <c r="M474" s="72"/>
      <c r="N474" s="68">
        <v>41927</v>
      </c>
      <c r="O474" s="68">
        <v>72686</v>
      </c>
      <c r="P474" s="68">
        <v>72686</v>
      </c>
      <c r="Q474" s="68">
        <v>72686</v>
      </c>
      <c r="R474" s="72" t="s">
        <v>5210</v>
      </c>
      <c r="S474" s="72" t="s">
        <v>5211</v>
      </c>
      <c r="T474" s="70">
        <f>IF(Exts[cTB52]=DATE(2099,1,1), 0, IF(Exts[minV]&gt;52, 1, 2))</f>
        <v>2</v>
      </c>
      <c r="U474" s="69">
        <f t="shared" si="16"/>
        <v>0</v>
      </c>
      <c r="V474" s="69">
        <f>IF(Exts[cTB60]=DATE(2099,1,1), 0, IF(Exts[minV]&gt;60.9, 1, 2))</f>
        <v>0</v>
      </c>
      <c r="W474" s="70">
        <f>IF(Exts[cTB61-67]=DATE(2099,1,1), 0, IF(Exts[minV]&gt;67.9, 1, 2))</f>
        <v>0</v>
      </c>
      <c r="X474" s="70">
        <f>IF( OR( Exts[cTB68]=DATE(2099,1,1), Exts[Mext]=0 ), 0, IF( OR( Exts[maxV]&lt;68, Exts[minV]&gt;68 ), 2, 3)  )</f>
        <v>0</v>
      </c>
      <c r="Y474" s="71">
        <f>IF(SUBTOTAL(3,Exts[avgusers]),Exts[avgusers],0)</f>
        <v>95</v>
      </c>
      <c r="Z474" s="69">
        <f ca="1">IF(SUBTOTAL(3,Exts[CurVersion]),TODAY()-Exts[CurVersion],0)</f>
        <v>1735</v>
      </c>
      <c r="AA474" s="69">
        <f>IF(Exts[cTB52]=DATE(2099,1,1), 0, Exts[cTB52]-$AA$6)</f>
        <v>-871</v>
      </c>
      <c r="AB474" s="69">
        <f>IF(Exts[[#This Row],[cTB60]]=DATE(2099,1,1), 0, Exts[[#This Row],[cTB60]]-$AA$7)</f>
        <v>0</v>
      </c>
      <c r="AC474" s="69">
        <f>IF(Exts[[#This Row],[cTB68]]=DATE(2099,1,1), 0, Exts[[#This Row],[cTB68]]-$AA$8)</f>
        <v>0</v>
      </c>
      <c r="AD474" s="70">
        <f t="shared" si="17"/>
        <v>456</v>
      </c>
      <c r="AE474" s="70"/>
      <c r="AF474" s="70">
        <f>IF(Exts[[#This Row],[OID]], INDEX( Exts[], MATCH(Exts[[#This Row],[OID]],Exts[ID],0), MATCH("avgusers", Exts[#Headers],0) )+1, Exts[[#This Row],[avgusers]])</f>
        <v>95</v>
      </c>
      <c r="AG474" s="70"/>
      <c r="AH474" s="70"/>
      <c r="AI474" s="70"/>
    </row>
    <row r="475" spans="1:35" x14ac:dyDescent="0.35">
      <c r="A475" s="72">
        <v>398350</v>
      </c>
      <c r="B475" s="72" t="s">
        <v>653</v>
      </c>
      <c r="C475" s="72">
        <v>95</v>
      </c>
      <c r="D475" s="72">
        <v>106</v>
      </c>
      <c r="E475" s="68">
        <v>42800</v>
      </c>
      <c r="F475" s="72">
        <v>3</v>
      </c>
      <c r="G475" s="72">
        <v>45</v>
      </c>
      <c r="H475" s="72">
        <v>0</v>
      </c>
      <c r="I475" s="72">
        <v>1</v>
      </c>
      <c r="J475" s="72" t="s">
        <v>338</v>
      </c>
      <c r="K475" s="72">
        <v>2846</v>
      </c>
      <c r="L475" s="72"/>
      <c r="M475" s="72"/>
      <c r="N475" s="68">
        <v>72686</v>
      </c>
      <c r="O475" s="68">
        <v>72686</v>
      </c>
      <c r="P475" s="68">
        <v>72686</v>
      </c>
      <c r="Q475" s="68">
        <v>72686</v>
      </c>
      <c r="R475" s="72" t="s">
        <v>6095</v>
      </c>
      <c r="S475" s="72" t="s">
        <v>3058</v>
      </c>
      <c r="T475" s="70">
        <f>IF(Exts[cTB52]=DATE(2099,1,1), 0, IF(Exts[minV]&gt;52, 1, 2))</f>
        <v>0</v>
      </c>
      <c r="U475" s="69">
        <f t="shared" si="16"/>
        <v>0</v>
      </c>
      <c r="V475" s="69">
        <f>IF(Exts[cTB60]=DATE(2099,1,1), 0, IF(Exts[minV]&gt;60.9, 1, 2))</f>
        <v>0</v>
      </c>
      <c r="W475" s="70">
        <f>IF(Exts[cTB61-67]=DATE(2099,1,1), 0, IF(Exts[minV]&gt;67.9, 1, 2))</f>
        <v>0</v>
      </c>
      <c r="X475" s="70">
        <f>IF( OR( Exts[cTB68]=DATE(2099,1,1), Exts[Mext]=0 ), 0, IF( OR( Exts[maxV]&lt;68, Exts[minV]&gt;68 ), 2, 3)  )</f>
        <v>0</v>
      </c>
      <c r="Y475" s="71">
        <f>IF(SUBTOTAL(3,Exts[avgusers]),Exts[avgusers],0)</f>
        <v>95</v>
      </c>
      <c r="Z475" s="69">
        <f ca="1">IF(SUBTOTAL(3,Exts[CurVersion]),TODAY()-Exts[CurVersion],0)</f>
        <v>925</v>
      </c>
      <c r="AA475" s="69">
        <f>IF(Exts[cTB52]=DATE(2099,1,1), 0, Exts[cTB52]-$AA$6)</f>
        <v>0</v>
      </c>
      <c r="AB475" s="69">
        <f>IF(Exts[[#This Row],[cTB60]]=DATE(2099,1,1), 0, Exts[[#This Row],[cTB60]]-$AA$7)</f>
        <v>0</v>
      </c>
      <c r="AC475" s="69">
        <f>IF(Exts[[#This Row],[cTB68]]=DATE(2099,1,1), 0, Exts[[#This Row],[cTB68]]-$AA$8)</f>
        <v>0</v>
      </c>
      <c r="AD475" s="70">
        <f t="shared" si="17"/>
        <v>457</v>
      </c>
      <c r="AE475" s="70"/>
      <c r="AF475" s="70">
        <f>IF(Exts[[#This Row],[OID]], INDEX( Exts[], MATCH(Exts[[#This Row],[OID]],Exts[ID],0), MATCH("avgusers", Exts[#Headers],0) )+1, Exts[[#This Row],[avgusers]])</f>
        <v>95</v>
      </c>
      <c r="AG475" s="70"/>
      <c r="AH475" s="70"/>
      <c r="AI475" s="70"/>
    </row>
    <row r="476" spans="1:35" x14ac:dyDescent="0.35">
      <c r="A476" s="72">
        <v>670376</v>
      </c>
      <c r="B476" s="72" t="s">
        <v>1038</v>
      </c>
      <c r="C476" s="72">
        <v>95</v>
      </c>
      <c r="D476" s="72">
        <v>31</v>
      </c>
      <c r="E476" s="68">
        <v>42328</v>
      </c>
      <c r="F476" s="72">
        <v>27</v>
      </c>
      <c r="G476" s="72">
        <v>60</v>
      </c>
      <c r="H476" s="72">
        <v>0</v>
      </c>
      <c r="I476" s="72">
        <v>1</v>
      </c>
      <c r="J476" s="72" t="s">
        <v>51</v>
      </c>
      <c r="K476" s="72">
        <v>5616758</v>
      </c>
      <c r="L476" s="72"/>
      <c r="M476" s="72"/>
      <c r="N476" s="68">
        <v>42326</v>
      </c>
      <c r="O476" s="68">
        <v>42326</v>
      </c>
      <c r="P476" s="68">
        <v>72686</v>
      </c>
      <c r="Q476" s="68">
        <v>72686</v>
      </c>
      <c r="R476" s="72" t="s">
        <v>6494</v>
      </c>
      <c r="S476" s="72" t="s">
        <v>6246</v>
      </c>
      <c r="T476" s="70">
        <f>IF(Exts[cTB52]=DATE(2099,1,1), 0, IF(Exts[minV]&gt;52, 1, 2))</f>
        <v>2</v>
      </c>
      <c r="U476" s="69">
        <f t="shared" si="16"/>
        <v>1</v>
      </c>
      <c r="V476" s="69">
        <f>IF(Exts[cTB60]=DATE(2099,1,1), 0, IF(Exts[minV]&gt;60.9, 1, 2))</f>
        <v>2</v>
      </c>
      <c r="W476" s="70">
        <f>IF(Exts[cTB61-67]=DATE(2099,1,1), 0, IF(Exts[minV]&gt;67.9, 1, 2))</f>
        <v>0</v>
      </c>
      <c r="X476" s="70">
        <f>IF( OR( Exts[cTB68]=DATE(2099,1,1), Exts[Mext]=0 ), 0, IF( OR( Exts[maxV]&lt;68, Exts[minV]&gt;68 ), 2, 3)  )</f>
        <v>0</v>
      </c>
      <c r="Y476" s="71">
        <f>IF(SUBTOTAL(3,Exts[avgusers]),Exts[avgusers],0)</f>
        <v>95</v>
      </c>
      <c r="Z476" s="69">
        <f ca="1">IF(SUBTOTAL(3,Exts[CurVersion]),TODAY()-Exts[CurVersion],0)</f>
        <v>1397</v>
      </c>
      <c r="AA476" s="69">
        <f>IF(Exts[cTB52]=DATE(2099,1,1), 0, Exts[cTB52]-$AA$6)</f>
        <v>-472</v>
      </c>
      <c r="AB476" s="69">
        <f>IF(Exts[[#This Row],[cTB60]]=DATE(2099,1,1), 0, Exts[[#This Row],[cTB60]]-$AA$7)</f>
        <v>-934</v>
      </c>
      <c r="AC476" s="69">
        <f>IF(Exts[[#This Row],[cTB68]]=DATE(2099,1,1), 0, Exts[[#This Row],[cTB68]]-$AA$8)</f>
        <v>0</v>
      </c>
      <c r="AD476" s="70">
        <f t="shared" si="17"/>
        <v>458</v>
      </c>
      <c r="AE476" s="70"/>
      <c r="AF476" s="70">
        <f>IF(Exts[[#This Row],[OID]], INDEX( Exts[], MATCH(Exts[[#This Row],[OID]],Exts[ID],0), MATCH("avgusers", Exts[#Headers],0) )+1, Exts[[#This Row],[avgusers]])</f>
        <v>95</v>
      </c>
      <c r="AG476" s="70"/>
      <c r="AH476" s="70"/>
      <c r="AI476" s="70"/>
    </row>
    <row r="477" spans="1:35" x14ac:dyDescent="0.35">
      <c r="A477" s="72">
        <v>910305</v>
      </c>
      <c r="B477" s="72" t="s">
        <v>660</v>
      </c>
      <c r="C477" s="72">
        <v>95</v>
      </c>
      <c r="D477" s="72">
        <v>121</v>
      </c>
      <c r="E477" s="68">
        <v>43667</v>
      </c>
      <c r="F477" s="72">
        <v>1.5</v>
      </c>
      <c r="G477" s="72">
        <v>67</v>
      </c>
      <c r="H477" s="72">
        <v>0</v>
      </c>
      <c r="I477" s="72">
        <v>1</v>
      </c>
      <c r="J477" s="72" t="s">
        <v>340</v>
      </c>
      <c r="K477" s="72">
        <v>12964774</v>
      </c>
      <c r="L477" s="72"/>
      <c r="M477" s="72"/>
      <c r="N477" s="68">
        <v>43147</v>
      </c>
      <c r="O477" s="68">
        <v>43147</v>
      </c>
      <c r="P477" s="68">
        <v>43147</v>
      </c>
      <c r="Q477" s="68">
        <v>72686</v>
      </c>
      <c r="R477" s="72" t="s">
        <v>6645</v>
      </c>
      <c r="S477" s="72" t="s">
        <v>6646</v>
      </c>
      <c r="T477" s="70">
        <f>IF(Exts[cTB52]=DATE(2099,1,1), 0, IF(Exts[minV]&gt;52, 1, 2))</f>
        <v>2</v>
      </c>
      <c r="U477" s="69">
        <f t="shared" si="16"/>
        <v>1</v>
      </c>
      <c r="V477" s="69">
        <f>IF(Exts[cTB60]=DATE(2099,1,1), 0, IF(Exts[minV]&gt;60.9, 1, 2))</f>
        <v>2</v>
      </c>
      <c r="W477" s="70">
        <f>IF(Exts[cTB61-67]=DATE(2099,1,1), 0, IF(Exts[minV]&gt;67.9, 1, 2))</f>
        <v>2</v>
      </c>
      <c r="X477" s="70">
        <f>IF( OR( Exts[cTB68]=DATE(2099,1,1), Exts[Mext]=0 ), 0, IF( OR( Exts[maxV]&lt;68, Exts[minV]&gt;68 ), 2, 3)  )</f>
        <v>0</v>
      </c>
      <c r="Y477" s="71">
        <f>IF(SUBTOTAL(3,Exts[avgusers]),Exts[avgusers],0)</f>
        <v>95</v>
      </c>
      <c r="Z477" s="69">
        <f ca="1">IF(SUBTOTAL(3,Exts[CurVersion]),TODAY()-Exts[CurVersion],0)</f>
        <v>58</v>
      </c>
      <c r="AA477" s="69">
        <f>IF(Exts[cTB52]=DATE(2099,1,1), 0, Exts[cTB52]-$AA$6)</f>
        <v>349</v>
      </c>
      <c r="AB477" s="69">
        <f>IF(Exts[[#This Row],[cTB60]]=DATE(2099,1,1), 0, Exts[[#This Row],[cTB60]]-$AA$7)</f>
        <v>-113</v>
      </c>
      <c r="AC477" s="69">
        <f>IF(Exts[[#This Row],[cTB68]]=DATE(2099,1,1), 0, Exts[[#This Row],[cTB68]]-$AA$8)</f>
        <v>0</v>
      </c>
      <c r="AD477" s="70">
        <f t="shared" si="17"/>
        <v>459</v>
      </c>
      <c r="AE477" s="70"/>
      <c r="AF477" s="70">
        <f>IF(Exts[[#This Row],[OID]], INDEX( Exts[], MATCH(Exts[[#This Row],[OID]],Exts[ID],0), MATCH("avgusers", Exts[#Headers],0) )+1, Exts[[#This Row],[avgusers]])</f>
        <v>95</v>
      </c>
      <c r="AG477" s="70"/>
      <c r="AH477" s="70"/>
      <c r="AI477" s="70"/>
    </row>
    <row r="478" spans="1:35" x14ac:dyDescent="0.35">
      <c r="A478" s="72">
        <v>11292</v>
      </c>
      <c r="B478" s="72" t="s">
        <v>1037</v>
      </c>
      <c r="C478" s="72">
        <v>94</v>
      </c>
      <c r="D478" s="72">
        <v>25</v>
      </c>
      <c r="E478" s="68">
        <v>41579</v>
      </c>
      <c r="F478" s="72">
        <v>17</v>
      </c>
      <c r="G478" s="72">
        <v>31</v>
      </c>
      <c r="H478" s="72">
        <v>0</v>
      </c>
      <c r="I478" s="72">
        <v>1</v>
      </c>
      <c r="J478" s="72" t="s">
        <v>433</v>
      </c>
      <c r="K478" s="72">
        <v>36228</v>
      </c>
      <c r="L478" s="72"/>
      <c r="M478" s="72"/>
      <c r="N478" s="68">
        <v>72686</v>
      </c>
      <c r="O478" s="68">
        <v>72686</v>
      </c>
      <c r="P478" s="68">
        <v>72686</v>
      </c>
      <c r="Q478" s="68">
        <v>72686</v>
      </c>
      <c r="R478" s="72" t="s">
        <v>5488</v>
      </c>
      <c r="S478" s="72" t="s">
        <v>3058</v>
      </c>
      <c r="T478" s="70">
        <f>IF(Exts[cTB52]=DATE(2099,1,1), 0, IF(Exts[minV]&gt;52, 1, 2))</f>
        <v>0</v>
      </c>
      <c r="U478" s="69">
        <f t="shared" si="16"/>
        <v>0</v>
      </c>
      <c r="V478" s="69">
        <f>IF(Exts[cTB60]=DATE(2099,1,1), 0, IF(Exts[minV]&gt;60.9, 1, 2))</f>
        <v>0</v>
      </c>
      <c r="W478" s="70">
        <f>IF(Exts[cTB61-67]=DATE(2099,1,1), 0, IF(Exts[minV]&gt;67.9, 1, 2))</f>
        <v>0</v>
      </c>
      <c r="X478" s="70">
        <f>IF( OR( Exts[cTB68]=DATE(2099,1,1), Exts[Mext]=0 ), 0, IF( OR( Exts[maxV]&lt;68, Exts[minV]&gt;68 ), 2, 3)  )</f>
        <v>0</v>
      </c>
      <c r="Y478" s="71">
        <f>IF(SUBTOTAL(3,Exts[avgusers]),Exts[avgusers],0)</f>
        <v>94</v>
      </c>
      <c r="Z478" s="69">
        <f ca="1">IF(SUBTOTAL(3,Exts[CurVersion]),TODAY()-Exts[CurVersion],0)</f>
        <v>2146</v>
      </c>
      <c r="AA478" s="69">
        <f>IF(Exts[cTB52]=DATE(2099,1,1), 0, Exts[cTB52]-$AA$6)</f>
        <v>0</v>
      </c>
      <c r="AB478" s="69">
        <f>IF(Exts[[#This Row],[cTB60]]=DATE(2099,1,1), 0, Exts[[#This Row],[cTB60]]-$AA$7)</f>
        <v>0</v>
      </c>
      <c r="AC478" s="69">
        <f>IF(Exts[[#This Row],[cTB68]]=DATE(2099,1,1), 0, Exts[[#This Row],[cTB68]]-$AA$8)</f>
        <v>0</v>
      </c>
      <c r="AD478" s="70">
        <f t="shared" si="17"/>
        <v>460</v>
      </c>
      <c r="AE478" s="70"/>
      <c r="AF478" s="70">
        <f>IF(Exts[[#This Row],[OID]], INDEX( Exts[], MATCH(Exts[[#This Row],[OID]],Exts[ID],0), MATCH("avgusers", Exts[#Headers],0) )+1, Exts[[#This Row],[avgusers]])</f>
        <v>94</v>
      </c>
      <c r="AG478" s="70"/>
      <c r="AH478" s="70"/>
      <c r="AI478" s="70"/>
    </row>
    <row r="479" spans="1:35" x14ac:dyDescent="0.35">
      <c r="A479" s="72">
        <v>336172</v>
      </c>
      <c r="B479" s="72" t="s">
        <v>1013</v>
      </c>
      <c r="C479" s="72">
        <v>94</v>
      </c>
      <c r="D479" s="72">
        <v>26</v>
      </c>
      <c r="E479" s="68">
        <v>40829</v>
      </c>
      <c r="F479" s="72">
        <v>3</v>
      </c>
      <c r="G479" s="72">
        <v>19</v>
      </c>
      <c r="H479" s="72">
        <v>0</v>
      </c>
      <c r="I479" s="72">
        <v>1</v>
      </c>
      <c r="J479" s="72" t="s">
        <v>1014</v>
      </c>
      <c r="K479" s="72">
        <v>6001079</v>
      </c>
      <c r="L479" s="72"/>
      <c r="M479" s="72"/>
      <c r="N479" s="68">
        <v>72686</v>
      </c>
      <c r="O479" s="68">
        <v>72686</v>
      </c>
      <c r="P479" s="68">
        <v>72686</v>
      </c>
      <c r="Q479" s="68">
        <v>72686</v>
      </c>
      <c r="R479" s="72" t="s">
        <v>5907</v>
      </c>
      <c r="S479" s="72" t="s">
        <v>3058</v>
      </c>
      <c r="T479" s="70">
        <f>IF(Exts[cTB52]=DATE(2099,1,1), 0, IF(Exts[minV]&gt;52, 1, 2))</f>
        <v>0</v>
      </c>
      <c r="U479" s="69">
        <f t="shared" si="16"/>
        <v>0</v>
      </c>
      <c r="V479" s="69">
        <f>IF(Exts[cTB60]=DATE(2099,1,1), 0, IF(Exts[minV]&gt;60.9, 1, 2))</f>
        <v>0</v>
      </c>
      <c r="W479" s="70">
        <f>IF(Exts[cTB61-67]=DATE(2099,1,1), 0, IF(Exts[minV]&gt;67.9, 1, 2))</f>
        <v>0</v>
      </c>
      <c r="X479" s="70">
        <f>IF( OR( Exts[cTB68]=DATE(2099,1,1), Exts[Mext]=0 ), 0, IF( OR( Exts[maxV]&lt;68, Exts[minV]&gt;68 ), 2, 3)  )</f>
        <v>0</v>
      </c>
      <c r="Y479" s="71">
        <f>IF(SUBTOTAL(3,Exts[avgusers]),Exts[avgusers],0)</f>
        <v>94</v>
      </c>
      <c r="Z479" s="69">
        <f ca="1">IF(SUBTOTAL(3,Exts[CurVersion]),TODAY()-Exts[CurVersion],0)</f>
        <v>2896</v>
      </c>
      <c r="AA479" s="69">
        <f>IF(Exts[cTB52]=DATE(2099,1,1), 0, Exts[cTB52]-$AA$6)</f>
        <v>0</v>
      </c>
      <c r="AB479" s="69">
        <f>IF(Exts[[#This Row],[cTB60]]=DATE(2099,1,1), 0, Exts[[#This Row],[cTB60]]-$AA$7)</f>
        <v>0</v>
      </c>
      <c r="AC479" s="69">
        <f>IF(Exts[[#This Row],[cTB68]]=DATE(2099,1,1), 0, Exts[[#This Row],[cTB68]]-$AA$8)</f>
        <v>0</v>
      </c>
      <c r="AD479" s="70">
        <f t="shared" si="17"/>
        <v>461</v>
      </c>
      <c r="AE479" s="70"/>
      <c r="AF479" s="70">
        <f>IF(Exts[[#This Row],[OID]], INDEX( Exts[], MATCH(Exts[[#This Row],[OID]],Exts[ID],0), MATCH("avgusers", Exts[#Headers],0) )+1, Exts[[#This Row],[avgusers]])</f>
        <v>94</v>
      </c>
      <c r="AG479" s="70"/>
      <c r="AH479" s="70"/>
      <c r="AI479" s="70"/>
    </row>
    <row r="480" spans="1:35" x14ac:dyDescent="0.35">
      <c r="A480" s="72">
        <v>487124</v>
      </c>
      <c r="B480" s="72" t="s">
        <v>1033</v>
      </c>
      <c r="C480" s="72">
        <v>94</v>
      </c>
      <c r="D480" s="72">
        <v>27</v>
      </c>
      <c r="E480" s="68">
        <v>41694</v>
      </c>
      <c r="F480" s="72">
        <v>3</v>
      </c>
      <c r="G480" s="72">
        <v>31</v>
      </c>
      <c r="H480" s="72">
        <v>0</v>
      </c>
      <c r="I480" s="72">
        <v>1</v>
      </c>
      <c r="J480" s="72" t="s">
        <v>76</v>
      </c>
      <c r="K480" s="72">
        <v>182999</v>
      </c>
      <c r="L480" s="72"/>
      <c r="M480" s="72"/>
      <c r="N480" s="68">
        <v>72686</v>
      </c>
      <c r="O480" s="68">
        <v>72686</v>
      </c>
      <c r="P480" s="68">
        <v>72686</v>
      </c>
      <c r="Q480" s="68">
        <v>72686</v>
      </c>
      <c r="R480" s="72" t="s">
        <v>6285</v>
      </c>
      <c r="S480" s="72" t="s">
        <v>6286</v>
      </c>
      <c r="T480" s="70">
        <f>IF(Exts[cTB52]=DATE(2099,1,1), 0, IF(Exts[minV]&gt;52, 1, 2))</f>
        <v>0</v>
      </c>
      <c r="U480" s="69">
        <f t="shared" si="16"/>
        <v>0</v>
      </c>
      <c r="V480" s="69">
        <f>IF(Exts[cTB60]=DATE(2099,1,1), 0, IF(Exts[minV]&gt;60.9, 1, 2))</f>
        <v>0</v>
      </c>
      <c r="W480" s="70">
        <f>IF(Exts[cTB61-67]=DATE(2099,1,1), 0, IF(Exts[minV]&gt;67.9, 1, 2))</f>
        <v>0</v>
      </c>
      <c r="X480" s="70">
        <f>IF( OR( Exts[cTB68]=DATE(2099,1,1), Exts[Mext]=0 ), 0, IF( OR( Exts[maxV]&lt;68, Exts[minV]&gt;68 ), 2, 3)  )</f>
        <v>0</v>
      </c>
      <c r="Y480" s="71">
        <f>IF(SUBTOTAL(3,Exts[avgusers]),Exts[avgusers],0)</f>
        <v>94</v>
      </c>
      <c r="Z480" s="69">
        <f ca="1">IF(SUBTOTAL(3,Exts[CurVersion]),TODAY()-Exts[CurVersion],0)</f>
        <v>2031</v>
      </c>
      <c r="AA480" s="69">
        <f>IF(Exts[cTB52]=DATE(2099,1,1), 0, Exts[cTB52]-$AA$6)</f>
        <v>0</v>
      </c>
      <c r="AB480" s="69">
        <f>IF(Exts[[#This Row],[cTB60]]=DATE(2099,1,1), 0, Exts[[#This Row],[cTB60]]-$AA$7)</f>
        <v>0</v>
      </c>
      <c r="AC480" s="69">
        <f>IF(Exts[[#This Row],[cTB68]]=DATE(2099,1,1), 0, Exts[[#This Row],[cTB68]]-$AA$8)</f>
        <v>0</v>
      </c>
      <c r="AD480" s="70">
        <f t="shared" si="17"/>
        <v>462</v>
      </c>
      <c r="AE480" s="70"/>
      <c r="AF480" s="70">
        <f>IF(Exts[[#This Row],[OID]], INDEX( Exts[], MATCH(Exts[[#This Row],[OID]],Exts[ID],0), MATCH("avgusers", Exts[#Headers],0) )+1, Exts[[#This Row],[avgusers]])</f>
        <v>94</v>
      </c>
      <c r="AG480" s="70"/>
      <c r="AH480" s="70"/>
      <c r="AI480" s="70"/>
    </row>
    <row r="481" spans="1:35" x14ac:dyDescent="0.35">
      <c r="A481" s="72">
        <v>986556</v>
      </c>
      <c r="B481" s="72" t="s">
        <v>1324</v>
      </c>
      <c r="C481" s="72">
        <v>93</v>
      </c>
      <c r="D481" s="72">
        <v>0</v>
      </c>
      <c r="E481" s="68">
        <v>43537</v>
      </c>
      <c r="F481" s="72">
        <v>13</v>
      </c>
      <c r="G481" s="72">
        <v>60</v>
      </c>
      <c r="H481" s="72">
        <v>0</v>
      </c>
      <c r="I481" s="72">
        <v>1</v>
      </c>
      <c r="J481" s="72" t="s">
        <v>1325</v>
      </c>
      <c r="K481" s="72">
        <v>6261785</v>
      </c>
      <c r="L481" s="72"/>
      <c r="M481" s="72"/>
      <c r="N481" s="68">
        <v>43532</v>
      </c>
      <c r="O481" s="68">
        <v>43532</v>
      </c>
      <c r="P481" s="68">
        <v>72686</v>
      </c>
      <c r="Q481" s="68">
        <v>72686</v>
      </c>
      <c r="R481" s="72" t="s">
        <v>6705</v>
      </c>
      <c r="S481" s="72" t="s">
        <v>3058</v>
      </c>
      <c r="T481" s="70">
        <f>IF(Exts[cTB52]=DATE(2099,1,1), 0, IF(Exts[minV]&gt;52, 1, 2))</f>
        <v>2</v>
      </c>
      <c r="U481" s="69">
        <f t="shared" si="16"/>
        <v>1</v>
      </c>
      <c r="V481" s="69">
        <f>IF(Exts[cTB60]=DATE(2099,1,1), 0, IF(Exts[minV]&gt;60.9, 1, 2))</f>
        <v>2</v>
      </c>
      <c r="W481" s="70">
        <f>IF(Exts[cTB61-67]=DATE(2099,1,1), 0, IF(Exts[minV]&gt;67.9, 1, 2))</f>
        <v>0</v>
      </c>
      <c r="X481" s="70">
        <f>IF( OR( Exts[cTB68]=DATE(2099,1,1), Exts[Mext]=0 ), 0, IF( OR( Exts[maxV]&lt;68, Exts[minV]&gt;68 ), 2, 3)  )</f>
        <v>0</v>
      </c>
      <c r="Y481" s="71">
        <f>IF(SUBTOTAL(3,Exts[avgusers]),Exts[avgusers],0)</f>
        <v>93</v>
      </c>
      <c r="Z481" s="69">
        <f ca="1">IF(SUBTOTAL(3,Exts[CurVersion]),TODAY()-Exts[CurVersion],0)</f>
        <v>188</v>
      </c>
      <c r="AA481" s="69">
        <f>IF(Exts[cTB52]=DATE(2099,1,1), 0, Exts[cTB52]-$AA$6)</f>
        <v>734</v>
      </c>
      <c r="AB481" s="69">
        <f>IF(Exts[[#This Row],[cTB60]]=DATE(2099,1,1), 0, Exts[[#This Row],[cTB60]]-$AA$7)</f>
        <v>272</v>
      </c>
      <c r="AC481" s="69">
        <f>IF(Exts[[#This Row],[cTB68]]=DATE(2099,1,1), 0, Exts[[#This Row],[cTB68]]-$AA$8)</f>
        <v>0</v>
      </c>
      <c r="AD481" s="70">
        <f t="shared" si="17"/>
        <v>463</v>
      </c>
      <c r="AE481" s="70"/>
      <c r="AF481" s="70">
        <f>IF(Exts[[#This Row],[OID]], INDEX( Exts[], MATCH(Exts[[#This Row],[OID]],Exts[ID],0), MATCH("avgusers", Exts[#Headers],0) )+1, Exts[[#This Row],[avgusers]])</f>
        <v>93</v>
      </c>
      <c r="AG481" s="70"/>
      <c r="AH481" s="70"/>
      <c r="AI481" s="70"/>
    </row>
    <row r="482" spans="1:35" x14ac:dyDescent="0.35">
      <c r="A482" s="72">
        <v>908</v>
      </c>
      <c r="B482" s="72" t="s">
        <v>1043</v>
      </c>
      <c r="C482" s="72">
        <v>92</v>
      </c>
      <c r="D482" s="72">
        <v>39</v>
      </c>
      <c r="E482" s="68">
        <v>41616</v>
      </c>
      <c r="F482" s="72">
        <v>16</v>
      </c>
      <c r="G482" s="72">
        <v>20</v>
      </c>
      <c r="H482" s="72">
        <v>0</v>
      </c>
      <c r="I482" s="72">
        <v>1</v>
      </c>
      <c r="J482" s="72" t="s">
        <v>1044</v>
      </c>
      <c r="K482" s="72">
        <v>3128</v>
      </c>
      <c r="L482" s="72"/>
      <c r="M482" s="72"/>
      <c r="N482" s="68">
        <v>72686</v>
      </c>
      <c r="O482" s="68">
        <v>72686</v>
      </c>
      <c r="P482" s="68">
        <v>72686</v>
      </c>
      <c r="Q482" s="68">
        <v>72686</v>
      </c>
      <c r="R482" s="72" t="s">
        <v>5028</v>
      </c>
      <c r="S482" s="72" t="s">
        <v>5029</v>
      </c>
      <c r="T482" s="70">
        <f>IF(Exts[cTB52]=DATE(2099,1,1), 0, IF(Exts[minV]&gt;52, 1, 2))</f>
        <v>0</v>
      </c>
      <c r="U482" s="69">
        <f t="shared" si="16"/>
        <v>0</v>
      </c>
      <c r="V482" s="69">
        <f>IF(Exts[cTB60]=DATE(2099,1,1), 0, IF(Exts[minV]&gt;60.9, 1, 2))</f>
        <v>0</v>
      </c>
      <c r="W482" s="70">
        <f>IF(Exts[cTB61-67]=DATE(2099,1,1), 0, IF(Exts[minV]&gt;67.9, 1, 2))</f>
        <v>0</v>
      </c>
      <c r="X482" s="70">
        <f>IF( OR( Exts[cTB68]=DATE(2099,1,1), Exts[Mext]=0 ), 0, IF( OR( Exts[maxV]&lt;68, Exts[minV]&gt;68 ), 2, 3)  )</f>
        <v>0</v>
      </c>
      <c r="Y482" s="71">
        <f>IF(SUBTOTAL(3,Exts[avgusers]),Exts[avgusers],0)</f>
        <v>92</v>
      </c>
      <c r="Z482" s="69">
        <f ca="1">IF(SUBTOTAL(3,Exts[CurVersion]),TODAY()-Exts[CurVersion],0)</f>
        <v>2109</v>
      </c>
      <c r="AA482" s="69">
        <f>IF(Exts[cTB52]=DATE(2099,1,1), 0, Exts[cTB52]-$AA$6)</f>
        <v>0</v>
      </c>
      <c r="AB482" s="69">
        <f>IF(Exts[[#This Row],[cTB60]]=DATE(2099,1,1), 0, Exts[[#This Row],[cTB60]]-$AA$7)</f>
        <v>0</v>
      </c>
      <c r="AC482" s="69">
        <f>IF(Exts[[#This Row],[cTB68]]=DATE(2099,1,1), 0, Exts[[#This Row],[cTB68]]-$AA$8)</f>
        <v>0</v>
      </c>
      <c r="AD482" s="70">
        <f t="shared" si="17"/>
        <v>464</v>
      </c>
      <c r="AE482" s="70"/>
      <c r="AF482" s="70">
        <f>IF(Exts[[#This Row],[OID]], INDEX( Exts[], MATCH(Exts[[#This Row],[OID]],Exts[ID],0), MATCH("avgusers", Exts[#Headers],0) )+1, Exts[[#This Row],[avgusers]])</f>
        <v>92</v>
      </c>
      <c r="AG482" s="70"/>
      <c r="AH482" s="70"/>
      <c r="AI482" s="70"/>
    </row>
    <row r="483" spans="1:35" x14ac:dyDescent="0.35">
      <c r="A483" s="72">
        <v>326550</v>
      </c>
      <c r="B483" s="72" t="s">
        <v>1021</v>
      </c>
      <c r="C483" s="72">
        <v>92</v>
      </c>
      <c r="D483" s="72">
        <v>39</v>
      </c>
      <c r="E483" s="68">
        <v>40885</v>
      </c>
      <c r="F483" s="72">
        <v>3</v>
      </c>
      <c r="G483" s="72">
        <v>52</v>
      </c>
      <c r="H483" s="72">
        <v>0</v>
      </c>
      <c r="I483" s="72">
        <v>1</v>
      </c>
      <c r="J483" s="72" t="s">
        <v>1022</v>
      </c>
      <c r="K483" s="72">
        <v>5081002</v>
      </c>
      <c r="L483" s="72"/>
      <c r="M483" s="72"/>
      <c r="N483" s="68">
        <v>40815</v>
      </c>
      <c r="O483" s="68">
        <v>72686</v>
      </c>
      <c r="P483" s="68">
        <v>72686</v>
      </c>
      <c r="Q483" s="68">
        <v>72686</v>
      </c>
      <c r="R483" s="72" t="s">
        <v>5876</v>
      </c>
      <c r="S483" s="72" t="s">
        <v>3058</v>
      </c>
      <c r="T483" s="70">
        <f>IF(Exts[cTB52]=DATE(2099,1,1), 0, IF(Exts[minV]&gt;52, 1, 2))</f>
        <v>2</v>
      </c>
      <c r="U483" s="69">
        <f t="shared" si="16"/>
        <v>0</v>
      </c>
      <c r="V483" s="69">
        <f>IF(Exts[cTB60]=DATE(2099,1,1), 0, IF(Exts[minV]&gt;60.9, 1, 2))</f>
        <v>0</v>
      </c>
      <c r="W483" s="70">
        <f>IF(Exts[cTB61-67]=DATE(2099,1,1), 0, IF(Exts[minV]&gt;67.9, 1, 2))</f>
        <v>0</v>
      </c>
      <c r="X483" s="70">
        <f>IF( OR( Exts[cTB68]=DATE(2099,1,1), Exts[Mext]=0 ), 0, IF( OR( Exts[maxV]&lt;68, Exts[minV]&gt;68 ), 2, 3)  )</f>
        <v>0</v>
      </c>
      <c r="Y483" s="71">
        <f>IF(SUBTOTAL(3,Exts[avgusers]),Exts[avgusers],0)</f>
        <v>92</v>
      </c>
      <c r="Z483" s="69">
        <f ca="1">IF(SUBTOTAL(3,Exts[CurVersion]),TODAY()-Exts[CurVersion],0)</f>
        <v>2840</v>
      </c>
      <c r="AA483" s="69">
        <f>IF(Exts[cTB52]=DATE(2099,1,1), 0, Exts[cTB52]-$AA$6)</f>
        <v>-1983</v>
      </c>
      <c r="AB483" s="69">
        <f>IF(Exts[[#This Row],[cTB60]]=DATE(2099,1,1), 0, Exts[[#This Row],[cTB60]]-$AA$7)</f>
        <v>0</v>
      </c>
      <c r="AC483" s="69">
        <f>IF(Exts[[#This Row],[cTB68]]=DATE(2099,1,1), 0, Exts[[#This Row],[cTB68]]-$AA$8)</f>
        <v>0</v>
      </c>
      <c r="AD483" s="70">
        <f t="shared" si="17"/>
        <v>465</v>
      </c>
      <c r="AE483" s="70"/>
      <c r="AF483" s="70">
        <f>IF(Exts[[#This Row],[OID]], INDEX( Exts[], MATCH(Exts[[#This Row],[OID]],Exts[ID],0), MATCH("avgusers", Exts[#Headers],0) )+1, Exts[[#This Row],[avgusers]])</f>
        <v>92</v>
      </c>
      <c r="AG483" s="70"/>
      <c r="AH483" s="70"/>
      <c r="AI483" s="70"/>
    </row>
    <row r="484" spans="1:35" x14ac:dyDescent="0.35">
      <c r="A484" s="72">
        <v>273646</v>
      </c>
      <c r="B484" s="72" t="s">
        <v>1062</v>
      </c>
      <c r="C484" s="72">
        <v>91</v>
      </c>
      <c r="D484" s="72">
        <v>22</v>
      </c>
      <c r="E484" s="68">
        <v>43557</v>
      </c>
      <c r="F484" s="72">
        <v>68</v>
      </c>
      <c r="G484" s="72">
        <v>100</v>
      </c>
      <c r="H484" s="72">
        <v>1</v>
      </c>
      <c r="I484" s="72">
        <v>1</v>
      </c>
      <c r="J484" s="72" t="s">
        <v>30</v>
      </c>
      <c r="K484" s="72">
        <v>5389259</v>
      </c>
      <c r="L484" s="72"/>
      <c r="M484" s="72"/>
      <c r="N484" s="68">
        <v>42182</v>
      </c>
      <c r="O484" s="68">
        <v>43083</v>
      </c>
      <c r="P484" s="68">
        <v>72686</v>
      </c>
      <c r="Q484" s="68">
        <v>43556</v>
      </c>
      <c r="R484" s="72" t="s">
        <v>5778</v>
      </c>
      <c r="S484" s="72" t="s">
        <v>3058</v>
      </c>
      <c r="T484" s="70">
        <f>IF(Exts[cTB52]=DATE(2099,1,1), 0, IF(Exts[minV]&gt;52, 1, 2))</f>
        <v>1</v>
      </c>
      <c r="U484" s="69">
        <f t="shared" si="16"/>
        <v>0</v>
      </c>
      <c r="V484" s="69">
        <f>IF(Exts[cTB60]=DATE(2099,1,1), 0, IF(Exts[minV]&gt;60.9, 1, 2))</f>
        <v>1</v>
      </c>
      <c r="W484" s="70">
        <f>IF(Exts[cTB61-67]=DATE(2099,1,1), 0, IF(Exts[minV]&gt;67.9, 1, 2))</f>
        <v>0</v>
      </c>
      <c r="X484" s="70">
        <f>IF( OR( Exts[cTB68]=DATE(2099,1,1), Exts[Mext]=0 ), 0, IF( OR( Exts[maxV]&lt;68, Exts[minV]&gt;68 ), 2, 3)  )</f>
        <v>3</v>
      </c>
      <c r="Y484" s="71">
        <f>IF(SUBTOTAL(3,Exts[avgusers]),Exts[avgusers],0)</f>
        <v>91</v>
      </c>
      <c r="Z484" s="69">
        <f ca="1">IF(SUBTOTAL(3,Exts[CurVersion]),TODAY()-Exts[CurVersion],0)</f>
        <v>168</v>
      </c>
      <c r="AA484" s="69">
        <f>IF(Exts[cTB52]=DATE(2099,1,1), 0, Exts[cTB52]-$AA$6)</f>
        <v>-616</v>
      </c>
      <c r="AB484" s="69">
        <f>IF(Exts[[#This Row],[cTB60]]=DATE(2099,1,1), 0, Exts[[#This Row],[cTB60]]-$AA$7)</f>
        <v>-177</v>
      </c>
      <c r="AC484" s="69">
        <f>IF(Exts[[#This Row],[cTB68]]=DATE(2099,1,1), 0, Exts[[#This Row],[cTB68]]-$AA$8)</f>
        <v>-141</v>
      </c>
      <c r="AD484" s="70">
        <f t="shared" si="17"/>
        <v>466</v>
      </c>
      <c r="AE484" s="70"/>
      <c r="AF484" s="70">
        <f>IF(Exts[[#This Row],[OID]], INDEX( Exts[], MATCH(Exts[[#This Row],[OID]],Exts[ID],0), MATCH("avgusers", Exts[#Headers],0) )+1, Exts[[#This Row],[avgusers]])</f>
        <v>91</v>
      </c>
      <c r="AG484" s="70"/>
      <c r="AH484" s="70"/>
      <c r="AI484" s="70"/>
    </row>
    <row r="485" spans="1:35" x14ac:dyDescent="0.35">
      <c r="A485" s="72">
        <v>305</v>
      </c>
      <c r="B485" s="72" t="s">
        <v>1045</v>
      </c>
      <c r="C485" s="72">
        <v>89</v>
      </c>
      <c r="D485" s="72">
        <v>26</v>
      </c>
      <c r="E485" s="68">
        <v>39193</v>
      </c>
      <c r="F485" s="72">
        <v>2</v>
      </c>
      <c r="G485" s="72">
        <v>2</v>
      </c>
      <c r="H485" s="72">
        <v>0</v>
      </c>
      <c r="I485" s="72">
        <v>1</v>
      </c>
      <c r="J485" s="72" t="s">
        <v>228</v>
      </c>
      <c r="K485" s="72">
        <v>52</v>
      </c>
      <c r="L485" s="72"/>
      <c r="M485" s="72"/>
      <c r="N485" s="68">
        <v>72686</v>
      </c>
      <c r="O485" s="68">
        <v>72686</v>
      </c>
      <c r="P485" s="68">
        <v>72686</v>
      </c>
      <c r="Q485" s="68">
        <v>72686</v>
      </c>
      <c r="R485" s="72" t="s">
        <v>4953</v>
      </c>
      <c r="S485" s="72" t="s">
        <v>3058</v>
      </c>
      <c r="T485" s="70">
        <f>IF(Exts[cTB52]=DATE(2099,1,1), 0, IF(Exts[minV]&gt;52, 1, 2))</f>
        <v>0</v>
      </c>
      <c r="U485" s="69">
        <f t="shared" si="16"/>
        <v>0</v>
      </c>
      <c r="V485" s="69">
        <f>IF(Exts[cTB60]=DATE(2099,1,1), 0, IF(Exts[minV]&gt;60.9, 1, 2))</f>
        <v>0</v>
      </c>
      <c r="W485" s="70">
        <f>IF(Exts[cTB61-67]=DATE(2099,1,1), 0, IF(Exts[minV]&gt;67.9, 1, 2))</f>
        <v>0</v>
      </c>
      <c r="X485" s="70">
        <f>IF( OR( Exts[cTB68]=DATE(2099,1,1), Exts[Mext]=0 ), 0, IF( OR( Exts[maxV]&lt;68, Exts[minV]&gt;68 ), 2, 3)  )</f>
        <v>0</v>
      </c>
      <c r="Y485" s="71">
        <f>IF(SUBTOTAL(3,Exts[avgusers]),Exts[avgusers],0)</f>
        <v>89</v>
      </c>
      <c r="Z485" s="69">
        <f ca="1">IF(SUBTOTAL(3,Exts[CurVersion]),TODAY()-Exts[CurVersion],0)</f>
        <v>4532</v>
      </c>
      <c r="AA485" s="69">
        <f>IF(Exts[cTB52]=DATE(2099,1,1), 0, Exts[cTB52]-$AA$6)</f>
        <v>0</v>
      </c>
      <c r="AB485" s="69">
        <f>IF(Exts[[#This Row],[cTB60]]=DATE(2099,1,1), 0, Exts[[#This Row],[cTB60]]-$AA$7)</f>
        <v>0</v>
      </c>
      <c r="AC485" s="69">
        <f>IF(Exts[[#This Row],[cTB68]]=DATE(2099,1,1), 0, Exts[[#This Row],[cTB68]]-$AA$8)</f>
        <v>0</v>
      </c>
      <c r="AD485" s="70">
        <f t="shared" si="17"/>
        <v>467</v>
      </c>
      <c r="AE485" s="70"/>
      <c r="AF485" s="70">
        <f>IF(Exts[[#This Row],[OID]], INDEX( Exts[], MATCH(Exts[[#This Row],[OID]],Exts[ID],0), MATCH("avgusers", Exts[#Headers],0) )+1, Exts[[#This Row],[avgusers]])</f>
        <v>89</v>
      </c>
      <c r="AG485" s="70"/>
      <c r="AH485" s="70"/>
      <c r="AI485" s="70"/>
    </row>
    <row r="486" spans="1:35" x14ac:dyDescent="0.35">
      <c r="A486" s="72">
        <v>350566</v>
      </c>
      <c r="B486" s="72" t="s">
        <v>1052</v>
      </c>
      <c r="C486" s="72">
        <v>89</v>
      </c>
      <c r="D486" s="72">
        <v>30</v>
      </c>
      <c r="E486" s="68">
        <v>41579</v>
      </c>
      <c r="F486" s="72">
        <v>3</v>
      </c>
      <c r="G486" s="72">
        <v>52</v>
      </c>
      <c r="H486" s="72">
        <v>0</v>
      </c>
      <c r="I486" s="72">
        <v>1</v>
      </c>
      <c r="J486" s="72" t="s">
        <v>12</v>
      </c>
      <c r="K486" s="72">
        <v>235043</v>
      </c>
      <c r="L486" s="72"/>
      <c r="M486" s="72"/>
      <c r="N486" s="68">
        <v>41573</v>
      </c>
      <c r="O486" s="68">
        <v>72686</v>
      </c>
      <c r="P486" s="68">
        <v>72686</v>
      </c>
      <c r="Q486" s="68">
        <v>72686</v>
      </c>
      <c r="R486" s="72" t="s">
        <v>5950</v>
      </c>
      <c r="S486" s="72" t="s">
        <v>3058</v>
      </c>
      <c r="T486" s="70">
        <f>IF(Exts[cTB52]=DATE(2099,1,1), 0, IF(Exts[minV]&gt;52, 1, 2))</f>
        <v>2</v>
      </c>
      <c r="U486" s="69">
        <f t="shared" si="16"/>
        <v>0</v>
      </c>
      <c r="V486" s="69">
        <f>IF(Exts[cTB60]=DATE(2099,1,1), 0, IF(Exts[minV]&gt;60.9, 1, 2))</f>
        <v>0</v>
      </c>
      <c r="W486" s="70">
        <f>IF(Exts[cTB61-67]=DATE(2099,1,1), 0, IF(Exts[minV]&gt;67.9, 1, 2))</f>
        <v>0</v>
      </c>
      <c r="X486" s="70">
        <f>IF( OR( Exts[cTB68]=DATE(2099,1,1), Exts[Mext]=0 ), 0, IF( OR( Exts[maxV]&lt;68, Exts[minV]&gt;68 ), 2, 3)  )</f>
        <v>0</v>
      </c>
      <c r="Y486" s="71">
        <f>IF(SUBTOTAL(3,Exts[avgusers]),Exts[avgusers],0)</f>
        <v>89</v>
      </c>
      <c r="Z486" s="69">
        <f ca="1">IF(SUBTOTAL(3,Exts[CurVersion]),TODAY()-Exts[CurVersion],0)</f>
        <v>2146</v>
      </c>
      <c r="AA486" s="69">
        <f>IF(Exts[cTB52]=DATE(2099,1,1), 0, Exts[cTB52]-$AA$6)</f>
        <v>-1225</v>
      </c>
      <c r="AB486" s="69">
        <f>IF(Exts[[#This Row],[cTB60]]=DATE(2099,1,1), 0, Exts[[#This Row],[cTB60]]-$AA$7)</f>
        <v>0</v>
      </c>
      <c r="AC486" s="69">
        <f>IF(Exts[[#This Row],[cTB68]]=DATE(2099,1,1), 0, Exts[[#This Row],[cTB68]]-$AA$8)</f>
        <v>0</v>
      </c>
      <c r="AD486" s="70">
        <f t="shared" si="17"/>
        <v>468</v>
      </c>
      <c r="AE486" s="70"/>
      <c r="AF486" s="70">
        <f>IF(Exts[[#This Row],[OID]], INDEX( Exts[], MATCH(Exts[[#This Row],[OID]],Exts[ID],0), MATCH("avgusers", Exts[#Headers],0) )+1, Exts[[#This Row],[avgusers]])</f>
        <v>89</v>
      </c>
      <c r="AG486" s="70"/>
      <c r="AH486" s="70"/>
      <c r="AI486" s="70"/>
    </row>
    <row r="487" spans="1:35" x14ac:dyDescent="0.35">
      <c r="A487" s="72">
        <v>487102</v>
      </c>
      <c r="B487" s="72" t="s">
        <v>1206</v>
      </c>
      <c r="C487" s="72">
        <v>89</v>
      </c>
      <c r="D487" s="72">
        <v>25</v>
      </c>
      <c r="E487" s="68">
        <v>42667</v>
      </c>
      <c r="F487" s="72">
        <v>38</v>
      </c>
      <c r="G487" s="72">
        <v>45</v>
      </c>
      <c r="H487" s="72">
        <v>0</v>
      </c>
      <c r="I487" s="72">
        <v>1</v>
      </c>
      <c r="J487" s="72" t="s">
        <v>76</v>
      </c>
      <c r="K487" s="72">
        <v>182999</v>
      </c>
      <c r="L487" s="72"/>
      <c r="M487" s="72"/>
      <c r="N487" s="68">
        <v>72686</v>
      </c>
      <c r="O487" s="68">
        <v>72686</v>
      </c>
      <c r="P487" s="68">
        <v>72686</v>
      </c>
      <c r="Q487" s="68">
        <v>72686</v>
      </c>
      <c r="R487" s="72" t="s">
        <v>6275</v>
      </c>
      <c r="S487" s="72" t="s">
        <v>6276</v>
      </c>
      <c r="T487" s="70">
        <f>IF(Exts[cTB52]=DATE(2099,1,1), 0, IF(Exts[minV]&gt;52, 1, 2))</f>
        <v>0</v>
      </c>
      <c r="U487" s="69">
        <f t="shared" si="16"/>
        <v>0</v>
      </c>
      <c r="V487" s="69">
        <f>IF(Exts[cTB60]=DATE(2099,1,1), 0, IF(Exts[minV]&gt;60.9, 1, 2))</f>
        <v>0</v>
      </c>
      <c r="W487" s="70">
        <f>IF(Exts[cTB61-67]=DATE(2099,1,1), 0, IF(Exts[minV]&gt;67.9, 1, 2))</f>
        <v>0</v>
      </c>
      <c r="X487" s="70">
        <f>IF( OR( Exts[cTB68]=DATE(2099,1,1), Exts[Mext]=0 ), 0, IF( OR( Exts[maxV]&lt;68, Exts[minV]&gt;68 ), 2, 3)  )</f>
        <v>0</v>
      </c>
      <c r="Y487" s="71">
        <f>IF(SUBTOTAL(3,Exts[avgusers]),Exts[avgusers],0)</f>
        <v>89</v>
      </c>
      <c r="Z487" s="69">
        <f ca="1">IF(SUBTOTAL(3,Exts[CurVersion]),TODAY()-Exts[CurVersion],0)</f>
        <v>1058</v>
      </c>
      <c r="AA487" s="69">
        <f>IF(Exts[cTB52]=DATE(2099,1,1), 0, Exts[cTB52]-$AA$6)</f>
        <v>0</v>
      </c>
      <c r="AB487" s="69">
        <f>IF(Exts[[#This Row],[cTB60]]=DATE(2099,1,1), 0, Exts[[#This Row],[cTB60]]-$AA$7)</f>
        <v>0</v>
      </c>
      <c r="AC487" s="69">
        <f>IF(Exts[[#This Row],[cTB68]]=DATE(2099,1,1), 0, Exts[[#This Row],[cTB68]]-$AA$8)</f>
        <v>0</v>
      </c>
      <c r="AD487" s="70">
        <f t="shared" si="17"/>
        <v>469</v>
      </c>
      <c r="AE487" s="70"/>
      <c r="AF487" s="70">
        <f>IF(Exts[[#This Row],[OID]], INDEX( Exts[], MATCH(Exts[[#This Row],[OID]],Exts[ID],0), MATCH("avgusers", Exts[#Headers],0) )+1, Exts[[#This Row],[avgusers]])</f>
        <v>89</v>
      </c>
      <c r="AG487" s="70"/>
      <c r="AH487" s="70"/>
      <c r="AI487" s="70"/>
    </row>
    <row r="488" spans="1:35" x14ac:dyDescent="0.35">
      <c r="A488" s="72">
        <v>487112</v>
      </c>
      <c r="B488" s="72" t="s">
        <v>1030</v>
      </c>
      <c r="C488" s="72">
        <v>89</v>
      </c>
      <c r="D488" s="72">
        <v>26</v>
      </c>
      <c r="E488" s="68">
        <v>42166</v>
      </c>
      <c r="F488" s="72">
        <v>3</v>
      </c>
      <c r="G488" s="72">
        <v>38</v>
      </c>
      <c r="H488" s="72">
        <v>0</v>
      </c>
      <c r="I488" s="72">
        <v>1</v>
      </c>
      <c r="J488" s="72" t="s">
        <v>76</v>
      </c>
      <c r="K488" s="72">
        <v>182999</v>
      </c>
      <c r="L488" s="72"/>
      <c r="M488" s="72"/>
      <c r="N488" s="68">
        <v>72686</v>
      </c>
      <c r="O488" s="68">
        <v>72686</v>
      </c>
      <c r="P488" s="68">
        <v>72686</v>
      </c>
      <c r="Q488" s="68">
        <v>72686</v>
      </c>
      <c r="R488" s="72" t="s">
        <v>6279</v>
      </c>
      <c r="S488" s="72" t="s">
        <v>6280</v>
      </c>
      <c r="T488" s="70">
        <f>IF(Exts[cTB52]=DATE(2099,1,1), 0, IF(Exts[minV]&gt;52, 1, 2))</f>
        <v>0</v>
      </c>
      <c r="U488" s="69">
        <f t="shared" si="16"/>
        <v>0</v>
      </c>
      <c r="V488" s="69">
        <f>IF(Exts[cTB60]=DATE(2099,1,1), 0, IF(Exts[minV]&gt;60.9, 1, 2))</f>
        <v>0</v>
      </c>
      <c r="W488" s="70">
        <f>IF(Exts[cTB61-67]=DATE(2099,1,1), 0, IF(Exts[minV]&gt;67.9, 1, 2))</f>
        <v>0</v>
      </c>
      <c r="X488" s="70">
        <f>IF( OR( Exts[cTB68]=DATE(2099,1,1), Exts[Mext]=0 ), 0, IF( OR( Exts[maxV]&lt;68, Exts[minV]&gt;68 ), 2, 3)  )</f>
        <v>0</v>
      </c>
      <c r="Y488" s="71">
        <f>IF(SUBTOTAL(3,Exts[avgusers]),Exts[avgusers],0)</f>
        <v>89</v>
      </c>
      <c r="Z488" s="69">
        <f ca="1">IF(SUBTOTAL(3,Exts[CurVersion]),TODAY()-Exts[CurVersion],0)</f>
        <v>1559</v>
      </c>
      <c r="AA488" s="69">
        <f>IF(Exts[cTB52]=DATE(2099,1,1), 0, Exts[cTB52]-$AA$6)</f>
        <v>0</v>
      </c>
      <c r="AB488" s="69">
        <f>IF(Exts[[#This Row],[cTB60]]=DATE(2099,1,1), 0, Exts[[#This Row],[cTB60]]-$AA$7)</f>
        <v>0</v>
      </c>
      <c r="AC488" s="69">
        <f>IF(Exts[[#This Row],[cTB68]]=DATE(2099,1,1), 0, Exts[[#This Row],[cTB68]]-$AA$8)</f>
        <v>0</v>
      </c>
      <c r="AD488" s="70">
        <f t="shared" si="17"/>
        <v>470</v>
      </c>
      <c r="AE488" s="70"/>
      <c r="AF488" s="70">
        <f>IF(Exts[[#This Row],[OID]], INDEX( Exts[], MATCH(Exts[[#This Row],[OID]],Exts[ID],0), MATCH("avgusers", Exts[#Headers],0) )+1, Exts[[#This Row],[avgusers]])</f>
        <v>89</v>
      </c>
      <c r="AG488" s="70"/>
      <c r="AH488" s="70"/>
      <c r="AI488" s="70"/>
    </row>
    <row r="489" spans="1:35" x14ac:dyDescent="0.35">
      <c r="A489" s="72">
        <v>429274</v>
      </c>
      <c r="B489" s="72" t="s">
        <v>654</v>
      </c>
      <c r="C489" s="72">
        <v>88</v>
      </c>
      <c r="D489" s="72">
        <v>46</v>
      </c>
      <c r="E489" s="68">
        <v>42396</v>
      </c>
      <c r="F489" s="72">
        <v>29</v>
      </c>
      <c r="G489" s="72">
        <v>47</v>
      </c>
      <c r="H489" s="72">
        <v>0</v>
      </c>
      <c r="I489" s="72">
        <v>1</v>
      </c>
      <c r="J489" s="72" t="s">
        <v>449</v>
      </c>
      <c r="K489" s="72">
        <v>6812018</v>
      </c>
      <c r="L489" s="72"/>
      <c r="M489" s="72"/>
      <c r="N489" s="68">
        <v>72686</v>
      </c>
      <c r="O489" s="68">
        <v>72686</v>
      </c>
      <c r="P489" s="68">
        <v>72686</v>
      </c>
      <c r="Q489" s="68">
        <v>72686</v>
      </c>
      <c r="R489" s="72" t="s">
        <v>6170</v>
      </c>
      <c r="S489" s="72" t="s">
        <v>6801</v>
      </c>
      <c r="T489" s="70">
        <f>IF(Exts[cTB52]=DATE(2099,1,1), 0, IF(Exts[minV]&gt;52, 1, 2))</f>
        <v>0</v>
      </c>
      <c r="U489" s="69">
        <f t="shared" si="16"/>
        <v>0</v>
      </c>
      <c r="V489" s="69">
        <f>IF(Exts[cTB60]=DATE(2099,1,1), 0, IF(Exts[minV]&gt;60.9, 1, 2))</f>
        <v>0</v>
      </c>
      <c r="W489" s="70">
        <f>IF(Exts[cTB61-67]=DATE(2099,1,1), 0, IF(Exts[minV]&gt;67.9, 1, 2))</f>
        <v>0</v>
      </c>
      <c r="X489" s="70">
        <f>IF( OR( Exts[cTB68]=DATE(2099,1,1), Exts[Mext]=0 ), 0, IF( OR( Exts[maxV]&lt;68, Exts[minV]&gt;68 ), 2, 3)  )</f>
        <v>0</v>
      </c>
      <c r="Y489" s="71">
        <f>IF(SUBTOTAL(3,Exts[avgusers]),Exts[avgusers],0)</f>
        <v>88</v>
      </c>
      <c r="Z489" s="69">
        <f ca="1">IF(SUBTOTAL(3,Exts[CurVersion]),TODAY()-Exts[CurVersion],0)</f>
        <v>1329</v>
      </c>
      <c r="AA489" s="69">
        <f>IF(Exts[cTB52]=DATE(2099,1,1), 0, Exts[cTB52]-$AA$6)</f>
        <v>0</v>
      </c>
      <c r="AB489" s="69">
        <f>IF(Exts[[#This Row],[cTB60]]=DATE(2099,1,1), 0, Exts[[#This Row],[cTB60]]-$AA$7)</f>
        <v>0</v>
      </c>
      <c r="AC489" s="69">
        <f>IF(Exts[[#This Row],[cTB68]]=DATE(2099,1,1), 0, Exts[[#This Row],[cTB68]]-$AA$8)</f>
        <v>0</v>
      </c>
      <c r="AD489" s="70">
        <f t="shared" si="17"/>
        <v>471</v>
      </c>
      <c r="AE489" s="70"/>
      <c r="AF489" s="70">
        <f>IF(Exts[[#This Row],[OID]], INDEX( Exts[], MATCH(Exts[[#This Row],[OID]],Exts[ID],0), MATCH("avgusers", Exts[#Headers],0) )+1, Exts[[#This Row],[avgusers]])</f>
        <v>88</v>
      </c>
      <c r="AG489" s="70"/>
      <c r="AH489" s="70"/>
      <c r="AI489" s="70"/>
    </row>
    <row r="490" spans="1:35" x14ac:dyDescent="0.35">
      <c r="A490" s="72">
        <v>70001</v>
      </c>
      <c r="B490" s="72" t="s">
        <v>1060</v>
      </c>
      <c r="C490" s="72">
        <v>87</v>
      </c>
      <c r="D490" s="72">
        <v>35</v>
      </c>
      <c r="E490" s="68">
        <v>42636</v>
      </c>
      <c r="F490" s="72">
        <v>3</v>
      </c>
      <c r="G490" s="72">
        <v>52</v>
      </c>
      <c r="H490" s="72">
        <v>0</v>
      </c>
      <c r="I490" s="72">
        <v>1</v>
      </c>
      <c r="J490" s="72" t="s">
        <v>1061</v>
      </c>
      <c r="K490" s="72">
        <v>5159518</v>
      </c>
      <c r="L490" s="72"/>
      <c r="M490" s="72"/>
      <c r="N490" s="68">
        <v>42636</v>
      </c>
      <c r="O490" s="68">
        <v>72686</v>
      </c>
      <c r="P490" s="68">
        <v>72686</v>
      </c>
      <c r="Q490" s="68">
        <v>72686</v>
      </c>
      <c r="R490" s="72" t="s">
        <v>5621</v>
      </c>
      <c r="S490" s="72" t="s">
        <v>3058</v>
      </c>
      <c r="T490" s="70">
        <f>IF(Exts[cTB52]=DATE(2099,1,1), 0, IF(Exts[minV]&gt;52, 1, 2))</f>
        <v>2</v>
      </c>
      <c r="U490" s="69">
        <f t="shared" si="16"/>
        <v>0</v>
      </c>
      <c r="V490" s="69">
        <f>IF(Exts[cTB60]=DATE(2099,1,1), 0, IF(Exts[minV]&gt;60.9, 1, 2))</f>
        <v>0</v>
      </c>
      <c r="W490" s="70">
        <f>IF(Exts[cTB61-67]=DATE(2099,1,1), 0, IF(Exts[minV]&gt;67.9, 1, 2))</f>
        <v>0</v>
      </c>
      <c r="X490" s="70">
        <f>IF( OR( Exts[cTB68]=DATE(2099,1,1), Exts[Mext]=0 ), 0, IF( OR( Exts[maxV]&lt;68, Exts[minV]&gt;68 ), 2, 3)  )</f>
        <v>0</v>
      </c>
      <c r="Y490" s="71">
        <f>IF(SUBTOTAL(3,Exts[avgusers]),Exts[avgusers],0)</f>
        <v>87</v>
      </c>
      <c r="Z490" s="69">
        <f ca="1">IF(SUBTOTAL(3,Exts[CurVersion]),TODAY()-Exts[CurVersion],0)</f>
        <v>1089</v>
      </c>
      <c r="AA490" s="69">
        <f>IF(Exts[cTB52]=DATE(2099,1,1), 0, Exts[cTB52]-$AA$6)</f>
        <v>-162</v>
      </c>
      <c r="AB490" s="69">
        <f>IF(Exts[[#This Row],[cTB60]]=DATE(2099,1,1), 0, Exts[[#This Row],[cTB60]]-$AA$7)</f>
        <v>0</v>
      </c>
      <c r="AC490" s="69">
        <f>IF(Exts[[#This Row],[cTB68]]=DATE(2099,1,1), 0, Exts[[#This Row],[cTB68]]-$AA$8)</f>
        <v>0</v>
      </c>
      <c r="AD490" s="70">
        <f t="shared" si="17"/>
        <v>472</v>
      </c>
      <c r="AE490" s="70"/>
      <c r="AF490" s="70">
        <f>IF(Exts[[#This Row],[OID]], INDEX( Exts[], MATCH(Exts[[#This Row],[OID]],Exts[ID],0), MATCH("avgusers", Exts[#Headers],0) )+1, Exts[[#This Row],[avgusers]])</f>
        <v>87</v>
      </c>
      <c r="AG490" s="70"/>
      <c r="AH490" s="70"/>
      <c r="AI490" s="70"/>
    </row>
    <row r="491" spans="1:35" x14ac:dyDescent="0.35">
      <c r="A491" s="72">
        <v>258235</v>
      </c>
      <c r="B491" s="72" t="s">
        <v>1057</v>
      </c>
      <c r="C491" s="72">
        <v>87</v>
      </c>
      <c r="D491" s="72">
        <v>25</v>
      </c>
      <c r="E491" s="68">
        <v>40868</v>
      </c>
      <c r="F491" s="72">
        <v>8</v>
      </c>
      <c r="G491" s="72">
        <v>31</v>
      </c>
      <c r="H491" s="72">
        <v>0</v>
      </c>
      <c r="I491" s="72">
        <v>1</v>
      </c>
      <c r="J491" s="72" t="s">
        <v>900</v>
      </c>
      <c r="K491" s="72">
        <v>5550795</v>
      </c>
      <c r="L491" s="72"/>
      <c r="M491" s="72"/>
      <c r="N491" s="68">
        <v>72686</v>
      </c>
      <c r="O491" s="68">
        <v>72686</v>
      </c>
      <c r="P491" s="68">
        <v>72686</v>
      </c>
      <c r="Q491" s="68">
        <v>72686</v>
      </c>
      <c r="R491" s="72" t="s">
        <v>5757</v>
      </c>
      <c r="S491" s="72" t="s">
        <v>3058</v>
      </c>
      <c r="T491" s="70">
        <f>IF(Exts[cTB52]=DATE(2099,1,1), 0, IF(Exts[minV]&gt;52, 1, 2))</f>
        <v>0</v>
      </c>
      <c r="U491" s="69">
        <f t="shared" si="16"/>
        <v>0</v>
      </c>
      <c r="V491" s="69">
        <f>IF(Exts[cTB60]=DATE(2099,1,1), 0, IF(Exts[minV]&gt;60.9, 1, 2))</f>
        <v>0</v>
      </c>
      <c r="W491" s="70">
        <f>IF(Exts[cTB61-67]=DATE(2099,1,1), 0, IF(Exts[minV]&gt;67.9, 1, 2))</f>
        <v>0</v>
      </c>
      <c r="X491" s="70">
        <f>IF( OR( Exts[cTB68]=DATE(2099,1,1), Exts[Mext]=0 ), 0, IF( OR( Exts[maxV]&lt;68, Exts[minV]&gt;68 ), 2, 3)  )</f>
        <v>0</v>
      </c>
      <c r="Y491" s="71">
        <f>IF(SUBTOTAL(3,Exts[avgusers]),Exts[avgusers],0)</f>
        <v>87</v>
      </c>
      <c r="Z491" s="69">
        <f ca="1">IF(SUBTOTAL(3,Exts[CurVersion]),TODAY()-Exts[CurVersion],0)</f>
        <v>2857</v>
      </c>
      <c r="AA491" s="69">
        <f>IF(Exts[cTB52]=DATE(2099,1,1), 0, Exts[cTB52]-$AA$6)</f>
        <v>0</v>
      </c>
      <c r="AB491" s="69">
        <f>IF(Exts[[#This Row],[cTB60]]=DATE(2099,1,1), 0, Exts[[#This Row],[cTB60]]-$AA$7)</f>
        <v>0</v>
      </c>
      <c r="AC491" s="69">
        <f>IF(Exts[[#This Row],[cTB68]]=DATE(2099,1,1), 0, Exts[[#This Row],[cTB68]]-$AA$8)</f>
        <v>0</v>
      </c>
      <c r="AD491" s="70">
        <f t="shared" si="17"/>
        <v>473</v>
      </c>
      <c r="AE491" s="70"/>
      <c r="AF491" s="70">
        <f>IF(Exts[[#This Row],[OID]], INDEX( Exts[], MATCH(Exts[[#This Row],[OID]],Exts[ID],0), MATCH("avgusers", Exts[#Headers],0) )+1, Exts[[#This Row],[avgusers]])</f>
        <v>87</v>
      </c>
      <c r="AG491" s="70"/>
      <c r="AH491" s="70"/>
      <c r="AI491" s="70"/>
    </row>
    <row r="492" spans="1:35" x14ac:dyDescent="0.35">
      <c r="A492" s="72">
        <v>409328</v>
      </c>
      <c r="B492" s="72" t="s">
        <v>1058</v>
      </c>
      <c r="C492" s="72">
        <v>87</v>
      </c>
      <c r="D492" s="72">
        <v>26</v>
      </c>
      <c r="E492" s="68">
        <v>41266</v>
      </c>
      <c r="F492" s="72">
        <v>16</v>
      </c>
      <c r="G492" s="72">
        <v>31</v>
      </c>
      <c r="H492" s="72">
        <v>0</v>
      </c>
      <c r="I492" s="72">
        <v>1</v>
      </c>
      <c r="J492" s="72" t="s">
        <v>58</v>
      </c>
      <c r="K492" s="72">
        <v>66492</v>
      </c>
      <c r="L492" s="72"/>
      <c r="M492" s="72"/>
      <c r="N492" s="68">
        <v>72686</v>
      </c>
      <c r="O492" s="68">
        <v>72686</v>
      </c>
      <c r="P492" s="68">
        <v>72686</v>
      </c>
      <c r="Q492" s="68">
        <v>72686</v>
      </c>
      <c r="R492" s="72" t="s">
        <v>6127</v>
      </c>
      <c r="S492" s="72" t="s">
        <v>3058</v>
      </c>
      <c r="T492" s="70">
        <f>IF(Exts[cTB52]=DATE(2099,1,1), 0, IF(Exts[minV]&gt;52, 1, 2))</f>
        <v>0</v>
      </c>
      <c r="U492" s="69">
        <f t="shared" si="16"/>
        <v>0</v>
      </c>
      <c r="V492" s="69">
        <f>IF(Exts[cTB60]=DATE(2099,1,1), 0, IF(Exts[minV]&gt;60.9, 1, 2))</f>
        <v>0</v>
      </c>
      <c r="W492" s="70">
        <f>IF(Exts[cTB61-67]=DATE(2099,1,1), 0, IF(Exts[minV]&gt;67.9, 1, 2))</f>
        <v>0</v>
      </c>
      <c r="X492" s="70">
        <f>IF( OR( Exts[cTB68]=DATE(2099,1,1), Exts[Mext]=0 ), 0, IF( OR( Exts[maxV]&lt;68, Exts[minV]&gt;68 ), 2, 3)  )</f>
        <v>0</v>
      </c>
      <c r="Y492" s="71">
        <f>IF(SUBTOTAL(3,Exts[avgusers]),Exts[avgusers],0)</f>
        <v>87</v>
      </c>
      <c r="Z492" s="69">
        <f ca="1">IF(SUBTOTAL(3,Exts[CurVersion]),TODAY()-Exts[CurVersion],0)</f>
        <v>2459</v>
      </c>
      <c r="AA492" s="69">
        <f>IF(Exts[cTB52]=DATE(2099,1,1), 0, Exts[cTB52]-$AA$6)</f>
        <v>0</v>
      </c>
      <c r="AB492" s="69">
        <f>IF(Exts[[#This Row],[cTB60]]=DATE(2099,1,1), 0, Exts[[#This Row],[cTB60]]-$AA$7)</f>
        <v>0</v>
      </c>
      <c r="AC492" s="69">
        <f>IF(Exts[[#This Row],[cTB68]]=DATE(2099,1,1), 0, Exts[[#This Row],[cTB68]]-$AA$8)</f>
        <v>0</v>
      </c>
      <c r="AD492" s="70">
        <f t="shared" si="17"/>
        <v>474</v>
      </c>
      <c r="AE492" s="70"/>
      <c r="AF492" s="70">
        <f>IF(Exts[[#This Row],[OID]], INDEX( Exts[], MATCH(Exts[[#This Row],[OID]],Exts[ID],0), MATCH("avgusers", Exts[#Headers],0) )+1, Exts[[#This Row],[avgusers]])</f>
        <v>87</v>
      </c>
      <c r="AG492" s="70"/>
      <c r="AH492" s="70"/>
      <c r="AI492" s="70"/>
    </row>
    <row r="493" spans="1:35" x14ac:dyDescent="0.35">
      <c r="A493" s="72">
        <v>330052</v>
      </c>
      <c r="B493" s="72" t="s">
        <v>1041</v>
      </c>
      <c r="C493" s="72">
        <v>85</v>
      </c>
      <c r="D493" s="72">
        <v>25</v>
      </c>
      <c r="E493" s="68">
        <v>41107</v>
      </c>
      <c r="F493" s="72">
        <v>1</v>
      </c>
      <c r="G493" s="72">
        <v>31</v>
      </c>
      <c r="H493" s="72">
        <v>0</v>
      </c>
      <c r="I493" s="72">
        <v>1</v>
      </c>
      <c r="J493" s="72" t="s">
        <v>1042</v>
      </c>
      <c r="K493" s="72">
        <v>2228084</v>
      </c>
      <c r="L493" s="72"/>
      <c r="M493" s="72"/>
      <c r="N493" s="68">
        <v>72686</v>
      </c>
      <c r="O493" s="68">
        <v>72686</v>
      </c>
      <c r="P493" s="68">
        <v>72686</v>
      </c>
      <c r="Q493" s="68">
        <v>72686</v>
      </c>
      <c r="R493" s="72" t="s">
        <v>5892</v>
      </c>
      <c r="S493" s="72" t="s">
        <v>5893</v>
      </c>
      <c r="T493" s="70">
        <f>IF(Exts[cTB52]=DATE(2099,1,1), 0, IF(Exts[minV]&gt;52, 1, 2))</f>
        <v>0</v>
      </c>
      <c r="U493" s="69">
        <f t="shared" si="16"/>
        <v>0</v>
      </c>
      <c r="V493" s="69">
        <f>IF(Exts[cTB60]=DATE(2099,1,1), 0, IF(Exts[minV]&gt;60.9, 1, 2))</f>
        <v>0</v>
      </c>
      <c r="W493" s="70">
        <f>IF(Exts[cTB61-67]=DATE(2099,1,1), 0, IF(Exts[minV]&gt;67.9, 1, 2))</f>
        <v>0</v>
      </c>
      <c r="X493" s="70">
        <f>IF( OR( Exts[cTB68]=DATE(2099,1,1), Exts[Mext]=0 ), 0, IF( OR( Exts[maxV]&lt;68, Exts[minV]&gt;68 ), 2, 3)  )</f>
        <v>0</v>
      </c>
      <c r="Y493" s="71">
        <f>IF(SUBTOTAL(3,Exts[avgusers]),Exts[avgusers],0)</f>
        <v>85</v>
      </c>
      <c r="Z493" s="69">
        <f ca="1">IF(SUBTOTAL(3,Exts[CurVersion]),TODAY()-Exts[CurVersion],0)</f>
        <v>2618</v>
      </c>
      <c r="AA493" s="69">
        <f>IF(Exts[cTB52]=DATE(2099,1,1), 0, Exts[cTB52]-$AA$6)</f>
        <v>0</v>
      </c>
      <c r="AB493" s="69">
        <f>IF(Exts[[#This Row],[cTB60]]=DATE(2099,1,1), 0, Exts[[#This Row],[cTB60]]-$AA$7)</f>
        <v>0</v>
      </c>
      <c r="AC493" s="69">
        <f>IF(Exts[[#This Row],[cTB68]]=DATE(2099,1,1), 0, Exts[[#This Row],[cTB68]]-$AA$8)</f>
        <v>0</v>
      </c>
      <c r="AD493" s="70">
        <f t="shared" si="17"/>
        <v>475</v>
      </c>
      <c r="AE493" s="70"/>
      <c r="AF493" s="70">
        <f>IF(Exts[[#This Row],[OID]], INDEX( Exts[], MATCH(Exts[[#This Row],[OID]],Exts[ID],0), MATCH("avgusers", Exts[#Headers],0) )+1, Exts[[#This Row],[avgusers]])</f>
        <v>85</v>
      </c>
      <c r="AG493" s="70"/>
      <c r="AH493" s="70"/>
      <c r="AI493" s="70"/>
    </row>
    <row r="494" spans="1:35" x14ac:dyDescent="0.35">
      <c r="A494" s="72">
        <v>679462</v>
      </c>
      <c r="B494" s="72" t="s">
        <v>656</v>
      </c>
      <c r="C494" s="72">
        <v>85</v>
      </c>
      <c r="D494" s="72">
        <v>192</v>
      </c>
      <c r="E494" s="68">
        <v>42932</v>
      </c>
      <c r="F494" s="72">
        <v>3.3</v>
      </c>
      <c r="G494" s="72">
        <v>56</v>
      </c>
      <c r="H494" s="72">
        <v>0</v>
      </c>
      <c r="I494" s="72">
        <v>1</v>
      </c>
      <c r="J494" s="72" t="s">
        <v>260</v>
      </c>
      <c r="K494" s="72">
        <v>61348</v>
      </c>
      <c r="L494" s="72"/>
      <c r="M494" s="72"/>
      <c r="N494" s="68">
        <v>42646</v>
      </c>
      <c r="O494" s="68">
        <v>72686</v>
      </c>
      <c r="P494" s="68">
        <v>72686</v>
      </c>
      <c r="Q494" s="68">
        <v>72686</v>
      </c>
      <c r="R494" s="72" t="s">
        <v>6507</v>
      </c>
      <c r="S494" s="72" t="s">
        <v>6508</v>
      </c>
      <c r="T494" s="70">
        <f>IF(Exts[cTB52]=DATE(2099,1,1), 0, IF(Exts[minV]&gt;52, 1, 2))</f>
        <v>2</v>
      </c>
      <c r="U494" s="69">
        <f t="shared" si="16"/>
        <v>0</v>
      </c>
      <c r="V494" s="69">
        <f>IF(Exts[cTB60]=DATE(2099,1,1), 0, IF(Exts[minV]&gt;60.9, 1, 2))</f>
        <v>0</v>
      </c>
      <c r="W494" s="70">
        <f>IF(Exts[cTB61-67]=DATE(2099,1,1), 0, IF(Exts[minV]&gt;67.9, 1, 2))</f>
        <v>0</v>
      </c>
      <c r="X494" s="70">
        <f>IF( OR( Exts[cTB68]=DATE(2099,1,1), Exts[Mext]=0 ), 0, IF( OR( Exts[maxV]&lt;68, Exts[minV]&gt;68 ), 2, 3)  )</f>
        <v>0</v>
      </c>
      <c r="Y494" s="71">
        <f>IF(SUBTOTAL(3,Exts[avgusers]),Exts[avgusers],0)</f>
        <v>85</v>
      </c>
      <c r="Z494" s="69">
        <f ca="1">IF(SUBTOTAL(3,Exts[CurVersion]),TODAY()-Exts[CurVersion],0)</f>
        <v>793</v>
      </c>
      <c r="AA494" s="69">
        <f>IF(Exts[cTB52]=DATE(2099,1,1), 0, Exts[cTB52]-$AA$6)</f>
        <v>-152</v>
      </c>
      <c r="AB494" s="69">
        <f>IF(Exts[[#This Row],[cTB60]]=DATE(2099,1,1), 0, Exts[[#This Row],[cTB60]]-$AA$7)</f>
        <v>0</v>
      </c>
      <c r="AC494" s="69">
        <f>IF(Exts[[#This Row],[cTB68]]=DATE(2099,1,1), 0, Exts[[#This Row],[cTB68]]-$AA$8)</f>
        <v>0</v>
      </c>
      <c r="AD494" s="70">
        <f t="shared" si="17"/>
        <v>476</v>
      </c>
      <c r="AE494" s="70"/>
      <c r="AF494" s="70">
        <f>IF(Exts[[#This Row],[OID]], INDEX( Exts[], MATCH(Exts[[#This Row],[OID]],Exts[ID],0), MATCH("avgusers", Exts[#Headers],0) )+1, Exts[[#This Row],[avgusers]])</f>
        <v>85</v>
      </c>
      <c r="AG494" s="70"/>
      <c r="AH494" s="70"/>
      <c r="AI494" s="70"/>
    </row>
    <row r="495" spans="1:35" x14ac:dyDescent="0.35">
      <c r="A495" s="72">
        <v>412100</v>
      </c>
      <c r="B495" s="72" t="s">
        <v>1039</v>
      </c>
      <c r="C495" s="72">
        <v>84</v>
      </c>
      <c r="D495" s="72">
        <v>27</v>
      </c>
      <c r="E495" s="68">
        <v>41260</v>
      </c>
      <c r="F495" s="72">
        <v>10</v>
      </c>
      <c r="G495" s="72">
        <v>30</v>
      </c>
      <c r="H495" s="72">
        <v>0</v>
      </c>
      <c r="I495" s="72">
        <v>1</v>
      </c>
      <c r="J495" s="72" t="s">
        <v>1040</v>
      </c>
      <c r="K495" s="72">
        <v>6721978</v>
      </c>
      <c r="L495" s="72"/>
      <c r="M495" s="72"/>
      <c r="N495" s="68">
        <v>72686</v>
      </c>
      <c r="O495" s="68">
        <v>72686</v>
      </c>
      <c r="P495" s="68">
        <v>72686</v>
      </c>
      <c r="Q495" s="68">
        <v>72686</v>
      </c>
      <c r="R495" s="72" t="s">
        <v>6136</v>
      </c>
      <c r="S495" s="72" t="s">
        <v>3058</v>
      </c>
      <c r="T495" s="70">
        <f>IF(Exts[cTB52]=DATE(2099,1,1), 0, IF(Exts[minV]&gt;52, 1, 2))</f>
        <v>0</v>
      </c>
      <c r="U495" s="69">
        <f t="shared" si="16"/>
        <v>0</v>
      </c>
      <c r="V495" s="69">
        <f>IF(Exts[cTB60]=DATE(2099,1,1), 0, IF(Exts[minV]&gt;60.9, 1, 2))</f>
        <v>0</v>
      </c>
      <c r="W495" s="70">
        <f>IF(Exts[cTB61-67]=DATE(2099,1,1), 0, IF(Exts[minV]&gt;67.9, 1, 2))</f>
        <v>0</v>
      </c>
      <c r="X495" s="70">
        <f>IF( OR( Exts[cTB68]=DATE(2099,1,1), Exts[Mext]=0 ), 0, IF( OR( Exts[maxV]&lt;68, Exts[minV]&gt;68 ), 2, 3)  )</f>
        <v>0</v>
      </c>
      <c r="Y495" s="71">
        <f>IF(SUBTOTAL(3,Exts[avgusers]),Exts[avgusers],0)</f>
        <v>84</v>
      </c>
      <c r="Z495" s="69">
        <f ca="1">IF(SUBTOTAL(3,Exts[CurVersion]),TODAY()-Exts[CurVersion],0)</f>
        <v>2465</v>
      </c>
      <c r="AA495" s="69">
        <f>IF(Exts[cTB52]=DATE(2099,1,1), 0, Exts[cTB52]-$AA$6)</f>
        <v>0</v>
      </c>
      <c r="AB495" s="69">
        <f>IF(Exts[[#This Row],[cTB60]]=DATE(2099,1,1), 0, Exts[[#This Row],[cTB60]]-$AA$7)</f>
        <v>0</v>
      </c>
      <c r="AC495" s="69">
        <f>IF(Exts[[#This Row],[cTB68]]=DATE(2099,1,1), 0, Exts[[#This Row],[cTB68]]-$AA$8)</f>
        <v>0</v>
      </c>
      <c r="AD495" s="70">
        <f t="shared" si="17"/>
        <v>477</v>
      </c>
      <c r="AE495" s="70"/>
      <c r="AF495" s="70">
        <f>IF(Exts[[#This Row],[OID]], INDEX( Exts[], MATCH(Exts[[#This Row],[OID]],Exts[ID],0), MATCH("avgusers", Exts[#Headers],0) )+1, Exts[[#This Row],[avgusers]])</f>
        <v>84</v>
      </c>
      <c r="AG495" s="70"/>
      <c r="AH495" s="70"/>
      <c r="AI495" s="70"/>
    </row>
    <row r="496" spans="1:35" x14ac:dyDescent="0.35">
      <c r="A496" s="72">
        <v>415492</v>
      </c>
      <c r="B496" s="72" t="s">
        <v>1068</v>
      </c>
      <c r="C496" s="72">
        <v>84</v>
      </c>
      <c r="D496" s="72">
        <v>21</v>
      </c>
      <c r="E496" s="68">
        <v>41421</v>
      </c>
      <c r="F496" s="72">
        <v>17</v>
      </c>
      <c r="G496" s="72">
        <v>19</v>
      </c>
      <c r="H496" s="72">
        <v>0</v>
      </c>
      <c r="I496" s="72">
        <v>1</v>
      </c>
      <c r="J496" s="72" t="s">
        <v>1069</v>
      </c>
      <c r="K496" s="72">
        <v>6779986</v>
      </c>
      <c r="L496" s="72"/>
      <c r="M496" s="72"/>
      <c r="N496" s="68">
        <v>72686</v>
      </c>
      <c r="O496" s="68">
        <v>72686</v>
      </c>
      <c r="P496" s="68">
        <v>72686</v>
      </c>
      <c r="Q496" s="68">
        <v>72686</v>
      </c>
      <c r="R496" s="72" t="s">
        <v>6146</v>
      </c>
      <c r="S496" s="72" t="s">
        <v>3058</v>
      </c>
      <c r="T496" s="70">
        <f>IF(Exts[cTB52]=DATE(2099,1,1), 0, IF(Exts[minV]&gt;52, 1, 2))</f>
        <v>0</v>
      </c>
      <c r="U496" s="69">
        <f t="shared" si="16"/>
        <v>0</v>
      </c>
      <c r="V496" s="69">
        <f>IF(Exts[cTB60]=DATE(2099,1,1), 0, IF(Exts[minV]&gt;60.9, 1, 2))</f>
        <v>0</v>
      </c>
      <c r="W496" s="70">
        <f>IF(Exts[cTB61-67]=DATE(2099,1,1), 0, IF(Exts[minV]&gt;67.9, 1, 2))</f>
        <v>0</v>
      </c>
      <c r="X496" s="70">
        <f>IF( OR( Exts[cTB68]=DATE(2099,1,1), Exts[Mext]=0 ), 0, IF( OR( Exts[maxV]&lt;68, Exts[minV]&gt;68 ), 2, 3)  )</f>
        <v>0</v>
      </c>
      <c r="Y496" s="71">
        <f>IF(SUBTOTAL(3,Exts[avgusers]),Exts[avgusers],0)</f>
        <v>84</v>
      </c>
      <c r="Z496" s="69">
        <f ca="1">IF(SUBTOTAL(3,Exts[CurVersion]),TODAY()-Exts[CurVersion],0)</f>
        <v>2304</v>
      </c>
      <c r="AA496" s="69">
        <f>IF(Exts[cTB52]=DATE(2099,1,1), 0, Exts[cTB52]-$AA$6)</f>
        <v>0</v>
      </c>
      <c r="AB496" s="69">
        <f>IF(Exts[[#This Row],[cTB60]]=DATE(2099,1,1), 0, Exts[[#This Row],[cTB60]]-$AA$7)</f>
        <v>0</v>
      </c>
      <c r="AC496" s="69">
        <f>IF(Exts[[#This Row],[cTB68]]=DATE(2099,1,1), 0, Exts[[#This Row],[cTB68]]-$AA$8)</f>
        <v>0</v>
      </c>
      <c r="AD496" s="70">
        <f t="shared" si="17"/>
        <v>478</v>
      </c>
      <c r="AE496" s="70"/>
      <c r="AF496" s="70">
        <f>IF(Exts[[#This Row],[OID]], INDEX( Exts[], MATCH(Exts[[#This Row],[OID]],Exts[ID],0), MATCH("avgusers", Exts[#Headers],0) )+1, Exts[[#This Row],[avgusers]])</f>
        <v>84</v>
      </c>
      <c r="AG496" s="70"/>
      <c r="AH496" s="70"/>
      <c r="AI496" s="70"/>
    </row>
    <row r="497" spans="1:35" x14ac:dyDescent="0.35">
      <c r="A497" s="72">
        <v>553652</v>
      </c>
      <c r="B497" s="72" t="s">
        <v>1072</v>
      </c>
      <c r="C497" s="72">
        <v>84</v>
      </c>
      <c r="D497" s="72">
        <v>33</v>
      </c>
      <c r="E497" s="68">
        <v>42596</v>
      </c>
      <c r="F497" s="72">
        <v>7</v>
      </c>
      <c r="G497" s="72">
        <v>31</v>
      </c>
      <c r="H497" s="72">
        <v>0</v>
      </c>
      <c r="I497" s="72">
        <v>1</v>
      </c>
      <c r="J497" s="72" t="s">
        <v>1073</v>
      </c>
      <c r="K497" s="72">
        <v>11214646</v>
      </c>
      <c r="L497" s="72"/>
      <c r="M497" s="72"/>
      <c r="N497" s="68">
        <v>72686</v>
      </c>
      <c r="O497" s="68">
        <v>72686</v>
      </c>
      <c r="P497" s="68">
        <v>72686</v>
      </c>
      <c r="Q497" s="68">
        <v>72686</v>
      </c>
      <c r="R497" s="72" t="s">
        <v>6370</v>
      </c>
      <c r="S497" s="72" t="s">
        <v>3058</v>
      </c>
      <c r="T497" s="70">
        <f>IF(Exts[cTB52]=DATE(2099,1,1), 0, IF(Exts[minV]&gt;52, 1, 2))</f>
        <v>0</v>
      </c>
      <c r="U497" s="69">
        <f t="shared" si="16"/>
        <v>0</v>
      </c>
      <c r="V497" s="69">
        <f>IF(Exts[cTB60]=DATE(2099,1,1), 0, IF(Exts[minV]&gt;60.9, 1, 2))</f>
        <v>0</v>
      </c>
      <c r="W497" s="70">
        <f>IF(Exts[cTB61-67]=DATE(2099,1,1), 0, IF(Exts[minV]&gt;67.9, 1, 2))</f>
        <v>0</v>
      </c>
      <c r="X497" s="70">
        <f>IF( OR( Exts[cTB68]=DATE(2099,1,1), Exts[Mext]=0 ), 0, IF( OR( Exts[maxV]&lt;68, Exts[minV]&gt;68 ), 2, 3)  )</f>
        <v>0</v>
      </c>
      <c r="Y497" s="71">
        <f>IF(SUBTOTAL(3,Exts[avgusers]),Exts[avgusers],0)</f>
        <v>84</v>
      </c>
      <c r="Z497" s="69">
        <f ca="1">IF(SUBTOTAL(3,Exts[CurVersion]),TODAY()-Exts[CurVersion],0)</f>
        <v>1129</v>
      </c>
      <c r="AA497" s="69">
        <f>IF(Exts[cTB52]=DATE(2099,1,1), 0, Exts[cTB52]-$AA$6)</f>
        <v>0</v>
      </c>
      <c r="AB497" s="69">
        <f>IF(Exts[[#This Row],[cTB60]]=DATE(2099,1,1), 0, Exts[[#This Row],[cTB60]]-$AA$7)</f>
        <v>0</v>
      </c>
      <c r="AC497" s="69">
        <f>IF(Exts[[#This Row],[cTB68]]=DATE(2099,1,1), 0, Exts[[#This Row],[cTB68]]-$AA$8)</f>
        <v>0</v>
      </c>
      <c r="AD497" s="70">
        <f t="shared" si="17"/>
        <v>479</v>
      </c>
      <c r="AE497" s="70"/>
      <c r="AF497" s="70">
        <f>IF(Exts[[#This Row],[OID]], INDEX( Exts[], MATCH(Exts[[#This Row],[OID]],Exts[ID],0), MATCH("avgusers", Exts[#Headers],0) )+1, Exts[[#This Row],[avgusers]])</f>
        <v>84</v>
      </c>
      <c r="AG497" s="70"/>
      <c r="AH497" s="70"/>
      <c r="AI497" s="70"/>
    </row>
    <row r="498" spans="1:35" x14ac:dyDescent="0.35">
      <c r="A498" s="72">
        <v>244879</v>
      </c>
      <c r="B498" s="72" t="s">
        <v>2137</v>
      </c>
      <c r="C498" s="72">
        <v>82</v>
      </c>
      <c r="D498" s="72">
        <v>29</v>
      </c>
      <c r="E498" s="68">
        <v>41575</v>
      </c>
      <c r="F498" s="72">
        <v>3</v>
      </c>
      <c r="G498" s="72">
        <v>31</v>
      </c>
      <c r="H498" s="72">
        <v>0</v>
      </c>
      <c r="I498" s="72">
        <v>1</v>
      </c>
      <c r="J498" s="72" t="s">
        <v>2138</v>
      </c>
      <c r="K498" s="72">
        <v>876036</v>
      </c>
      <c r="L498" s="72"/>
      <c r="M498" s="72"/>
      <c r="N498" s="68">
        <v>72686</v>
      </c>
      <c r="O498" s="68">
        <v>72686</v>
      </c>
      <c r="P498" s="68">
        <v>72686</v>
      </c>
      <c r="Q498" s="68">
        <v>72686</v>
      </c>
      <c r="R498" s="72" t="s">
        <v>5745</v>
      </c>
      <c r="S498" s="72" t="s">
        <v>3058</v>
      </c>
      <c r="T498" s="70">
        <f>IF(Exts[cTB52]=DATE(2099,1,1), 0, IF(Exts[minV]&gt;52, 1, 2))</f>
        <v>0</v>
      </c>
      <c r="U498" s="69">
        <f t="shared" si="16"/>
        <v>0</v>
      </c>
      <c r="V498" s="69">
        <f>IF(Exts[cTB60]=DATE(2099,1,1), 0, IF(Exts[minV]&gt;60.9, 1, 2))</f>
        <v>0</v>
      </c>
      <c r="W498" s="70">
        <f>IF(Exts[cTB61-67]=DATE(2099,1,1), 0, IF(Exts[minV]&gt;67.9, 1, 2))</f>
        <v>0</v>
      </c>
      <c r="X498" s="70">
        <f>IF( OR( Exts[cTB68]=DATE(2099,1,1), Exts[Mext]=0 ), 0, IF( OR( Exts[maxV]&lt;68, Exts[minV]&gt;68 ), 2, 3)  )</f>
        <v>0</v>
      </c>
      <c r="Y498" s="71">
        <f>IF(SUBTOTAL(3,Exts[avgusers]),Exts[avgusers],0)</f>
        <v>82</v>
      </c>
      <c r="Z498" s="69">
        <f ca="1">IF(SUBTOTAL(3,Exts[CurVersion]),TODAY()-Exts[CurVersion],0)</f>
        <v>2150</v>
      </c>
      <c r="AA498" s="69">
        <f>IF(Exts[cTB52]=DATE(2099,1,1), 0, Exts[cTB52]-$AA$6)</f>
        <v>0</v>
      </c>
      <c r="AB498" s="69">
        <f>IF(Exts[[#This Row],[cTB60]]=DATE(2099,1,1), 0, Exts[[#This Row],[cTB60]]-$AA$7)</f>
        <v>0</v>
      </c>
      <c r="AC498" s="69">
        <f>IF(Exts[[#This Row],[cTB68]]=DATE(2099,1,1), 0, Exts[[#This Row],[cTB68]]-$AA$8)</f>
        <v>0</v>
      </c>
      <c r="AD498" s="70">
        <f t="shared" si="17"/>
        <v>480</v>
      </c>
      <c r="AE498" s="70"/>
      <c r="AF498" s="70">
        <f>IF(Exts[[#This Row],[OID]], INDEX( Exts[], MATCH(Exts[[#This Row],[OID]],Exts[ID],0), MATCH("avgusers", Exts[#Headers],0) )+1, Exts[[#This Row],[avgusers]])</f>
        <v>82</v>
      </c>
      <c r="AG498" s="70"/>
      <c r="AH498" s="70"/>
      <c r="AI498" s="70"/>
    </row>
    <row r="499" spans="1:35" x14ac:dyDescent="0.35">
      <c r="A499" s="72">
        <v>638842</v>
      </c>
      <c r="B499" s="72" t="s">
        <v>658</v>
      </c>
      <c r="C499" s="72">
        <v>81</v>
      </c>
      <c r="D499" s="72">
        <v>49</v>
      </c>
      <c r="E499" s="68">
        <v>42869</v>
      </c>
      <c r="F499" s="72">
        <v>31</v>
      </c>
      <c r="G499" s="72">
        <v>53</v>
      </c>
      <c r="H499" s="72">
        <v>0</v>
      </c>
      <c r="I499" s="72">
        <v>1</v>
      </c>
      <c r="J499" s="72" t="s">
        <v>451</v>
      </c>
      <c r="K499" s="72">
        <v>1908040</v>
      </c>
      <c r="L499" s="72"/>
      <c r="M499" s="72"/>
      <c r="N499" s="68">
        <v>42868</v>
      </c>
      <c r="O499" s="68">
        <v>72686</v>
      </c>
      <c r="P499" s="68">
        <v>72686</v>
      </c>
      <c r="Q499" s="68">
        <v>72686</v>
      </c>
      <c r="R499" s="72" t="s">
        <v>6462</v>
      </c>
      <c r="S499" s="72" t="s">
        <v>6463</v>
      </c>
      <c r="T499" s="70">
        <f>IF(Exts[cTB52]=DATE(2099,1,1), 0, IF(Exts[minV]&gt;52, 1, 2))</f>
        <v>2</v>
      </c>
      <c r="U499" s="69">
        <f t="shared" si="16"/>
        <v>0</v>
      </c>
      <c r="V499" s="69">
        <f>IF(Exts[cTB60]=DATE(2099,1,1), 0, IF(Exts[minV]&gt;60.9, 1, 2))</f>
        <v>0</v>
      </c>
      <c r="W499" s="70">
        <f>IF(Exts[cTB61-67]=DATE(2099,1,1), 0, IF(Exts[minV]&gt;67.9, 1, 2))</f>
        <v>0</v>
      </c>
      <c r="X499" s="70">
        <f>IF( OR( Exts[cTB68]=DATE(2099,1,1), Exts[Mext]=0 ), 0, IF( OR( Exts[maxV]&lt;68, Exts[minV]&gt;68 ), 2, 3)  )</f>
        <v>0</v>
      </c>
      <c r="Y499" s="71">
        <f>IF(SUBTOTAL(3,Exts[avgusers]),Exts[avgusers],0)</f>
        <v>81</v>
      </c>
      <c r="Z499" s="69">
        <f ca="1">IF(SUBTOTAL(3,Exts[CurVersion]),TODAY()-Exts[CurVersion],0)</f>
        <v>856</v>
      </c>
      <c r="AA499" s="69">
        <f>IF(Exts[cTB52]=DATE(2099,1,1), 0, Exts[cTB52]-$AA$6)</f>
        <v>70</v>
      </c>
      <c r="AB499" s="69">
        <f>IF(Exts[[#This Row],[cTB60]]=DATE(2099,1,1), 0, Exts[[#This Row],[cTB60]]-$AA$7)</f>
        <v>0</v>
      </c>
      <c r="AC499" s="69">
        <f>IF(Exts[[#This Row],[cTB68]]=DATE(2099,1,1), 0, Exts[[#This Row],[cTB68]]-$AA$8)</f>
        <v>0</v>
      </c>
      <c r="AD499" s="70">
        <f t="shared" si="17"/>
        <v>481</v>
      </c>
      <c r="AE499" s="70"/>
      <c r="AF499" s="70">
        <f>IF(Exts[[#This Row],[OID]], INDEX( Exts[], MATCH(Exts[[#This Row],[OID]],Exts[ID],0), MATCH("avgusers", Exts[#Headers],0) )+1, Exts[[#This Row],[avgusers]])</f>
        <v>81</v>
      </c>
      <c r="AG499" s="70"/>
      <c r="AH499" s="70"/>
      <c r="AI499" s="70"/>
    </row>
    <row r="500" spans="1:35" x14ac:dyDescent="0.35">
      <c r="A500" s="72">
        <v>5467</v>
      </c>
      <c r="B500" s="72" t="s">
        <v>1051</v>
      </c>
      <c r="C500" s="72">
        <v>80</v>
      </c>
      <c r="D500" s="72">
        <v>21</v>
      </c>
      <c r="E500" s="68">
        <v>40193</v>
      </c>
      <c r="F500" s="72">
        <v>1.5</v>
      </c>
      <c r="G500" s="72">
        <v>31</v>
      </c>
      <c r="H500" s="72">
        <v>0</v>
      </c>
      <c r="I500" s="72">
        <v>1</v>
      </c>
      <c r="J500" s="72" t="s">
        <v>888</v>
      </c>
      <c r="K500" s="72">
        <v>9337</v>
      </c>
      <c r="L500" s="72"/>
      <c r="M500" s="72"/>
      <c r="N500" s="68">
        <v>72686</v>
      </c>
      <c r="O500" s="68">
        <v>72686</v>
      </c>
      <c r="P500" s="68">
        <v>72686</v>
      </c>
      <c r="Q500" s="68">
        <v>72686</v>
      </c>
      <c r="R500" s="72" t="s">
        <v>5330</v>
      </c>
      <c r="S500" s="72" t="s">
        <v>5331</v>
      </c>
      <c r="T500" s="70">
        <f>IF(Exts[cTB52]=DATE(2099,1,1), 0, IF(Exts[minV]&gt;52, 1, 2))</f>
        <v>0</v>
      </c>
      <c r="U500" s="69">
        <f t="shared" si="16"/>
        <v>0</v>
      </c>
      <c r="V500" s="69">
        <f>IF(Exts[cTB60]=DATE(2099,1,1), 0, IF(Exts[minV]&gt;60.9, 1, 2))</f>
        <v>0</v>
      </c>
      <c r="W500" s="70">
        <f>IF(Exts[cTB61-67]=DATE(2099,1,1), 0, IF(Exts[minV]&gt;67.9, 1, 2))</f>
        <v>0</v>
      </c>
      <c r="X500" s="70">
        <f>IF( OR( Exts[cTB68]=DATE(2099,1,1), Exts[Mext]=0 ), 0, IF( OR( Exts[maxV]&lt;68, Exts[minV]&gt;68 ), 2, 3)  )</f>
        <v>0</v>
      </c>
      <c r="Y500" s="71">
        <f>IF(SUBTOTAL(3,Exts[avgusers]),Exts[avgusers],0)</f>
        <v>80</v>
      </c>
      <c r="Z500" s="69">
        <f ca="1">IF(SUBTOTAL(3,Exts[CurVersion]),TODAY()-Exts[CurVersion],0)</f>
        <v>3532</v>
      </c>
      <c r="AA500" s="69">
        <f>IF(Exts[cTB52]=DATE(2099,1,1), 0, Exts[cTB52]-$AA$6)</f>
        <v>0</v>
      </c>
      <c r="AB500" s="69">
        <f>IF(Exts[[#This Row],[cTB60]]=DATE(2099,1,1), 0, Exts[[#This Row],[cTB60]]-$AA$7)</f>
        <v>0</v>
      </c>
      <c r="AC500" s="69">
        <f>IF(Exts[[#This Row],[cTB68]]=DATE(2099,1,1), 0, Exts[[#This Row],[cTB68]]-$AA$8)</f>
        <v>0</v>
      </c>
      <c r="AD500" s="70">
        <f t="shared" si="17"/>
        <v>482</v>
      </c>
      <c r="AE500" s="70"/>
      <c r="AF500" s="70">
        <f>IF(Exts[[#This Row],[OID]], INDEX( Exts[], MATCH(Exts[[#This Row],[OID]],Exts[ID],0), MATCH("avgusers", Exts[#Headers],0) )+1, Exts[[#This Row],[avgusers]])</f>
        <v>80</v>
      </c>
      <c r="AG500" s="70"/>
      <c r="AH500" s="70"/>
      <c r="AI500" s="70"/>
    </row>
    <row r="501" spans="1:35" x14ac:dyDescent="0.35">
      <c r="A501" s="72">
        <v>6501</v>
      </c>
      <c r="B501" s="72" t="s">
        <v>657</v>
      </c>
      <c r="C501" s="72">
        <v>80</v>
      </c>
      <c r="D501" s="72">
        <v>52</v>
      </c>
      <c r="E501" s="68">
        <v>42740</v>
      </c>
      <c r="F501" s="72">
        <v>31</v>
      </c>
      <c r="G501" s="72">
        <v>51</v>
      </c>
      <c r="H501" s="72">
        <v>0</v>
      </c>
      <c r="I501" s="72">
        <v>1</v>
      </c>
      <c r="J501" s="72" t="s">
        <v>450</v>
      </c>
      <c r="K501" s="72">
        <v>784513</v>
      </c>
      <c r="L501" s="72"/>
      <c r="M501" s="72"/>
      <c r="N501" s="68">
        <v>72686</v>
      </c>
      <c r="O501" s="68">
        <v>72686</v>
      </c>
      <c r="P501" s="68">
        <v>72686</v>
      </c>
      <c r="Q501" s="68">
        <v>72686</v>
      </c>
      <c r="R501" s="72" t="s">
        <v>5379</v>
      </c>
      <c r="S501" s="72" t="s">
        <v>5380</v>
      </c>
      <c r="T501" s="70">
        <f>IF(Exts[cTB52]=DATE(2099,1,1), 0, IF(Exts[minV]&gt;52, 1, 2))</f>
        <v>0</v>
      </c>
      <c r="U501" s="69">
        <f t="shared" si="16"/>
        <v>0</v>
      </c>
      <c r="V501" s="69">
        <f>IF(Exts[cTB60]=DATE(2099,1,1), 0, IF(Exts[minV]&gt;60.9, 1, 2))</f>
        <v>0</v>
      </c>
      <c r="W501" s="70">
        <f>IF(Exts[cTB61-67]=DATE(2099,1,1), 0, IF(Exts[minV]&gt;67.9, 1, 2))</f>
        <v>0</v>
      </c>
      <c r="X501" s="70">
        <f>IF( OR( Exts[cTB68]=DATE(2099,1,1), Exts[Mext]=0 ), 0, IF( OR( Exts[maxV]&lt;68, Exts[minV]&gt;68 ), 2, 3)  )</f>
        <v>0</v>
      </c>
      <c r="Y501" s="71">
        <f>IF(SUBTOTAL(3,Exts[avgusers]),Exts[avgusers],0)</f>
        <v>80</v>
      </c>
      <c r="Z501" s="69">
        <f ca="1">IF(SUBTOTAL(3,Exts[CurVersion]),TODAY()-Exts[CurVersion],0)</f>
        <v>985</v>
      </c>
      <c r="AA501" s="69">
        <f>IF(Exts[cTB52]=DATE(2099,1,1), 0, Exts[cTB52]-$AA$6)</f>
        <v>0</v>
      </c>
      <c r="AB501" s="69">
        <f>IF(Exts[[#This Row],[cTB60]]=DATE(2099,1,1), 0, Exts[[#This Row],[cTB60]]-$AA$7)</f>
        <v>0</v>
      </c>
      <c r="AC501" s="69">
        <f>IF(Exts[[#This Row],[cTB68]]=DATE(2099,1,1), 0, Exts[[#This Row],[cTB68]]-$AA$8)</f>
        <v>0</v>
      </c>
      <c r="AD501" s="70">
        <f t="shared" si="17"/>
        <v>483</v>
      </c>
      <c r="AE501" s="70"/>
      <c r="AF501" s="70">
        <f>IF(Exts[[#This Row],[OID]], INDEX( Exts[], MATCH(Exts[[#This Row],[OID]],Exts[ID],0), MATCH("avgusers", Exts[#Headers],0) )+1, Exts[[#This Row],[avgusers]])</f>
        <v>80</v>
      </c>
      <c r="AG501" s="70"/>
      <c r="AH501" s="70"/>
      <c r="AI501" s="70"/>
    </row>
    <row r="502" spans="1:35" x14ac:dyDescent="0.35">
      <c r="A502" s="72">
        <v>499806</v>
      </c>
      <c r="B502" s="72" t="s">
        <v>1262</v>
      </c>
      <c r="C502" s="72">
        <v>80</v>
      </c>
      <c r="D502" s="72">
        <v>0</v>
      </c>
      <c r="E502" s="68">
        <v>43604</v>
      </c>
      <c r="F502" s="72">
        <v>1</v>
      </c>
      <c r="G502" s="72">
        <v>60</v>
      </c>
      <c r="H502" s="72">
        <v>0</v>
      </c>
      <c r="I502" s="72">
        <v>1</v>
      </c>
      <c r="J502" s="72" t="s">
        <v>2246</v>
      </c>
      <c r="K502" s="72">
        <v>10710230</v>
      </c>
      <c r="L502" s="72"/>
      <c r="M502" s="72"/>
      <c r="N502" s="68">
        <v>42627</v>
      </c>
      <c r="O502" s="68">
        <v>43477</v>
      </c>
      <c r="P502" s="68">
        <v>72686</v>
      </c>
      <c r="Q502" s="68">
        <v>72686</v>
      </c>
      <c r="R502" s="72" t="s">
        <v>6315</v>
      </c>
      <c r="S502" s="72" t="s">
        <v>3058</v>
      </c>
      <c r="T502" s="70">
        <f>IF(Exts[cTB52]=DATE(2099,1,1), 0, IF(Exts[minV]&gt;52, 1, 2))</f>
        <v>2</v>
      </c>
      <c r="U502" s="69">
        <f t="shared" si="16"/>
        <v>1</v>
      </c>
      <c r="V502" s="69">
        <f>IF(Exts[cTB60]=DATE(2099,1,1), 0, IF(Exts[minV]&gt;60.9, 1, 2))</f>
        <v>2</v>
      </c>
      <c r="W502" s="70">
        <f>IF(Exts[cTB61-67]=DATE(2099,1,1), 0, IF(Exts[minV]&gt;67.9, 1, 2))</f>
        <v>0</v>
      </c>
      <c r="X502" s="70">
        <f>IF( OR( Exts[cTB68]=DATE(2099,1,1), Exts[Mext]=0 ), 0, IF( OR( Exts[maxV]&lt;68, Exts[minV]&gt;68 ), 2, 3)  )</f>
        <v>0</v>
      </c>
      <c r="Y502" s="71">
        <f>IF(SUBTOTAL(3,Exts[avgusers]),Exts[avgusers],0)</f>
        <v>80</v>
      </c>
      <c r="Z502" s="69">
        <f ca="1">IF(SUBTOTAL(3,Exts[CurVersion]),TODAY()-Exts[CurVersion],0)</f>
        <v>121</v>
      </c>
      <c r="AA502" s="69">
        <f>IF(Exts[cTB52]=DATE(2099,1,1), 0, Exts[cTB52]-$AA$6)</f>
        <v>-171</v>
      </c>
      <c r="AB502" s="69">
        <f>IF(Exts[[#This Row],[cTB60]]=DATE(2099,1,1), 0, Exts[[#This Row],[cTB60]]-$AA$7)</f>
        <v>217</v>
      </c>
      <c r="AC502" s="69">
        <f>IF(Exts[[#This Row],[cTB68]]=DATE(2099,1,1), 0, Exts[[#This Row],[cTB68]]-$AA$8)</f>
        <v>0</v>
      </c>
      <c r="AD502" s="70">
        <f t="shared" si="17"/>
        <v>484</v>
      </c>
      <c r="AE502" s="70"/>
      <c r="AF502" s="70">
        <f>IF(Exts[[#This Row],[OID]], INDEX( Exts[], MATCH(Exts[[#This Row],[OID]],Exts[ID],0), MATCH("avgusers", Exts[#Headers],0) )+1, Exts[[#This Row],[avgusers]])</f>
        <v>80</v>
      </c>
      <c r="AG502" s="70"/>
      <c r="AH502" s="70"/>
      <c r="AI502" s="70"/>
    </row>
    <row r="503" spans="1:35" x14ac:dyDescent="0.35">
      <c r="A503" s="72">
        <v>589130</v>
      </c>
      <c r="B503" s="72" t="s">
        <v>664</v>
      </c>
      <c r="C503" s="72">
        <v>80</v>
      </c>
      <c r="D503" s="72">
        <v>54</v>
      </c>
      <c r="E503" s="68">
        <v>42882</v>
      </c>
      <c r="F503" s="72">
        <v>6</v>
      </c>
      <c r="G503" s="72">
        <v>56</v>
      </c>
      <c r="H503" s="72">
        <v>0</v>
      </c>
      <c r="I503" s="72">
        <v>1</v>
      </c>
      <c r="J503" s="72" t="s">
        <v>452</v>
      </c>
      <c r="K503" s="72">
        <v>4998409</v>
      </c>
      <c r="L503" s="72"/>
      <c r="M503" s="72"/>
      <c r="N503" s="68">
        <v>42493</v>
      </c>
      <c r="O503" s="68">
        <v>72686</v>
      </c>
      <c r="P503" s="68">
        <v>72686</v>
      </c>
      <c r="Q503" s="68">
        <v>72686</v>
      </c>
      <c r="R503" s="72" t="s">
        <v>6407</v>
      </c>
      <c r="S503" s="72" t="s">
        <v>6408</v>
      </c>
      <c r="T503" s="70">
        <f>IF(Exts[cTB52]=DATE(2099,1,1), 0, IF(Exts[minV]&gt;52, 1, 2))</f>
        <v>2</v>
      </c>
      <c r="U503" s="69">
        <f t="shared" si="16"/>
        <v>0</v>
      </c>
      <c r="V503" s="69">
        <f>IF(Exts[cTB60]=DATE(2099,1,1), 0, IF(Exts[minV]&gt;60.9, 1, 2))</f>
        <v>0</v>
      </c>
      <c r="W503" s="70">
        <f>IF(Exts[cTB61-67]=DATE(2099,1,1), 0, IF(Exts[minV]&gt;67.9, 1, 2))</f>
        <v>0</v>
      </c>
      <c r="X503" s="70">
        <f>IF( OR( Exts[cTB68]=DATE(2099,1,1), Exts[Mext]=0 ), 0, IF( OR( Exts[maxV]&lt;68, Exts[minV]&gt;68 ), 2, 3)  )</f>
        <v>0</v>
      </c>
      <c r="Y503" s="71">
        <f>IF(SUBTOTAL(3,Exts[avgusers]),Exts[avgusers],0)</f>
        <v>80</v>
      </c>
      <c r="Z503" s="69">
        <f ca="1">IF(SUBTOTAL(3,Exts[CurVersion]),TODAY()-Exts[CurVersion],0)</f>
        <v>843</v>
      </c>
      <c r="AA503" s="69">
        <f>IF(Exts[cTB52]=DATE(2099,1,1), 0, Exts[cTB52]-$AA$6)</f>
        <v>-305</v>
      </c>
      <c r="AB503" s="69">
        <f>IF(Exts[[#This Row],[cTB60]]=DATE(2099,1,1), 0, Exts[[#This Row],[cTB60]]-$AA$7)</f>
        <v>0</v>
      </c>
      <c r="AC503" s="69">
        <f>IF(Exts[[#This Row],[cTB68]]=DATE(2099,1,1), 0, Exts[[#This Row],[cTB68]]-$AA$8)</f>
        <v>0</v>
      </c>
      <c r="AD503" s="70">
        <f t="shared" si="17"/>
        <v>485</v>
      </c>
      <c r="AE503" s="70"/>
      <c r="AF503" s="70">
        <f>IF(Exts[[#This Row],[OID]], INDEX( Exts[], MATCH(Exts[[#This Row],[OID]],Exts[ID],0), MATCH("avgusers", Exts[#Headers],0) )+1, Exts[[#This Row],[avgusers]])</f>
        <v>80</v>
      </c>
      <c r="AG503" s="70"/>
      <c r="AH503" s="70"/>
      <c r="AI503" s="70"/>
    </row>
    <row r="504" spans="1:35" x14ac:dyDescent="0.35">
      <c r="A504" s="72">
        <v>304954</v>
      </c>
      <c r="B504" s="72" t="s">
        <v>1293</v>
      </c>
      <c r="C504" s="72">
        <v>78</v>
      </c>
      <c r="D504" s="72">
        <v>24</v>
      </c>
      <c r="E504" s="68">
        <v>43604</v>
      </c>
      <c r="F504" s="72">
        <v>1.5</v>
      </c>
      <c r="G504" s="72">
        <v>60</v>
      </c>
      <c r="H504" s="72">
        <v>0</v>
      </c>
      <c r="I504" s="72">
        <v>1</v>
      </c>
      <c r="J504" s="72" t="s">
        <v>1207</v>
      </c>
      <c r="K504" s="72">
        <v>5700246</v>
      </c>
      <c r="L504" s="72"/>
      <c r="M504" s="72"/>
      <c r="N504" s="68">
        <v>43463</v>
      </c>
      <c r="O504" s="68">
        <v>43463</v>
      </c>
      <c r="P504" s="68">
        <v>72686</v>
      </c>
      <c r="Q504" s="68">
        <v>72686</v>
      </c>
      <c r="R504" s="72" t="s">
        <v>5819</v>
      </c>
      <c r="S504" s="72" t="s">
        <v>6780</v>
      </c>
      <c r="T504" s="70">
        <f>IF(Exts[cTB52]=DATE(2099,1,1), 0, IF(Exts[minV]&gt;52, 1, 2))</f>
        <v>2</v>
      </c>
      <c r="U504" s="69">
        <f t="shared" si="16"/>
        <v>1</v>
      </c>
      <c r="V504" s="69">
        <f>IF(Exts[cTB60]=DATE(2099,1,1), 0, IF(Exts[minV]&gt;60.9, 1, 2))</f>
        <v>2</v>
      </c>
      <c r="W504" s="70">
        <f>IF(Exts[cTB61-67]=DATE(2099,1,1), 0, IF(Exts[minV]&gt;67.9, 1, 2))</f>
        <v>0</v>
      </c>
      <c r="X504" s="70">
        <f>IF( OR( Exts[cTB68]=DATE(2099,1,1), Exts[Mext]=0 ), 0, IF( OR( Exts[maxV]&lt;68, Exts[minV]&gt;68 ), 2, 3)  )</f>
        <v>0</v>
      </c>
      <c r="Y504" s="71">
        <f>IF(SUBTOTAL(3,Exts[avgusers]),Exts[avgusers],0)</f>
        <v>78</v>
      </c>
      <c r="Z504" s="69">
        <f ca="1">IF(SUBTOTAL(3,Exts[CurVersion]),TODAY()-Exts[CurVersion],0)</f>
        <v>121</v>
      </c>
      <c r="AA504" s="69">
        <f>IF(Exts[cTB52]=DATE(2099,1,1), 0, Exts[cTB52]-$AA$6)</f>
        <v>665</v>
      </c>
      <c r="AB504" s="69">
        <f>IF(Exts[[#This Row],[cTB60]]=DATE(2099,1,1), 0, Exts[[#This Row],[cTB60]]-$AA$7)</f>
        <v>203</v>
      </c>
      <c r="AC504" s="69">
        <f>IF(Exts[[#This Row],[cTB68]]=DATE(2099,1,1), 0, Exts[[#This Row],[cTB68]]-$AA$8)</f>
        <v>0</v>
      </c>
      <c r="AD504" s="70">
        <f t="shared" si="17"/>
        <v>486</v>
      </c>
      <c r="AE504" s="70"/>
      <c r="AF504" s="70">
        <f>IF(Exts[[#This Row],[OID]], INDEX( Exts[], MATCH(Exts[[#This Row],[OID]],Exts[ID],0), MATCH("avgusers", Exts[#Headers],0) )+1, Exts[[#This Row],[avgusers]])</f>
        <v>78</v>
      </c>
      <c r="AG504" s="70"/>
      <c r="AH504" s="70"/>
      <c r="AI504" s="70"/>
    </row>
    <row r="505" spans="1:35" x14ac:dyDescent="0.35">
      <c r="A505" s="72">
        <v>4972</v>
      </c>
      <c r="B505" s="72" t="s">
        <v>1031</v>
      </c>
      <c r="C505" s="72">
        <v>77</v>
      </c>
      <c r="D505" s="72">
        <v>24</v>
      </c>
      <c r="E505" s="68">
        <v>40742</v>
      </c>
      <c r="F505" s="72">
        <v>2</v>
      </c>
      <c r="G505" s="72">
        <v>21</v>
      </c>
      <c r="H505" s="72">
        <v>0</v>
      </c>
      <c r="I505" s="72">
        <v>1</v>
      </c>
      <c r="J505" s="72" t="s">
        <v>1032</v>
      </c>
      <c r="K505" s="72">
        <v>147370</v>
      </c>
      <c r="L505" s="72"/>
      <c r="M505" s="72"/>
      <c r="N505" s="68">
        <v>72686</v>
      </c>
      <c r="O505" s="68">
        <v>72686</v>
      </c>
      <c r="P505" s="68">
        <v>72686</v>
      </c>
      <c r="Q505" s="68">
        <v>72686</v>
      </c>
      <c r="R505" s="72" t="s">
        <v>5308</v>
      </c>
      <c r="S505" s="72" t="s">
        <v>5309</v>
      </c>
      <c r="T505" s="70">
        <f>IF(Exts[cTB52]=DATE(2099,1,1), 0, IF(Exts[minV]&gt;52, 1, 2))</f>
        <v>0</v>
      </c>
      <c r="U505" s="69">
        <f t="shared" si="16"/>
        <v>0</v>
      </c>
      <c r="V505" s="69">
        <f>IF(Exts[cTB60]=DATE(2099,1,1), 0, IF(Exts[minV]&gt;60.9, 1, 2))</f>
        <v>0</v>
      </c>
      <c r="W505" s="70">
        <f>IF(Exts[cTB61-67]=DATE(2099,1,1), 0, IF(Exts[minV]&gt;67.9, 1, 2))</f>
        <v>0</v>
      </c>
      <c r="X505" s="70">
        <f>IF( OR( Exts[cTB68]=DATE(2099,1,1), Exts[Mext]=0 ), 0, IF( OR( Exts[maxV]&lt;68, Exts[minV]&gt;68 ), 2, 3)  )</f>
        <v>0</v>
      </c>
      <c r="Y505" s="71">
        <f>IF(SUBTOTAL(3,Exts[avgusers]),Exts[avgusers],0)</f>
        <v>77</v>
      </c>
      <c r="Z505" s="69">
        <f ca="1">IF(SUBTOTAL(3,Exts[CurVersion]),TODAY()-Exts[CurVersion],0)</f>
        <v>2983</v>
      </c>
      <c r="AA505" s="69">
        <f>IF(Exts[cTB52]=DATE(2099,1,1), 0, Exts[cTB52]-$AA$6)</f>
        <v>0</v>
      </c>
      <c r="AB505" s="69">
        <f>IF(Exts[[#This Row],[cTB60]]=DATE(2099,1,1), 0, Exts[[#This Row],[cTB60]]-$AA$7)</f>
        <v>0</v>
      </c>
      <c r="AC505" s="69">
        <f>IF(Exts[[#This Row],[cTB68]]=DATE(2099,1,1), 0, Exts[[#This Row],[cTB68]]-$AA$8)</f>
        <v>0</v>
      </c>
      <c r="AD505" s="70">
        <f t="shared" si="17"/>
        <v>487</v>
      </c>
      <c r="AE505" s="70"/>
      <c r="AF505" s="70">
        <f>IF(Exts[[#This Row],[OID]], INDEX( Exts[], MATCH(Exts[[#This Row],[OID]],Exts[ID],0), MATCH("avgusers", Exts[#Headers],0) )+1, Exts[[#This Row],[avgusers]])</f>
        <v>77</v>
      </c>
      <c r="AG505" s="70"/>
      <c r="AH505" s="70"/>
      <c r="AI505" s="70"/>
    </row>
    <row r="506" spans="1:35" x14ac:dyDescent="0.35">
      <c r="A506" s="72">
        <v>413398</v>
      </c>
      <c r="B506" s="72" t="s">
        <v>1035</v>
      </c>
      <c r="C506" s="72">
        <v>77</v>
      </c>
      <c r="D506" s="72">
        <v>31</v>
      </c>
      <c r="E506" s="68">
        <v>43327</v>
      </c>
      <c r="F506" s="72">
        <v>38</v>
      </c>
      <c r="G506" s="72">
        <v>52</v>
      </c>
      <c r="H506" s="72">
        <v>0</v>
      </c>
      <c r="I506" s="72">
        <v>1</v>
      </c>
      <c r="J506" s="72" t="s">
        <v>1036</v>
      </c>
      <c r="K506" s="72">
        <v>6543692</v>
      </c>
      <c r="L506" s="72"/>
      <c r="M506" s="72"/>
      <c r="N506" s="68">
        <v>43327</v>
      </c>
      <c r="O506" s="68">
        <v>72686</v>
      </c>
      <c r="P506" s="68">
        <v>72686</v>
      </c>
      <c r="Q506" s="68">
        <v>72686</v>
      </c>
      <c r="R506" s="72" t="s">
        <v>6139</v>
      </c>
      <c r="S506" s="72" t="s">
        <v>3058</v>
      </c>
      <c r="T506" s="70">
        <f>IF(Exts[cTB52]=DATE(2099,1,1), 0, IF(Exts[minV]&gt;52, 1, 2))</f>
        <v>2</v>
      </c>
      <c r="U506" s="69">
        <f t="shared" si="16"/>
        <v>0</v>
      </c>
      <c r="V506" s="69">
        <f>IF(Exts[cTB60]=DATE(2099,1,1), 0, IF(Exts[minV]&gt;60.9, 1, 2))</f>
        <v>0</v>
      </c>
      <c r="W506" s="70">
        <f>IF(Exts[cTB61-67]=DATE(2099,1,1), 0, IF(Exts[minV]&gt;67.9, 1, 2))</f>
        <v>0</v>
      </c>
      <c r="X506" s="70">
        <f>IF( OR( Exts[cTB68]=DATE(2099,1,1), Exts[Mext]=0 ), 0, IF( OR( Exts[maxV]&lt;68, Exts[minV]&gt;68 ), 2, 3)  )</f>
        <v>0</v>
      </c>
      <c r="Y506" s="71">
        <f>IF(SUBTOTAL(3,Exts[avgusers]),Exts[avgusers],0)</f>
        <v>77</v>
      </c>
      <c r="Z506" s="69">
        <f ca="1">IF(SUBTOTAL(3,Exts[CurVersion]),TODAY()-Exts[CurVersion],0)</f>
        <v>398</v>
      </c>
      <c r="AA506" s="69">
        <f>IF(Exts[cTB52]=DATE(2099,1,1), 0, Exts[cTB52]-$AA$6)</f>
        <v>529</v>
      </c>
      <c r="AB506" s="69">
        <f>IF(Exts[[#This Row],[cTB60]]=DATE(2099,1,1), 0, Exts[[#This Row],[cTB60]]-$AA$7)</f>
        <v>0</v>
      </c>
      <c r="AC506" s="69">
        <f>IF(Exts[[#This Row],[cTB68]]=DATE(2099,1,1), 0, Exts[[#This Row],[cTB68]]-$AA$8)</f>
        <v>0</v>
      </c>
      <c r="AD506" s="70">
        <f t="shared" si="17"/>
        <v>488</v>
      </c>
      <c r="AE506" s="70"/>
      <c r="AF506" s="70">
        <f>IF(Exts[[#This Row],[OID]], INDEX( Exts[], MATCH(Exts[[#This Row],[OID]],Exts[ID],0), MATCH("avgusers", Exts[#Headers],0) )+1, Exts[[#This Row],[avgusers]])</f>
        <v>77</v>
      </c>
      <c r="AG506" s="70"/>
      <c r="AH506" s="70"/>
      <c r="AI506" s="70"/>
    </row>
    <row r="507" spans="1:35" x14ac:dyDescent="0.35">
      <c r="A507" s="72">
        <v>584784</v>
      </c>
      <c r="B507" s="72" t="s">
        <v>1322</v>
      </c>
      <c r="C507" s="72">
        <v>77</v>
      </c>
      <c r="D507" s="72">
        <v>26</v>
      </c>
      <c r="E507" s="68">
        <v>42107</v>
      </c>
      <c r="F507" s="72">
        <v>1</v>
      </c>
      <c r="G507" s="72">
        <v>42</v>
      </c>
      <c r="H507" s="72">
        <v>0</v>
      </c>
      <c r="I507" s="72">
        <v>1</v>
      </c>
      <c r="J507" s="72" t="s">
        <v>2246</v>
      </c>
      <c r="K507" s="72">
        <v>10710230</v>
      </c>
      <c r="L507" s="72"/>
      <c r="M507" s="72"/>
      <c r="N507" s="68">
        <v>72686</v>
      </c>
      <c r="O507" s="68">
        <v>72686</v>
      </c>
      <c r="P507" s="68">
        <v>72686</v>
      </c>
      <c r="Q507" s="68">
        <v>72686</v>
      </c>
      <c r="R507" s="72" t="s">
        <v>6400</v>
      </c>
      <c r="S507" s="72" t="s">
        <v>3058</v>
      </c>
      <c r="T507" s="70">
        <f>IF(Exts[cTB52]=DATE(2099,1,1), 0, IF(Exts[minV]&gt;52, 1, 2))</f>
        <v>0</v>
      </c>
      <c r="U507" s="69">
        <f t="shared" si="16"/>
        <v>0</v>
      </c>
      <c r="V507" s="69">
        <f>IF(Exts[cTB60]=DATE(2099,1,1), 0, IF(Exts[minV]&gt;60.9, 1, 2))</f>
        <v>0</v>
      </c>
      <c r="W507" s="70">
        <f>IF(Exts[cTB61-67]=DATE(2099,1,1), 0, IF(Exts[minV]&gt;67.9, 1, 2))</f>
        <v>0</v>
      </c>
      <c r="X507" s="70">
        <f>IF( OR( Exts[cTB68]=DATE(2099,1,1), Exts[Mext]=0 ), 0, IF( OR( Exts[maxV]&lt;68, Exts[minV]&gt;68 ), 2, 3)  )</f>
        <v>0</v>
      </c>
      <c r="Y507" s="71">
        <f>IF(SUBTOTAL(3,Exts[avgusers]),Exts[avgusers],0)</f>
        <v>77</v>
      </c>
      <c r="Z507" s="69">
        <f ca="1">IF(SUBTOTAL(3,Exts[CurVersion]),TODAY()-Exts[CurVersion],0)</f>
        <v>1618</v>
      </c>
      <c r="AA507" s="69">
        <f>IF(Exts[cTB52]=DATE(2099,1,1), 0, Exts[cTB52]-$AA$6)</f>
        <v>0</v>
      </c>
      <c r="AB507" s="69">
        <f>IF(Exts[[#This Row],[cTB60]]=DATE(2099,1,1), 0, Exts[[#This Row],[cTB60]]-$AA$7)</f>
        <v>0</v>
      </c>
      <c r="AC507" s="69">
        <f>IF(Exts[[#This Row],[cTB68]]=DATE(2099,1,1), 0, Exts[[#This Row],[cTB68]]-$AA$8)</f>
        <v>0</v>
      </c>
      <c r="AD507" s="70">
        <f t="shared" si="17"/>
        <v>489</v>
      </c>
      <c r="AE507" s="70"/>
      <c r="AF507" s="70">
        <f>IF(Exts[[#This Row],[OID]], INDEX( Exts[], MATCH(Exts[[#This Row],[OID]],Exts[ID],0), MATCH("avgusers", Exts[#Headers],0) )+1, Exts[[#This Row],[avgusers]])</f>
        <v>77</v>
      </c>
      <c r="AG507" s="70"/>
      <c r="AH507" s="70"/>
      <c r="AI507" s="70"/>
    </row>
    <row r="508" spans="1:35" x14ac:dyDescent="0.35">
      <c r="A508" s="72">
        <v>812455</v>
      </c>
      <c r="B508" s="72" t="s">
        <v>672</v>
      </c>
      <c r="C508" s="72">
        <v>76</v>
      </c>
      <c r="D508" s="72">
        <v>71</v>
      </c>
      <c r="E508" s="68">
        <v>43273</v>
      </c>
      <c r="F508" s="72">
        <v>45.7</v>
      </c>
      <c r="G508" s="72">
        <v>63</v>
      </c>
      <c r="H508" s="72">
        <v>0</v>
      </c>
      <c r="I508" s="72">
        <v>1</v>
      </c>
      <c r="J508" s="72" t="s">
        <v>348</v>
      </c>
      <c r="K508" s="72">
        <v>12930321</v>
      </c>
      <c r="L508" s="72"/>
      <c r="M508" s="72"/>
      <c r="N508" s="68">
        <v>42948</v>
      </c>
      <c r="O508" s="68">
        <v>42948</v>
      </c>
      <c r="P508" s="68">
        <v>42948</v>
      </c>
      <c r="Q508" s="68">
        <v>72686</v>
      </c>
      <c r="R508" s="72" t="s">
        <v>6621</v>
      </c>
      <c r="S508" s="72" t="s">
        <v>6622</v>
      </c>
      <c r="T508" s="70">
        <f>IF(Exts[cTB52]=DATE(2099,1,1), 0, IF(Exts[minV]&gt;52, 1, 2))</f>
        <v>2</v>
      </c>
      <c r="U508" s="69">
        <f t="shared" si="16"/>
        <v>1</v>
      </c>
      <c r="V508" s="69">
        <f>IF(Exts[cTB60]=DATE(2099,1,1), 0, IF(Exts[minV]&gt;60.9, 1, 2))</f>
        <v>2</v>
      </c>
      <c r="W508" s="70">
        <f>IF(Exts[cTB61-67]=DATE(2099,1,1), 0, IF(Exts[minV]&gt;67.9, 1, 2))</f>
        <v>2</v>
      </c>
      <c r="X508" s="70">
        <f>IF( OR( Exts[cTB68]=DATE(2099,1,1), Exts[Mext]=0 ), 0, IF( OR( Exts[maxV]&lt;68, Exts[minV]&gt;68 ), 2, 3)  )</f>
        <v>0</v>
      </c>
      <c r="Y508" s="71">
        <f>IF(SUBTOTAL(3,Exts[avgusers]),Exts[avgusers],0)</f>
        <v>76</v>
      </c>
      <c r="Z508" s="69">
        <f ca="1">IF(SUBTOTAL(3,Exts[CurVersion]),TODAY()-Exts[CurVersion],0)</f>
        <v>452</v>
      </c>
      <c r="AA508" s="69">
        <f>IF(Exts[cTB52]=DATE(2099,1,1), 0, Exts[cTB52]-$AA$6)</f>
        <v>150</v>
      </c>
      <c r="AB508" s="69">
        <f>IF(Exts[[#This Row],[cTB60]]=DATE(2099,1,1), 0, Exts[[#This Row],[cTB60]]-$AA$7)</f>
        <v>-312</v>
      </c>
      <c r="AC508" s="69">
        <f>IF(Exts[[#This Row],[cTB68]]=DATE(2099,1,1), 0, Exts[[#This Row],[cTB68]]-$AA$8)</f>
        <v>0</v>
      </c>
      <c r="AD508" s="70">
        <f t="shared" si="17"/>
        <v>490</v>
      </c>
      <c r="AE508" s="70"/>
      <c r="AF508" s="70">
        <f>IF(Exts[[#This Row],[OID]], INDEX( Exts[], MATCH(Exts[[#This Row],[OID]],Exts[ID],0), MATCH("avgusers", Exts[#Headers],0) )+1, Exts[[#This Row],[avgusers]])</f>
        <v>76</v>
      </c>
      <c r="AG508" s="70"/>
      <c r="AH508" s="70"/>
      <c r="AI508" s="70"/>
    </row>
    <row r="509" spans="1:35" x14ac:dyDescent="0.35">
      <c r="A509" s="72">
        <v>2030</v>
      </c>
      <c r="B509" s="72" t="s">
        <v>1066</v>
      </c>
      <c r="C509" s="72">
        <v>74</v>
      </c>
      <c r="D509" s="72">
        <v>23</v>
      </c>
      <c r="E509" s="68">
        <v>39146</v>
      </c>
      <c r="F509" s="72">
        <v>1.5</v>
      </c>
      <c r="G509" s="72">
        <v>16</v>
      </c>
      <c r="H509" s="72">
        <v>0</v>
      </c>
      <c r="I509" s="72">
        <v>1</v>
      </c>
      <c r="J509" s="72" t="s">
        <v>1067</v>
      </c>
      <c r="K509" s="72">
        <v>9706</v>
      </c>
      <c r="L509" s="72"/>
      <c r="M509" s="72"/>
      <c r="N509" s="68">
        <v>72686</v>
      </c>
      <c r="O509" s="68">
        <v>72686</v>
      </c>
      <c r="P509" s="68">
        <v>72686</v>
      </c>
      <c r="Q509" s="68">
        <v>72686</v>
      </c>
      <c r="R509" s="72" t="s">
        <v>5087</v>
      </c>
      <c r="S509" s="72" t="s">
        <v>3058</v>
      </c>
      <c r="T509" s="70">
        <f>IF(Exts[cTB52]=DATE(2099,1,1), 0, IF(Exts[minV]&gt;52, 1, 2))</f>
        <v>0</v>
      </c>
      <c r="U509" s="69">
        <f t="shared" si="16"/>
        <v>0</v>
      </c>
      <c r="V509" s="69">
        <f>IF(Exts[cTB60]=DATE(2099,1,1), 0, IF(Exts[minV]&gt;60.9, 1, 2))</f>
        <v>0</v>
      </c>
      <c r="W509" s="70">
        <f>IF(Exts[cTB61-67]=DATE(2099,1,1), 0, IF(Exts[minV]&gt;67.9, 1, 2))</f>
        <v>0</v>
      </c>
      <c r="X509" s="70">
        <f>IF( OR( Exts[cTB68]=DATE(2099,1,1), Exts[Mext]=0 ), 0, IF( OR( Exts[maxV]&lt;68, Exts[minV]&gt;68 ), 2, 3)  )</f>
        <v>0</v>
      </c>
      <c r="Y509" s="71">
        <f>IF(SUBTOTAL(3,Exts[avgusers]),Exts[avgusers],0)</f>
        <v>74</v>
      </c>
      <c r="Z509" s="69">
        <f ca="1">IF(SUBTOTAL(3,Exts[CurVersion]),TODAY()-Exts[CurVersion],0)</f>
        <v>4579</v>
      </c>
      <c r="AA509" s="69">
        <f>IF(Exts[cTB52]=DATE(2099,1,1), 0, Exts[cTB52]-$AA$6)</f>
        <v>0</v>
      </c>
      <c r="AB509" s="69">
        <f>IF(Exts[[#This Row],[cTB60]]=DATE(2099,1,1), 0, Exts[[#This Row],[cTB60]]-$AA$7)</f>
        <v>0</v>
      </c>
      <c r="AC509" s="69">
        <f>IF(Exts[[#This Row],[cTB68]]=DATE(2099,1,1), 0, Exts[[#This Row],[cTB68]]-$AA$8)</f>
        <v>0</v>
      </c>
      <c r="AD509" s="70">
        <f t="shared" si="17"/>
        <v>491</v>
      </c>
      <c r="AE509" s="70"/>
      <c r="AF509" s="70">
        <f>IF(Exts[[#This Row],[OID]], INDEX( Exts[], MATCH(Exts[[#This Row],[OID]],Exts[ID],0), MATCH("avgusers", Exts[#Headers],0) )+1, Exts[[#This Row],[avgusers]])</f>
        <v>74</v>
      </c>
      <c r="AG509" s="70"/>
      <c r="AH509" s="70"/>
      <c r="AI509" s="70"/>
    </row>
    <row r="510" spans="1:35" x14ac:dyDescent="0.35">
      <c r="A510" s="72">
        <v>5286</v>
      </c>
      <c r="B510" s="72" t="s">
        <v>1063</v>
      </c>
      <c r="C510" s="72">
        <v>74</v>
      </c>
      <c r="D510" s="72">
        <v>36</v>
      </c>
      <c r="E510" s="68">
        <v>40718</v>
      </c>
      <c r="F510" s="72">
        <v>1.5</v>
      </c>
      <c r="G510" s="72">
        <v>58</v>
      </c>
      <c r="H510" s="72">
        <v>0</v>
      </c>
      <c r="I510" s="72">
        <v>1</v>
      </c>
      <c r="J510" s="72" t="s">
        <v>422</v>
      </c>
      <c r="K510" s="72">
        <v>177630</v>
      </c>
      <c r="L510" s="72"/>
      <c r="M510" s="72"/>
      <c r="N510" s="68">
        <v>39526</v>
      </c>
      <c r="O510" s="68">
        <v>72686</v>
      </c>
      <c r="P510" s="68">
        <v>72686</v>
      </c>
      <c r="Q510" s="68">
        <v>72686</v>
      </c>
      <c r="R510" s="72" t="s">
        <v>5321</v>
      </c>
      <c r="S510" s="72" t="s">
        <v>3058</v>
      </c>
      <c r="T510" s="70">
        <f>IF(Exts[cTB52]=DATE(2099,1,1), 0, IF(Exts[minV]&gt;52, 1, 2))</f>
        <v>2</v>
      </c>
      <c r="U510" s="69">
        <f t="shared" si="16"/>
        <v>1</v>
      </c>
      <c r="V510" s="69">
        <f>IF(Exts[cTB60]=DATE(2099,1,1), 0, IF(Exts[minV]&gt;60.9, 1, 2))</f>
        <v>0</v>
      </c>
      <c r="W510" s="70">
        <f>IF(Exts[cTB61-67]=DATE(2099,1,1), 0, IF(Exts[minV]&gt;67.9, 1, 2))</f>
        <v>0</v>
      </c>
      <c r="X510" s="70">
        <f>IF( OR( Exts[cTB68]=DATE(2099,1,1), Exts[Mext]=0 ), 0, IF( OR( Exts[maxV]&lt;68, Exts[minV]&gt;68 ), 2, 3)  )</f>
        <v>0</v>
      </c>
      <c r="Y510" s="71">
        <f>IF(SUBTOTAL(3,Exts[avgusers]),Exts[avgusers],0)</f>
        <v>74</v>
      </c>
      <c r="Z510" s="69">
        <f ca="1">IF(SUBTOTAL(3,Exts[CurVersion]),TODAY()-Exts[CurVersion],0)</f>
        <v>3007</v>
      </c>
      <c r="AA510" s="69">
        <f>IF(Exts[cTB52]=DATE(2099,1,1), 0, Exts[cTB52]-$AA$6)</f>
        <v>-3272</v>
      </c>
      <c r="AB510" s="69">
        <f>IF(Exts[[#This Row],[cTB60]]=DATE(2099,1,1), 0, Exts[[#This Row],[cTB60]]-$AA$7)</f>
        <v>0</v>
      </c>
      <c r="AC510" s="69">
        <f>IF(Exts[[#This Row],[cTB68]]=DATE(2099,1,1), 0, Exts[[#This Row],[cTB68]]-$AA$8)</f>
        <v>0</v>
      </c>
      <c r="AD510" s="70">
        <f t="shared" si="17"/>
        <v>492</v>
      </c>
      <c r="AE510" s="70"/>
      <c r="AF510" s="70">
        <f>IF(Exts[[#This Row],[OID]], INDEX( Exts[], MATCH(Exts[[#This Row],[OID]],Exts[ID],0), MATCH("avgusers", Exts[#Headers],0) )+1, Exts[[#This Row],[avgusers]])</f>
        <v>74</v>
      </c>
      <c r="AG510" s="70"/>
      <c r="AH510" s="70"/>
      <c r="AI510" s="70"/>
    </row>
    <row r="511" spans="1:35" x14ac:dyDescent="0.35">
      <c r="A511" s="72">
        <v>321749</v>
      </c>
      <c r="B511" s="72" t="s">
        <v>1046</v>
      </c>
      <c r="C511" s="72">
        <v>74</v>
      </c>
      <c r="D511" s="72">
        <v>32</v>
      </c>
      <c r="E511" s="68">
        <v>40882</v>
      </c>
      <c r="F511" s="72">
        <v>3</v>
      </c>
      <c r="G511" s="72">
        <v>8</v>
      </c>
      <c r="H511" s="72">
        <v>0</v>
      </c>
      <c r="I511" s="72">
        <v>1</v>
      </c>
      <c r="J511" s="72" t="s">
        <v>2246</v>
      </c>
      <c r="K511" s="72">
        <v>3422902</v>
      </c>
      <c r="L511" s="72"/>
      <c r="M511" s="72"/>
      <c r="N511" s="68">
        <v>72686</v>
      </c>
      <c r="O511" s="68">
        <v>72686</v>
      </c>
      <c r="P511" s="68">
        <v>72686</v>
      </c>
      <c r="Q511" s="68">
        <v>72686</v>
      </c>
      <c r="R511" s="72" t="s">
        <v>5863</v>
      </c>
      <c r="S511" s="72" t="s">
        <v>3058</v>
      </c>
      <c r="T511" s="70">
        <f>IF(Exts[cTB52]=DATE(2099,1,1), 0, IF(Exts[minV]&gt;52, 1, 2))</f>
        <v>0</v>
      </c>
      <c r="U511" s="69">
        <f t="shared" si="16"/>
        <v>0</v>
      </c>
      <c r="V511" s="69">
        <f>IF(Exts[cTB60]=DATE(2099,1,1), 0, IF(Exts[minV]&gt;60.9, 1, 2))</f>
        <v>0</v>
      </c>
      <c r="W511" s="70">
        <f>IF(Exts[cTB61-67]=DATE(2099,1,1), 0, IF(Exts[minV]&gt;67.9, 1, 2))</f>
        <v>0</v>
      </c>
      <c r="X511" s="70">
        <f>IF( OR( Exts[cTB68]=DATE(2099,1,1), Exts[Mext]=0 ), 0, IF( OR( Exts[maxV]&lt;68, Exts[minV]&gt;68 ), 2, 3)  )</f>
        <v>0</v>
      </c>
      <c r="Y511" s="71">
        <f>IF(SUBTOTAL(3,Exts[avgusers]),Exts[avgusers],0)</f>
        <v>74</v>
      </c>
      <c r="Z511" s="69">
        <f ca="1">IF(SUBTOTAL(3,Exts[CurVersion]),TODAY()-Exts[CurVersion],0)</f>
        <v>2843</v>
      </c>
      <c r="AA511" s="69">
        <f>IF(Exts[cTB52]=DATE(2099,1,1), 0, Exts[cTB52]-$AA$6)</f>
        <v>0</v>
      </c>
      <c r="AB511" s="69">
        <f>IF(Exts[[#This Row],[cTB60]]=DATE(2099,1,1), 0, Exts[[#This Row],[cTB60]]-$AA$7)</f>
        <v>0</v>
      </c>
      <c r="AC511" s="69">
        <f>IF(Exts[[#This Row],[cTB68]]=DATE(2099,1,1), 0, Exts[[#This Row],[cTB68]]-$AA$8)</f>
        <v>0</v>
      </c>
      <c r="AD511" s="70">
        <f t="shared" si="17"/>
        <v>493</v>
      </c>
      <c r="AE511" s="70"/>
      <c r="AF511" s="70">
        <f>IF(Exts[[#This Row],[OID]], INDEX( Exts[], MATCH(Exts[[#This Row],[OID]],Exts[ID],0), MATCH("avgusers", Exts[#Headers],0) )+1, Exts[[#This Row],[avgusers]])</f>
        <v>74</v>
      </c>
      <c r="AG511" s="70"/>
      <c r="AH511" s="70"/>
      <c r="AI511" s="70"/>
    </row>
    <row r="512" spans="1:35" x14ac:dyDescent="0.35">
      <c r="A512" s="72">
        <v>722479</v>
      </c>
      <c r="B512" s="72" t="s">
        <v>662</v>
      </c>
      <c r="C512" s="72">
        <v>74</v>
      </c>
      <c r="D512" s="72">
        <v>116</v>
      </c>
      <c r="E512" s="68">
        <v>42716</v>
      </c>
      <c r="F512" s="72">
        <v>17</v>
      </c>
      <c r="G512" s="72">
        <v>52</v>
      </c>
      <c r="H512" s="72">
        <v>0</v>
      </c>
      <c r="I512" s="72">
        <v>1</v>
      </c>
      <c r="J512" s="72" t="s">
        <v>341</v>
      </c>
      <c r="K512" s="72">
        <v>5512135</v>
      </c>
      <c r="L512" s="72"/>
      <c r="M512" s="72"/>
      <c r="N512" s="68">
        <v>42703</v>
      </c>
      <c r="O512" s="68">
        <v>72686</v>
      </c>
      <c r="P512" s="68">
        <v>72686</v>
      </c>
      <c r="Q512" s="68">
        <v>72686</v>
      </c>
      <c r="R512" s="72" t="s">
        <v>6569</v>
      </c>
      <c r="S512" s="72" t="s">
        <v>6570</v>
      </c>
      <c r="T512" s="70">
        <f>IF(Exts[cTB52]=DATE(2099,1,1), 0, IF(Exts[minV]&gt;52, 1, 2))</f>
        <v>2</v>
      </c>
      <c r="U512" s="69">
        <f t="shared" si="16"/>
        <v>0</v>
      </c>
      <c r="V512" s="69">
        <f>IF(Exts[cTB60]=DATE(2099,1,1), 0, IF(Exts[minV]&gt;60.9, 1, 2))</f>
        <v>0</v>
      </c>
      <c r="W512" s="70">
        <f>IF(Exts[cTB61-67]=DATE(2099,1,1), 0, IF(Exts[minV]&gt;67.9, 1, 2))</f>
        <v>0</v>
      </c>
      <c r="X512" s="70">
        <f>IF( OR( Exts[cTB68]=DATE(2099,1,1), Exts[Mext]=0 ), 0, IF( OR( Exts[maxV]&lt;68, Exts[minV]&gt;68 ), 2, 3)  )</f>
        <v>0</v>
      </c>
      <c r="Y512" s="71">
        <f>IF(SUBTOTAL(3,Exts[avgusers]),Exts[avgusers],0)</f>
        <v>74</v>
      </c>
      <c r="Z512" s="69">
        <f ca="1">IF(SUBTOTAL(3,Exts[CurVersion]),TODAY()-Exts[CurVersion],0)</f>
        <v>1009</v>
      </c>
      <c r="AA512" s="69">
        <f>IF(Exts[cTB52]=DATE(2099,1,1), 0, Exts[cTB52]-$AA$6)</f>
        <v>-95</v>
      </c>
      <c r="AB512" s="69">
        <f>IF(Exts[[#This Row],[cTB60]]=DATE(2099,1,1), 0, Exts[[#This Row],[cTB60]]-$AA$7)</f>
        <v>0</v>
      </c>
      <c r="AC512" s="69">
        <f>IF(Exts[[#This Row],[cTB68]]=DATE(2099,1,1), 0, Exts[[#This Row],[cTB68]]-$AA$8)</f>
        <v>0</v>
      </c>
      <c r="AD512" s="70">
        <f t="shared" si="17"/>
        <v>494</v>
      </c>
      <c r="AE512" s="70"/>
      <c r="AF512" s="70">
        <f>IF(Exts[[#This Row],[OID]], INDEX( Exts[], MATCH(Exts[[#This Row],[OID]],Exts[ID],0), MATCH("avgusers", Exts[#Headers],0) )+1, Exts[[#This Row],[avgusers]])</f>
        <v>74</v>
      </c>
      <c r="AG512" s="70"/>
      <c r="AH512" s="70"/>
      <c r="AI512" s="70"/>
    </row>
    <row r="513" spans="1:35" x14ac:dyDescent="0.35">
      <c r="A513" s="72">
        <v>852623</v>
      </c>
      <c r="B513" s="72" t="s">
        <v>675</v>
      </c>
      <c r="C513" s="72">
        <v>72</v>
      </c>
      <c r="D513" s="72">
        <v>47</v>
      </c>
      <c r="E513" s="68">
        <v>43663</v>
      </c>
      <c r="F513" s="72">
        <v>68</v>
      </c>
      <c r="G513" s="72">
        <v>100</v>
      </c>
      <c r="H513" s="72">
        <v>1</v>
      </c>
      <c r="I513" s="72">
        <v>1</v>
      </c>
      <c r="J513" s="72" t="s">
        <v>30</v>
      </c>
      <c r="K513" s="72">
        <v>5389259</v>
      </c>
      <c r="L513" s="72"/>
      <c r="M513" s="72"/>
      <c r="N513" s="68">
        <v>42987</v>
      </c>
      <c r="O513" s="68">
        <v>43079</v>
      </c>
      <c r="P513" s="68">
        <v>43555</v>
      </c>
      <c r="Q513" s="68">
        <v>43555</v>
      </c>
      <c r="R513" s="72" t="s">
        <v>6636</v>
      </c>
      <c r="S513" s="72" t="s">
        <v>6637</v>
      </c>
      <c r="T513" s="70">
        <f>IF(Exts[cTB52]=DATE(2099,1,1), 0, IF(Exts[minV]&gt;52, 1, 2))</f>
        <v>1</v>
      </c>
      <c r="U513" s="69">
        <f t="shared" si="16"/>
        <v>0</v>
      </c>
      <c r="V513" s="69">
        <f>IF(Exts[cTB60]=DATE(2099,1,1), 0, IF(Exts[minV]&gt;60.9, 1, 2))</f>
        <v>1</v>
      </c>
      <c r="W513" s="70">
        <f>IF(Exts[cTB61-67]=DATE(2099,1,1), 0, IF(Exts[minV]&gt;67.9, 1, 2))</f>
        <v>1</v>
      </c>
      <c r="X513" s="70">
        <f>IF( OR( Exts[cTB68]=DATE(2099,1,1), Exts[Mext]=0 ), 0, IF( OR( Exts[maxV]&lt;68, Exts[minV]&gt;68 ), 2, 3)  )</f>
        <v>3</v>
      </c>
      <c r="Y513" s="71">
        <f>IF(SUBTOTAL(3,Exts[avgusers]),Exts[avgusers],0)</f>
        <v>72</v>
      </c>
      <c r="Z513" s="69">
        <f ca="1">IF(SUBTOTAL(3,Exts[CurVersion]),TODAY()-Exts[CurVersion],0)</f>
        <v>62</v>
      </c>
      <c r="AA513" s="69">
        <f>IF(Exts[cTB52]=DATE(2099,1,1), 0, Exts[cTB52]-$AA$6)</f>
        <v>189</v>
      </c>
      <c r="AB513" s="69">
        <f>IF(Exts[[#This Row],[cTB60]]=DATE(2099,1,1), 0, Exts[[#This Row],[cTB60]]-$AA$7)</f>
        <v>-181</v>
      </c>
      <c r="AC513" s="69">
        <f>IF(Exts[[#This Row],[cTB68]]=DATE(2099,1,1), 0, Exts[[#This Row],[cTB68]]-$AA$8)</f>
        <v>-142</v>
      </c>
      <c r="AD513" s="70">
        <f t="shared" si="17"/>
        <v>495</v>
      </c>
      <c r="AE513" s="70"/>
      <c r="AF513" s="70">
        <f>IF(Exts[[#This Row],[OID]], INDEX( Exts[], MATCH(Exts[[#This Row],[OID]],Exts[ID],0), MATCH("avgusers", Exts[#Headers],0) )+1, Exts[[#This Row],[avgusers]])</f>
        <v>72</v>
      </c>
      <c r="AG513" s="70"/>
      <c r="AH513" s="70"/>
      <c r="AI513" s="70"/>
    </row>
    <row r="514" spans="1:35" x14ac:dyDescent="0.35">
      <c r="A514" s="72">
        <v>78238</v>
      </c>
      <c r="B514" s="72" t="s">
        <v>624</v>
      </c>
      <c r="C514" s="72">
        <v>71</v>
      </c>
      <c r="D514" s="72">
        <v>43</v>
      </c>
      <c r="E514" s="68">
        <v>40708</v>
      </c>
      <c r="F514" s="72">
        <v>3.1</v>
      </c>
      <c r="G514" s="72">
        <v>3.1</v>
      </c>
      <c r="H514" s="72">
        <v>0</v>
      </c>
      <c r="I514" s="72">
        <v>1</v>
      </c>
      <c r="J514" s="72" t="s">
        <v>445</v>
      </c>
      <c r="K514" s="72">
        <v>5183548</v>
      </c>
      <c r="L514" s="72"/>
      <c r="M514" s="72"/>
      <c r="N514" s="68">
        <v>72686</v>
      </c>
      <c r="O514" s="68">
        <v>72686</v>
      </c>
      <c r="P514" s="68">
        <v>72686</v>
      </c>
      <c r="Q514" s="68">
        <v>72686</v>
      </c>
      <c r="R514" s="72" t="s">
        <v>5633</v>
      </c>
      <c r="S514" s="72" t="s">
        <v>5634</v>
      </c>
      <c r="T514" s="70">
        <f>IF(Exts[cTB52]=DATE(2099,1,1), 0, IF(Exts[minV]&gt;52, 1, 2))</f>
        <v>0</v>
      </c>
      <c r="U514" s="69">
        <f t="shared" si="16"/>
        <v>0</v>
      </c>
      <c r="V514" s="69">
        <f>IF(Exts[cTB60]=DATE(2099,1,1), 0, IF(Exts[minV]&gt;60.9, 1, 2))</f>
        <v>0</v>
      </c>
      <c r="W514" s="70">
        <f>IF(Exts[cTB61-67]=DATE(2099,1,1), 0, IF(Exts[minV]&gt;67.9, 1, 2))</f>
        <v>0</v>
      </c>
      <c r="X514" s="70">
        <f>IF( OR( Exts[cTB68]=DATE(2099,1,1), Exts[Mext]=0 ), 0, IF( OR( Exts[maxV]&lt;68, Exts[minV]&gt;68 ), 2, 3)  )</f>
        <v>0</v>
      </c>
      <c r="Y514" s="71">
        <f>IF(SUBTOTAL(3,Exts[avgusers]),Exts[avgusers],0)</f>
        <v>71</v>
      </c>
      <c r="Z514" s="69">
        <f ca="1">IF(SUBTOTAL(3,Exts[CurVersion]),TODAY()-Exts[CurVersion],0)</f>
        <v>3017</v>
      </c>
      <c r="AA514" s="69">
        <f>IF(Exts[cTB52]=DATE(2099,1,1), 0, Exts[cTB52]-$AA$6)</f>
        <v>0</v>
      </c>
      <c r="AB514" s="69">
        <f>IF(Exts[[#This Row],[cTB60]]=DATE(2099,1,1), 0, Exts[[#This Row],[cTB60]]-$AA$7)</f>
        <v>0</v>
      </c>
      <c r="AC514" s="69">
        <f>IF(Exts[[#This Row],[cTB68]]=DATE(2099,1,1), 0, Exts[[#This Row],[cTB68]]-$AA$8)</f>
        <v>0</v>
      </c>
      <c r="AD514" s="70">
        <f t="shared" si="17"/>
        <v>496</v>
      </c>
      <c r="AE514" s="70"/>
      <c r="AF514" s="70">
        <f>IF(Exts[[#This Row],[OID]], INDEX( Exts[], MATCH(Exts[[#This Row],[OID]],Exts[ID],0), MATCH("avgusers", Exts[#Headers],0) )+1, Exts[[#This Row],[avgusers]])</f>
        <v>71</v>
      </c>
      <c r="AG514" s="70"/>
      <c r="AH514" s="70"/>
      <c r="AI514" s="70"/>
    </row>
    <row r="515" spans="1:35" x14ac:dyDescent="0.35">
      <c r="A515" s="72">
        <v>3746</v>
      </c>
      <c r="B515" s="72" t="s">
        <v>1076</v>
      </c>
      <c r="C515" s="72">
        <v>70</v>
      </c>
      <c r="D515" s="72">
        <v>29</v>
      </c>
      <c r="E515" s="68">
        <v>40772</v>
      </c>
      <c r="F515" s="72">
        <v>1.5</v>
      </c>
      <c r="G515" s="72">
        <v>9</v>
      </c>
      <c r="H515" s="72">
        <v>0</v>
      </c>
      <c r="I515" s="72">
        <v>1</v>
      </c>
      <c r="J515" s="72" t="s">
        <v>951</v>
      </c>
      <c r="K515" s="72">
        <v>8706</v>
      </c>
      <c r="L515" s="72"/>
      <c r="M515" s="72"/>
      <c r="N515" s="68">
        <v>72686</v>
      </c>
      <c r="O515" s="68">
        <v>72686</v>
      </c>
      <c r="P515" s="68">
        <v>72686</v>
      </c>
      <c r="Q515" s="68">
        <v>72686</v>
      </c>
      <c r="R515" s="72" t="s">
        <v>5208</v>
      </c>
      <c r="S515" s="72" t="s">
        <v>3058</v>
      </c>
      <c r="T515" s="70">
        <f>IF(Exts[cTB52]=DATE(2099,1,1), 0, IF(Exts[minV]&gt;52, 1, 2))</f>
        <v>0</v>
      </c>
      <c r="U515" s="69">
        <f t="shared" si="16"/>
        <v>0</v>
      </c>
      <c r="V515" s="69">
        <f>IF(Exts[cTB60]=DATE(2099,1,1), 0, IF(Exts[minV]&gt;60.9, 1, 2))</f>
        <v>0</v>
      </c>
      <c r="W515" s="70">
        <f>IF(Exts[cTB61-67]=DATE(2099,1,1), 0, IF(Exts[minV]&gt;67.9, 1, 2))</f>
        <v>0</v>
      </c>
      <c r="X515" s="70">
        <f>IF( OR( Exts[cTB68]=DATE(2099,1,1), Exts[Mext]=0 ), 0, IF( OR( Exts[maxV]&lt;68, Exts[minV]&gt;68 ), 2, 3)  )</f>
        <v>0</v>
      </c>
      <c r="Y515" s="71">
        <f>IF(SUBTOTAL(3,Exts[avgusers]),Exts[avgusers],0)</f>
        <v>70</v>
      </c>
      <c r="Z515" s="69">
        <f ca="1">IF(SUBTOTAL(3,Exts[CurVersion]),TODAY()-Exts[CurVersion],0)</f>
        <v>2953</v>
      </c>
      <c r="AA515" s="69">
        <f>IF(Exts[cTB52]=DATE(2099,1,1), 0, Exts[cTB52]-$AA$6)</f>
        <v>0</v>
      </c>
      <c r="AB515" s="69">
        <f>IF(Exts[[#This Row],[cTB60]]=DATE(2099,1,1), 0, Exts[[#This Row],[cTB60]]-$AA$7)</f>
        <v>0</v>
      </c>
      <c r="AC515" s="69">
        <f>IF(Exts[[#This Row],[cTB68]]=DATE(2099,1,1), 0, Exts[[#This Row],[cTB68]]-$AA$8)</f>
        <v>0</v>
      </c>
      <c r="AD515" s="70">
        <f t="shared" si="17"/>
        <v>497</v>
      </c>
      <c r="AE515" s="70"/>
      <c r="AF515" s="70">
        <f>IF(Exts[[#This Row],[OID]], INDEX( Exts[], MATCH(Exts[[#This Row],[OID]],Exts[ID],0), MATCH("avgusers", Exts[#Headers],0) )+1, Exts[[#This Row],[avgusers]])</f>
        <v>70</v>
      </c>
      <c r="AG515" s="70"/>
      <c r="AH515" s="70"/>
      <c r="AI515" s="70"/>
    </row>
    <row r="516" spans="1:35" x14ac:dyDescent="0.35">
      <c r="A516" s="72">
        <v>351368</v>
      </c>
      <c r="B516" s="72" t="s">
        <v>1085</v>
      </c>
      <c r="C516" s="72">
        <v>70</v>
      </c>
      <c r="D516" s="72">
        <v>28</v>
      </c>
      <c r="E516" s="68">
        <v>40894</v>
      </c>
      <c r="F516" s="72">
        <v>3</v>
      </c>
      <c r="G516" s="72">
        <v>31</v>
      </c>
      <c r="H516" s="72">
        <v>0</v>
      </c>
      <c r="I516" s="72">
        <v>1</v>
      </c>
      <c r="J516" s="72" t="s">
        <v>1086</v>
      </c>
      <c r="K516" s="72">
        <v>5784017</v>
      </c>
      <c r="L516" s="72"/>
      <c r="M516" s="72"/>
      <c r="N516" s="68">
        <v>72686</v>
      </c>
      <c r="O516" s="68">
        <v>72686</v>
      </c>
      <c r="P516" s="68">
        <v>72686</v>
      </c>
      <c r="Q516" s="68">
        <v>72686</v>
      </c>
      <c r="R516" s="72" t="s">
        <v>5951</v>
      </c>
      <c r="S516" s="72" t="s">
        <v>3058</v>
      </c>
      <c r="T516" s="70">
        <f>IF(Exts[cTB52]=DATE(2099,1,1), 0, IF(Exts[minV]&gt;52, 1, 2))</f>
        <v>0</v>
      </c>
      <c r="U516" s="69">
        <f t="shared" si="16"/>
        <v>0</v>
      </c>
      <c r="V516" s="69">
        <f>IF(Exts[cTB60]=DATE(2099,1,1), 0, IF(Exts[minV]&gt;60.9, 1, 2))</f>
        <v>0</v>
      </c>
      <c r="W516" s="70">
        <f>IF(Exts[cTB61-67]=DATE(2099,1,1), 0, IF(Exts[minV]&gt;67.9, 1, 2))</f>
        <v>0</v>
      </c>
      <c r="X516" s="70">
        <f>IF( OR( Exts[cTB68]=DATE(2099,1,1), Exts[Mext]=0 ), 0, IF( OR( Exts[maxV]&lt;68, Exts[minV]&gt;68 ), 2, 3)  )</f>
        <v>0</v>
      </c>
      <c r="Y516" s="71">
        <f>IF(SUBTOTAL(3,Exts[avgusers]),Exts[avgusers],0)</f>
        <v>70</v>
      </c>
      <c r="Z516" s="69">
        <f ca="1">IF(SUBTOTAL(3,Exts[CurVersion]),TODAY()-Exts[CurVersion],0)</f>
        <v>2831</v>
      </c>
      <c r="AA516" s="69">
        <f>IF(Exts[cTB52]=DATE(2099,1,1), 0, Exts[cTB52]-$AA$6)</f>
        <v>0</v>
      </c>
      <c r="AB516" s="69">
        <f>IF(Exts[[#This Row],[cTB60]]=DATE(2099,1,1), 0, Exts[[#This Row],[cTB60]]-$AA$7)</f>
        <v>0</v>
      </c>
      <c r="AC516" s="69">
        <f>IF(Exts[[#This Row],[cTB68]]=DATE(2099,1,1), 0, Exts[[#This Row],[cTB68]]-$AA$8)</f>
        <v>0</v>
      </c>
      <c r="AD516" s="70">
        <f t="shared" si="17"/>
        <v>498</v>
      </c>
      <c r="AE516" s="70"/>
      <c r="AF516" s="70">
        <f>IF(Exts[[#This Row],[OID]], INDEX( Exts[], MATCH(Exts[[#This Row],[OID]],Exts[ID],0), MATCH("avgusers", Exts[#Headers],0) )+1, Exts[[#This Row],[avgusers]])</f>
        <v>70</v>
      </c>
      <c r="AG516" s="70"/>
      <c r="AH516" s="70"/>
      <c r="AI516" s="70"/>
    </row>
    <row r="517" spans="1:35" x14ac:dyDescent="0.35">
      <c r="A517" s="72">
        <v>81</v>
      </c>
      <c r="B517" s="72" t="s">
        <v>663</v>
      </c>
      <c r="C517" s="72">
        <v>69</v>
      </c>
      <c r="D517" s="72">
        <v>81</v>
      </c>
      <c r="E517" s="68">
        <v>40208</v>
      </c>
      <c r="F517" s="72">
        <v>0.3</v>
      </c>
      <c r="G517" s="72">
        <v>20</v>
      </c>
      <c r="H517" s="72">
        <v>0</v>
      </c>
      <c r="I517" s="72">
        <v>1</v>
      </c>
      <c r="J517" s="72" t="s">
        <v>342</v>
      </c>
      <c r="K517" s="72">
        <v>59</v>
      </c>
      <c r="L517" s="72"/>
      <c r="M517" s="72"/>
      <c r="N517" s="68">
        <v>72686</v>
      </c>
      <c r="O517" s="68">
        <v>72686</v>
      </c>
      <c r="P517" s="68">
        <v>72686</v>
      </c>
      <c r="Q517" s="68">
        <v>72686</v>
      </c>
      <c r="R517" s="72" t="s">
        <v>4926</v>
      </c>
      <c r="S517" s="72" t="s">
        <v>3058</v>
      </c>
      <c r="T517" s="70">
        <f>IF(Exts[cTB52]=DATE(2099,1,1), 0, IF(Exts[minV]&gt;52, 1, 2))</f>
        <v>0</v>
      </c>
      <c r="U517" s="69">
        <f t="shared" si="16"/>
        <v>0</v>
      </c>
      <c r="V517" s="69">
        <f>IF(Exts[cTB60]=DATE(2099,1,1), 0, IF(Exts[minV]&gt;60.9, 1, 2))</f>
        <v>0</v>
      </c>
      <c r="W517" s="70">
        <f>IF(Exts[cTB61-67]=DATE(2099,1,1), 0, IF(Exts[minV]&gt;67.9, 1, 2))</f>
        <v>0</v>
      </c>
      <c r="X517" s="70">
        <f>IF( OR( Exts[cTB68]=DATE(2099,1,1), Exts[Mext]=0 ), 0, IF( OR( Exts[maxV]&lt;68, Exts[minV]&gt;68 ), 2, 3)  )</f>
        <v>0</v>
      </c>
      <c r="Y517" s="71">
        <f>IF(SUBTOTAL(3,Exts[avgusers]),Exts[avgusers],0)</f>
        <v>69</v>
      </c>
      <c r="Z517" s="69">
        <f ca="1">IF(SUBTOTAL(3,Exts[CurVersion]),TODAY()-Exts[CurVersion],0)</f>
        <v>3517</v>
      </c>
      <c r="AA517" s="69">
        <f>IF(Exts[cTB52]=DATE(2099,1,1), 0, Exts[cTB52]-$AA$6)</f>
        <v>0</v>
      </c>
      <c r="AB517" s="69">
        <f>IF(Exts[[#This Row],[cTB60]]=DATE(2099,1,1), 0, Exts[[#This Row],[cTB60]]-$AA$7)</f>
        <v>0</v>
      </c>
      <c r="AC517" s="69">
        <f>IF(Exts[[#This Row],[cTB68]]=DATE(2099,1,1), 0, Exts[[#This Row],[cTB68]]-$AA$8)</f>
        <v>0</v>
      </c>
      <c r="AD517" s="70">
        <f t="shared" si="17"/>
        <v>499</v>
      </c>
      <c r="AE517" s="70"/>
      <c r="AF517" s="70">
        <f>IF(Exts[[#This Row],[OID]], INDEX( Exts[], MATCH(Exts[[#This Row],[OID]],Exts[ID],0), MATCH("avgusers", Exts[#Headers],0) )+1, Exts[[#This Row],[avgusers]])</f>
        <v>69</v>
      </c>
      <c r="AG517" s="70"/>
      <c r="AH517" s="70"/>
      <c r="AI517" s="70"/>
    </row>
    <row r="518" spans="1:35" x14ac:dyDescent="0.35">
      <c r="A518" s="72">
        <v>9848</v>
      </c>
      <c r="B518" s="72" t="s">
        <v>1053</v>
      </c>
      <c r="C518" s="72">
        <v>69</v>
      </c>
      <c r="D518" s="72">
        <v>23</v>
      </c>
      <c r="E518" s="68">
        <v>40358</v>
      </c>
      <c r="F518" s="72">
        <v>2</v>
      </c>
      <c r="G518" s="72">
        <v>5</v>
      </c>
      <c r="H518" s="72">
        <v>0</v>
      </c>
      <c r="I518" s="72">
        <v>1</v>
      </c>
      <c r="J518" s="72" t="s">
        <v>1054</v>
      </c>
      <c r="K518" s="72">
        <v>3454948</v>
      </c>
      <c r="L518" s="72"/>
      <c r="M518" s="72"/>
      <c r="N518" s="68">
        <v>72686</v>
      </c>
      <c r="O518" s="68">
        <v>72686</v>
      </c>
      <c r="P518" s="68">
        <v>72686</v>
      </c>
      <c r="Q518" s="68">
        <v>72686</v>
      </c>
      <c r="R518" s="72" t="s">
        <v>5454</v>
      </c>
      <c r="S518" s="72" t="s">
        <v>3058</v>
      </c>
      <c r="T518" s="70">
        <f>IF(Exts[cTB52]=DATE(2099,1,1), 0, IF(Exts[minV]&gt;52, 1, 2))</f>
        <v>0</v>
      </c>
      <c r="U518" s="69">
        <f t="shared" si="16"/>
        <v>0</v>
      </c>
      <c r="V518" s="69">
        <f>IF(Exts[cTB60]=DATE(2099,1,1), 0, IF(Exts[minV]&gt;60.9, 1, 2))</f>
        <v>0</v>
      </c>
      <c r="W518" s="70">
        <f>IF(Exts[cTB61-67]=DATE(2099,1,1), 0, IF(Exts[minV]&gt;67.9, 1, 2))</f>
        <v>0</v>
      </c>
      <c r="X518" s="70">
        <f>IF( OR( Exts[cTB68]=DATE(2099,1,1), Exts[Mext]=0 ), 0, IF( OR( Exts[maxV]&lt;68, Exts[minV]&gt;68 ), 2, 3)  )</f>
        <v>0</v>
      </c>
      <c r="Y518" s="71">
        <f>IF(SUBTOTAL(3,Exts[avgusers]),Exts[avgusers],0)</f>
        <v>69</v>
      </c>
      <c r="Z518" s="69">
        <f ca="1">IF(SUBTOTAL(3,Exts[CurVersion]),TODAY()-Exts[CurVersion],0)</f>
        <v>3367</v>
      </c>
      <c r="AA518" s="69">
        <f>IF(Exts[cTB52]=DATE(2099,1,1), 0, Exts[cTB52]-$AA$6)</f>
        <v>0</v>
      </c>
      <c r="AB518" s="69">
        <f>IF(Exts[[#This Row],[cTB60]]=DATE(2099,1,1), 0, Exts[[#This Row],[cTB60]]-$AA$7)</f>
        <v>0</v>
      </c>
      <c r="AC518" s="69">
        <f>IF(Exts[[#This Row],[cTB68]]=DATE(2099,1,1), 0, Exts[[#This Row],[cTB68]]-$AA$8)</f>
        <v>0</v>
      </c>
      <c r="AD518" s="70">
        <f t="shared" si="17"/>
        <v>500</v>
      </c>
      <c r="AE518" s="70"/>
      <c r="AF518" s="70">
        <f>IF(Exts[[#This Row],[OID]], INDEX( Exts[], MATCH(Exts[[#This Row],[OID]],Exts[ID],0), MATCH("avgusers", Exts[#Headers],0) )+1, Exts[[#This Row],[avgusers]])</f>
        <v>69</v>
      </c>
      <c r="AG518" s="70"/>
      <c r="AH518" s="70"/>
      <c r="AI518" s="70"/>
    </row>
    <row r="519" spans="1:35" x14ac:dyDescent="0.35">
      <c r="A519" s="72">
        <v>362377</v>
      </c>
      <c r="B519" s="72" t="s">
        <v>1078</v>
      </c>
      <c r="C519" s="72">
        <v>69</v>
      </c>
      <c r="D519" s="72">
        <v>26</v>
      </c>
      <c r="E519" s="68">
        <v>40957</v>
      </c>
      <c r="F519" s="72">
        <v>6</v>
      </c>
      <c r="G519" s="72">
        <v>24</v>
      </c>
      <c r="H519" s="72">
        <v>0</v>
      </c>
      <c r="I519" s="72">
        <v>1</v>
      </c>
      <c r="J519" s="72" t="s">
        <v>102</v>
      </c>
      <c r="K519" s="72">
        <v>5913899</v>
      </c>
      <c r="L519" s="72"/>
      <c r="M519" s="72"/>
      <c r="N519" s="68">
        <v>72686</v>
      </c>
      <c r="O519" s="68">
        <v>72686</v>
      </c>
      <c r="P519" s="68">
        <v>72686</v>
      </c>
      <c r="Q519" s="68">
        <v>72686</v>
      </c>
      <c r="R519" s="72" t="s">
        <v>5980</v>
      </c>
      <c r="S519" s="72" t="s">
        <v>3058</v>
      </c>
      <c r="T519" s="70">
        <f>IF(Exts[cTB52]=DATE(2099,1,1), 0, IF(Exts[minV]&gt;52, 1, 2))</f>
        <v>0</v>
      </c>
      <c r="U519" s="69">
        <f t="shared" si="16"/>
        <v>0</v>
      </c>
      <c r="V519" s="69">
        <f>IF(Exts[cTB60]=DATE(2099,1,1), 0, IF(Exts[minV]&gt;60.9, 1, 2))</f>
        <v>0</v>
      </c>
      <c r="W519" s="70">
        <f>IF(Exts[cTB61-67]=DATE(2099,1,1), 0, IF(Exts[minV]&gt;67.9, 1, 2))</f>
        <v>0</v>
      </c>
      <c r="X519" s="70">
        <f>IF( OR( Exts[cTB68]=DATE(2099,1,1), Exts[Mext]=0 ), 0, IF( OR( Exts[maxV]&lt;68, Exts[minV]&gt;68 ), 2, 3)  )</f>
        <v>0</v>
      </c>
      <c r="Y519" s="71">
        <f>IF(SUBTOTAL(3,Exts[avgusers]),Exts[avgusers],0)</f>
        <v>69</v>
      </c>
      <c r="Z519" s="69">
        <f ca="1">IF(SUBTOTAL(3,Exts[CurVersion]),TODAY()-Exts[CurVersion],0)</f>
        <v>2768</v>
      </c>
      <c r="AA519" s="69">
        <f>IF(Exts[cTB52]=DATE(2099,1,1), 0, Exts[cTB52]-$AA$6)</f>
        <v>0</v>
      </c>
      <c r="AB519" s="69">
        <f>IF(Exts[[#This Row],[cTB60]]=DATE(2099,1,1), 0, Exts[[#This Row],[cTB60]]-$AA$7)</f>
        <v>0</v>
      </c>
      <c r="AC519" s="69">
        <f>IF(Exts[[#This Row],[cTB68]]=DATE(2099,1,1), 0, Exts[[#This Row],[cTB68]]-$AA$8)</f>
        <v>0</v>
      </c>
      <c r="AD519" s="70">
        <f t="shared" si="17"/>
        <v>501</v>
      </c>
      <c r="AE519" s="70"/>
      <c r="AF519" s="70">
        <f>IF(Exts[[#This Row],[OID]], INDEX( Exts[], MATCH(Exts[[#This Row],[OID]],Exts[ID],0), MATCH("avgusers", Exts[#Headers],0) )+1, Exts[[#This Row],[avgusers]])</f>
        <v>69</v>
      </c>
      <c r="AG519" s="70"/>
      <c r="AH519" s="70"/>
      <c r="AI519" s="70"/>
    </row>
    <row r="520" spans="1:35" x14ac:dyDescent="0.35">
      <c r="A520" s="72">
        <v>467893</v>
      </c>
      <c r="B520" s="72" t="s">
        <v>1083</v>
      </c>
      <c r="C520" s="72">
        <v>69</v>
      </c>
      <c r="D520" s="72">
        <v>28</v>
      </c>
      <c r="E520" s="68">
        <v>41855</v>
      </c>
      <c r="F520" s="72">
        <v>5</v>
      </c>
      <c r="G520" s="72">
        <v>34</v>
      </c>
      <c r="H520" s="72">
        <v>0</v>
      </c>
      <c r="I520" s="72">
        <v>1</v>
      </c>
      <c r="J520" s="72" t="s">
        <v>1084</v>
      </c>
      <c r="K520" s="72">
        <v>10327347</v>
      </c>
      <c r="L520" s="72"/>
      <c r="M520" s="72"/>
      <c r="N520" s="68">
        <v>72686</v>
      </c>
      <c r="O520" s="68">
        <v>72686</v>
      </c>
      <c r="P520" s="68">
        <v>72686</v>
      </c>
      <c r="Q520" s="68">
        <v>72686</v>
      </c>
      <c r="R520" s="72" t="s">
        <v>6235</v>
      </c>
      <c r="S520" s="72" t="s">
        <v>6236</v>
      </c>
      <c r="T520" s="70">
        <f>IF(Exts[cTB52]=DATE(2099,1,1), 0, IF(Exts[minV]&gt;52, 1, 2))</f>
        <v>0</v>
      </c>
      <c r="U520" s="69">
        <f t="shared" si="16"/>
        <v>0</v>
      </c>
      <c r="V520" s="69">
        <f>IF(Exts[cTB60]=DATE(2099,1,1), 0, IF(Exts[minV]&gt;60.9, 1, 2))</f>
        <v>0</v>
      </c>
      <c r="W520" s="70">
        <f>IF(Exts[cTB61-67]=DATE(2099,1,1), 0, IF(Exts[minV]&gt;67.9, 1, 2))</f>
        <v>0</v>
      </c>
      <c r="X520" s="70">
        <f>IF( OR( Exts[cTB68]=DATE(2099,1,1), Exts[Mext]=0 ), 0, IF( OR( Exts[maxV]&lt;68, Exts[minV]&gt;68 ), 2, 3)  )</f>
        <v>0</v>
      </c>
      <c r="Y520" s="71">
        <f>IF(SUBTOTAL(3,Exts[avgusers]),Exts[avgusers],0)</f>
        <v>69</v>
      </c>
      <c r="Z520" s="69">
        <f ca="1">IF(SUBTOTAL(3,Exts[CurVersion]),TODAY()-Exts[CurVersion],0)</f>
        <v>1870</v>
      </c>
      <c r="AA520" s="69">
        <f>IF(Exts[cTB52]=DATE(2099,1,1), 0, Exts[cTB52]-$AA$6)</f>
        <v>0</v>
      </c>
      <c r="AB520" s="69">
        <f>IF(Exts[[#This Row],[cTB60]]=DATE(2099,1,1), 0, Exts[[#This Row],[cTB60]]-$AA$7)</f>
        <v>0</v>
      </c>
      <c r="AC520" s="69">
        <f>IF(Exts[[#This Row],[cTB68]]=DATE(2099,1,1), 0, Exts[[#This Row],[cTB68]]-$AA$8)</f>
        <v>0</v>
      </c>
      <c r="AD520" s="70">
        <f t="shared" si="17"/>
        <v>502</v>
      </c>
      <c r="AE520" s="70"/>
      <c r="AF520" s="70">
        <f>IF(Exts[[#This Row],[OID]], INDEX( Exts[], MATCH(Exts[[#This Row],[OID]],Exts[ID],0), MATCH("avgusers", Exts[#Headers],0) )+1, Exts[[#This Row],[avgusers]])</f>
        <v>69</v>
      </c>
      <c r="AG520" s="70"/>
      <c r="AH520" s="70"/>
      <c r="AI520" s="70"/>
    </row>
    <row r="521" spans="1:35" x14ac:dyDescent="0.35">
      <c r="A521" s="72">
        <v>344943</v>
      </c>
      <c r="B521" s="72" t="s">
        <v>1096</v>
      </c>
      <c r="C521" s="72">
        <v>68</v>
      </c>
      <c r="D521" s="72">
        <v>26</v>
      </c>
      <c r="E521" s="68">
        <v>40896</v>
      </c>
      <c r="F521" s="72">
        <v>8</v>
      </c>
      <c r="G521" s="72">
        <v>27</v>
      </c>
      <c r="H521" s="72">
        <v>0</v>
      </c>
      <c r="I521" s="72">
        <v>1</v>
      </c>
      <c r="J521" s="72" t="s">
        <v>1097</v>
      </c>
      <c r="K521" s="72">
        <v>5489124</v>
      </c>
      <c r="L521" s="72"/>
      <c r="M521" s="72"/>
      <c r="N521" s="68">
        <v>72686</v>
      </c>
      <c r="O521" s="68">
        <v>72686</v>
      </c>
      <c r="P521" s="68">
        <v>72686</v>
      </c>
      <c r="Q521" s="68">
        <v>72686</v>
      </c>
      <c r="R521" s="72" t="s">
        <v>5938</v>
      </c>
      <c r="S521" s="72" t="s">
        <v>3058</v>
      </c>
      <c r="T521" s="70">
        <f>IF(Exts[cTB52]=DATE(2099,1,1), 0, IF(Exts[minV]&gt;52, 1, 2))</f>
        <v>0</v>
      </c>
      <c r="U521" s="69">
        <f t="shared" si="16"/>
        <v>0</v>
      </c>
      <c r="V521" s="69">
        <f>IF(Exts[cTB60]=DATE(2099,1,1), 0, IF(Exts[minV]&gt;60.9, 1, 2))</f>
        <v>0</v>
      </c>
      <c r="W521" s="70">
        <f>IF(Exts[cTB61-67]=DATE(2099,1,1), 0, IF(Exts[minV]&gt;67.9, 1, 2))</f>
        <v>0</v>
      </c>
      <c r="X521" s="70">
        <f>IF( OR( Exts[cTB68]=DATE(2099,1,1), Exts[Mext]=0 ), 0, IF( OR( Exts[maxV]&lt;68, Exts[minV]&gt;68 ), 2, 3)  )</f>
        <v>0</v>
      </c>
      <c r="Y521" s="71">
        <f>IF(SUBTOTAL(3,Exts[avgusers]),Exts[avgusers],0)</f>
        <v>68</v>
      </c>
      <c r="Z521" s="69">
        <f ca="1">IF(SUBTOTAL(3,Exts[CurVersion]),TODAY()-Exts[CurVersion],0)</f>
        <v>2829</v>
      </c>
      <c r="AA521" s="69">
        <f>IF(Exts[cTB52]=DATE(2099,1,1), 0, Exts[cTB52]-$AA$6)</f>
        <v>0</v>
      </c>
      <c r="AB521" s="69">
        <f>IF(Exts[[#This Row],[cTB60]]=DATE(2099,1,1), 0, Exts[[#This Row],[cTB60]]-$AA$7)</f>
        <v>0</v>
      </c>
      <c r="AC521" s="69">
        <f>IF(Exts[[#This Row],[cTB68]]=DATE(2099,1,1), 0, Exts[[#This Row],[cTB68]]-$AA$8)</f>
        <v>0</v>
      </c>
      <c r="AD521" s="70">
        <f t="shared" si="17"/>
        <v>503</v>
      </c>
      <c r="AE521" s="70"/>
      <c r="AF521" s="70">
        <f>IF(Exts[[#This Row],[OID]], INDEX( Exts[], MATCH(Exts[[#This Row],[OID]],Exts[ID],0), MATCH("avgusers", Exts[#Headers],0) )+1, Exts[[#This Row],[avgusers]])</f>
        <v>68</v>
      </c>
      <c r="AG521" s="70"/>
      <c r="AH521" s="70"/>
      <c r="AI521" s="70"/>
    </row>
    <row r="522" spans="1:35" x14ac:dyDescent="0.35">
      <c r="A522" s="72">
        <v>413682</v>
      </c>
      <c r="B522" s="72" t="s">
        <v>1109</v>
      </c>
      <c r="C522" s="72">
        <v>68</v>
      </c>
      <c r="D522" s="72">
        <v>42</v>
      </c>
      <c r="E522" s="68">
        <v>42849</v>
      </c>
      <c r="F522" s="72">
        <v>7</v>
      </c>
      <c r="G522" s="72">
        <v>55</v>
      </c>
      <c r="H522" s="72">
        <v>0</v>
      </c>
      <c r="I522" s="72">
        <v>1</v>
      </c>
      <c r="J522" s="72" t="s">
        <v>351</v>
      </c>
      <c r="K522" s="72">
        <v>397803</v>
      </c>
      <c r="L522" s="72"/>
      <c r="M522" s="72"/>
      <c r="N522" s="68">
        <v>42848</v>
      </c>
      <c r="O522" s="68">
        <v>72686</v>
      </c>
      <c r="P522" s="68">
        <v>72686</v>
      </c>
      <c r="Q522" s="68">
        <v>72686</v>
      </c>
      <c r="R522" s="72" t="s">
        <v>6141</v>
      </c>
      <c r="S522" s="72" t="s">
        <v>6142</v>
      </c>
      <c r="T522" s="70">
        <f>IF(Exts[cTB52]=DATE(2099,1,1), 0, IF(Exts[minV]&gt;52, 1, 2))</f>
        <v>2</v>
      </c>
      <c r="U522" s="69">
        <f t="shared" si="16"/>
        <v>0</v>
      </c>
      <c r="V522" s="69">
        <f>IF(Exts[cTB60]=DATE(2099,1,1), 0, IF(Exts[minV]&gt;60.9, 1, 2))</f>
        <v>0</v>
      </c>
      <c r="W522" s="70">
        <f>IF(Exts[cTB61-67]=DATE(2099,1,1), 0, IF(Exts[minV]&gt;67.9, 1, 2))</f>
        <v>0</v>
      </c>
      <c r="X522" s="70">
        <f>IF( OR( Exts[cTB68]=DATE(2099,1,1), Exts[Mext]=0 ), 0, IF( OR( Exts[maxV]&lt;68, Exts[minV]&gt;68 ), 2, 3)  )</f>
        <v>0</v>
      </c>
      <c r="Y522" s="71">
        <f>IF(SUBTOTAL(3,Exts[avgusers]),Exts[avgusers],0)</f>
        <v>68</v>
      </c>
      <c r="Z522" s="69">
        <f ca="1">IF(SUBTOTAL(3,Exts[CurVersion]),TODAY()-Exts[CurVersion],0)</f>
        <v>876</v>
      </c>
      <c r="AA522" s="69">
        <f>IF(Exts[cTB52]=DATE(2099,1,1), 0, Exts[cTB52]-$AA$6)</f>
        <v>50</v>
      </c>
      <c r="AB522" s="69">
        <f>IF(Exts[[#This Row],[cTB60]]=DATE(2099,1,1), 0, Exts[[#This Row],[cTB60]]-$AA$7)</f>
        <v>0</v>
      </c>
      <c r="AC522" s="69">
        <f>IF(Exts[[#This Row],[cTB68]]=DATE(2099,1,1), 0, Exts[[#This Row],[cTB68]]-$AA$8)</f>
        <v>0</v>
      </c>
      <c r="AD522" s="70">
        <f t="shared" si="17"/>
        <v>504</v>
      </c>
      <c r="AE522" s="70"/>
      <c r="AF522" s="70">
        <f>IF(Exts[[#This Row],[OID]], INDEX( Exts[], MATCH(Exts[[#This Row],[OID]],Exts[ID],0), MATCH("avgusers", Exts[#Headers],0) )+1, Exts[[#This Row],[avgusers]])</f>
        <v>68</v>
      </c>
      <c r="AG522" s="70"/>
      <c r="AH522" s="70"/>
      <c r="AI522" s="70"/>
    </row>
    <row r="523" spans="1:35" x14ac:dyDescent="0.35">
      <c r="A523" s="72">
        <v>546430</v>
      </c>
      <c r="B523" s="72" t="s">
        <v>1093</v>
      </c>
      <c r="C523" s="72">
        <v>67</v>
      </c>
      <c r="D523" s="72">
        <v>30</v>
      </c>
      <c r="E523" s="68">
        <v>43467</v>
      </c>
      <c r="F523" s="72">
        <v>58</v>
      </c>
      <c r="G523" s="72">
        <v>64</v>
      </c>
      <c r="H523" s="72">
        <v>0</v>
      </c>
      <c r="I523" s="72">
        <v>1</v>
      </c>
      <c r="J523" s="72" t="s">
        <v>2246</v>
      </c>
      <c r="K523" s="72">
        <v>11152920</v>
      </c>
      <c r="L523" s="72"/>
      <c r="M523" s="72"/>
      <c r="N523" s="68">
        <v>43061</v>
      </c>
      <c r="O523" s="68">
        <v>43452</v>
      </c>
      <c r="P523" s="68">
        <v>43452</v>
      </c>
      <c r="Q523" s="68">
        <v>72686</v>
      </c>
      <c r="R523" s="72" t="s">
        <v>6362</v>
      </c>
      <c r="S523" s="72" t="s">
        <v>6804</v>
      </c>
      <c r="T523" s="70">
        <f>IF(Exts[cTB52]=DATE(2099,1,1), 0, IF(Exts[minV]&gt;52, 1, 2))</f>
        <v>1</v>
      </c>
      <c r="U523" s="69">
        <f t="shared" si="16"/>
        <v>1</v>
      </c>
      <c r="V523" s="69">
        <f>IF(Exts[cTB60]=DATE(2099,1,1), 0, IF(Exts[minV]&gt;60.9, 1, 2))</f>
        <v>2</v>
      </c>
      <c r="W523" s="70">
        <f>IF(Exts[cTB61-67]=DATE(2099,1,1), 0, IF(Exts[minV]&gt;67.9, 1, 2))</f>
        <v>2</v>
      </c>
      <c r="X523" s="70">
        <f>IF( OR( Exts[cTB68]=DATE(2099,1,1), Exts[Mext]=0 ), 0, IF( OR( Exts[maxV]&lt;68, Exts[minV]&gt;68 ), 2, 3)  )</f>
        <v>0</v>
      </c>
      <c r="Y523" s="71">
        <f>IF(SUBTOTAL(3,Exts[avgusers]),Exts[avgusers],0)</f>
        <v>67</v>
      </c>
      <c r="Z523" s="69">
        <f ca="1">IF(SUBTOTAL(3,Exts[CurVersion]),TODAY()-Exts[CurVersion],0)</f>
        <v>258</v>
      </c>
      <c r="AA523" s="69">
        <f>IF(Exts[cTB52]=DATE(2099,1,1), 0, Exts[cTB52]-$AA$6)</f>
        <v>263</v>
      </c>
      <c r="AB523" s="69">
        <f>IF(Exts[[#This Row],[cTB60]]=DATE(2099,1,1), 0, Exts[[#This Row],[cTB60]]-$AA$7)</f>
        <v>192</v>
      </c>
      <c r="AC523" s="69">
        <f>IF(Exts[[#This Row],[cTB68]]=DATE(2099,1,1), 0, Exts[[#This Row],[cTB68]]-$AA$8)</f>
        <v>0</v>
      </c>
      <c r="AD523" s="70">
        <f t="shared" si="17"/>
        <v>505</v>
      </c>
      <c r="AE523" s="70"/>
      <c r="AF523" s="70">
        <f>IF(Exts[[#This Row],[OID]], INDEX( Exts[], MATCH(Exts[[#This Row],[OID]],Exts[ID],0), MATCH("avgusers", Exts[#Headers],0) )+1, Exts[[#This Row],[avgusers]])</f>
        <v>67</v>
      </c>
      <c r="AG523" s="70"/>
      <c r="AH523" s="70"/>
      <c r="AI523" s="70"/>
    </row>
    <row r="524" spans="1:35" x14ac:dyDescent="0.35">
      <c r="A524" s="72">
        <v>693775</v>
      </c>
      <c r="B524" s="72" t="s">
        <v>2206</v>
      </c>
      <c r="C524" s="72">
        <v>67</v>
      </c>
      <c r="D524" s="72">
        <v>26</v>
      </c>
      <c r="E524" s="68">
        <v>42455</v>
      </c>
      <c r="F524" s="72">
        <v>3</v>
      </c>
      <c r="G524" s="72">
        <v>49</v>
      </c>
      <c r="H524" s="72">
        <v>0</v>
      </c>
      <c r="I524" s="72">
        <v>1</v>
      </c>
      <c r="J524" s="72" t="s">
        <v>2207</v>
      </c>
      <c r="K524" s="72">
        <v>5406127</v>
      </c>
      <c r="L524" s="72"/>
      <c r="M524" s="72"/>
      <c r="N524" s="68">
        <v>72686</v>
      </c>
      <c r="O524" s="68">
        <v>72686</v>
      </c>
      <c r="P524" s="68">
        <v>72686</v>
      </c>
      <c r="Q524" s="68">
        <v>72686</v>
      </c>
      <c r="R524" s="72" t="s">
        <v>6530</v>
      </c>
      <c r="S524" s="72" t="s">
        <v>6531</v>
      </c>
      <c r="T524" s="70">
        <f>IF(Exts[cTB52]=DATE(2099,1,1), 0, IF(Exts[minV]&gt;52, 1, 2))</f>
        <v>0</v>
      </c>
      <c r="U524" s="69">
        <f t="shared" si="16"/>
        <v>0</v>
      </c>
      <c r="V524" s="69">
        <f>IF(Exts[cTB60]=DATE(2099,1,1), 0, IF(Exts[minV]&gt;60.9, 1, 2))</f>
        <v>0</v>
      </c>
      <c r="W524" s="70">
        <f>IF(Exts[cTB61-67]=DATE(2099,1,1), 0, IF(Exts[minV]&gt;67.9, 1, 2))</f>
        <v>0</v>
      </c>
      <c r="X524" s="70">
        <f>IF( OR( Exts[cTB68]=DATE(2099,1,1), Exts[Mext]=0 ), 0, IF( OR( Exts[maxV]&lt;68, Exts[minV]&gt;68 ), 2, 3)  )</f>
        <v>0</v>
      </c>
      <c r="Y524" s="71">
        <f>IF(SUBTOTAL(3,Exts[avgusers]),Exts[avgusers],0)</f>
        <v>67</v>
      </c>
      <c r="Z524" s="69">
        <f ca="1">IF(SUBTOTAL(3,Exts[CurVersion]),TODAY()-Exts[CurVersion],0)</f>
        <v>1270</v>
      </c>
      <c r="AA524" s="69">
        <f>IF(Exts[cTB52]=DATE(2099,1,1), 0, Exts[cTB52]-$AA$6)</f>
        <v>0</v>
      </c>
      <c r="AB524" s="69">
        <f>IF(Exts[[#This Row],[cTB60]]=DATE(2099,1,1), 0, Exts[[#This Row],[cTB60]]-$AA$7)</f>
        <v>0</v>
      </c>
      <c r="AC524" s="69">
        <f>IF(Exts[[#This Row],[cTB68]]=DATE(2099,1,1), 0, Exts[[#This Row],[cTB68]]-$AA$8)</f>
        <v>0</v>
      </c>
      <c r="AD524" s="70">
        <f t="shared" si="17"/>
        <v>506</v>
      </c>
      <c r="AE524" s="70"/>
      <c r="AF524" s="70">
        <f>IF(Exts[[#This Row],[OID]], INDEX( Exts[], MATCH(Exts[[#This Row],[OID]],Exts[ID],0), MATCH("avgusers", Exts[#Headers],0) )+1, Exts[[#This Row],[avgusers]])</f>
        <v>67</v>
      </c>
      <c r="AG524" s="70"/>
      <c r="AH524" s="70"/>
      <c r="AI524" s="70"/>
    </row>
    <row r="525" spans="1:35" x14ac:dyDescent="0.35">
      <c r="A525" s="72">
        <v>4762</v>
      </c>
      <c r="B525" s="72" t="s">
        <v>677</v>
      </c>
      <c r="C525" s="72">
        <v>66</v>
      </c>
      <c r="D525" s="72">
        <v>52</v>
      </c>
      <c r="E525" s="68">
        <v>40809</v>
      </c>
      <c r="F525" s="72">
        <v>6</v>
      </c>
      <c r="G525" s="72">
        <v>24</v>
      </c>
      <c r="H525" s="72">
        <v>0</v>
      </c>
      <c r="I525" s="72">
        <v>1</v>
      </c>
      <c r="J525" s="72" t="s">
        <v>453</v>
      </c>
      <c r="K525" s="72">
        <v>7775</v>
      </c>
      <c r="L525" s="72"/>
      <c r="M525" s="72"/>
      <c r="N525" s="68">
        <v>72686</v>
      </c>
      <c r="O525" s="68">
        <v>72686</v>
      </c>
      <c r="P525" s="68">
        <v>72686</v>
      </c>
      <c r="Q525" s="68">
        <v>72686</v>
      </c>
      <c r="R525" s="72" t="s">
        <v>5287</v>
      </c>
      <c r="S525" s="72" t="s">
        <v>5288</v>
      </c>
      <c r="T525" s="70">
        <f>IF(Exts[cTB52]=DATE(2099,1,1), 0, IF(Exts[minV]&gt;52, 1, 2))</f>
        <v>0</v>
      </c>
      <c r="U525" s="69">
        <f t="shared" si="16"/>
        <v>0</v>
      </c>
      <c r="V525" s="69">
        <f>IF(Exts[cTB60]=DATE(2099,1,1), 0, IF(Exts[minV]&gt;60.9, 1, 2))</f>
        <v>0</v>
      </c>
      <c r="W525" s="70">
        <f>IF(Exts[cTB61-67]=DATE(2099,1,1), 0, IF(Exts[minV]&gt;67.9, 1, 2))</f>
        <v>0</v>
      </c>
      <c r="X525" s="70">
        <f>IF( OR( Exts[cTB68]=DATE(2099,1,1), Exts[Mext]=0 ), 0, IF( OR( Exts[maxV]&lt;68, Exts[minV]&gt;68 ), 2, 3)  )</f>
        <v>0</v>
      </c>
      <c r="Y525" s="71">
        <f>IF(SUBTOTAL(3,Exts[avgusers]),Exts[avgusers],0)</f>
        <v>66</v>
      </c>
      <c r="Z525" s="69">
        <f ca="1">IF(SUBTOTAL(3,Exts[CurVersion]),TODAY()-Exts[CurVersion],0)</f>
        <v>2916</v>
      </c>
      <c r="AA525" s="69">
        <f>IF(Exts[cTB52]=DATE(2099,1,1), 0, Exts[cTB52]-$AA$6)</f>
        <v>0</v>
      </c>
      <c r="AB525" s="69">
        <f>IF(Exts[[#This Row],[cTB60]]=DATE(2099,1,1), 0, Exts[[#This Row],[cTB60]]-$AA$7)</f>
        <v>0</v>
      </c>
      <c r="AC525" s="69">
        <f>IF(Exts[[#This Row],[cTB68]]=DATE(2099,1,1), 0, Exts[[#This Row],[cTB68]]-$AA$8)</f>
        <v>0</v>
      </c>
      <c r="AD525" s="70">
        <f t="shared" si="17"/>
        <v>507</v>
      </c>
      <c r="AE525" s="70"/>
      <c r="AF525" s="70">
        <f>IF(Exts[[#This Row],[OID]], INDEX( Exts[], MATCH(Exts[[#This Row],[OID]],Exts[ID],0), MATCH("avgusers", Exts[#Headers],0) )+1, Exts[[#This Row],[avgusers]])</f>
        <v>66</v>
      </c>
      <c r="AG525" s="70"/>
      <c r="AH525" s="70"/>
      <c r="AI525" s="70"/>
    </row>
    <row r="526" spans="1:35" x14ac:dyDescent="0.35">
      <c r="A526" s="72">
        <v>883</v>
      </c>
      <c r="B526" s="72" t="s">
        <v>670</v>
      </c>
      <c r="C526" s="72">
        <v>65</v>
      </c>
      <c r="D526" s="72">
        <v>145</v>
      </c>
      <c r="E526" s="68">
        <v>41982</v>
      </c>
      <c r="F526" s="72">
        <v>10</v>
      </c>
      <c r="G526" s="72">
        <v>36</v>
      </c>
      <c r="H526" s="72">
        <v>0</v>
      </c>
      <c r="I526" s="72">
        <v>1</v>
      </c>
      <c r="J526" s="72" t="s">
        <v>346</v>
      </c>
      <c r="K526" s="72">
        <v>3102</v>
      </c>
      <c r="L526" s="72"/>
      <c r="M526" s="72"/>
      <c r="N526" s="68">
        <v>72686</v>
      </c>
      <c r="O526" s="68">
        <v>72686</v>
      </c>
      <c r="P526" s="68">
        <v>72686</v>
      </c>
      <c r="Q526" s="68">
        <v>72686</v>
      </c>
      <c r="R526" s="72" t="s">
        <v>5019</v>
      </c>
      <c r="S526" s="72" t="s">
        <v>5020</v>
      </c>
      <c r="T526" s="70">
        <f>IF(Exts[cTB52]=DATE(2099,1,1), 0, IF(Exts[minV]&gt;52, 1, 2))</f>
        <v>0</v>
      </c>
      <c r="U526" s="69">
        <f t="shared" si="16"/>
        <v>0</v>
      </c>
      <c r="V526" s="69">
        <f>IF(Exts[cTB60]=DATE(2099,1,1), 0, IF(Exts[minV]&gt;60.9, 1, 2))</f>
        <v>0</v>
      </c>
      <c r="W526" s="70">
        <f>IF(Exts[cTB61-67]=DATE(2099,1,1), 0, IF(Exts[minV]&gt;67.9, 1, 2))</f>
        <v>0</v>
      </c>
      <c r="X526" s="70">
        <f>IF( OR( Exts[cTB68]=DATE(2099,1,1), Exts[Mext]=0 ), 0, IF( OR( Exts[maxV]&lt;68, Exts[minV]&gt;68 ), 2, 3)  )</f>
        <v>0</v>
      </c>
      <c r="Y526" s="71">
        <f>IF(SUBTOTAL(3,Exts[avgusers]),Exts[avgusers],0)</f>
        <v>65</v>
      </c>
      <c r="Z526" s="69">
        <f ca="1">IF(SUBTOTAL(3,Exts[CurVersion]),TODAY()-Exts[CurVersion],0)</f>
        <v>1743</v>
      </c>
      <c r="AA526" s="69">
        <f>IF(Exts[cTB52]=DATE(2099,1,1), 0, Exts[cTB52]-$AA$6)</f>
        <v>0</v>
      </c>
      <c r="AB526" s="69">
        <f>IF(Exts[[#This Row],[cTB60]]=DATE(2099,1,1), 0, Exts[[#This Row],[cTB60]]-$AA$7)</f>
        <v>0</v>
      </c>
      <c r="AC526" s="69">
        <f>IF(Exts[[#This Row],[cTB68]]=DATE(2099,1,1), 0, Exts[[#This Row],[cTB68]]-$AA$8)</f>
        <v>0</v>
      </c>
      <c r="AD526" s="70">
        <f t="shared" si="17"/>
        <v>508</v>
      </c>
      <c r="AE526" s="70"/>
      <c r="AF526" s="70">
        <f>IF(Exts[[#This Row],[OID]], INDEX( Exts[], MATCH(Exts[[#This Row],[OID]],Exts[ID],0), MATCH("avgusers", Exts[#Headers],0) )+1, Exts[[#This Row],[avgusers]])</f>
        <v>65</v>
      </c>
      <c r="AG526" s="70"/>
      <c r="AH526" s="70"/>
      <c r="AI526" s="70"/>
    </row>
    <row r="527" spans="1:35" x14ac:dyDescent="0.35">
      <c r="A527" s="72">
        <v>279909</v>
      </c>
      <c r="B527" s="72" t="s">
        <v>1106</v>
      </c>
      <c r="C527" s="72">
        <v>65</v>
      </c>
      <c r="D527" s="72">
        <v>22</v>
      </c>
      <c r="E527" s="68">
        <v>40820</v>
      </c>
      <c r="F527" s="72">
        <v>3.1</v>
      </c>
      <c r="G527" s="72">
        <v>31</v>
      </c>
      <c r="H527" s="72">
        <v>0</v>
      </c>
      <c r="I527" s="72">
        <v>1</v>
      </c>
      <c r="J527" s="72" t="s">
        <v>1107</v>
      </c>
      <c r="K527" s="72">
        <v>3676260</v>
      </c>
      <c r="L527" s="72"/>
      <c r="M527" s="72"/>
      <c r="N527" s="68">
        <v>72686</v>
      </c>
      <c r="O527" s="68">
        <v>72686</v>
      </c>
      <c r="P527" s="68">
        <v>72686</v>
      </c>
      <c r="Q527" s="68">
        <v>72686</v>
      </c>
      <c r="R527" s="72" t="s">
        <v>5789</v>
      </c>
      <c r="S527" s="72" t="s">
        <v>3058</v>
      </c>
      <c r="T527" s="70">
        <f>IF(Exts[cTB52]=DATE(2099,1,1), 0, IF(Exts[minV]&gt;52, 1, 2))</f>
        <v>0</v>
      </c>
      <c r="U527" s="69">
        <f t="shared" si="16"/>
        <v>0</v>
      </c>
      <c r="V527" s="69">
        <f>IF(Exts[cTB60]=DATE(2099,1,1), 0, IF(Exts[minV]&gt;60.9, 1, 2))</f>
        <v>0</v>
      </c>
      <c r="W527" s="70">
        <f>IF(Exts[cTB61-67]=DATE(2099,1,1), 0, IF(Exts[minV]&gt;67.9, 1, 2))</f>
        <v>0</v>
      </c>
      <c r="X527" s="70">
        <f>IF( OR( Exts[cTB68]=DATE(2099,1,1), Exts[Mext]=0 ), 0, IF( OR( Exts[maxV]&lt;68, Exts[minV]&gt;68 ), 2, 3)  )</f>
        <v>0</v>
      </c>
      <c r="Y527" s="71">
        <f>IF(SUBTOTAL(3,Exts[avgusers]),Exts[avgusers],0)</f>
        <v>65</v>
      </c>
      <c r="Z527" s="69">
        <f ca="1">IF(SUBTOTAL(3,Exts[CurVersion]),TODAY()-Exts[CurVersion],0)</f>
        <v>2905</v>
      </c>
      <c r="AA527" s="69">
        <f>IF(Exts[cTB52]=DATE(2099,1,1), 0, Exts[cTB52]-$AA$6)</f>
        <v>0</v>
      </c>
      <c r="AB527" s="69">
        <f>IF(Exts[[#This Row],[cTB60]]=DATE(2099,1,1), 0, Exts[[#This Row],[cTB60]]-$AA$7)</f>
        <v>0</v>
      </c>
      <c r="AC527" s="69">
        <f>IF(Exts[[#This Row],[cTB68]]=DATE(2099,1,1), 0, Exts[[#This Row],[cTB68]]-$AA$8)</f>
        <v>0</v>
      </c>
      <c r="AD527" s="70">
        <f t="shared" si="17"/>
        <v>509</v>
      </c>
      <c r="AE527" s="70"/>
      <c r="AF527" s="70">
        <f>IF(Exts[[#This Row],[OID]], INDEX( Exts[], MATCH(Exts[[#This Row],[OID]],Exts[ID],0), MATCH("avgusers", Exts[#Headers],0) )+1, Exts[[#This Row],[avgusers]])</f>
        <v>65</v>
      </c>
      <c r="AG527" s="70"/>
      <c r="AH527" s="70"/>
      <c r="AI527" s="70"/>
    </row>
    <row r="528" spans="1:35" x14ac:dyDescent="0.35">
      <c r="A528" s="72">
        <v>430090</v>
      </c>
      <c r="B528" s="72" t="s">
        <v>667</v>
      </c>
      <c r="C528" s="72">
        <v>65</v>
      </c>
      <c r="D528" s="72">
        <v>66</v>
      </c>
      <c r="E528" s="68">
        <v>42893</v>
      </c>
      <c r="F528" s="72">
        <v>10</v>
      </c>
      <c r="G528" s="72">
        <v>52</v>
      </c>
      <c r="H528" s="72">
        <v>0</v>
      </c>
      <c r="I528" s="72">
        <v>1</v>
      </c>
      <c r="J528" s="72" t="s">
        <v>345</v>
      </c>
      <c r="K528" s="72">
        <v>6325743</v>
      </c>
      <c r="L528" s="72"/>
      <c r="M528" s="72"/>
      <c r="N528" s="68">
        <v>42892</v>
      </c>
      <c r="O528" s="68">
        <v>72686</v>
      </c>
      <c r="P528" s="68">
        <v>72686</v>
      </c>
      <c r="Q528" s="68">
        <v>72686</v>
      </c>
      <c r="R528" s="72" t="s">
        <v>6174</v>
      </c>
      <c r="S528" s="72" t="s">
        <v>3058</v>
      </c>
      <c r="T528" s="70">
        <f>IF(Exts[cTB52]=DATE(2099,1,1), 0, IF(Exts[minV]&gt;52, 1, 2))</f>
        <v>2</v>
      </c>
      <c r="U528" s="69">
        <f t="shared" si="16"/>
        <v>0</v>
      </c>
      <c r="V528" s="69">
        <f>IF(Exts[cTB60]=DATE(2099,1,1), 0, IF(Exts[minV]&gt;60.9, 1, 2))</f>
        <v>0</v>
      </c>
      <c r="W528" s="70">
        <f>IF(Exts[cTB61-67]=DATE(2099,1,1), 0, IF(Exts[minV]&gt;67.9, 1, 2))</f>
        <v>0</v>
      </c>
      <c r="X528" s="70">
        <f>IF( OR( Exts[cTB68]=DATE(2099,1,1), Exts[Mext]=0 ), 0, IF( OR( Exts[maxV]&lt;68, Exts[minV]&gt;68 ), 2, 3)  )</f>
        <v>0</v>
      </c>
      <c r="Y528" s="71">
        <f>IF(SUBTOTAL(3,Exts[avgusers]),Exts[avgusers],0)</f>
        <v>65</v>
      </c>
      <c r="Z528" s="69">
        <f ca="1">IF(SUBTOTAL(3,Exts[CurVersion]),TODAY()-Exts[CurVersion],0)</f>
        <v>832</v>
      </c>
      <c r="AA528" s="69">
        <f>IF(Exts[cTB52]=DATE(2099,1,1), 0, Exts[cTB52]-$AA$6)</f>
        <v>94</v>
      </c>
      <c r="AB528" s="69">
        <f>IF(Exts[[#This Row],[cTB60]]=DATE(2099,1,1), 0, Exts[[#This Row],[cTB60]]-$AA$7)</f>
        <v>0</v>
      </c>
      <c r="AC528" s="69">
        <f>IF(Exts[[#This Row],[cTB68]]=DATE(2099,1,1), 0, Exts[[#This Row],[cTB68]]-$AA$8)</f>
        <v>0</v>
      </c>
      <c r="AD528" s="70">
        <f t="shared" si="17"/>
        <v>510</v>
      </c>
      <c r="AE528" s="70"/>
      <c r="AF528" s="70">
        <f>IF(Exts[[#This Row],[OID]], INDEX( Exts[], MATCH(Exts[[#This Row],[OID]],Exts[ID],0), MATCH("avgusers", Exts[#Headers],0) )+1, Exts[[#This Row],[avgusers]])</f>
        <v>65</v>
      </c>
      <c r="AG528" s="70"/>
      <c r="AH528" s="70"/>
      <c r="AI528" s="70"/>
    </row>
    <row r="529" spans="1:35" x14ac:dyDescent="0.35">
      <c r="A529" s="72">
        <v>636942</v>
      </c>
      <c r="B529" s="72" t="s">
        <v>1074</v>
      </c>
      <c r="C529" s="72">
        <v>65</v>
      </c>
      <c r="D529" s="72">
        <v>41</v>
      </c>
      <c r="E529" s="68">
        <v>42750</v>
      </c>
      <c r="F529" s="72">
        <v>31</v>
      </c>
      <c r="G529" s="72">
        <v>50</v>
      </c>
      <c r="H529" s="72">
        <v>0</v>
      </c>
      <c r="I529" s="72">
        <v>1</v>
      </c>
      <c r="J529" s="72" t="s">
        <v>1075</v>
      </c>
      <c r="K529" s="72">
        <v>9935718</v>
      </c>
      <c r="L529" s="72"/>
      <c r="M529" s="72"/>
      <c r="N529" s="68">
        <v>72686</v>
      </c>
      <c r="O529" s="68">
        <v>72686</v>
      </c>
      <c r="P529" s="68">
        <v>72686</v>
      </c>
      <c r="Q529" s="68">
        <v>72686</v>
      </c>
      <c r="R529" s="72" t="s">
        <v>6460</v>
      </c>
      <c r="S529" s="72" t="s">
        <v>3058</v>
      </c>
      <c r="T529" s="70">
        <f>IF(Exts[cTB52]=DATE(2099,1,1), 0, IF(Exts[minV]&gt;52, 1, 2))</f>
        <v>0</v>
      </c>
      <c r="U529" s="69">
        <f t="shared" si="16"/>
        <v>0</v>
      </c>
      <c r="V529" s="69">
        <f>IF(Exts[cTB60]=DATE(2099,1,1), 0, IF(Exts[minV]&gt;60.9, 1, 2))</f>
        <v>0</v>
      </c>
      <c r="W529" s="70">
        <f>IF(Exts[cTB61-67]=DATE(2099,1,1), 0, IF(Exts[minV]&gt;67.9, 1, 2))</f>
        <v>0</v>
      </c>
      <c r="X529" s="70">
        <f>IF( OR( Exts[cTB68]=DATE(2099,1,1), Exts[Mext]=0 ), 0, IF( OR( Exts[maxV]&lt;68, Exts[minV]&gt;68 ), 2, 3)  )</f>
        <v>0</v>
      </c>
      <c r="Y529" s="71">
        <f>IF(SUBTOTAL(3,Exts[avgusers]),Exts[avgusers],0)</f>
        <v>65</v>
      </c>
      <c r="Z529" s="69">
        <f ca="1">IF(SUBTOTAL(3,Exts[CurVersion]),TODAY()-Exts[CurVersion],0)</f>
        <v>975</v>
      </c>
      <c r="AA529" s="69">
        <f>IF(Exts[cTB52]=DATE(2099,1,1), 0, Exts[cTB52]-$AA$6)</f>
        <v>0</v>
      </c>
      <c r="AB529" s="69">
        <f>IF(Exts[[#This Row],[cTB60]]=DATE(2099,1,1), 0, Exts[[#This Row],[cTB60]]-$AA$7)</f>
        <v>0</v>
      </c>
      <c r="AC529" s="69">
        <f>IF(Exts[[#This Row],[cTB68]]=DATE(2099,1,1), 0, Exts[[#This Row],[cTB68]]-$AA$8)</f>
        <v>0</v>
      </c>
      <c r="AD529" s="70">
        <f t="shared" si="17"/>
        <v>511</v>
      </c>
      <c r="AE529" s="70"/>
      <c r="AF529" s="70">
        <f>IF(Exts[[#This Row],[OID]], INDEX( Exts[], MATCH(Exts[[#This Row],[OID]],Exts[ID],0), MATCH("avgusers", Exts[#Headers],0) )+1, Exts[[#This Row],[avgusers]])</f>
        <v>65</v>
      </c>
      <c r="AG529" s="70"/>
      <c r="AH529" s="70"/>
      <c r="AI529" s="70"/>
    </row>
    <row r="530" spans="1:35" x14ac:dyDescent="0.35">
      <c r="A530" s="72">
        <v>5792</v>
      </c>
      <c r="B530" s="72" t="s">
        <v>671</v>
      </c>
      <c r="C530" s="72">
        <v>64</v>
      </c>
      <c r="D530" s="72">
        <v>130</v>
      </c>
      <c r="E530" s="68">
        <v>40835</v>
      </c>
      <c r="F530" s="72">
        <v>1.5</v>
      </c>
      <c r="G530" s="72">
        <v>6</v>
      </c>
      <c r="H530" s="72">
        <v>0</v>
      </c>
      <c r="I530" s="72">
        <v>1</v>
      </c>
      <c r="J530" s="72" t="s">
        <v>347</v>
      </c>
      <c r="K530" s="72">
        <v>194035</v>
      </c>
      <c r="L530" s="72"/>
      <c r="M530" s="72"/>
      <c r="N530" s="68">
        <v>72686</v>
      </c>
      <c r="O530" s="68">
        <v>72686</v>
      </c>
      <c r="P530" s="68">
        <v>72686</v>
      </c>
      <c r="Q530" s="68">
        <v>72686</v>
      </c>
      <c r="R530" s="72" t="s">
        <v>5349</v>
      </c>
      <c r="S530" s="72" t="s">
        <v>5350</v>
      </c>
      <c r="T530" s="70">
        <f>IF(Exts[cTB52]=DATE(2099,1,1), 0, IF(Exts[minV]&gt;52, 1, 2))</f>
        <v>0</v>
      </c>
      <c r="U530" s="69">
        <f t="shared" si="16"/>
        <v>0</v>
      </c>
      <c r="V530" s="69">
        <f>IF(Exts[cTB60]=DATE(2099,1,1), 0, IF(Exts[minV]&gt;60.9, 1, 2))</f>
        <v>0</v>
      </c>
      <c r="W530" s="70">
        <f>IF(Exts[cTB61-67]=DATE(2099,1,1), 0, IF(Exts[minV]&gt;67.9, 1, 2))</f>
        <v>0</v>
      </c>
      <c r="X530" s="70">
        <f>IF( OR( Exts[cTB68]=DATE(2099,1,1), Exts[Mext]=0 ), 0, IF( OR( Exts[maxV]&lt;68, Exts[minV]&gt;68 ), 2, 3)  )</f>
        <v>0</v>
      </c>
      <c r="Y530" s="71">
        <f>IF(SUBTOTAL(3,Exts[avgusers]),Exts[avgusers],0)</f>
        <v>64</v>
      </c>
      <c r="Z530" s="69">
        <f ca="1">IF(SUBTOTAL(3,Exts[CurVersion]),TODAY()-Exts[CurVersion],0)</f>
        <v>2890</v>
      </c>
      <c r="AA530" s="69">
        <f>IF(Exts[cTB52]=DATE(2099,1,1), 0, Exts[cTB52]-$AA$6)</f>
        <v>0</v>
      </c>
      <c r="AB530" s="69">
        <f>IF(Exts[[#This Row],[cTB60]]=DATE(2099,1,1), 0, Exts[[#This Row],[cTB60]]-$AA$7)</f>
        <v>0</v>
      </c>
      <c r="AC530" s="69">
        <f>IF(Exts[[#This Row],[cTB68]]=DATE(2099,1,1), 0, Exts[[#This Row],[cTB68]]-$AA$8)</f>
        <v>0</v>
      </c>
      <c r="AD530" s="70">
        <f t="shared" si="17"/>
        <v>512</v>
      </c>
      <c r="AE530" s="70"/>
      <c r="AF530" s="70">
        <f>IF(Exts[[#This Row],[OID]], INDEX( Exts[], MATCH(Exts[[#This Row],[OID]],Exts[ID],0), MATCH("avgusers", Exts[#Headers],0) )+1, Exts[[#This Row],[avgusers]])</f>
        <v>64</v>
      </c>
      <c r="AG530" s="70"/>
      <c r="AH530" s="70"/>
      <c r="AI530" s="70"/>
    </row>
    <row r="531" spans="1:35" x14ac:dyDescent="0.35">
      <c r="A531" s="72">
        <v>406802</v>
      </c>
      <c r="B531" s="72" t="s">
        <v>2209</v>
      </c>
      <c r="C531" s="72">
        <v>64</v>
      </c>
      <c r="D531" s="72">
        <v>25</v>
      </c>
      <c r="E531" s="68">
        <v>42655</v>
      </c>
      <c r="F531" s="72">
        <v>13</v>
      </c>
      <c r="G531" s="72">
        <v>52</v>
      </c>
      <c r="H531" s="72">
        <v>0</v>
      </c>
      <c r="I531" s="72">
        <v>1</v>
      </c>
      <c r="J531" s="72" t="s">
        <v>1080</v>
      </c>
      <c r="K531" s="72">
        <v>4471504</v>
      </c>
      <c r="L531" s="72"/>
      <c r="M531" s="72"/>
      <c r="N531" s="68">
        <v>42654</v>
      </c>
      <c r="O531" s="68">
        <v>72686</v>
      </c>
      <c r="P531" s="68">
        <v>72686</v>
      </c>
      <c r="Q531" s="68">
        <v>72686</v>
      </c>
      <c r="R531" s="72" t="s">
        <v>6117</v>
      </c>
      <c r="S531" s="72" t="s">
        <v>3058</v>
      </c>
      <c r="T531" s="70">
        <f>IF(Exts[cTB52]=DATE(2099,1,1), 0, IF(Exts[minV]&gt;52, 1, 2))</f>
        <v>2</v>
      </c>
      <c r="U531" s="69">
        <f t="shared" si="16"/>
        <v>0</v>
      </c>
      <c r="V531" s="69">
        <f>IF(Exts[cTB60]=DATE(2099,1,1), 0, IF(Exts[minV]&gt;60.9, 1, 2))</f>
        <v>0</v>
      </c>
      <c r="W531" s="70">
        <f>IF(Exts[cTB61-67]=DATE(2099,1,1), 0, IF(Exts[minV]&gt;67.9, 1, 2))</f>
        <v>0</v>
      </c>
      <c r="X531" s="70">
        <f>IF( OR( Exts[cTB68]=DATE(2099,1,1), Exts[Mext]=0 ), 0, IF( OR( Exts[maxV]&lt;68, Exts[minV]&gt;68 ), 2, 3)  )</f>
        <v>0</v>
      </c>
      <c r="Y531" s="71">
        <f>IF(SUBTOTAL(3,Exts[avgusers]),Exts[avgusers],0)</f>
        <v>64</v>
      </c>
      <c r="Z531" s="69">
        <f ca="1">IF(SUBTOTAL(3,Exts[CurVersion]),TODAY()-Exts[CurVersion],0)</f>
        <v>1070</v>
      </c>
      <c r="AA531" s="69">
        <f>IF(Exts[cTB52]=DATE(2099,1,1), 0, Exts[cTB52]-$AA$6)</f>
        <v>-144</v>
      </c>
      <c r="AB531" s="69">
        <f>IF(Exts[[#This Row],[cTB60]]=DATE(2099,1,1), 0, Exts[[#This Row],[cTB60]]-$AA$7)</f>
        <v>0</v>
      </c>
      <c r="AC531" s="69">
        <f>IF(Exts[[#This Row],[cTB68]]=DATE(2099,1,1), 0, Exts[[#This Row],[cTB68]]-$AA$8)</f>
        <v>0</v>
      </c>
      <c r="AD531" s="70">
        <f t="shared" si="17"/>
        <v>513</v>
      </c>
      <c r="AE531" s="70"/>
      <c r="AF531" s="70">
        <f>IF(Exts[[#This Row],[OID]], INDEX( Exts[], MATCH(Exts[[#This Row],[OID]],Exts[ID],0), MATCH("avgusers", Exts[#Headers],0) )+1, Exts[[#This Row],[avgusers]])</f>
        <v>64</v>
      </c>
      <c r="AG531" s="70"/>
      <c r="AH531" s="70"/>
      <c r="AI531" s="70"/>
    </row>
    <row r="532" spans="1:35" x14ac:dyDescent="0.35">
      <c r="A532" s="72">
        <v>534258</v>
      </c>
      <c r="B532" s="72" t="s">
        <v>1111</v>
      </c>
      <c r="C532" s="72">
        <v>64</v>
      </c>
      <c r="D532" s="72">
        <v>22</v>
      </c>
      <c r="E532" s="68">
        <v>43148</v>
      </c>
      <c r="F532" s="72">
        <v>7</v>
      </c>
      <c r="G532" s="72">
        <v>60</v>
      </c>
      <c r="H532" s="72">
        <v>0</v>
      </c>
      <c r="I532" s="72">
        <v>1</v>
      </c>
      <c r="J532" s="72" t="s">
        <v>432</v>
      </c>
      <c r="K532" s="72">
        <v>6800362</v>
      </c>
      <c r="L532" s="72"/>
      <c r="M532" s="72"/>
      <c r="N532" s="68">
        <v>42417</v>
      </c>
      <c r="O532" s="68">
        <v>43148</v>
      </c>
      <c r="P532" s="68">
        <v>72686</v>
      </c>
      <c r="Q532" s="68">
        <v>72686</v>
      </c>
      <c r="R532" s="72" t="s">
        <v>6350</v>
      </c>
      <c r="S532" s="72" t="s">
        <v>6351</v>
      </c>
      <c r="T532" s="70">
        <f>IF(Exts[cTB52]=DATE(2099,1,1), 0, IF(Exts[minV]&gt;52, 1, 2))</f>
        <v>2</v>
      </c>
      <c r="U532" s="69">
        <f t="shared" ref="U532:U595" si="18">IF(AND($F532&lt;=58,$G532&gt;=58),1,0)</f>
        <v>1</v>
      </c>
      <c r="V532" s="69">
        <f>IF(Exts[cTB60]=DATE(2099,1,1), 0, IF(Exts[minV]&gt;60.9, 1, 2))</f>
        <v>2</v>
      </c>
      <c r="W532" s="70">
        <f>IF(Exts[cTB61-67]=DATE(2099,1,1), 0, IF(Exts[minV]&gt;67.9, 1, 2))</f>
        <v>0</v>
      </c>
      <c r="X532" s="70">
        <f>IF( OR( Exts[cTB68]=DATE(2099,1,1), Exts[Mext]=0 ), 0, IF( OR( Exts[maxV]&lt;68, Exts[minV]&gt;68 ), 2, 3)  )</f>
        <v>0</v>
      </c>
      <c r="Y532" s="71">
        <f>IF(SUBTOTAL(3,Exts[avgusers]),Exts[avgusers],0)</f>
        <v>64</v>
      </c>
      <c r="Z532" s="69">
        <f ca="1">IF(SUBTOTAL(3,Exts[CurVersion]),TODAY()-Exts[CurVersion],0)</f>
        <v>577</v>
      </c>
      <c r="AA532" s="69">
        <f>IF(Exts[cTB52]=DATE(2099,1,1), 0, Exts[cTB52]-$AA$6)</f>
        <v>-381</v>
      </c>
      <c r="AB532" s="69">
        <f>IF(Exts[[#This Row],[cTB60]]=DATE(2099,1,1), 0, Exts[[#This Row],[cTB60]]-$AA$7)</f>
        <v>-112</v>
      </c>
      <c r="AC532" s="69">
        <f>IF(Exts[[#This Row],[cTB68]]=DATE(2099,1,1), 0, Exts[[#This Row],[cTB68]]-$AA$8)</f>
        <v>0</v>
      </c>
      <c r="AD532" s="70">
        <f t="shared" ref="AD532:AD595" si="19">ROW()-18</f>
        <v>514</v>
      </c>
      <c r="AE532" s="70"/>
      <c r="AF532" s="70">
        <f>IF(Exts[[#This Row],[OID]], INDEX( Exts[], MATCH(Exts[[#This Row],[OID]],Exts[ID],0), MATCH("avgusers", Exts[#Headers],0) )+1, Exts[[#This Row],[avgusers]])</f>
        <v>64</v>
      </c>
      <c r="AG532" s="70"/>
      <c r="AH532" s="70"/>
      <c r="AI532" s="70"/>
    </row>
    <row r="533" spans="1:35" x14ac:dyDescent="0.35">
      <c r="A533" s="72">
        <v>616216</v>
      </c>
      <c r="B533" s="72" t="s">
        <v>666</v>
      </c>
      <c r="C533" s="72">
        <v>64</v>
      </c>
      <c r="D533" s="72">
        <v>57</v>
      </c>
      <c r="E533" s="68">
        <v>42494</v>
      </c>
      <c r="F533" s="72">
        <v>30</v>
      </c>
      <c r="G533" s="72">
        <v>44</v>
      </c>
      <c r="H533" s="72">
        <v>0</v>
      </c>
      <c r="I533" s="72">
        <v>1</v>
      </c>
      <c r="J533" s="72" t="s">
        <v>344</v>
      </c>
      <c r="K533" s="72">
        <v>5895930</v>
      </c>
      <c r="L533" s="72"/>
      <c r="M533" s="72"/>
      <c r="N533" s="68">
        <v>72686</v>
      </c>
      <c r="O533" s="68">
        <v>72686</v>
      </c>
      <c r="P533" s="68">
        <v>72686</v>
      </c>
      <c r="Q533" s="68">
        <v>72686</v>
      </c>
      <c r="R533" s="72" t="s">
        <v>6436</v>
      </c>
      <c r="S533" s="72" t="s">
        <v>3058</v>
      </c>
      <c r="T533" s="70">
        <f>IF(Exts[cTB52]=DATE(2099,1,1), 0, IF(Exts[minV]&gt;52, 1, 2))</f>
        <v>0</v>
      </c>
      <c r="U533" s="69">
        <f t="shared" si="18"/>
        <v>0</v>
      </c>
      <c r="V533" s="69">
        <f>IF(Exts[cTB60]=DATE(2099,1,1), 0, IF(Exts[minV]&gt;60.9, 1, 2))</f>
        <v>0</v>
      </c>
      <c r="W533" s="70">
        <f>IF(Exts[cTB61-67]=DATE(2099,1,1), 0, IF(Exts[minV]&gt;67.9, 1, 2))</f>
        <v>0</v>
      </c>
      <c r="X533" s="70">
        <f>IF( OR( Exts[cTB68]=DATE(2099,1,1), Exts[Mext]=0 ), 0, IF( OR( Exts[maxV]&lt;68, Exts[minV]&gt;68 ), 2, 3)  )</f>
        <v>0</v>
      </c>
      <c r="Y533" s="71">
        <f>IF(SUBTOTAL(3,Exts[avgusers]),Exts[avgusers],0)</f>
        <v>64</v>
      </c>
      <c r="Z533" s="69">
        <f ca="1">IF(SUBTOTAL(3,Exts[CurVersion]),TODAY()-Exts[CurVersion],0)</f>
        <v>1231</v>
      </c>
      <c r="AA533" s="69">
        <f>IF(Exts[cTB52]=DATE(2099,1,1), 0, Exts[cTB52]-$AA$6)</f>
        <v>0</v>
      </c>
      <c r="AB533" s="69">
        <f>IF(Exts[[#This Row],[cTB60]]=DATE(2099,1,1), 0, Exts[[#This Row],[cTB60]]-$AA$7)</f>
        <v>0</v>
      </c>
      <c r="AC533" s="69">
        <f>IF(Exts[[#This Row],[cTB68]]=DATE(2099,1,1), 0, Exts[[#This Row],[cTB68]]-$AA$8)</f>
        <v>0</v>
      </c>
      <c r="AD533" s="70">
        <f t="shared" si="19"/>
        <v>515</v>
      </c>
      <c r="AE533" s="70"/>
      <c r="AF533" s="70">
        <f>IF(Exts[[#This Row],[OID]], INDEX( Exts[], MATCH(Exts[[#This Row],[OID]],Exts[ID],0), MATCH("avgusers", Exts[#Headers],0) )+1, Exts[[#This Row],[avgusers]])</f>
        <v>64</v>
      </c>
      <c r="AG533" s="70"/>
      <c r="AH533" s="70"/>
      <c r="AI533" s="70"/>
    </row>
    <row r="534" spans="1:35" x14ac:dyDescent="0.35">
      <c r="A534" s="72">
        <v>311616</v>
      </c>
      <c r="B534" s="72" t="s">
        <v>1091</v>
      </c>
      <c r="C534" s="72">
        <v>63</v>
      </c>
      <c r="D534" s="72">
        <v>23</v>
      </c>
      <c r="E534" s="68">
        <v>41648</v>
      </c>
      <c r="F534" s="72">
        <v>3</v>
      </c>
      <c r="G534" s="72">
        <v>31</v>
      </c>
      <c r="H534" s="72">
        <v>0</v>
      </c>
      <c r="I534" s="72">
        <v>1</v>
      </c>
      <c r="J534" s="72" t="s">
        <v>1092</v>
      </c>
      <c r="K534" s="72">
        <v>5733374</v>
      </c>
      <c r="L534" s="72"/>
      <c r="M534" s="72"/>
      <c r="N534" s="68">
        <v>72686</v>
      </c>
      <c r="O534" s="68">
        <v>72686</v>
      </c>
      <c r="P534" s="68">
        <v>72686</v>
      </c>
      <c r="Q534" s="68">
        <v>72686</v>
      </c>
      <c r="R534" s="72" t="s">
        <v>5833</v>
      </c>
      <c r="S534" s="72" t="s">
        <v>5834</v>
      </c>
      <c r="T534" s="70">
        <f>IF(Exts[cTB52]=DATE(2099,1,1), 0, IF(Exts[minV]&gt;52, 1, 2))</f>
        <v>0</v>
      </c>
      <c r="U534" s="69">
        <f t="shared" si="18"/>
        <v>0</v>
      </c>
      <c r="V534" s="69">
        <f>IF(Exts[cTB60]=DATE(2099,1,1), 0, IF(Exts[minV]&gt;60.9, 1, 2))</f>
        <v>0</v>
      </c>
      <c r="W534" s="70">
        <f>IF(Exts[cTB61-67]=DATE(2099,1,1), 0, IF(Exts[minV]&gt;67.9, 1, 2))</f>
        <v>0</v>
      </c>
      <c r="X534" s="70">
        <f>IF( OR( Exts[cTB68]=DATE(2099,1,1), Exts[Mext]=0 ), 0, IF( OR( Exts[maxV]&lt;68, Exts[minV]&gt;68 ), 2, 3)  )</f>
        <v>0</v>
      </c>
      <c r="Y534" s="71">
        <f>IF(SUBTOTAL(3,Exts[avgusers]),Exts[avgusers],0)</f>
        <v>63</v>
      </c>
      <c r="Z534" s="69">
        <f ca="1">IF(SUBTOTAL(3,Exts[CurVersion]),TODAY()-Exts[CurVersion],0)</f>
        <v>2077</v>
      </c>
      <c r="AA534" s="69">
        <f>IF(Exts[cTB52]=DATE(2099,1,1), 0, Exts[cTB52]-$AA$6)</f>
        <v>0</v>
      </c>
      <c r="AB534" s="69">
        <f>IF(Exts[[#This Row],[cTB60]]=DATE(2099,1,1), 0, Exts[[#This Row],[cTB60]]-$AA$7)</f>
        <v>0</v>
      </c>
      <c r="AC534" s="69">
        <f>IF(Exts[[#This Row],[cTB68]]=DATE(2099,1,1), 0, Exts[[#This Row],[cTB68]]-$AA$8)</f>
        <v>0</v>
      </c>
      <c r="AD534" s="70">
        <f t="shared" si="19"/>
        <v>516</v>
      </c>
      <c r="AE534" s="70"/>
      <c r="AF534" s="70">
        <f>IF(Exts[[#This Row],[OID]], INDEX( Exts[], MATCH(Exts[[#This Row],[OID]],Exts[ID],0), MATCH("avgusers", Exts[#Headers],0) )+1, Exts[[#This Row],[avgusers]])</f>
        <v>63</v>
      </c>
      <c r="AG534" s="70"/>
      <c r="AH534" s="70"/>
      <c r="AI534" s="70"/>
    </row>
    <row r="535" spans="1:35" x14ac:dyDescent="0.35">
      <c r="A535" s="72">
        <v>532656</v>
      </c>
      <c r="B535" s="72" t="s">
        <v>665</v>
      </c>
      <c r="C535" s="72">
        <v>63</v>
      </c>
      <c r="D535" s="72">
        <v>178</v>
      </c>
      <c r="E535" s="68">
        <v>43256</v>
      </c>
      <c r="F535" s="72">
        <v>24</v>
      </c>
      <c r="G535" s="72">
        <v>52</v>
      </c>
      <c r="H535" s="72">
        <v>0</v>
      </c>
      <c r="I535" s="72">
        <v>1</v>
      </c>
      <c r="J535" s="72" t="s">
        <v>343</v>
      </c>
      <c r="K535" s="72">
        <v>10749358</v>
      </c>
      <c r="L535" s="72"/>
      <c r="M535" s="72"/>
      <c r="N535" s="68">
        <v>42861</v>
      </c>
      <c r="O535" s="68">
        <v>72686</v>
      </c>
      <c r="P535" s="68">
        <v>72686</v>
      </c>
      <c r="Q535" s="68">
        <v>72686</v>
      </c>
      <c r="R535" s="72" t="s">
        <v>6348</v>
      </c>
      <c r="S535" s="72" t="s">
        <v>3058</v>
      </c>
      <c r="T535" s="70">
        <f>IF(Exts[cTB52]=DATE(2099,1,1), 0, IF(Exts[minV]&gt;52, 1, 2))</f>
        <v>2</v>
      </c>
      <c r="U535" s="69">
        <f t="shared" si="18"/>
        <v>0</v>
      </c>
      <c r="V535" s="69">
        <f>IF(Exts[cTB60]=DATE(2099,1,1), 0, IF(Exts[minV]&gt;60.9, 1, 2))</f>
        <v>0</v>
      </c>
      <c r="W535" s="70">
        <f>IF(Exts[cTB61-67]=DATE(2099,1,1), 0, IF(Exts[minV]&gt;67.9, 1, 2))</f>
        <v>0</v>
      </c>
      <c r="X535" s="70">
        <f>IF( OR( Exts[cTB68]=DATE(2099,1,1), Exts[Mext]=0 ), 0, IF( OR( Exts[maxV]&lt;68, Exts[minV]&gt;68 ), 2, 3)  )</f>
        <v>0</v>
      </c>
      <c r="Y535" s="71">
        <f>IF(SUBTOTAL(3,Exts[avgusers]),Exts[avgusers],0)</f>
        <v>63</v>
      </c>
      <c r="Z535" s="69">
        <f ca="1">IF(SUBTOTAL(3,Exts[CurVersion]),TODAY()-Exts[CurVersion],0)</f>
        <v>469</v>
      </c>
      <c r="AA535" s="69">
        <f>IF(Exts[cTB52]=DATE(2099,1,1), 0, Exts[cTB52]-$AA$6)</f>
        <v>63</v>
      </c>
      <c r="AB535" s="69">
        <f>IF(Exts[[#This Row],[cTB60]]=DATE(2099,1,1), 0, Exts[[#This Row],[cTB60]]-$AA$7)</f>
        <v>0</v>
      </c>
      <c r="AC535" s="69">
        <f>IF(Exts[[#This Row],[cTB68]]=DATE(2099,1,1), 0, Exts[[#This Row],[cTB68]]-$AA$8)</f>
        <v>0</v>
      </c>
      <c r="AD535" s="70">
        <f t="shared" si="19"/>
        <v>517</v>
      </c>
      <c r="AE535" s="70"/>
      <c r="AF535" s="70">
        <f>IF(Exts[[#This Row],[OID]], INDEX( Exts[], MATCH(Exts[[#This Row],[OID]],Exts[ID],0), MATCH("avgusers", Exts[#Headers],0) )+1, Exts[[#This Row],[avgusers]])</f>
        <v>63</v>
      </c>
      <c r="AG535" s="70"/>
      <c r="AH535" s="70"/>
      <c r="AI535" s="70"/>
    </row>
    <row r="536" spans="1:35" x14ac:dyDescent="0.35">
      <c r="A536" s="72">
        <v>348814</v>
      </c>
      <c r="B536" s="72" t="s">
        <v>1059</v>
      </c>
      <c r="C536" s="72">
        <v>62</v>
      </c>
      <c r="D536" s="72">
        <v>23</v>
      </c>
      <c r="E536" s="68">
        <v>41236</v>
      </c>
      <c r="F536" s="72">
        <v>3</v>
      </c>
      <c r="G536" s="72">
        <v>16</v>
      </c>
      <c r="H536" s="72">
        <v>0</v>
      </c>
      <c r="I536" s="72">
        <v>1</v>
      </c>
      <c r="J536" s="72" t="s">
        <v>904</v>
      </c>
      <c r="K536" s="72">
        <v>166942</v>
      </c>
      <c r="L536" s="72"/>
      <c r="M536" s="72"/>
      <c r="N536" s="68">
        <v>72686</v>
      </c>
      <c r="O536" s="68">
        <v>72686</v>
      </c>
      <c r="P536" s="68">
        <v>72686</v>
      </c>
      <c r="Q536" s="68">
        <v>72686</v>
      </c>
      <c r="R536" s="72" t="s">
        <v>5946</v>
      </c>
      <c r="S536" s="72" t="s">
        <v>3058</v>
      </c>
      <c r="T536" s="70">
        <f>IF(Exts[cTB52]=DATE(2099,1,1), 0, IF(Exts[minV]&gt;52, 1, 2))</f>
        <v>0</v>
      </c>
      <c r="U536" s="69">
        <f t="shared" si="18"/>
        <v>0</v>
      </c>
      <c r="V536" s="69">
        <f>IF(Exts[cTB60]=DATE(2099,1,1), 0, IF(Exts[minV]&gt;60.9, 1, 2))</f>
        <v>0</v>
      </c>
      <c r="W536" s="70">
        <f>IF(Exts[cTB61-67]=DATE(2099,1,1), 0, IF(Exts[minV]&gt;67.9, 1, 2))</f>
        <v>0</v>
      </c>
      <c r="X536" s="70">
        <f>IF( OR( Exts[cTB68]=DATE(2099,1,1), Exts[Mext]=0 ), 0, IF( OR( Exts[maxV]&lt;68, Exts[minV]&gt;68 ), 2, 3)  )</f>
        <v>0</v>
      </c>
      <c r="Y536" s="71">
        <f>IF(SUBTOTAL(3,Exts[avgusers]),Exts[avgusers],0)</f>
        <v>62</v>
      </c>
      <c r="Z536" s="69">
        <f ca="1">IF(SUBTOTAL(3,Exts[CurVersion]),TODAY()-Exts[CurVersion],0)</f>
        <v>2489</v>
      </c>
      <c r="AA536" s="69">
        <f>IF(Exts[cTB52]=DATE(2099,1,1), 0, Exts[cTB52]-$AA$6)</f>
        <v>0</v>
      </c>
      <c r="AB536" s="69">
        <f>IF(Exts[[#This Row],[cTB60]]=DATE(2099,1,1), 0, Exts[[#This Row],[cTB60]]-$AA$7)</f>
        <v>0</v>
      </c>
      <c r="AC536" s="69">
        <f>IF(Exts[[#This Row],[cTB68]]=DATE(2099,1,1), 0, Exts[[#This Row],[cTB68]]-$AA$8)</f>
        <v>0</v>
      </c>
      <c r="AD536" s="70">
        <f t="shared" si="19"/>
        <v>518</v>
      </c>
      <c r="AE536" s="70"/>
      <c r="AF536" s="70">
        <f>IF(Exts[[#This Row],[OID]], INDEX( Exts[], MATCH(Exts[[#This Row],[OID]],Exts[ID],0), MATCH("avgusers", Exts[#Headers],0) )+1, Exts[[#This Row],[avgusers]])</f>
        <v>62</v>
      </c>
      <c r="AG536" s="70"/>
      <c r="AH536" s="70"/>
      <c r="AI536" s="70"/>
    </row>
    <row r="537" spans="1:35" x14ac:dyDescent="0.35">
      <c r="A537" s="72">
        <v>413716</v>
      </c>
      <c r="B537" s="72" t="s">
        <v>679</v>
      </c>
      <c r="C537" s="72">
        <v>62</v>
      </c>
      <c r="D537" s="72">
        <v>68</v>
      </c>
      <c r="E537" s="68">
        <v>42883</v>
      </c>
      <c r="F537" s="72">
        <v>3.1</v>
      </c>
      <c r="G537" s="72">
        <v>55</v>
      </c>
      <c r="H537" s="72">
        <v>0</v>
      </c>
      <c r="I537" s="72">
        <v>1</v>
      </c>
      <c r="J537" s="72" t="s">
        <v>351</v>
      </c>
      <c r="K537" s="72">
        <v>397803</v>
      </c>
      <c r="L537" s="72"/>
      <c r="M537" s="72"/>
      <c r="N537" s="68">
        <v>42807</v>
      </c>
      <c r="O537" s="68">
        <v>72686</v>
      </c>
      <c r="P537" s="68">
        <v>72686</v>
      </c>
      <c r="Q537" s="68">
        <v>72686</v>
      </c>
      <c r="R537" s="72" t="s">
        <v>6144</v>
      </c>
      <c r="S537" s="72" t="s">
        <v>6796</v>
      </c>
      <c r="T537" s="70">
        <f>IF(Exts[cTB52]=DATE(2099,1,1), 0, IF(Exts[minV]&gt;52, 1, 2))</f>
        <v>2</v>
      </c>
      <c r="U537" s="69">
        <f t="shared" si="18"/>
        <v>0</v>
      </c>
      <c r="V537" s="69">
        <f>IF(Exts[cTB60]=DATE(2099,1,1), 0, IF(Exts[minV]&gt;60.9, 1, 2))</f>
        <v>0</v>
      </c>
      <c r="W537" s="70">
        <f>IF(Exts[cTB61-67]=DATE(2099,1,1), 0, IF(Exts[minV]&gt;67.9, 1, 2))</f>
        <v>0</v>
      </c>
      <c r="X537" s="70">
        <f>IF( OR( Exts[cTB68]=DATE(2099,1,1), Exts[Mext]=0 ), 0, IF( OR( Exts[maxV]&lt;68, Exts[minV]&gt;68 ), 2, 3)  )</f>
        <v>0</v>
      </c>
      <c r="Y537" s="71">
        <f>IF(SUBTOTAL(3,Exts[avgusers]),Exts[avgusers],0)</f>
        <v>62</v>
      </c>
      <c r="Z537" s="69">
        <f ca="1">IF(SUBTOTAL(3,Exts[CurVersion]),TODAY()-Exts[CurVersion],0)</f>
        <v>842</v>
      </c>
      <c r="AA537" s="69">
        <f>IF(Exts[cTB52]=DATE(2099,1,1), 0, Exts[cTB52]-$AA$6)</f>
        <v>9</v>
      </c>
      <c r="AB537" s="69">
        <f>IF(Exts[[#This Row],[cTB60]]=DATE(2099,1,1), 0, Exts[[#This Row],[cTB60]]-$AA$7)</f>
        <v>0</v>
      </c>
      <c r="AC537" s="69">
        <f>IF(Exts[[#This Row],[cTB68]]=DATE(2099,1,1), 0, Exts[[#This Row],[cTB68]]-$AA$8)</f>
        <v>0</v>
      </c>
      <c r="AD537" s="70">
        <f t="shared" si="19"/>
        <v>519</v>
      </c>
      <c r="AE537" s="70"/>
      <c r="AF537" s="70">
        <f>IF(Exts[[#This Row],[OID]], INDEX( Exts[], MATCH(Exts[[#This Row],[OID]],Exts[ID],0), MATCH("avgusers", Exts[#Headers],0) )+1, Exts[[#This Row],[avgusers]])</f>
        <v>62</v>
      </c>
      <c r="AG537" s="70"/>
      <c r="AH537" s="70"/>
      <c r="AI537" s="70"/>
    </row>
    <row r="538" spans="1:35" x14ac:dyDescent="0.35">
      <c r="A538" s="72">
        <v>412894</v>
      </c>
      <c r="B538" s="72" t="s">
        <v>1126</v>
      </c>
      <c r="C538" s="72">
        <v>60</v>
      </c>
      <c r="D538" s="72">
        <v>22</v>
      </c>
      <c r="E538" s="68">
        <v>41594</v>
      </c>
      <c r="F538" s="72">
        <v>11</v>
      </c>
      <c r="G538" s="72">
        <v>31</v>
      </c>
      <c r="H538" s="72">
        <v>0</v>
      </c>
      <c r="I538" s="72">
        <v>1</v>
      </c>
      <c r="J538" s="72" t="s">
        <v>1127</v>
      </c>
      <c r="K538" s="72">
        <v>6413305</v>
      </c>
      <c r="L538" s="72"/>
      <c r="M538" s="72"/>
      <c r="N538" s="68">
        <v>72686</v>
      </c>
      <c r="O538" s="68">
        <v>72686</v>
      </c>
      <c r="P538" s="68">
        <v>72686</v>
      </c>
      <c r="Q538" s="68">
        <v>72686</v>
      </c>
      <c r="R538" s="72" t="s">
        <v>6138</v>
      </c>
      <c r="S538" s="72" t="s">
        <v>3058</v>
      </c>
      <c r="T538" s="70">
        <f>IF(Exts[cTB52]=DATE(2099,1,1), 0, IF(Exts[minV]&gt;52, 1, 2))</f>
        <v>0</v>
      </c>
      <c r="U538" s="69">
        <f t="shared" si="18"/>
        <v>0</v>
      </c>
      <c r="V538" s="69">
        <f>IF(Exts[cTB60]=DATE(2099,1,1), 0, IF(Exts[minV]&gt;60.9, 1, 2))</f>
        <v>0</v>
      </c>
      <c r="W538" s="70">
        <f>IF(Exts[cTB61-67]=DATE(2099,1,1), 0, IF(Exts[minV]&gt;67.9, 1, 2))</f>
        <v>0</v>
      </c>
      <c r="X538" s="70">
        <f>IF( OR( Exts[cTB68]=DATE(2099,1,1), Exts[Mext]=0 ), 0, IF( OR( Exts[maxV]&lt;68, Exts[minV]&gt;68 ), 2, 3)  )</f>
        <v>0</v>
      </c>
      <c r="Y538" s="71">
        <f>IF(SUBTOTAL(3,Exts[avgusers]),Exts[avgusers],0)</f>
        <v>60</v>
      </c>
      <c r="Z538" s="69">
        <f ca="1">IF(SUBTOTAL(3,Exts[CurVersion]),TODAY()-Exts[CurVersion],0)</f>
        <v>2131</v>
      </c>
      <c r="AA538" s="69">
        <f>IF(Exts[cTB52]=DATE(2099,1,1), 0, Exts[cTB52]-$AA$6)</f>
        <v>0</v>
      </c>
      <c r="AB538" s="69">
        <f>IF(Exts[[#This Row],[cTB60]]=DATE(2099,1,1), 0, Exts[[#This Row],[cTB60]]-$AA$7)</f>
        <v>0</v>
      </c>
      <c r="AC538" s="69">
        <f>IF(Exts[[#This Row],[cTB68]]=DATE(2099,1,1), 0, Exts[[#This Row],[cTB68]]-$AA$8)</f>
        <v>0</v>
      </c>
      <c r="AD538" s="70">
        <f t="shared" si="19"/>
        <v>520</v>
      </c>
      <c r="AE538" s="70"/>
      <c r="AF538" s="70">
        <f>IF(Exts[[#This Row],[OID]], INDEX( Exts[], MATCH(Exts[[#This Row],[OID]],Exts[ID],0), MATCH("avgusers", Exts[#Headers],0) )+1, Exts[[#This Row],[avgusers]])</f>
        <v>60</v>
      </c>
      <c r="AG538" s="70"/>
      <c r="AH538" s="70"/>
      <c r="AI538" s="70"/>
    </row>
    <row r="539" spans="1:35" x14ac:dyDescent="0.35">
      <c r="A539" s="72">
        <v>618822</v>
      </c>
      <c r="B539" s="72" t="s">
        <v>1088</v>
      </c>
      <c r="C539" s="72">
        <v>60</v>
      </c>
      <c r="D539" s="72">
        <v>38</v>
      </c>
      <c r="E539" s="68">
        <v>42166</v>
      </c>
      <c r="F539" s="72">
        <v>20</v>
      </c>
      <c r="G539" s="72">
        <v>42</v>
      </c>
      <c r="H539" s="72">
        <v>0</v>
      </c>
      <c r="I539" s="72">
        <v>1</v>
      </c>
      <c r="J539" s="72" t="s">
        <v>118</v>
      </c>
      <c r="K539" s="72">
        <v>11280414</v>
      </c>
      <c r="L539" s="72"/>
      <c r="M539" s="72"/>
      <c r="N539" s="68">
        <v>72686</v>
      </c>
      <c r="O539" s="68">
        <v>72686</v>
      </c>
      <c r="P539" s="68">
        <v>72686</v>
      </c>
      <c r="Q539" s="68">
        <v>72686</v>
      </c>
      <c r="R539" s="72" t="s">
        <v>6440</v>
      </c>
      <c r="S539" s="72" t="s">
        <v>6381</v>
      </c>
      <c r="T539" s="70">
        <f>IF(Exts[cTB52]=DATE(2099,1,1), 0, IF(Exts[minV]&gt;52, 1, 2))</f>
        <v>0</v>
      </c>
      <c r="U539" s="69">
        <f t="shared" si="18"/>
        <v>0</v>
      </c>
      <c r="V539" s="69">
        <f>IF(Exts[cTB60]=DATE(2099,1,1), 0, IF(Exts[minV]&gt;60.9, 1, 2))</f>
        <v>0</v>
      </c>
      <c r="W539" s="70">
        <f>IF(Exts[cTB61-67]=DATE(2099,1,1), 0, IF(Exts[minV]&gt;67.9, 1, 2))</f>
        <v>0</v>
      </c>
      <c r="X539" s="70">
        <f>IF( OR( Exts[cTB68]=DATE(2099,1,1), Exts[Mext]=0 ), 0, IF( OR( Exts[maxV]&lt;68, Exts[minV]&gt;68 ), 2, 3)  )</f>
        <v>0</v>
      </c>
      <c r="Y539" s="71">
        <f>IF(SUBTOTAL(3,Exts[avgusers]),Exts[avgusers],0)</f>
        <v>60</v>
      </c>
      <c r="Z539" s="69">
        <f ca="1">IF(SUBTOTAL(3,Exts[CurVersion]),TODAY()-Exts[CurVersion],0)</f>
        <v>1559</v>
      </c>
      <c r="AA539" s="69">
        <f>IF(Exts[cTB52]=DATE(2099,1,1), 0, Exts[cTB52]-$AA$6)</f>
        <v>0</v>
      </c>
      <c r="AB539" s="69">
        <f>IF(Exts[[#This Row],[cTB60]]=DATE(2099,1,1), 0, Exts[[#This Row],[cTB60]]-$AA$7)</f>
        <v>0</v>
      </c>
      <c r="AC539" s="69">
        <f>IF(Exts[[#This Row],[cTB68]]=DATE(2099,1,1), 0, Exts[[#This Row],[cTB68]]-$AA$8)</f>
        <v>0</v>
      </c>
      <c r="AD539" s="70">
        <f t="shared" si="19"/>
        <v>521</v>
      </c>
      <c r="AE539" s="70"/>
      <c r="AF539" s="70">
        <f>IF(Exts[[#This Row],[OID]], INDEX( Exts[], MATCH(Exts[[#This Row],[OID]],Exts[ID],0), MATCH("avgusers", Exts[#Headers],0) )+1, Exts[[#This Row],[avgusers]])</f>
        <v>60</v>
      </c>
      <c r="AG539" s="70"/>
      <c r="AH539" s="70"/>
      <c r="AI539" s="70"/>
    </row>
    <row r="540" spans="1:35" x14ac:dyDescent="0.35">
      <c r="A540" s="72">
        <v>621166</v>
      </c>
      <c r="B540" s="72" t="s">
        <v>1079</v>
      </c>
      <c r="C540" s="72">
        <v>60</v>
      </c>
      <c r="D540" s="72">
        <v>37</v>
      </c>
      <c r="E540" s="68">
        <v>42166</v>
      </c>
      <c r="F540" s="72">
        <v>20</v>
      </c>
      <c r="G540" s="72">
        <v>42</v>
      </c>
      <c r="H540" s="72">
        <v>0</v>
      </c>
      <c r="I540" s="72">
        <v>1</v>
      </c>
      <c r="J540" s="72" t="s">
        <v>118</v>
      </c>
      <c r="K540" s="72">
        <v>11280414</v>
      </c>
      <c r="L540" s="72"/>
      <c r="M540" s="72"/>
      <c r="N540" s="68">
        <v>72686</v>
      </c>
      <c r="O540" s="68">
        <v>72686</v>
      </c>
      <c r="P540" s="68">
        <v>72686</v>
      </c>
      <c r="Q540" s="68">
        <v>72686</v>
      </c>
      <c r="R540" s="72" t="s">
        <v>6447</v>
      </c>
      <c r="S540" s="72" t="s">
        <v>6381</v>
      </c>
      <c r="T540" s="70">
        <f>IF(Exts[cTB52]=DATE(2099,1,1), 0, IF(Exts[minV]&gt;52, 1, 2))</f>
        <v>0</v>
      </c>
      <c r="U540" s="69">
        <f t="shared" si="18"/>
        <v>0</v>
      </c>
      <c r="V540" s="69">
        <f>IF(Exts[cTB60]=DATE(2099,1,1), 0, IF(Exts[minV]&gt;60.9, 1, 2))</f>
        <v>0</v>
      </c>
      <c r="W540" s="70">
        <f>IF(Exts[cTB61-67]=DATE(2099,1,1), 0, IF(Exts[minV]&gt;67.9, 1, 2))</f>
        <v>0</v>
      </c>
      <c r="X540" s="70">
        <f>IF( OR( Exts[cTB68]=DATE(2099,1,1), Exts[Mext]=0 ), 0, IF( OR( Exts[maxV]&lt;68, Exts[minV]&gt;68 ), 2, 3)  )</f>
        <v>0</v>
      </c>
      <c r="Y540" s="71">
        <f>IF(SUBTOTAL(3,Exts[avgusers]),Exts[avgusers],0)</f>
        <v>60</v>
      </c>
      <c r="Z540" s="69">
        <f ca="1">IF(SUBTOTAL(3,Exts[CurVersion]),TODAY()-Exts[CurVersion],0)</f>
        <v>1559</v>
      </c>
      <c r="AA540" s="69">
        <f>IF(Exts[cTB52]=DATE(2099,1,1), 0, Exts[cTB52]-$AA$6)</f>
        <v>0</v>
      </c>
      <c r="AB540" s="69">
        <f>IF(Exts[[#This Row],[cTB60]]=DATE(2099,1,1), 0, Exts[[#This Row],[cTB60]]-$AA$7)</f>
        <v>0</v>
      </c>
      <c r="AC540" s="69">
        <f>IF(Exts[[#This Row],[cTB68]]=DATE(2099,1,1), 0, Exts[[#This Row],[cTB68]]-$AA$8)</f>
        <v>0</v>
      </c>
      <c r="AD540" s="70">
        <f t="shared" si="19"/>
        <v>522</v>
      </c>
      <c r="AE540" s="70"/>
      <c r="AF540" s="70">
        <f>IF(Exts[[#This Row],[OID]], INDEX( Exts[], MATCH(Exts[[#This Row],[OID]],Exts[ID],0), MATCH("avgusers", Exts[#Headers],0) )+1, Exts[[#This Row],[avgusers]])</f>
        <v>60</v>
      </c>
      <c r="AG540" s="70"/>
      <c r="AH540" s="70"/>
      <c r="AI540" s="70"/>
    </row>
    <row r="541" spans="1:35" x14ac:dyDescent="0.35">
      <c r="A541" s="72">
        <v>2387</v>
      </c>
      <c r="B541" s="72" t="s">
        <v>1077</v>
      </c>
      <c r="C541" s="72">
        <v>59</v>
      </c>
      <c r="D541" s="72">
        <v>27</v>
      </c>
      <c r="E541" s="68">
        <v>40826</v>
      </c>
      <c r="F541" s="72">
        <v>3</v>
      </c>
      <c r="G541" s="72">
        <v>19</v>
      </c>
      <c r="H541" s="72">
        <v>0</v>
      </c>
      <c r="I541" s="72">
        <v>1</v>
      </c>
      <c r="J541" s="72" t="s">
        <v>71</v>
      </c>
      <c r="K541" s="72">
        <v>7226</v>
      </c>
      <c r="L541" s="72"/>
      <c r="M541" s="72"/>
      <c r="N541" s="68">
        <v>72686</v>
      </c>
      <c r="O541" s="68">
        <v>72686</v>
      </c>
      <c r="P541" s="68">
        <v>72686</v>
      </c>
      <c r="Q541" s="68">
        <v>72686</v>
      </c>
      <c r="R541" s="72" t="s">
        <v>5126</v>
      </c>
      <c r="S541" s="72" t="s">
        <v>6744</v>
      </c>
      <c r="T541" s="70">
        <f>IF(Exts[cTB52]=DATE(2099,1,1), 0, IF(Exts[minV]&gt;52, 1, 2))</f>
        <v>0</v>
      </c>
      <c r="U541" s="69">
        <f t="shared" si="18"/>
        <v>0</v>
      </c>
      <c r="V541" s="69">
        <f>IF(Exts[cTB60]=DATE(2099,1,1), 0, IF(Exts[minV]&gt;60.9, 1, 2))</f>
        <v>0</v>
      </c>
      <c r="W541" s="70">
        <f>IF(Exts[cTB61-67]=DATE(2099,1,1), 0, IF(Exts[minV]&gt;67.9, 1, 2))</f>
        <v>0</v>
      </c>
      <c r="X541" s="70">
        <f>IF( OR( Exts[cTB68]=DATE(2099,1,1), Exts[Mext]=0 ), 0, IF( OR( Exts[maxV]&lt;68, Exts[minV]&gt;68 ), 2, 3)  )</f>
        <v>0</v>
      </c>
      <c r="Y541" s="71">
        <f>IF(SUBTOTAL(3,Exts[avgusers]),Exts[avgusers],0)</f>
        <v>59</v>
      </c>
      <c r="Z541" s="69">
        <f ca="1">IF(SUBTOTAL(3,Exts[CurVersion]),TODAY()-Exts[CurVersion],0)</f>
        <v>2899</v>
      </c>
      <c r="AA541" s="69">
        <f>IF(Exts[cTB52]=DATE(2099,1,1), 0, Exts[cTB52]-$AA$6)</f>
        <v>0</v>
      </c>
      <c r="AB541" s="69">
        <f>IF(Exts[[#This Row],[cTB60]]=DATE(2099,1,1), 0, Exts[[#This Row],[cTB60]]-$AA$7)</f>
        <v>0</v>
      </c>
      <c r="AC541" s="69">
        <f>IF(Exts[[#This Row],[cTB68]]=DATE(2099,1,1), 0, Exts[[#This Row],[cTB68]]-$AA$8)</f>
        <v>0</v>
      </c>
      <c r="AD541" s="70">
        <f t="shared" si="19"/>
        <v>523</v>
      </c>
      <c r="AE541" s="70"/>
      <c r="AF541" s="70">
        <f>IF(Exts[[#This Row],[OID]], INDEX( Exts[], MATCH(Exts[[#This Row],[OID]],Exts[ID],0), MATCH("avgusers", Exts[#Headers],0) )+1, Exts[[#This Row],[avgusers]])</f>
        <v>59</v>
      </c>
      <c r="AG541" s="70"/>
      <c r="AH541" s="70"/>
      <c r="AI541" s="70"/>
    </row>
    <row r="542" spans="1:35" x14ac:dyDescent="0.35">
      <c r="A542" s="72">
        <v>4415</v>
      </c>
      <c r="B542" s="72" t="s">
        <v>668</v>
      </c>
      <c r="C542" s="72">
        <v>59</v>
      </c>
      <c r="D542" s="72">
        <v>155</v>
      </c>
      <c r="E542" s="68">
        <v>42705</v>
      </c>
      <c r="F542" s="72">
        <v>3</v>
      </c>
      <c r="G542" s="72">
        <v>54</v>
      </c>
      <c r="H542" s="72">
        <v>0</v>
      </c>
      <c r="I542" s="72">
        <v>4</v>
      </c>
      <c r="J542" s="72" t="s">
        <v>669</v>
      </c>
      <c r="K542" s="72">
        <v>3930</v>
      </c>
      <c r="L542" s="72">
        <v>3690611</v>
      </c>
      <c r="M542" s="72">
        <v>5232859</v>
      </c>
      <c r="N542" s="68">
        <v>42704</v>
      </c>
      <c r="O542" s="68">
        <v>72686</v>
      </c>
      <c r="P542" s="68">
        <v>72686</v>
      </c>
      <c r="Q542" s="68">
        <v>72686</v>
      </c>
      <c r="R542" s="72" t="s">
        <v>5252</v>
      </c>
      <c r="S542" s="72" t="s">
        <v>5253</v>
      </c>
      <c r="T542" s="70">
        <f>IF(Exts[cTB52]=DATE(2099,1,1), 0, IF(Exts[minV]&gt;52, 1, 2))</f>
        <v>2</v>
      </c>
      <c r="U542" s="69">
        <f t="shared" si="18"/>
        <v>0</v>
      </c>
      <c r="V542" s="69">
        <f>IF(Exts[cTB60]=DATE(2099,1,1), 0, IF(Exts[minV]&gt;60.9, 1, 2))</f>
        <v>0</v>
      </c>
      <c r="W542" s="70">
        <f>IF(Exts[cTB61-67]=DATE(2099,1,1), 0, IF(Exts[minV]&gt;67.9, 1, 2))</f>
        <v>0</v>
      </c>
      <c r="X542" s="70">
        <f>IF( OR( Exts[cTB68]=DATE(2099,1,1), Exts[Mext]=0 ), 0, IF( OR( Exts[maxV]&lt;68, Exts[minV]&gt;68 ), 2, 3)  )</f>
        <v>0</v>
      </c>
      <c r="Y542" s="71">
        <f>IF(SUBTOTAL(3,Exts[avgusers]),Exts[avgusers],0)</f>
        <v>59</v>
      </c>
      <c r="Z542" s="69">
        <f ca="1">IF(SUBTOTAL(3,Exts[CurVersion]),TODAY()-Exts[CurVersion],0)</f>
        <v>1020</v>
      </c>
      <c r="AA542" s="69">
        <f>IF(Exts[cTB52]=DATE(2099,1,1), 0, Exts[cTB52]-$AA$6)</f>
        <v>-94</v>
      </c>
      <c r="AB542" s="69">
        <f>IF(Exts[[#This Row],[cTB60]]=DATE(2099,1,1), 0, Exts[[#This Row],[cTB60]]-$AA$7)</f>
        <v>0</v>
      </c>
      <c r="AC542" s="69">
        <f>IF(Exts[[#This Row],[cTB68]]=DATE(2099,1,1), 0, Exts[[#This Row],[cTB68]]-$AA$8)</f>
        <v>0</v>
      </c>
      <c r="AD542" s="70">
        <f t="shared" si="19"/>
        <v>524</v>
      </c>
      <c r="AE542" s="70"/>
      <c r="AF542" s="70">
        <f>IF(Exts[[#This Row],[OID]], INDEX( Exts[], MATCH(Exts[[#This Row],[OID]],Exts[ID],0), MATCH("avgusers", Exts[#Headers],0) )+1, Exts[[#This Row],[avgusers]])</f>
        <v>59</v>
      </c>
      <c r="AG542" s="70"/>
      <c r="AH542" s="70"/>
      <c r="AI542" s="70"/>
    </row>
    <row r="543" spans="1:35" x14ac:dyDescent="0.35">
      <c r="A543" s="72">
        <v>5905</v>
      </c>
      <c r="B543" s="72" t="s">
        <v>673</v>
      </c>
      <c r="C543" s="72">
        <v>58</v>
      </c>
      <c r="D543" s="72">
        <v>133</v>
      </c>
      <c r="E543" s="68">
        <v>41169</v>
      </c>
      <c r="F543" s="72">
        <v>3</v>
      </c>
      <c r="G543" s="72">
        <v>15</v>
      </c>
      <c r="H543" s="72">
        <v>0</v>
      </c>
      <c r="I543" s="72">
        <v>1</v>
      </c>
      <c r="J543" s="72" t="s">
        <v>349</v>
      </c>
      <c r="K543" s="72">
        <v>182568</v>
      </c>
      <c r="L543" s="72"/>
      <c r="M543" s="72"/>
      <c r="N543" s="68">
        <v>72686</v>
      </c>
      <c r="O543" s="68">
        <v>72686</v>
      </c>
      <c r="P543" s="68">
        <v>72686</v>
      </c>
      <c r="Q543" s="68">
        <v>72686</v>
      </c>
      <c r="R543" s="72" t="s">
        <v>5355</v>
      </c>
      <c r="S543" s="72" t="s">
        <v>3058</v>
      </c>
      <c r="T543" s="70">
        <f>IF(Exts[cTB52]=DATE(2099,1,1), 0, IF(Exts[minV]&gt;52, 1, 2))</f>
        <v>0</v>
      </c>
      <c r="U543" s="69">
        <f t="shared" si="18"/>
        <v>0</v>
      </c>
      <c r="V543" s="69">
        <f>IF(Exts[cTB60]=DATE(2099,1,1), 0, IF(Exts[minV]&gt;60.9, 1, 2))</f>
        <v>0</v>
      </c>
      <c r="W543" s="70">
        <f>IF(Exts[cTB61-67]=DATE(2099,1,1), 0, IF(Exts[minV]&gt;67.9, 1, 2))</f>
        <v>0</v>
      </c>
      <c r="X543" s="70">
        <f>IF( OR( Exts[cTB68]=DATE(2099,1,1), Exts[Mext]=0 ), 0, IF( OR( Exts[maxV]&lt;68, Exts[minV]&gt;68 ), 2, 3)  )</f>
        <v>0</v>
      </c>
      <c r="Y543" s="71">
        <f>IF(SUBTOTAL(3,Exts[avgusers]),Exts[avgusers],0)</f>
        <v>58</v>
      </c>
      <c r="Z543" s="69">
        <f ca="1">IF(SUBTOTAL(3,Exts[CurVersion]),TODAY()-Exts[CurVersion],0)</f>
        <v>2556</v>
      </c>
      <c r="AA543" s="69">
        <f>IF(Exts[cTB52]=DATE(2099,1,1), 0, Exts[cTB52]-$AA$6)</f>
        <v>0</v>
      </c>
      <c r="AB543" s="69">
        <f>IF(Exts[[#This Row],[cTB60]]=DATE(2099,1,1), 0, Exts[[#This Row],[cTB60]]-$AA$7)</f>
        <v>0</v>
      </c>
      <c r="AC543" s="69">
        <f>IF(Exts[[#This Row],[cTB68]]=DATE(2099,1,1), 0, Exts[[#This Row],[cTB68]]-$AA$8)</f>
        <v>0</v>
      </c>
      <c r="AD543" s="70">
        <f t="shared" si="19"/>
        <v>525</v>
      </c>
      <c r="AE543" s="70"/>
      <c r="AF543" s="70">
        <f>IF(Exts[[#This Row],[OID]], INDEX( Exts[], MATCH(Exts[[#This Row],[OID]],Exts[ID],0), MATCH("avgusers", Exts[#Headers],0) )+1, Exts[[#This Row],[avgusers]])</f>
        <v>58</v>
      </c>
      <c r="AG543" s="70"/>
      <c r="AH543" s="70"/>
      <c r="AI543" s="70"/>
    </row>
    <row r="544" spans="1:35" x14ac:dyDescent="0.35">
      <c r="A544" s="72">
        <v>332239</v>
      </c>
      <c r="B544" s="72" t="s">
        <v>674</v>
      </c>
      <c r="C544" s="72">
        <v>58</v>
      </c>
      <c r="D544" s="72">
        <v>126</v>
      </c>
      <c r="E544" s="68">
        <v>42819</v>
      </c>
      <c r="F544" s="72">
        <v>5</v>
      </c>
      <c r="G544" s="72">
        <v>40</v>
      </c>
      <c r="H544" s="72">
        <v>0</v>
      </c>
      <c r="I544" s="72">
        <v>1</v>
      </c>
      <c r="J544" s="72" t="s">
        <v>350</v>
      </c>
      <c r="K544" s="72">
        <v>5610732</v>
      </c>
      <c r="L544" s="72"/>
      <c r="M544" s="72"/>
      <c r="N544" s="68">
        <v>72686</v>
      </c>
      <c r="O544" s="68">
        <v>72686</v>
      </c>
      <c r="P544" s="68">
        <v>72686</v>
      </c>
      <c r="Q544" s="68">
        <v>72686</v>
      </c>
      <c r="R544" s="72" t="s">
        <v>5901</v>
      </c>
      <c r="S544" s="72" t="s">
        <v>3058</v>
      </c>
      <c r="T544" s="70">
        <f>IF(Exts[cTB52]=DATE(2099,1,1), 0, IF(Exts[minV]&gt;52, 1, 2))</f>
        <v>0</v>
      </c>
      <c r="U544" s="69">
        <f t="shared" si="18"/>
        <v>0</v>
      </c>
      <c r="V544" s="69">
        <f>IF(Exts[cTB60]=DATE(2099,1,1), 0, IF(Exts[minV]&gt;60.9, 1, 2))</f>
        <v>0</v>
      </c>
      <c r="W544" s="70">
        <f>IF(Exts[cTB61-67]=DATE(2099,1,1), 0, IF(Exts[minV]&gt;67.9, 1, 2))</f>
        <v>0</v>
      </c>
      <c r="X544" s="70">
        <f>IF( OR( Exts[cTB68]=DATE(2099,1,1), Exts[Mext]=0 ), 0, IF( OR( Exts[maxV]&lt;68, Exts[minV]&gt;68 ), 2, 3)  )</f>
        <v>0</v>
      </c>
      <c r="Y544" s="71">
        <f>IF(SUBTOTAL(3,Exts[avgusers]),Exts[avgusers],0)</f>
        <v>58</v>
      </c>
      <c r="Z544" s="69">
        <f ca="1">IF(SUBTOTAL(3,Exts[CurVersion]),TODAY()-Exts[CurVersion],0)</f>
        <v>906</v>
      </c>
      <c r="AA544" s="69">
        <f>IF(Exts[cTB52]=DATE(2099,1,1), 0, Exts[cTB52]-$AA$6)</f>
        <v>0</v>
      </c>
      <c r="AB544" s="69">
        <f>IF(Exts[[#This Row],[cTB60]]=DATE(2099,1,1), 0, Exts[[#This Row],[cTB60]]-$AA$7)</f>
        <v>0</v>
      </c>
      <c r="AC544" s="69">
        <f>IF(Exts[[#This Row],[cTB68]]=DATE(2099,1,1), 0, Exts[[#This Row],[cTB68]]-$AA$8)</f>
        <v>0</v>
      </c>
      <c r="AD544" s="70">
        <f t="shared" si="19"/>
        <v>526</v>
      </c>
      <c r="AE544" s="70"/>
      <c r="AF544" s="70">
        <f>IF(Exts[[#This Row],[OID]], INDEX( Exts[], MATCH(Exts[[#This Row],[OID]],Exts[ID],0), MATCH("avgusers", Exts[#Headers],0) )+1, Exts[[#This Row],[avgusers]])</f>
        <v>58</v>
      </c>
      <c r="AG544" s="70"/>
      <c r="AH544" s="70"/>
      <c r="AI544" s="70"/>
    </row>
    <row r="545" spans="1:35" x14ac:dyDescent="0.35">
      <c r="A545" s="72">
        <v>466796</v>
      </c>
      <c r="B545" s="72" t="s">
        <v>1124</v>
      </c>
      <c r="C545" s="72">
        <v>58</v>
      </c>
      <c r="D545" s="72">
        <v>32</v>
      </c>
      <c r="E545" s="68">
        <v>43391</v>
      </c>
      <c r="F545" s="72">
        <v>3</v>
      </c>
      <c r="G545" s="72">
        <v>60</v>
      </c>
      <c r="H545" s="72">
        <v>0</v>
      </c>
      <c r="I545" s="72">
        <v>1</v>
      </c>
      <c r="J545" s="72" t="s">
        <v>1125</v>
      </c>
      <c r="K545" s="72">
        <v>14155595</v>
      </c>
      <c r="L545" s="72"/>
      <c r="M545" s="72"/>
      <c r="N545" s="68">
        <v>43346</v>
      </c>
      <c r="O545" s="68">
        <v>43346</v>
      </c>
      <c r="P545" s="68">
        <v>72686</v>
      </c>
      <c r="Q545" s="68">
        <v>72686</v>
      </c>
      <c r="R545" s="72" t="s">
        <v>6232</v>
      </c>
      <c r="S545" s="72" t="s">
        <v>6233</v>
      </c>
      <c r="T545" s="70">
        <f>IF(Exts[cTB52]=DATE(2099,1,1), 0, IF(Exts[minV]&gt;52, 1, 2))</f>
        <v>2</v>
      </c>
      <c r="U545" s="69">
        <f t="shared" si="18"/>
        <v>1</v>
      </c>
      <c r="V545" s="69">
        <f>IF(Exts[cTB60]=DATE(2099,1,1), 0, IF(Exts[minV]&gt;60.9, 1, 2))</f>
        <v>2</v>
      </c>
      <c r="W545" s="70">
        <f>IF(Exts[cTB61-67]=DATE(2099,1,1), 0, IF(Exts[minV]&gt;67.9, 1, 2))</f>
        <v>0</v>
      </c>
      <c r="X545" s="70">
        <f>IF( OR( Exts[cTB68]=DATE(2099,1,1), Exts[Mext]=0 ), 0, IF( OR( Exts[maxV]&lt;68, Exts[minV]&gt;68 ), 2, 3)  )</f>
        <v>0</v>
      </c>
      <c r="Y545" s="71">
        <f>IF(SUBTOTAL(3,Exts[avgusers]),Exts[avgusers],0)</f>
        <v>58</v>
      </c>
      <c r="Z545" s="69">
        <f ca="1">IF(SUBTOTAL(3,Exts[CurVersion]),TODAY()-Exts[CurVersion],0)</f>
        <v>334</v>
      </c>
      <c r="AA545" s="69">
        <f>IF(Exts[cTB52]=DATE(2099,1,1), 0, Exts[cTB52]-$AA$6)</f>
        <v>548</v>
      </c>
      <c r="AB545" s="69">
        <f>IF(Exts[[#This Row],[cTB60]]=DATE(2099,1,1), 0, Exts[[#This Row],[cTB60]]-$AA$7)</f>
        <v>86</v>
      </c>
      <c r="AC545" s="69">
        <f>IF(Exts[[#This Row],[cTB68]]=DATE(2099,1,1), 0, Exts[[#This Row],[cTB68]]-$AA$8)</f>
        <v>0</v>
      </c>
      <c r="AD545" s="70">
        <f t="shared" si="19"/>
        <v>527</v>
      </c>
      <c r="AE545" s="70"/>
      <c r="AF545" s="70">
        <f>IF(Exts[[#This Row],[OID]], INDEX( Exts[], MATCH(Exts[[#This Row],[OID]],Exts[ID],0), MATCH("avgusers", Exts[#Headers],0) )+1, Exts[[#This Row],[avgusers]])</f>
        <v>58</v>
      </c>
      <c r="AG545" s="70"/>
      <c r="AH545" s="70"/>
      <c r="AI545" s="70"/>
    </row>
    <row r="546" spans="1:35" x14ac:dyDescent="0.35">
      <c r="A546" s="72">
        <v>2194</v>
      </c>
      <c r="B546" s="72" t="s">
        <v>1100</v>
      </c>
      <c r="C546" s="72">
        <v>57</v>
      </c>
      <c r="D546" s="72">
        <v>26</v>
      </c>
      <c r="E546" s="68">
        <v>40807</v>
      </c>
      <c r="F546" s="72">
        <v>1.5</v>
      </c>
      <c r="G546" s="72">
        <v>9</v>
      </c>
      <c r="H546" s="72">
        <v>0</v>
      </c>
      <c r="I546" s="72">
        <v>1</v>
      </c>
      <c r="J546" s="72" t="s">
        <v>1101</v>
      </c>
      <c r="K546" s="72">
        <v>10065</v>
      </c>
      <c r="L546" s="72"/>
      <c r="M546" s="72"/>
      <c r="N546" s="68">
        <v>72686</v>
      </c>
      <c r="O546" s="68">
        <v>72686</v>
      </c>
      <c r="P546" s="68">
        <v>72686</v>
      </c>
      <c r="Q546" s="68">
        <v>72686</v>
      </c>
      <c r="R546" s="72" t="s">
        <v>5102</v>
      </c>
      <c r="S546" s="72" t="s">
        <v>5103</v>
      </c>
      <c r="T546" s="70">
        <f>IF(Exts[cTB52]=DATE(2099,1,1), 0, IF(Exts[minV]&gt;52, 1, 2))</f>
        <v>0</v>
      </c>
      <c r="U546" s="69">
        <f t="shared" si="18"/>
        <v>0</v>
      </c>
      <c r="V546" s="69">
        <f>IF(Exts[cTB60]=DATE(2099,1,1), 0, IF(Exts[minV]&gt;60.9, 1, 2))</f>
        <v>0</v>
      </c>
      <c r="W546" s="70">
        <f>IF(Exts[cTB61-67]=DATE(2099,1,1), 0, IF(Exts[minV]&gt;67.9, 1, 2))</f>
        <v>0</v>
      </c>
      <c r="X546" s="70">
        <f>IF( OR( Exts[cTB68]=DATE(2099,1,1), Exts[Mext]=0 ), 0, IF( OR( Exts[maxV]&lt;68, Exts[minV]&gt;68 ), 2, 3)  )</f>
        <v>0</v>
      </c>
      <c r="Y546" s="71">
        <f>IF(SUBTOTAL(3,Exts[avgusers]),Exts[avgusers],0)</f>
        <v>57</v>
      </c>
      <c r="Z546" s="69">
        <f ca="1">IF(SUBTOTAL(3,Exts[CurVersion]),TODAY()-Exts[CurVersion],0)</f>
        <v>2918</v>
      </c>
      <c r="AA546" s="69">
        <f>IF(Exts[cTB52]=DATE(2099,1,1), 0, Exts[cTB52]-$AA$6)</f>
        <v>0</v>
      </c>
      <c r="AB546" s="69">
        <f>IF(Exts[[#This Row],[cTB60]]=DATE(2099,1,1), 0, Exts[[#This Row],[cTB60]]-$AA$7)</f>
        <v>0</v>
      </c>
      <c r="AC546" s="69">
        <f>IF(Exts[[#This Row],[cTB68]]=DATE(2099,1,1), 0, Exts[[#This Row],[cTB68]]-$AA$8)</f>
        <v>0</v>
      </c>
      <c r="AD546" s="70">
        <f t="shared" si="19"/>
        <v>528</v>
      </c>
      <c r="AE546" s="70"/>
      <c r="AF546" s="70">
        <f>IF(Exts[[#This Row],[OID]], INDEX( Exts[], MATCH(Exts[[#This Row],[OID]],Exts[ID],0), MATCH("avgusers", Exts[#Headers],0) )+1, Exts[[#This Row],[avgusers]])</f>
        <v>57</v>
      </c>
      <c r="AG546" s="70"/>
      <c r="AH546" s="70"/>
      <c r="AI546" s="70"/>
    </row>
    <row r="547" spans="1:35" x14ac:dyDescent="0.35">
      <c r="A547" s="72">
        <v>66590</v>
      </c>
      <c r="B547" s="72" t="s">
        <v>1102</v>
      </c>
      <c r="C547" s="72">
        <v>57</v>
      </c>
      <c r="D547" s="72">
        <v>23</v>
      </c>
      <c r="E547" s="68">
        <v>40811</v>
      </c>
      <c r="F547" s="72">
        <v>3</v>
      </c>
      <c r="G547" s="72">
        <v>10</v>
      </c>
      <c r="H547" s="72">
        <v>0</v>
      </c>
      <c r="I547" s="72">
        <v>1</v>
      </c>
      <c r="J547" s="72" t="s">
        <v>1103</v>
      </c>
      <c r="K547" s="72">
        <v>252126</v>
      </c>
      <c r="L547" s="72"/>
      <c r="M547" s="72"/>
      <c r="N547" s="68">
        <v>72686</v>
      </c>
      <c r="O547" s="68">
        <v>72686</v>
      </c>
      <c r="P547" s="68">
        <v>72686</v>
      </c>
      <c r="Q547" s="68">
        <v>72686</v>
      </c>
      <c r="R547" s="72" t="s">
        <v>5615</v>
      </c>
      <c r="S547" s="72" t="s">
        <v>5616</v>
      </c>
      <c r="T547" s="70">
        <f>IF(Exts[cTB52]=DATE(2099,1,1), 0, IF(Exts[minV]&gt;52, 1, 2))</f>
        <v>0</v>
      </c>
      <c r="U547" s="69">
        <f t="shared" si="18"/>
        <v>0</v>
      </c>
      <c r="V547" s="69">
        <f>IF(Exts[cTB60]=DATE(2099,1,1), 0, IF(Exts[minV]&gt;60.9, 1, 2))</f>
        <v>0</v>
      </c>
      <c r="W547" s="70">
        <f>IF(Exts[cTB61-67]=DATE(2099,1,1), 0, IF(Exts[minV]&gt;67.9, 1, 2))</f>
        <v>0</v>
      </c>
      <c r="X547" s="70">
        <f>IF( OR( Exts[cTB68]=DATE(2099,1,1), Exts[Mext]=0 ), 0, IF( OR( Exts[maxV]&lt;68, Exts[minV]&gt;68 ), 2, 3)  )</f>
        <v>0</v>
      </c>
      <c r="Y547" s="71">
        <f>IF(SUBTOTAL(3,Exts[avgusers]),Exts[avgusers],0)</f>
        <v>57</v>
      </c>
      <c r="Z547" s="69">
        <f ca="1">IF(SUBTOTAL(3,Exts[CurVersion]),TODAY()-Exts[CurVersion],0)</f>
        <v>2914</v>
      </c>
      <c r="AA547" s="69">
        <f>IF(Exts[cTB52]=DATE(2099,1,1), 0, Exts[cTB52]-$AA$6)</f>
        <v>0</v>
      </c>
      <c r="AB547" s="69">
        <f>IF(Exts[[#This Row],[cTB60]]=DATE(2099,1,1), 0, Exts[[#This Row],[cTB60]]-$AA$7)</f>
        <v>0</v>
      </c>
      <c r="AC547" s="69">
        <f>IF(Exts[[#This Row],[cTB68]]=DATE(2099,1,1), 0, Exts[[#This Row],[cTB68]]-$AA$8)</f>
        <v>0</v>
      </c>
      <c r="AD547" s="70">
        <f t="shared" si="19"/>
        <v>529</v>
      </c>
      <c r="AE547" s="70"/>
      <c r="AF547" s="70">
        <f>IF(Exts[[#This Row],[OID]], INDEX( Exts[], MATCH(Exts[[#This Row],[OID]],Exts[ID],0), MATCH("avgusers", Exts[#Headers],0) )+1, Exts[[#This Row],[avgusers]])</f>
        <v>57</v>
      </c>
      <c r="AG547" s="70"/>
      <c r="AH547" s="70"/>
      <c r="AI547" s="70"/>
    </row>
    <row r="548" spans="1:35" x14ac:dyDescent="0.35">
      <c r="A548" s="72">
        <v>156142</v>
      </c>
      <c r="B548" s="72" t="s">
        <v>1120</v>
      </c>
      <c r="C548" s="72">
        <v>57</v>
      </c>
      <c r="D548" s="72">
        <v>23</v>
      </c>
      <c r="E548" s="68">
        <v>41395</v>
      </c>
      <c r="F548" s="72">
        <v>10</v>
      </c>
      <c r="G548" s="72">
        <v>31</v>
      </c>
      <c r="H548" s="72">
        <v>0</v>
      </c>
      <c r="I548" s="72">
        <v>1</v>
      </c>
      <c r="J548" s="72" t="s">
        <v>1121</v>
      </c>
      <c r="K548" s="72">
        <v>5301712</v>
      </c>
      <c r="L548" s="72"/>
      <c r="M548" s="72"/>
      <c r="N548" s="68">
        <v>72686</v>
      </c>
      <c r="O548" s="68">
        <v>72686</v>
      </c>
      <c r="P548" s="68">
        <v>72686</v>
      </c>
      <c r="Q548" s="68">
        <v>72686</v>
      </c>
      <c r="R548" s="72" t="s">
        <v>5670</v>
      </c>
      <c r="S548" s="72" t="s">
        <v>3058</v>
      </c>
      <c r="T548" s="70">
        <f>IF(Exts[cTB52]=DATE(2099,1,1), 0, IF(Exts[minV]&gt;52, 1, 2))</f>
        <v>0</v>
      </c>
      <c r="U548" s="69">
        <f t="shared" si="18"/>
        <v>0</v>
      </c>
      <c r="V548" s="69">
        <f>IF(Exts[cTB60]=DATE(2099,1,1), 0, IF(Exts[minV]&gt;60.9, 1, 2))</f>
        <v>0</v>
      </c>
      <c r="W548" s="70">
        <f>IF(Exts[cTB61-67]=DATE(2099,1,1), 0, IF(Exts[minV]&gt;67.9, 1, 2))</f>
        <v>0</v>
      </c>
      <c r="X548" s="70">
        <f>IF( OR( Exts[cTB68]=DATE(2099,1,1), Exts[Mext]=0 ), 0, IF( OR( Exts[maxV]&lt;68, Exts[minV]&gt;68 ), 2, 3)  )</f>
        <v>0</v>
      </c>
      <c r="Y548" s="71">
        <f>IF(SUBTOTAL(3,Exts[avgusers]),Exts[avgusers],0)</f>
        <v>57</v>
      </c>
      <c r="Z548" s="69">
        <f ca="1">IF(SUBTOTAL(3,Exts[CurVersion]),TODAY()-Exts[CurVersion],0)</f>
        <v>2330</v>
      </c>
      <c r="AA548" s="69">
        <f>IF(Exts[cTB52]=DATE(2099,1,1), 0, Exts[cTB52]-$AA$6)</f>
        <v>0</v>
      </c>
      <c r="AB548" s="69">
        <f>IF(Exts[[#This Row],[cTB60]]=DATE(2099,1,1), 0, Exts[[#This Row],[cTB60]]-$AA$7)</f>
        <v>0</v>
      </c>
      <c r="AC548" s="69">
        <f>IF(Exts[[#This Row],[cTB68]]=DATE(2099,1,1), 0, Exts[[#This Row],[cTB68]]-$AA$8)</f>
        <v>0</v>
      </c>
      <c r="AD548" s="70">
        <f t="shared" si="19"/>
        <v>530</v>
      </c>
      <c r="AE548" s="70"/>
      <c r="AF548" s="70">
        <f>IF(Exts[[#This Row],[OID]], INDEX( Exts[], MATCH(Exts[[#This Row],[OID]],Exts[ID],0), MATCH("avgusers", Exts[#Headers],0) )+1, Exts[[#This Row],[avgusers]])</f>
        <v>57</v>
      </c>
      <c r="AG548" s="70"/>
      <c r="AH548" s="70"/>
      <c r="AI548" s="70"/>
    </row>
    <row r="549" spans="1:35" x14ac:dyDescent="0.35">
      <c r="A549" s="72">
        <v>328024</v>
      </c>
      <c r="B549" s="72" t="s">
        <v>1104</v>
      </c>
      <c r="C549" s="72">
        <v>57</v>
      </c>
      <c r="D549" s="72">
        <v>22</v>
      </c>
      <c r="E549" s="68">
        <v>40814</v>
      </c>
      <c r="F549" s="72">
        <v>3</v>
      </c>
      <c r="G549" s="72">
        <v>31</v>
      </c>
      <c r="H549" s="72">
        <v>0</v>
      </c>
      <c r="I549" s="72">
        <v>1</v>
      </c>
      <c r="J549" s="72" t="s">
        <v>1105</v>
      </c>
      <c r="K549" s="72">
        <v>5818205</v>
      </c>
      <c r="L549" s="72"/>
      <c r="M549" s="72"/>
      <c r="N549" s="68">
        <v>72686</v>
      </c>
      <c r="O549" s="68">
        <v>72686</v>
      </c>
      <c r="P549" s="68">
        <v>72686</v>
      </c>
      <c r="Q549" s="68">
        <v>72686</v>
      </c>
      <c r="R549" s="72" t="s">
        <v>5884</v>
      </c>
      <c r="S549" s="72" t="s">
        <v>5885</v>
      </c>
      <c r="T549" s="70">
        <f>IF(Exts[cTB52]=DATE(2099,1,1), 0, IF(Exts[minV]&gt;52, 1, 2))</f>
        <v>0</v>
      </c>
      <c r="U549" s="69">
        <f t="shared" si="18"/>
        <v>0</v>
      </c>
      <c r="V549" s="69">
        <f>IF(Exts[cTB60]=DATE(2099,1,1), 0, IF(Exts[minV]&gt;60.9, 1, 2))</f>
        <v>0</v>
      </c>
      <c r="W549" s="70">
        <f>IF(Exts[cTB61-67]=DATE(2099,1,1), 0, IF(Exts[minV]&gt;67.9, 1, 2))</f>
        <v>0</v>
      </c>
      <c r="X549" s="70">
        <f>IF( OR( Exts[cTB68]=DATE(2099,1,1), Exts[Mext]=0 ), 0, IF( OR( Exts[maxV]&lt;68, Exts[minV]&gt;68 ), 2, 3)  )</f>
        <v>0</v>
      </c>
      <c r="Y549" s="71">
        <f>IF(SUBTOTAL(3,Exts[avgusers]),Exts[avgusers],0)</f>
        <v>57</v>
      </c>
      <c r="Z549" s="69">
        <f ca="1">IF(SUBTOTAL(3,Exts[CurVersion]),TODAY()-Exts[CurVersion],0)</f>
        <v>2911</v>
      </c>
      <c r="AA549" s="69">
        <f>IF(Exts[cTB52]=DATE(2099,1,1), 0, Exts[cTB52]-$AA$6)</f>
        <v>0</v>
      </c>
      <c r="AB549" s="69">
        <f>IF(Exts[[#This Row],[cTB60]]=DATE(2099,1,1), 0, Exts[[#This Row],[cTB60]]-$AA$7)</f>
        <v>0</v>
      </c>
      <c r="AC549" s="69">
        <f>IF(Exts[[#This Row],[cTB68]]=DATE(2099,1,1), 0, Exts[[#This Row],[cTB68]]-$AA$8)</f>
        <v>0</v>
      </c>
      <c r="AD549" s="70">
        <f t="shared" si="19"/>
        <v>531</v>
      </c>
      <c r="AE549" s="70"/>
      <c r="AF549" s="70">
        <f>IF(Exts[[#This Row],[OID]], INDEX( Exts[], MATCH(Exts[[#This Row],[OID]],Exts[ID],0), MATCH("avgusers", Exts[#Headers],0) )+1, Exts[[#This Row],[avgusers]])</f>
        <v>57</v>
      </c>
      <c r="AG549" s="70"/>
      <c r="AH549" s="70"/>
      <c r="AI549" s="70"/>
    </row>
    <row r="550" spans="1:35" x14ac:dyDescent="0.35">
      <c r="A550" s="72">
        <v>411104</v>
      </c>
      <c r="B550" s="72" t="s">
        <v>1132</v>
      </c>
      <c r="C550" s="72">
        <v>56</v>
      </c>
      <c r="D550" s="72">
        <v>22</v>
      </c>
      <c r="E550" s="68">
        <v>41248</v>
      </c>
      <c r="F550" s="72">
        <v>17</v>
      </c>
      <c r="G550" s="72">
        <v>38</v>
      </c>
      <c r="H550" s="72">
        <v>0</v>
      </c>
      <c r="I550" s="72">
        <v>1</v>
      </c>
      <c r="J550" s="72" t="s">
        <v>1133</v>
      </c>
      <c r="K550" s="72">
        <v>50247</v>
      </c>
      <c r="L550" s="72"/>
      <c r="M550" s="72"/>
      <c r="N550" s="68">
        <v>72686</v>
      </c>
      <c r="O550" s="68">
        <v>72686</v>
      </c>
      <c r="P550" s="68">
        <v>72686</v>
      </c>
      <c r="Q550" s="68">
        <v>72686</v>
      </c>
      <c r="R550" s="72" t="s">
        <v>6130</v>
      </c>
      <c r="S550" s="72" t="s">
        <v>6131</v>
      </c>
      <c r="T550" s="70">
        <f>IF(Exts[cTB52]=DATE(2099,1,1), 0, IF(Exts[minV]&gt;52, 1, 2))</f>
        <v>0</v>
      </c>
      <c r="U550" s="69">
        <f t="shared" si="18"/>
        <v>0</v>
      </c>
      <c r="V550" s="69">
        <f>IF(Exts[cTB60]=DATE(2099,1,1), 0, IF(Exts[minV]&gt;60.9, 1, 2))</f>
        <v>0</v>
      </c>
      <c r="W550" s="70">
        <f>IF(Exts[cTB61-67]=DATE(2099,1,1), 0, IF(Exts[minV]&gt;67.9, 1, 2))</f>
        <v>0</v>
      </c>
      <c r="X550" s="70">
        <f>IF( OR( Exts[cTB68]=DATE(2099,1,1), Exts[Mext]=0 ), 0, IF( OR( Exts[maxV]&lt;68, Exts[minV]&gt;68 ), 2, 3)  )</f>
        <v>0</v>
      </c>
      <c r="Y550" s="71">
        <f>IF(SUBTOTAL(3,Exts[avgusers]),Exts[avgusers],0)</f>
        <v>56</v>
      </c>
      <c r="Z550" s="69">
        <f ca="1">IF(SUBTOTAL(3,Exts[CurVersion]),TODAY()-Exts[CurVersion],0)</f>
        <v>2477</v>
      </c>
      <c r="AA550" s="69">
        <f>IF(Exts[cTB52]=DATE(2099,1,1), 0, Exts[cTB52]-$AA$6)</f>
        <v>0</v>
      </c>
      <c r="AB550" s="69">
        <f>IF(Exts[[#This Row],[cTB60]]=DATE(2099,1,1), 0, Exts[[#This Row],[cTB60]]-$AA$7)</f>
        <v>0</v>
      </c>
      <c r="AC550" s="69">
        <f>IF(Exts[[#This Row],[cTB68]]=DATE(2099,1,1), 0, Exts[[#This Row],[cTB68]]-$AA$8)</f>
        <v>0</v>
      </c>
      <c r="AD550" s="70">
        <f t="shared" si="19"/>
        <v>532</v>
      </c>
      <c r="AE550" s="70"/>
      <c r="AF550" s="70">
        <f>IF(Exts[[#This Row],[OID]], INDEX( Exts[], MATCH(Exts[[#This Row],[OID]],Exts[ID],0), MATCH("avgusers", Exts[#Headers],0) )+1, Exts[[#This Row],[avgusers]])</f>
        <v>56</v>
      </c>
      <c r="AG550" s="70"/>
      <c r="AH550" s="70"/>
      <c r="AI550" s="70"/>
    </row>
    <row r="551" spans="1:35" x14ac:dyDescent="0.35">
      <c r="A551" s="72">
        <v>458038</v>
      </c>
      <c r="B551" s="72" t="s">
        <v>689</v>
      </c>
      <c r="C551" s="72">
        <v>56</v>
      </c>
      <c r="D551" s="72">
        <v>74</v>
      </c>
      <c r="E551" s="68">
        <v>42753</v>
      </c>
      <c r="F551" s="72">
        <v>35</v>
      </c>
      <c r="G551" s="72">
        <v>56</v>
      </c>
      <c r="H551" s="72">
        <v>0</v>
      </c>
      <c r="I551" s="72">
        <v>1</v>
      </c>
      <c r="J551" s="72" t="s">
        <v>336</v>
      </c>
      <c r="K551" s="72" t="s">
        <v>448</v>
      </c>
      <c r="L551" s="72">
        <v>5971761</v>
      </c>
      <c r="M551" s="72"/>
      <c r="N551" s="72"/>
      <c r="O551" s="68">
        <v>42458</v>
      </c>
      <c r="P551" s="68">
        <v>72686</v>
      </c>
      <c r="Q551" s="68">
        <v>72686</v>
      </c>
      <c r="R551" s="68">
        <v>72686</v>
      </c>
      <c r="S551" s="72" t="s">
        <v>6735</v>
      </c>
      <c r="T551" s="70">
        <f>IF(Exts[cTB52]=DATE(2099,1,1), 0, IF(Exts[minV]&gt;52, 1, 2))</f>
        <v>2</v>
      </c>
      <c r="U551" s="69">
        <f t="shared" si="18"/>
        <v>0</v>
      </c>
      <c r="V551" s="69">
        <f>IF(Exts[cTB60]=DATE(2099,1,1), 0, IF(Exts[minV]&gt;60.9, 1, 2))</f>
        <v>2</v>
      </c>
      <c r="W551" s="70">
        <f>IF(Exts[cTB61-67]=DATE(2099,1,1), 0, IF(Exts[minV]&gt;67.9, 1, 2))</f>
        <v>0</v>
      </c>
      <c r="X551" s="70">
        <f>IF( OR( Exts[cTB68]=DATE(2099,1,1), Exts[Mext]=0 ), 0, IF( OR( Exts[maxV]&lt;68, Exts[minV]&gt;68 ), 2, 3)  )</f>
        <v>0</v>
      </c>
      <c r="Y551" s="71">
        <f>IF(SUBTOTAL(3,Exts[avgusers]),Exts[avgusers],0)</f>
        <v>56</v>
      </c>
      <c r="Z551" s="69">
        <f ca="1">IF(SUBTOTAL(3,Exts[CurVersion]),TODAY()-Exts[CurVersion],0)</f>
        <v>972</v>
      </c>
      <c r="AA551" s="69">
        <f>IF(Exts[cTB52]=DATE(2099,1,1), 0, Exts[cTB52]-$AA$6)</f>
        <v>-42798</v>
      </c>
      <c r="AB551" s="69">
        <f>IF(Exts[[#This Row],[cTB60]]=DATE(2099,1,1), 0, Exts[[#This Row],[cTB60]]-$AA$7)</f>
        <v>-802</v>
      </c>
      <c r="AC551" s="69">
        <f>IF(Exts[[#This Row],[cTB68]]=DATE(2099,1,1), 0, Exts[[#This Row],[cTB68]]-$AA$8)</f>
        <v>0</v>
      </c>
      <c r="AD551" s="70">
        <f t="shared" si="19"/>
        <v>533</v>
      </c>
      <c r="AE551" s="70"/>
      <c r="AF551" s="70">
        <f>IF(Exts[[#This Row],[OID]], INDEX( Exts[], MATCH(Exts[[#This Row],[OID]],Exts[ID],0), MATCH("avgusers", Exts[#Headers],0) )+1, Exts[[#This Row],[avgusers]])</f>
        <v>56</v>
      </c>
      <c r="AG551" s="70"/>
      <c r="AH551" s="70"/>
      <c r="AI551" s="70"/>
    </row>
    <row r="552" spans="1:35" x14ac:dyDescent="0.35">
      <c r="A552" s="72">
        <v>746354</v>
      </c>
      <c r="B552" s="72" t="s">
        <v>1208</v>
      </c>
      <c r="C552" s="72">
        <v>56</v>
      </c>
      <c r="D552" s="72">
        <v>0</v>
      </c>
      <c r="E552" s="68">
        <v>43410</v>
      </c>
      <c r="F552" s="72">
        <v>52</v>
      </c>
      <c r="G552" s="72">
        <v>60</v>
      </c>
      <c r="H552" s="72">
        <v>0</v>
      </c>
      <c r="I552" s="72">
        <v>1</v>
      </c>
      <c r="J552" s="72" t="s">
        <v>290</v>
      </c>
      <c r="K552" s="72">
        <v>11074922</v>
      </c>
      <c r="L552" s="72"/>
      <c r="M552" s="72"/>
      <c r="N552" s="68">
        <v>43362</v>
      </c>
      <c r="O552" s="68">
        <v>43362</v>
      </c>
      <c r="P552" s="68">
        <v>72686</v>
      </c>
      <c r="Q552" s="68">
        <v>72686</v>
      </c>
      <c r="R552" s="72" t="s">
        <v>6587</v>
      </c>
      <c r="S552" s="72" t="s">
        <v>3058</v>
      </c>
      <c r="T552" s="70">
        <f>IF(Exts[cTB52]=DATE(2099,1,1), 0, IF(Exts[minV]&gt;52, 1, 2))</f>
        <v>2</v>
      </c>
      <c r="U552" s="69">
        <f t="shared" si="18"/>
        <v>1</v>
      </c>
      <c r="V552" s="69">
        <f>IF(Exts[cTB60]=DATE(2099,1,1), 0, IF(Exts[minV]&gt;60.9, 1, 2))</f>
        <v>2</v>
      </c>
      <c r="W552" s="70">
        <f>IF(Exts[cTB61-67]=DATE(2099,1,1), 0, IF(Exts[minV]&gt;67.9, 1, 2))</f>
        <v>0</v>
      </c>
      <c r="X552" s="70">
        <f>IF( OR( Exts[cTB68]=DATE(2099,1,1), Exts[Mext]=0 ), 0, IF( OR( Exts[maxV]&lt;68, Exts[minV]&gt;68 ), 2, 3)  )</f>
        <v>0</v>
      </c>
      <c r="Y552" s="71">
        <f>IF(SUBTOTAL(3,Exts[avgusers]),Exts[avgusers],0)</f>
        <v>56</v>
      </c>
      <c r="Z552" s="69">
        <f ca="1">IF(SUBTOTAL(3,Exts[CurVersion]),TODAY()-Exts[CurVersion],0)</f>
        <v>315</v>
      </c>
      <c r="AA552" s="69">
        <f>IF(Exts[cTB52]=DATE(2099,1,1), 0, Exts[cTB52]-$AA$6)</f>
        <v>564</v>
      </c>
      <c r="AB552" s="69">
        <f>IF(Exts[[#This Row],[cTB60]]=DATE(2099,1,1), 0, Exts[[#This Row],[cTB60]]-$AA$7)</f>
        <v>102</v>
      </c>
      <c r="AC552" s="69">
        <f>IF(Exts[[#This Row],[cTB68]]=DATE(2099,1,1), 0, Exts[[#This Row],[cTB68]]-$AA$8)</f>
        <v>0</v>
      </c>
      <c r="AD552" s="70">
        <f t="shared" si="19"/>
        <v>534</v>
      </c>
      <c r="AE552" s="70"/>
      <c r="AF552" s="70">
        <f>IF(Exts[[#This Row],[OID]], INDEX( Exts[], MATCH(Exts[[#This Row],[OID]],Exts[ID],0), MATCH("avgusers", Exts[#Headers],0) )+1, Exts[[#This Row],[avgusers]])</f>
        <v>56</v>
      </c>
      <c r="AG552" s="70"/>
      <c r="AH552" s="70"/>
      <c r="AI552" s="70"/>
    </row>
    <row r="553" spans="1:35" x14ac:dyDescent="0.35">
      <c r="A553" s="72">
        <v>487114</v>
      </c>
      <c r="B553" s="72" t="s">
        <v>1110</v>
      </c>
      <c r="C553" s="72">
        <v>55</v>
      </c>
      <c r="D553" s="72">
        <v>24</v>
      </c>
      <c r="E553" s="68">
        <v>41694</v>
      </c>
      <c r="F553" s="72">
        <v>10</v>
      </c>
      <c r="G553" s="72">
        <v>31</v>
      </c>
      <c r="H553" s="72">
        <v>0</v>
      </c>
      <c r="I553" s="72">
        <v>1</v>
      </c>
      <c r="J553" s="72" t="s">
        <v>76</v>
      </c>
      <c r="K553" s="72">
        <v>182999</v>
      </c>
      <c r="L553" s="72"/>
      <c r="M553" s="72"/>
      <c r="N553" s="68">
        <v>72686</v>
      </c>
      <c r="O553" s="68">
        <v>72686</v>
      </c>
      <c r="P553" s="68">
        <v>72686</v>
      </c>
      <c r="Q553" s="68">
        <v>72686</v>
      </c>
      <c r="R553" s="72" t="s">
        <v>6281</v>
      </c>
      <c r="S553" s="72" t="s">
        <v>6282</v>
      </c>
      <c r="T553" s="70">
        <f>IF(Exts[cTB52]=DATE(2099,1,1), 0, IF(Exts[minV]&gt;52, 1, 2))</f>
        <v>0</v>
      </c>
      <c r="U553" s="69">
        <f t="shared" si="18"/>
        <v>0</v>
      </c>
      <c r="V553" s="69">
        <f>IF(Exts[cTB60]=DATE(2099,1,1), 0, IF(Exts[minV]&gt;60.9, 1, 2))</f>
        <v>0</v>
      </c>
      <c r="W553" s="70">
        <f>IF(Exts[cTB61-67]=DATE(2099,1,1), 0, IF(Exts[minV]&gt;67.9, 1, 2))</f>
        <v>0</v>
      </c>
      <c r="X553" s="70">
        <f>IF( OR( Exts[cTB68]=DATE(2099,1,1), Exts[Mext]=0 ), 0, IF( OR( Exts[maxV]&lt;68, Exts[minV]&gt;68 ), 2, 3)  )</f>
        <v>0</v>
      </c>
      <c r="Y553" s="71">
        <f>IF(SUBTOTAL(3,Exts[avgusers]),Exts[avgusers],0)</f>
        <v>55</v>
      </c>
      <c r="Z553" s="69">
        <f ca="1">IF(SUBTOTAL(3,Exts[CurVersion]),TODAY()-Exts[CurVersion],0)</f>
        <v>2031</v>
      </c>
      <c r="AA553" s="69">
        <f>IF(Exts[cTB52]=DATE(2099,1,1), 0, Exts[cTB52]-$AA$6)</f>
        <v>0</v>
      </c>
      <c r="AB553" s="69">
        <f>IF(Exts[[#This Row],[cTB60]]=DATE(2099,1,1), 0, Exts[[#This Row],[cTB60]]-$AA$7)</f>
        <v>0</v>
      </c>
      <c r="AC553" s="69">
        <f>IF(Exts[[#This Row],[cTB68]]=DATE(2099,1,1), 0, Exts[[#This Row],[cTB68]]-$AA$8)</f>
        <v>0</v>
      </c>
      <c r="AD553" s="70">
        <f t="shared" si="19"/>
        <v>535</v>
      </c>
      <c r="AE553" s="70"/>
      <c r="AF553" s="70">
        <f>IF(Exts[[#This Row],[OID]], INDEX( Exts[], MATCH(Exts[[#This Row],[OID]],Exts[ID],0), MATCH("avgusers", Exts[#Headers],0) )+1, Exts[[#This Row],[avgusers]])</f>
        <v>55</v>
      </c>
      <c r="AG553" s="70"/>
      <c r="AH553" s="70"/>
      <c r="AI553" s="70"/>
    </row>
    <row r="554" spans="1:35" x14ac:dyDescent="0.35">
      <c r="A554" s="72">
        <v>548374</v>
      </c>
      <c r="B554" s="72" t="s">
        <v>678</v>
      </c>
      <c r="C554" s="72">
        <v>55</v>
      </c>
      <c r="D554" s="72">
        <v>43</v>
      </c>
      <c r="E554" s="68">
        <v>42956</v>
      </c>
      <c r="F554" s="72">
        <v>24</v>
      </c>
      <c r="G554" s="72">
        <v>57</v>
      </c>
      <c r="H554" s="72">
        <v>0</v>
      </c>
      <c r="I554" s="72">
        <v>1</v>
      </c>
      <c r="J554" s="72" t="s">
        <v>303</v>
      </c>
      <c r="K554" s="72">
        <v>1390606</v>
      </c>
      <c r="L554" s="72"/>
      <c r="M554" s="72"/>
      <c r="N554" s="68">
        <v>42539</v>
      </c>
      <c r="O554" s="68">
        <v>72686</v>
      </c>
      <c r="P554" s="68">
        <v>72686</v>
      </c>
      <c r="Q554" s="68">
        <v>72686</v>
      </c>
      <c r="R554" s="72" t="s">
        <v>6366</v>
      </c>
      <c r="S554" s="72" t="s">
        <v>3058</v>
      </c>
      <c r="T554" s="70">
        <f>IF(Exts[cTB52]=DATE(2099,1,1), 0, IF(Exts[minV]&gt;52, 1, 2))</f>
        <v>2</v>
      </c>
      <c r="U554" s="69">
        <f t="shared" si="18"/>
        <v>0</v>
      </c>
      <c r="V554" s="69">
        <f>IF(Exts[cTB60]=DATE(2099,1,1), 0, IF(Exts[minV]&gt;60.9, 1, 2))</f>
        <v>0</v>
      </c>
      <c r="W554" s="70">
        <f>IF(Exts[cTB61-67]=DATE(2099,1,1), 0, IF(Exts[minV]&gt;67.9, 1, 2))</f>
        <v>0</v>
      </c>
      <c r="X554" s="70">
        <f>IF( OR( Exts[cTB68]=DATE(2099,1,1), Exts[Mext]=0 ), 0, IF( OR( Exts[maxV]&lt;68, Exts[minV]&gt;68 ), 2, 3)  )</f>
        <v>0</v>
      </c>
      <c r="Y554" s="71">
        <f>IF(SUBTOTAL(3,Exts[avgusers]),Exts[avgusers],0)</f>
        <v>55</v>
      </c>
      <c r="Z554" s="69">
        <f ca="1">IF(SUBTOTAL(3,Exts[CurVersion]),TODAY()-Exts[CurVersion],0)</f>
        <v>769</v>
      </c>
      <c r="AA554" s="69">
        <f>IF(Exts[cTB52]=DATE(2099,1,1), 0, Exts[cTB52]-$AA$6)</f>
        <v>-259</v>
      </c>
      <c r="AB554" s="69">
        <f>IF(Exts[[#This Row],[cTB60]]=DATE(2099,1,1), 0, Exts[[#This Row],[cTB60]]-$AA$7)</f>
        <v>0</v>
      </c>
      <c r="AC554" s="69">
        <f>IF(Exts[[#This Row],[cTB68]]=DATE(2099,1,1), 0, Exts[[#This Row],[cTB68]]-$AA$8)</f>
        <v>0</v>
      </c>
      <c r="AD554" s="70">
        <f t="shared" si="19"/>
        <v>536</v>
      </c>
      <c r="AE554" s="70"/>
      <c r="AF554" s="70">
        <f>IF(Exts[[#This Row],[OID]], INDEX( Exts[], MATCH(Exts[[#This Row],[OID]],Exts[ID],0), MATCH("avgusers", Exts[#Headers],0) )+1, Exts[[#This Row],[avgusers]])</f>
        <v>55</v>
      </c>
      <c r="AG554" s="70"/>
      <c r="AH554" s="70"/>
      <c r="AI554" s="70"/>
    </row>
    <row r="555" spans="1:35" x14ac:dyDescent="0.35">
      <c r="A555" s="72">
        <v>620552</v>
      </c>
      <c r="B555" s="72" t="s">
        <v>701</v>
      </c>
      <c r="C555" s="72">
        <v>55</v>
      </c>
      <c r="D555" s="72">
        <v>56</v>
      </c>
      <c r="E555" s="68">
        <v>43489</v>
      </c>
      <c r="F555" s="72">
        <v>9</v>
      </c>
      <c r="G555" s="72">
        <v>100</v>
      </c>
      <c r="H555" s="72">
        <v>0</v>
      </c>
      <c r="I555" s="72">
        <v>1</v>
      </c>
      <c r="J555" s="72" t="s">
        <v>357</v>
      </c>
      <c r="K555" s="72">
        <v>181348</v>
      </c>
      <c r="L555" s="72"/>
      <c r="M555" s="72"/>
      <c r="N555" s="68">
        <v>42606</v>
      </c>
      <c r="O555" s="68">
        <v>43489</v>
      </c>
      <c r="P555" s="68">
        <v>43489</v>
      </c>
      <c r="Q555" s="68">
        <v>43489</v>
      </c>
      <c r="R555" s="72" t="s">
        <v>6443</v>
      </c>
      <c r="S555" s="72" t="s">
        <v>6444</v>
      </c>
      <c r="T555" s="70">
        <f>IF(Exts[cTB52]=DATE(2099,1,1), 0, IF(Exts[minV]&gt;52, 1, 2))</f>
        <v>2</v>
      </c>
      <c r="U555" s="69">
        <f t="shared" si="18"/>
        <v>1</v>
      </c>
      <c r="V555" s="69">
        <f>IF(Exts[cTB60]=DATE(2099,1,1), 0, IF(Exts[minV]&gt;60.9, 1, 2))</f>
        <v>2</v>
      </c>
      <c r="W555" s="70">
        <f>IF(Exts[cTB61-67]=DATE(2099,1,1), 0, IF(Exts[minV]&gt;67.9, 1, 2))</f>
        <v>2</v>
      </c>
      <c r="X555" s="70">
        <f>IF( OR( Exts[cTB68]=DATE(2099,1,1), Exts[Mext]=0 ), 0, IF( OR( Exts[maxV]&lt;68, Exts[minV]&gt;68 ), 2, 3)  )</f>
        <v>0</v>
      </c>
      <c r="Y555" s="71">
        <f>IF(SUBTOTAL(3,Exts[avgusers]),Exts[avgusers],0)</f>
        <v>55</v>
      </c>
      <c r="Z555" s="69">
        <f ca="1">IF(SUBTOTAL(3,Exts[CurVersion]),TODAY()-Exts[CurVersion],0)</f>
        <v>236</v>
      </c>
      <c r="AA555" s="69">
        <f>IF(Exts[cTB52]=DATE(2099,1,1), 0, Exts[cTB52]-$AA$6)</f>
        <v>-192</v>
      </c>
      <c r="AB555" s="69">
        <f>IF(Exts[[#This Row],[cTB60]]=DATE(2099,1,1), 0, Exts[[#This Row],[cTB60]]-$AA$7)</f>
        <v>229</v>
      </c>
      <c r="AC555" s="69">
        <f>IF(Exts[[#This Row],[cTB68]]=DATE(2099,1,1), 0, Exts[[#This Row],[cTB68]]-$AA$8)</f>
        <v>-208</v>
      </c>
      <c r="AD555" s="70">
        <f t="shared" si="19"/>
        <v>537</v>
      </c>
      <c r="AE555" s="70"/>
      <c r="AF555" s="70">
        <f>IF(Exts[[#This Row],[OID]], INDEX( Exts[], MATCH(Exts[[#This Row],[OID]],Exts[ID],0), MATCH("avgusers", Exts[#Headers],0) )+1, Exts[[#This Row],[avgusers]])</f>
        <v>55</v>
      </c>
      <c r="AG555" s="70"/>
      <c r="AH555" s="70"/>
      <c r="AI555" s="70"/>
    </row>
    <row r="556" spans="1:35" x14ac:dyDescent="0.35">
      <c r="A556" s="72">
        <v>578</v>
      </c>
      <c r="B556" s="72" t="s">
        <v>1089</v>
      </c>
      <c r="C556" s="72">
        <v>54</v>
      </c>
      <c r="D556" s="72">
        <v>27</v>
      </c>
      <c r="E556" s="68">
        <v>39146</v>
      </c>
      <c r="F556" s="72">
        <v>1</v>
      </c>
      <c r="G556" s="72">
        <v>1.5</v>
      </c>
      <c r="H556" s="72">
        <v>0</v>
      </c>
      <c r="I556" s="72">
        <v>1</v>
      </c>
      <c r="J556" s="72" t="s">
        <v>1090</v>
      </c>
      <c r="K556" s="72">
        <v>808</v>
      </c>
      <c r="L556" s="72"/>
      <c r="M556" s="72"/>
      <c r="N556" s="68">
        <v>72686</v>
      </c>
      <c r="O556" s="68">
        <v>72686</v>
      </c>
      <c r="P556" s="68">
        <v>72686</v>
      </c>
      <c r="Q556" s="68">
        <v>72686</v>
      </c>
      <c r="R556" s="72" t="s">
        <v>4987</v>
      </c>
      <c r="S556" s="72" t="s">
        <v>3058</v>
      </c>
      <c r="T556" s="70">
        <f>IF(Exts[cTB52]=DATE(2099,1,1), 0, IF(Exts[minV]&gt;52, 1, 2))</f>
        <v>0</v>
      </c>
      <c r="U556" s="69">
        <f t="shared" si="18"/>
        <v>0</v>
      </c>
      <c r="V556" s="69">
        <f>IF(Exts[cTB60]=DATE(2099,1,1), 0, IF(Exts[minV]&gt;60.9, 1, 2))</f>
        <v>0</v>
      </c>
      <c r="W556" s="70">
        <f>IF(Exts[cTB61-67]=DATE(2099,1,1), 0, IF(Exts[minV]&gt;67.9, 1, 2))</f>
        <v>0</v>
      </c>
      <c r="X556" s="70">
        <f>IF( OR( Exts[cTB68]=DATE(2099,1,1), Exts[Mext]=0 ), 0, IF( OR( Exts[maxV]&lt;68, Exts[minV]&gt;68 ), 2, 3)  )</f>
        <v>0</v>
      </c>
      <c r="Y556" s="71">
        <f>IF(SUBTOTAL(3,Exts[avgusers]),Exts[avgusers],0)</f>
        <v>54</v>
      </c>
      <c r="Z556" s="69">
        <f ca="1">IF(SUBTOTAL(3,Exts[CurVersion]),TODAY()-Exts[CurVersion],0)</f>
        <v>4579</v>
      </c>
      <c r="AA556" s="69">
        <f>IF(Exts[cTB52]=DATE(2099,1,1), 0, Exts[cTB52]-$AA$6)</f>
        <v>0</v>
      </c>
      <c r="AB556" s="69">
        <f>IF(Exts[[#This Row],[cTB60]]=DATE(2099,1,1), 0, Exts[[#This Row],[cTB60]]-$AA$7)</f>
        <v>0</v>
      </c>
      <c r="AC556" s="69">
        <f>IF(Exts[[#This Row],[cTB68]]=DATE(2099,1,1), 0, Exts[[#This Row],[cTB68]]-$AA$8)</f>
        <v>0</v>
      </c>
      <c r="AD556" s="70">
        <f t="shared" si="19"/>
        <v>538</v>
      </c>
      <c r="AE556" s="70"/>
      <c r="AF556" s="70">
        <f>IF(Exts[[#This Row],[OID]], INDEX( Exts[], MATCH(Exts[[#This Row],[OID]],Exts[ID],0), MATCH("avgusers", Exts[#Headers],0) )+1, Exts[[#This Row],[avgusers]])</f>
        <v>54</v>
      </c>
      <c r="AG556" s="70"/>
      <c r="AH556" s="70"/>
      <c r="AI556" s="70"/>
    </row>
    <row r="557" spans="1:35" x14ac:dyDescent="0.35">
      <c r="A557" s="72">
        <v>567540</v>
      </c>
      <c r="B557" s="72" t="s">
        <v>1112</v>
      </c>
      <c r="C557" s="72">
        <v>54</v>
      </c>
      <c r="D557" s="72">
        <v>42</v>
      </c>
      <c r="E557" s="68">
        <v>42156</v>
      </c>
      <c r="F557" s="72">
        <v>20</v>
      </c>
      <c r="G557" s="72">
        <v>42</v>
      </c>
      <c r="H557" s="72">
        <v>0</v>
      </c>
      <c r="I557" s="72">
        <v>1</v>
      </c>
      <c r="J557" s="72" t="s">
        <v>118</v>
      </c>
      <c r="K557" s="72">
        <v>11280414</v>
      </c>
      <c r="L557" s="72"/>
      <c r="M557" s="72"/>
      <c r="N557" s="68">
        <v>72686</v>
      </c>
      <c r="O557" s="68">
        <v>72686</v>
      </c>
      <c r="P557" s="68">
        <v>72686</v>
      </c>
      <c r="Q557" s="68">
        <v>72686</v>
      </c>
      <c r="R557" s="72" t="s">
        <v>6380</v>
      </c>
      <c r="S557" s="72" t="s">
        <v>6381</v>
      </c>
      <c r="T557" s="70">
        <f>IF(Exts[cTB52]=DATE(2099,1,1), 0, IF(Exts[minV]&gt;52, 1, 2))</f>
        <v>0</v>
      </c>
      <c r="U557" s="69">
        <f t="shared" si="18"/>
        <v>0</v>
      </c>
      <c r="V557" s="69">
        <f>IF(Exts[cTB60]=DATE(2099,1,1), 0, IF(Exts[minV]&gt;60.9, 1, 2))</f>
        <v>0</v>
      </c>
      <c r="W557" s="70">
        <f>IF(Exts[cTB61-67]=DATE(2099,1,1), 0, IF(Exts[minV]&gt;67.9, 1, 2))</f>
        <v>0</v>
      </c>
      <c r="X557" s="70">
        <f>IF( OR( Exts[cTB68]=DATE(2099,1,1), Exts[Mext]=0 ), 0, IF( OR( Exts[maxV]&lt;68, Exts[minV]&gt;68 ), 2, 3)  )</f>
        <v>0</v>
      </c>
      <c r="Y557" s="71">
        <f>IF(SUBTOTAL(3,Exts[avgusers]),Exts[avgusers],0)</f>
        <v>54</v>
      </c>
      <c r="Z557" s="69">
        <f ca="1">IF(SUBTOTAL(3,Exts[CurVersion]),TODAY()-Exts[CurVersion],0)</f>
        <v>1569</v>
      </c>
      <c r="AA557" s="69">
        <f>IF(Exts[cTB52]=DATE(2099,1,1), 0, Exts[cTB52]-$AA$6)</f>
        <v>0</v>
      </c>
      <c r="AB557" s="69">
        <f>IF(Exts[[#This Row],[cTB60]]=DATE(2099,1,1), 0, Exts[[#This Row],[cTB60]]-$AA$7)</f>
        <v>0</v>
      </c>
      <c r="AC557" s="69">
        <f>IF(Exts[[#This Row],[cTB68]]=DATE(2099,1,1), 0, Exts[[#This Row],[cTB68]]-$AA$8)</f>
        <v>0</v>
      </c>
      <c r="AD557" s="70">
        <f t="shared" si="19"/>
        <v>539</v>
      </c>
      <c r="AE557" s="70"/>
      <c r="AF557" s="70">
        <f>IF(Exts[[#This Row],[OID]], INDEX( Exts[], MATCH(Exts[[#This Row],[OID]],Exts[ID],0), MATCH("avgusers", Exts[#Headers],0) )+1, Exts[[#This Row],[avgusers]])</f>
        <v>54</v>
      </c>
      <c r="AG557" s="70"/>
      <c r="AH557" s="70"/>
      <c r="AI557" s="70"/>
    </row>
    <row r="558" spans="1:35" x14ac:dyDescent="0.35">
      <c r="A558" s="72">
        <v>875</v>
      </c>
      <c r="B558" s="72" t="s">
        <v>1116</v>
      </c>
      <c r="C558" s="72">
        <v>53</v>
      </c>
      <c r="D558" s="72">
        <v>21</v>
      </c>
      <c r="E558" s="68">
        <v>39146</v>
      </c>
      <c r="F558" s="72">
        <v>0.5</v>
      </c>
      <c r="G558" s="72">
        <v>1</v>
      </c>
      <c r="H558" s="72">
        <v>0</v>
      </c>
      <c r="I558" s="72">
        <v>1</v>
      </c>
      <c r="J558" s="72" t="s">
        <v>1117</v>
      </c>
      <c r="K558" s="72">
        <v>2058</v>
      </c>
      <c r="L558" s="72"/>
      <c r="M558" s="72"/>
      <c r="N558" s="68">
        <v>72686</v>
      </c>
      <c r="O558" s="68">
        <v>72686</v>
      </c>
      <c r="P558" s="68">
        <v>72686</v>
      </c>
      <c r="Q558" s="68">
        <v>72686</v>
      </c>
      <c r="R558" s="72" t="s">
        <v>5015</v>
      </c>
      <c r="S558" s="72" t="s">
        <v>3058</v>
      </c>
      <c r="T558" s="70">
        <f>IF(Exts[cTB52]=DATE(2099,1,1), 0, IF(Exts[minV]&gt;52, 1, 2))</f>
        <v>0</v>
      </c>
      <c r="U558" s="69">
        <f t="shared" si="18"/>
        <v>0</v>
      </c>
      <c r="V558" s="69">
        <f>IF(Exts[cTB60]=DATE(2099,1,1), 0, IF(Exts[minV]&gt;60.9, 1, 2))</f>
        <v>0</v>
      </c>
      <c r="W558" s="70">
        <f>IF(Exts[cTB61-67]=DATE(2099,1,1), 0, IF(Exts[minV]&gt;67.9, 1, 2))</f>
        <v>0</v>
      </c>
      <c r="X558" s="70">
        <f>IF( OR( Exts[cTB68]=DATE(2099,1,1), Exts[Mext]=0 ), 0, IF( OR( Exts[maxV]&lt;68, Exts[minV]&gt;68 ), 2, 3)  )</f>
        <v>0</v>
      </c>
      <c r="Y558" s="71">
        <f>IF(SUBTOTAL(3,Exts[avgusers]),Exts[avgusers],0)</f>
        <v>53</v>
      </c>
      <c r="Z558" s="69">
        <f ca="1">IF(SUBTOTAL(3,Exts[CurVersion]),TODAY()-Exts[CurVersion],0)</f>
        <v>4579</v>
      </c>
      <c r="AA558" s="69">
        <f>IF(Exts[cTB52]=DATE(2099,1,1), 0, Exts[cTB52]-$AA$6)</f>
        <v>0</v>
      </c>
      <c r="AB558" s="69">
        <f>IF(Exts[[#This Row],[cTB60]]=DATE(2099,1,1), 0, Exts[[#This Row],[cTB60]]-$AA$7)</f>
        <v>0</v>
      </c>
      <c r="AC558" s="69">
        <f>IF(Exts[[#This Row],[cTB68]]=DATE(2099,1,1), 0, Exts[[#This Row],[cTB68]]-$AA$8)</f>
        <v>0</v>
      </c>
      <c r="AD558" s="70">
        <f t="shared" si="19"/>
        <v>540</v>
      </c>
      <c r="AE558" s="70"/>
      <c r="AF558" s="70">
        <f>IF(Exts[[#This Row],[OID]], INDEX( Exts[], MATCH(Exts[[#This Row],[OID]],Exts[ID],0), MATCH("avgusers", Exts[#Headers],0) )+1, Exts[[#This Row],[avgusers]])</f>
        <v>53</v>
      </c>
      <c r="AG558" s="70"/>
      <c r="AH558" s="70"/>
      <c r="AI558" s="70"/>
    </row>
    <row r="559" spans="1:35" x14ac:dyDescent="0.35">
      <c r="A559" s="72">
        <v>1815</v>
      </c>
      <c r="B559" s="72" t="s">
        <v>1128</v>
      </c>
      <c r="C559" s="72">
        <v>53</v>
      </c>
      <c r="D559" s="72">
        <v>11</v>
      </c>
      <c r="E559" s="68">
        <v>40897</v>
      </c>
      <c r="F559" s="72">
        <v>3</v>
      </c>
      <c r="G559" s="72">
        <v>15</v>
      </c>
      <c r="H559" s="72">
        <v>0</v>
      </c>
      <c r="I559" s="72">
        <v>2</v>
      </c>
      <c r="J559" s="72" t="s">
        <v>1129</v>
      </c>
      <c r="K559" s="72">
        <v>408</v>
      </c>
      <c r="L559" s="72">
        <v>9225</v>
      </c>
      <c r="M559" s="72"/>
      <c r="N559" s="68">
        <v>72686</v>
      </c>
      <c r="O559" s="68">
        <v>72686</v>
      </c>
      <c r="P559" s="68">
        <v>72686</v>
      </c>
      <c r="Q559" s="68">
        <v>72686</v>
      </c>
      <c r="R559" s="72" t="s">
        <v>5070</v>
      </c>
      <c r="S559" s="72" t="s">
        <v>5071</v>
      </c>
      <c r="T559" s="70">
        <f>IF(Exts[cTB52]=DATE(2099,1,1), 0, IF(Exts[minV]&gt;52, 1, 2))</f>
        <v>0</v>
      </c>
      <c r="U559" s="69">
        <f t="shared" si="18"/>
        <v>0</v>
      </c>
      <c r="V559" s="69">
        <f>IF(Exts[cTB60]=DATE(2099,1,1), 0, IF(Exts[minV]&gt;60.9, 1, 2))</f>
        <v>0</v>
      </c>
      <c r="W559" s="70">
        <f>IF(Exts[cTB61-67]=DATE(2099,1,1), 0, IF(Exts[minV]&gt;67.9, 1, 2))</f>
        <v>0</v>
      </c>
      <c r="X559" s="70">
        <f>IF( OR( Exts[cTB68]=DATE(2099,1,1), Exts[Mext]=0 ), 0, IF( OR( Exts[maxV]&lt;68, Exts[minV]&gt;68 ), 2, 3)  )</f>
        <v>0</v>
      </c>
      <c r="Y559" s="71">
        <f>IF(SUBTOTAL(3,Exts[avgusers]),Exts[avgusers],0)</f>
        <v>53</v>
      </c>
      <c r="Z559" s="69">
        <f ca="1">IF(SUBTOTAL(3,Exts[CurVersion]),TODAY()-Exts[CurVersion],0)</f>
        <v>2828</v>
      </c>
      <c r="AA559" s="69">
        <f>IF(Exts[cTB52]=DATE(2099,1,1), 0, Exts[cTB52]-$AA$6)</f>
        <v>0</v>
      </c>
      <c r="AB559" s="69">
        <f>IF(Exts[[#This Row],[cTB60]]=DATE(2099,1,1), 0, Exts[[#This Row],[cTB60]]-$AA$7)</f>
        <v>0</v>
      </c>
      <c r="AC559" s="69">
        <f>IF(Exts[[#This Row],[cTB68]]=DATE(2099,1,1), 0, Exts[[#This Row],[cTB68]]-$AA$8)</f>
        <v>0</v>
      </c>
      <c r="AD559" s="70">
        <f t="shared" si="19"/>
        <v>541</v>
      </c>
      <c r="AE559" s="70"/>
      <c r="AF559" s="70">
        <f>IF(Exts[[#This Row],[OID]], INDEX( Exts[], MATCH(Exts[[#This Row],[OID]],Exts[ID],0), MATCH("avgusers", Exts[#Headers],0) )+1, Exts[[#This Row],[avgusers]])</f>
        <v>53</v>
      </c>
      <c r="AG559" s="70"/>
      <c r="AH559" s="70"/>
      <c r="AI559" s="70"/>
    </row>
    <row r="560" spans="1:35" x14ac:dyDescent="0.35">
      <c r="A560" s="72">
        <v>4847</v>
      </c>
      <c r="B560" s="72" t="s">
        <v>1147</v>
      </c>
      <c r="C560" s="72">
        <v>53</v>
      </c>
      <c r="D560" s="72">
        <v>23</v>
      </c>
      <c r="E560" s="68">
        <v>40161</v>
      </c>
      <c r="F560" s="72">
        <v>1.5</v>
      </c>
      <c r="G560" s="72">
        <v>3.1</v>
      </c>
      <c r="H560" s="72">
        <v>0</v>
      </c>
      <c r="I560" s="72">
        <v>2</v>
      </c>
      <c r="J560" s="72" t="s">
        <v>1148</v>
      </c>
      <c r="K560" s="72">
        <v>32166</v>
      </c>
      <c r="L560" s="72">
        <v>10010</v>
      </c>
      <c r="M560" s="72"/>
      <c r="N560" s="68">
        <v>72686</v>
      </c>
      <c r="O560" s="68">
        <v>72686</v>
      </c>
      <c r="P560" s="68">
        <v>72686</v>
      </c>
      <c r="Q560" s="68">
        <v>72686</v>
      </c>
      <c r="R560" s="72" t="s">
        <v>5294</v>
      </c>
      <c r="S560" s="72" t="s">
        <v>5295</v>
      </c>
      <c r="T560" s="70">
        <f>IF(Exts[cTB52]=DATE(2099,1,1), 0, IF(Exts[minV]&gt;52, 1, 2))</f>
        <v>0</v>
      </c>
      <c r="U560" s="69">
        <f t="shared" si="18"/>
        <v>0</v>
      </c>
      <c r="V560" s="69">
        <f>IF(Exts[cTB60]=DATE(2099,1,1), 0, IF(Exts[minV]&gt;60.9, 1, 2))</f>
        <v>0</v>
      </c>
      <c r="W560" s="70">
        <f>IF(Exts[cTB61-67]=DATE(2099,1,1), 0, IF(Exts[minV]&gt;67.9, 1, 2))</f>
        <v>0</v>
      </c>
      <c r="X560" s="70">
        <f>IF( OR( Exts[cTB68]=DATE(2099,1,1), Exts[Mext]=0 ), 0, IF( OR( Exts[maxV]&lt;68, Exts[minV]&gt;68 ), 2, 3)  )</f>
        <v>0</v>
      </c>
      <c r="Y560" s="71">
        <f>IF(SUBTOTAL(3,Exts[avgusers]),Exts[avgusers],0)</f>
        <v>53</v>
      </c>
      <c r="Z560" s="69">
        <f ca="1">IF(SUBTOTAL(3,Exts[CurVersion]),TODAY()-Exts[CurVersion],0)</f>
        <v>3564</v>
      </c>
      <c r="AA560" s="69">
        <f>IF(Exts[cTB52]=DATE(2099,1,1), 0, Exts[cTB52]-$AA$6)</f>
        <v>0</v>
      </c>
      <c r="AB560" s="69">
        <f>IF(Exts[[#This Row],[cTB60]]=DATE(2099,1,1), 0, Exts[[#This Row],[cTB60]]-$AA$7)</f>
        <v>0</v>
      </c>
      <c r="AC560" s="69">
        <f>IF(Exts[[#This Row],[cTB68]]=DATE(2099,1,1), 0, Exts[[#This Row],[cTB68]]-$AA$8)</f>
        <v>0</v>
      </c>
      <c r="AD560" s="70">
        <f t="shared" si="19"/>
        <v>542</v>
      </c>
      <c r="AE560" s="70"/>
      <c r="AF560" s="70">
        <f>IF(Exts[[#This Row],[OID]], INDEX( Exts[], MATCH(Exts[[#This Row],[OID]],Exts[ID],0), MATCH("avgusers", Exts[#Headers],0) )+1, Exts[[#This Row],[avgusers]])</f>
        <v>53</v>
      </c>
      <c r="AG560" s="70"/>
      <c r="AH560" s="70"/>
      <c r="AI560" s="70"/>
    </row>
    <row r="561" spans="1:35" x14ac:dyDescent="0.35">
      <c r="A561" s="72">
        <v>464405</v>
      </c>
      <c r="B561" s="72" t="s">
        <v>1081</v>
      </c>
      <c r="C561" s="72">
        <v>53</v>
      </c>
      <c r="D561" s="72">
        <v>32</v>
      </c>
      <c r="E561" s="68">
        <v>41571</v>
      </c>
      <c r="F561" s="72">
        <v>3</v>
      </c>
      <c r="G561" s="72">
        <v>31</v>
      </c>
      <c r="H561" s="72">
        <v>0</v>
      </c>
      <c r="I561" s="72">
        <v>1</v>
      </c>
      <c r="J561" s="72" t="s">
        <v>1082</v>
      </c>
      <c r="K561" s="72">
        <v>10274337</v>
      </c>
      <c r="L561" s="72"/>
      <c r="M561" s="72"/>
      <c r="N561" s="68">
        <v>72686</v>
      </c>
      <c r="O561" s="68">
        <v>72686</v>
      </c>
      <c r="P561" s="68">
        <v>72686</v>
      </c>
      <c r="Q561" s="68">
        <v>72686</v>
      </c>
      <c r="R561" s="72" t="s">
        <v>6227</v>
      </c>
      <c r="S561" s="72" t="s">
        <v>3058</v>
      </c>
      <c r="T561" s="70">
        <f>IF(Exts[cTB52]=DATE(2099,1,1), 0, IF(Exts[minV]&gt;52, 1, 2))</f>
        <v>0</v>
      </c>
      <c r="U561" s="69">
        <f t="shared" si="18"/>
        <v>0</v>
      </c>
      <c r="V561" s="69">
        <f>IF(Exts[cTB60]=DATE(2099,1,1), 0, IF(Exts[minV]&gt;60.9, 1, 2))</f>
        <v>0</v>
      </c>
      <c r="W561" s="70">
        <f>IF(Exts[cTB61-67]=DATE(2099,1,1), 0, IF(Exts[minV]&gt;67.9, 1, 2))</f>
        <v>0</v>
      </c>
      <c r="X561" s="70">
        <f>IF( OR( Exts[cTB68]=DATE(2099,1,1), Exts[Mext]=0 ), 0, IF( OR( Exts[maxV]&lt;68, Exts[minV]&gt;68 ), 2, 3)  )</f>
        <v>0</v>
      </c>
      <c r="Y561" s="71">
        <f>IF(SUBTOTAL(3,Exts[avgusers]),Exts[avgusers],0)</f>
        <v>53</v>
      </c>
      <c r="Z561" s="69">
        <f ca="1">IF(SUBTOTAL(3,Exts[CurVersion]),TODAY()-Exts[CurVersion],0)</f>
        <v>2154</v>
      </c>
      <c r="AA561" s="69">
        <f>IF(Exts[cTB52]=DATE(2099,1,1), 0, Exts[cTB52]-$AA$6)</f>
        <v>0</v>
      </c>
      <c r="AB561" s="69">
        <f>IF(Exts[[#This Row],[cTB60]]=DATE(2099,1,1), 0, Exts[[#This Row],[cTB60]]-$AA$7)</f>
        <v>0</v>
      </c>
      <c r="AC561" s="69">
        <f>IF(Exts[[#This Row],[cTB68]]=DATE(2099,1,1), 0, Exts[[#This Row],[cTB68]]-$AA$8)</f>
        <v>0</v>
      </c>
      <c r="AD561" s="70">
        <f t="shared" si="19"/>
        <v>543</v>
      </c>
      <c r="AE561" s="70"/>
      <c r="AF561" s="70">
        <f>IF(Exts[[#This Row],[OID]], INDEX( Exts[], MATCH(Exts[[#This Row],[OID]],Exts[ID],0), MATCH("avgusers", Exts[#Headers],0) )+1, Exts[[#This Row],[avgusers]])</f>
        <v>53</v>
      </c>
      <c r="AG561" s="70"/>
      <c r="AH561" s="70"/>
      <c r="AI561" s="70"/>
    </row>
    <row r="562" spans="1:35" x14ac:dyDescent="0.35">
      <c r="A562" s="72">
        <v>7376</v>
      </c>
      <c r="B562" s="72" t="s">
        <v>1108</v>
      </c>
      <c r="C562" s="72">
        <v>52</v>
      </c>
      <c r="D562" s="72">
        <v>23</v>
      </c>
      <c r="E562" s="68">
        <v>42212</v>
      </c>
      <c r="F562" s="72">
        <v>2</v>
      </c>
      <c r="G562" s="72">
        <v>38</v>
      </c>
      <c r="H562" s="72">
        <v>0</v>
      </c>
      <c r="I562" s="72">
        <v>1</v>
      </c>
      <c r="J562" s="72" t="s">
        <v>461</v>
      </c>
      <c r="K562" s="72">
        <v>1449503</v>
      </c>
      <c r="L562" s="72"/>
      <c r="M562" s="72"/>
      <c r="N562" s="68">
        <v>72686</v>
      </c>
      <c r="O562" s="68">
        <v>72686</v>
      </c>
      <c r="P562" s="68">
        <v>72686</v>
      </c>
      <c r="Q562" s="68">
        <v>72686</v>
      </c>
      <c r="R562" s="72" t="s">
        <v>5406</v>
      </c>
      <c r="S562" s="72" t="s">
        <v>5407</v>
      </c>
      <c r="T562" s="70">
        <f>IF(Exts[cTB52]=DATE(2099,1,1), 0, IF(Exts[minV]&gt;52, 1, 2))</f>
        <v>0</v>
      </c>
      <c r="U562" s="69">
        <f t="shared" si="18"/>
        <v>0</v>
      </c>
      <c r="V562" s="69">
        <f>IF(Exts[cTB60]=DATE(2099,1,1), 0, IF(Exts[minV]&gt;60.9, 1, 2))</f>
        <v>0</v>
      </c>
      <c r="W562" s="70">
        <f>IF(Exts[cTB61-67]=DATE(2099,1,1), 0, IF(Exts[minV]&gt;67.9, 1, 2))</f>
        <v>0</v>
      </c>
      <c r="X562" s="70">
        <f>IF( OR( Exts[cTB68]=DATE(2099,1,1), Exts[Mext]=0 ), 0, IF( OR( Exts[maxV]&lt;68, Exts[minV]&gt;68 ), 2, 3)  )</f>
        <v>0</v>
      </c>
      <c r="Y562" s="71">
        <f>IF(SUBTOTAL(3,Exts[avgusers]),Exts[avgusers],0)</f>
        <v>52</v>
      </c>
      <c r="Z562" s="69">
        <f ca="1">IF(SUBTOTAL(3,Exts[CurVersion]),TODAY()-Exts[CurVersion],0)</f>
        <v>1513</v>
      </c>
      <c r="AA562" s="69">
        <f>IF(Exts[cTB52]=DATE(2099,1,1), 0, Exts[cTB52]-$AA$6)</f>
        <v>0</v>
      </c>
      <c r="AB562" s="69">
        <f>IF(Exts[[#This Row],[cTB60]]=DATE(2099,1,1), 0, Exts[[#This Row],[cTB60]]-$AA$7)</f>
        <v>0</v>
      </c>
      <c r="AC562" s="69">
        <f>IF(Exts[[#This Row],[cTB68]]=DATE(2099,1,1), 0, Exts[[#This Row],[cTB68]]-$AA$8)</f>
        <v>0</v>
      </c>
      <c r="AD562" s="70">
        <f t="shared" si="19"/>
        <v>544</v>
      </c>
      <c r="AE562" s="70"/>
      <c r="AF562" s="70">
        <f>IF(Exts[[#This Row],[OID]], INDEX( Exts[], MATCH(Exts[[#This Row],[OID]],Exts[ID],0), MATCH("avgusers", Exts[#Headers],0) )+1, Exts[[#This Row],[avgusers]])</f>
        <v>52</v>
      </c>
      <c r="AG562" s="70"/>
      <c r="AH562" s="70"/>
      <c r="AI562" s="70"/>
    </row>
    <row r="563" spans="1:35" x14ac:dyDescent="0.35">
      <c r="A563" s="72">
        <v>398352</v>
      </c>
      <c r="B563" s="72" t="s">
        <v>680</v>
      </c>
      <c r="C563" s="72">
        <v>52</v>
      </c>
      <c r="D563" s="72">
        <v>65</v>
      </c>
      <c r="E563" s="68">
        <v>42800</v>
      </c>
      <c r="F563" s="72">
        <v>3</v>
      </c>
      <c r="G563" s="72">
        <v>45</v>
      </c>
      <c r="H563" s="72">
        <v>0</v>
      </c>
      <c r="I563" s="72">
        <v>1</v>
      </c>
      <c r="J563" s="72" t="s">
        <v>338</v>
      </c>
      <c r="K563" s="72">
        <v>2846</v>
      </c>
      <c r="L563" s="72"/>
      <c r="M563" s="72"/>
      <c r="N563" s="68">
        <v>72686</v>
      </c>
      <c r="O563" s="68">
        <v>72686</v>
      </c>
      <c r="P563" s="68">
        <v>72686</v>
      </c>
      <c r="Q563" s="68">
        <v>72686</v>
      </c>
      <c r="R563" s="72" t="s">
        <v>6096</v>
      </c>
      <c r="S563" s="72" t="s">
        <v>3058</v>
      </c>
      <c r="T563" s="70">
        <f>IF(Exts[cTB52]=DATE(2099,1,1), 0, IF(Exts[minV]&gt;52, 1, 2))</f>
        <v>0</v>
      </c>
      <c r="U563" s="69">
        <f t="shared" si="18"/>
        <v>0</v>
      </c>
      <c r="V563" s="69">
        <f>IF(Exts[cTB60]=DATE(2099,1,1), 0, IF(Exts[minV]&gt;60.9, 1, 2))</f>
        <v>0</v>
      </c>
      <c r="W563" s="70">
        <f>IF(Exts[cTB61-67]=DATE(2099,1,1), 0, IF(Exts[minV]&gt;67.9, 1, 2))</f>
        <v>0</v>
      </c>
      <c r="X563" s="70">
        <f>IF( OR( Exts[cTB68]=DATE(2099,1,1), Exts[Mext]=0 ), 0, IF( OR( Exts[maxV]&lt;68, Exts[minV]&gt;68 ), 2, 3)  )</f>
        <v>0</v>
      </c>
      <c r="Y563" s="71">
        <f>IF(SUBTOTAL(3,Exts[avgusers]),Exts[avgusers],0)</f>
        <v>52</v>
      </c>
      <c r="Z563" s="69">
        <f ca="1">IF(SUBTOTAL(3,Exts[CurVersion]),TODAY()-Exts[CurVersion],0)</f>
        <v>925</v>
      </c>
      <c r="AA563" s="69">
        <f>IF(Exts[cTB52]=DATE(2099,1,1), 0, Exts[cTB52]-$AA$6)</f>
        <v>0</v>
      </c>
      <c r="AB563" s="69">
        <f>IF(Exts[[#This Row],[cTB60]]=DATE(2099,1,1), 0, Exts[[#This Row],[cTB60]]-$AA$7)</f>
        <v>0</v>
      </c>
      <c r="AC563" s="69">
        <f>IF(Exts[[#This Row],[cTB68]]=DATE(2099,1,1), 0, Exts[[#This Row],[cTB68]]-$AA$8)</f>
        <v>0</v>
      </c>
      <c r="AD563" s="70">
        <f t="shared" si="19"/>
        <v>545</v>
      </c>
      <c r="AE563" s="70"/>
      <c r="AF563" s="70">
        <f>IF(Exts[[#This Row],[OID]], INDEX( Exts[], MATCH(Exts[[#This Row],[OID]],Exts[ID],0), MATCH("avgusers", Exts[#Headers],0) )+1, Exts[[#This Row],[avgusers]])</f>
        <v>52</v>
      </c>
      <c r="AG563" s="70"/>
      <c r="AH563" s="70"/>
      <c r="AI563" s="70"/>
    </row>
    <row r="564" spans="1:35" x14ac:dyDescent="0.35">
      <c r="A564" s="72">
        <v>584594</v>
      </c>
      <c r="B564" s="72" t="s">
        <v>1151</v>
      </c>
      <c r="C564" s="72">
        <v>52</v>
      </c>
      <c r="D564" s="72">
        <v>0</v>
      </c>
      <c r="E564" s="68">
        <v>42046</v>
      </c>
      <c r="F564" s="72">
        <v>1</v>
      </c>
      <c r="G564" s="72">
        <v>3</v>
      </c>
      <c r="H564" s="72">
        <v>0</v>
      </c>
      <c r="I564" s="72">
        <v>1</v>
      </c>
      <c r="J564" s="72" t="s">
        <v>2246</v>
      </c>
      <c r="K564" s="72">
        <v>4760018</v>
      </c>
      <c r="L564" s="72"/>
      <c r="M564" s="72"/>
      <c r="N564" s="68">
        <v>72686</v>
      </c>
      <c r="O564" s="68">
        <v>72686</v>
      </c>
      <c r="P564" s="68">
        <v>72686</v>
      </c>
      <c r="Q564" s="68">
        <v>72686</v>
      </c>
      <c r="R564" s="72" t="s">
        <v>6399</v>
      </c>
      <c r="S564" s="72" t="s">
        <v>3058</v>
      </c>
      <c r="T564" s="70">
        <f>IF(Exts[cTB52]=DATE(2099,1,1), 0, IF(Exts[minV]&gt;52, 1, 2))</f>
        <v>0</v>
      </c>
      <c r="U564" s="69">
        <f t="shared" si="18"/>
        <v>0</v>
      </c>
      <c r="V564" s="69">
        <f>IF(Exts[cTB60]=DATE(2099,1,1), 0, IF(Exts[minV]&gt;60.9, 1, 2))</f>
        <v>0</v>
      </c>
      <c r="W564" s="70">
        <f>IF(Exts[cTB61-67]=DATE(2099,1,1), 0, IF(Exts[minV]&gt;67.9, 1, 2))</f>
        <v>0</v>
      </c>
      <c r="X564" s="70">
        <f>IF( OR( Exts[cTB68]=DATE(2099,1,1), Exts[Mext]=0 ), 0, IF( OR( Exts[maxV]&lt;68, Exts[minV]&gt;68 ), 2, 3)  )</f>
        <v>0</v>
      </c>
      <c r="Y564" s="71">
        <f>IF(SUBTOTAL(3,Exts[avgusers]),Exts[avgusers],0)</f>
        <v>52</v>
      </c>
      <c r="Z564" s="69">
        <f ca="1">IF(SUBTOTAL(3,Exts[CurVersion]),TODAY()-Exts[CurVersion],0)</f>
        <v>1679</v>
      </c>
      <c r="AA564" s="69">
        <f>IF(Exts[cTB52]=DATE(2099,1,1), 0, Exts[cTB52]-$AA$6)</f>
        <v>0</v>
      </c>
      <c r="AB564" s="69">
        <f>IF(Exts[[#This Row],[cTB60]]=DATE(2099,1,1), 0, Exts[[#This Row],[cTB60]]-$AA$7)</f>
        <v>0</v>
      </c>
      <c r="AC564" s="69">
        <f>IF(Exts[[#This Row],[cTB68]]=DATE(2099,1,1), 0, Exts[[#This Row],[cTB68]]-$AA$8)</f>
        <v>0</v>
      </c>
      <c r="AD564" s="70">
        <f t="shared" si="19"/>
        <v>546</v>
      </c>
      <c r="AE564" s="70"/>
      <c r="AF564" s="70">
        <f>IF(Exts[[#This Row],[OID]], INDEX( Exts[], MATCH(Exts[[#This Row],[OID]],Exts[ID],0), MATCH("avgusers", Exts[#Headers],0) )+1, Exts[[#This Row],[avgusers]])</f>
        <v>52</v>
      </c>
      <c r="AG564" s="70"/>
      <c r="AH564" s="70"/>
      <c r="AI564" s="70"/>
    </row>
    <row r="565" spans="1:35" x14ac:dyDescent="0.35">
      <c r="A565" s="72">
        <v>383</v>
      </c>
      <c r="B565" s="72" t="s">
        <v>681</v>
      </c>
      <c r="C565" s="72">
        <v>51</v>
      </c>
      <c r="D565" s="72">
        <v>210</v>
      </c>
      <c r="E565" s="68">
        <v>41278</v>
      </c>
      <c r="F565" s="72">
        <v>1</v>
      </c>
      <c r="G565" s="72">
        <v>18</v>
      </c>
      <c r="H565" s="72">
        <v>0</v>
      </c>
      <c r="I565" s="72">
        <v>2</v>
      </c>
      <c r="J565" s="72" t="s">
        <v>682</v>
      </c>
      <c r="K565" s="72">
        <v>10213999</v>
      </c>
      <c r="L565" s="72">
        <v>229</v>
      </c>
      <c r="M565" s="72"/>
      <c r="N565" s="68">
        <v>72686</v>
      </c>
      <c r="O565" s="68">
        <v>72686</v>
      </c>
      <c r="P565" s="68">
        <v>72686</v>
      </c>
      <c r="Q565" s="68">
        <v>72686</v>
      </c>
      <c r="R565" s="72" t="s">
        <v>4966</v>
      </c>
      <c r="S565" s="72" t="s">
        <v>3058</v>
      </c>
      <c r="T565" s="70">
        <f>IF(Exts[cTB52]=DATE(2099,1,1), 0, IF(Exts[minV]&gt;52, 1, 2))</f>
        <v>0</v>
      </c>
      <c r="U565" s="69">
        <f t="shared" si="18"/>
        <v>0</v>
      </c>
      <c r="V565" s="69">
        <f>IF(Exts[cTB60]=DATE(2099,1,1), 0, IF(Exts[minV]&gt;60.9, 1, 2))</f>
        <v>0</v>
      </c>
      <c r="W565" s="70">
        <f>IF(Exts[cTB61-67]=DATE(2099,1,1), 0, IF(Exts[minV]&gt;67.9, 1, 2))</f>
        <v>0</v>
      </c>
      <c r="X565" s="70">
        <f>IF( OR( Exts[cTB68]=DATE(2099,1,1), Exts[Mext]=0 ), 0, IF( OR( Exts[maxV]&lt;68, Exts[minV]&gt;68 ), 2, 3)  )</f>
        <v>0</v>
      </c>
      <c r="Y565" s="71">
        <f>IF(SUBTOTAL(3,Exts[avgusers]),Exts[avgusers],0)</f>
        <v>51</v>
      </c>
      <c r="Z565" s="69">
        <f ca="1">IF(SUBTOTAL(3,Exts[CurVersion]),TODAY()-Exts[CurVersion],0)</f>
        <v>2447</v>
      </c>
      <c r="AA565" s="69">
        <f>IF(Exts[cTB52]=DATE(2099,1,1), 0, Exts[cTB52]-$AA$6)</f>
        <v>0</v>
      </c>
      <c r="AB565" s="69">
        <f>IF(Exts[[#This Row],[cTB60]]=DATE(2099,1,1), 0, Exts[[#This Row],[cTB60]]-$AA$7)</f>
        <v>0</v>
      </c>
      <c r="AC565" s="69">
        <f>IF(Exts[[#This Row],[cTB68]]=DATE(2099,1,1), 0, Exts[[#This Row],[cTB68]]-$AA$8)</f>
        <v>0</v>
      </c>
      <c r="AD565" s="70">
        <f t="shared" si="19"/>
        <v>547</v>
      </c>
      <c r="AE565" s="70"/>
      <c r="AF565" s="70">
        <f>IF(Exts[[#This Row],[OID]], INDEX( Exts[], MATCH(Exts[[#This Row],[OID]],Exts[ID],0), MATCH("avgusers", Exts[#Headers],0) )+1, Exts[[#This Row],[avgusers]])</f>
        <v>51</v>
      </c>
      <c r="AG565" s="70"/>
      <c r="AH565" s="70"/>
      <c r="AI565" s="70"/>
    </row>
    <row r="566" spans="1:35" x14ac:dyDescent="0.35">
      <c r="A566" s="72">
        <v>325002</v>
      </c>
      <c r="B566" s="72" t="s">
        <v>676</v>
      </c>
      <c r="C566" s="72">
        <v>51</v>
      </c>
      <c r="D566" s="72">
        <v>295</v>
      </c>
      <c r="E566" s="68">
        <v>42333</v>
      </c>
      <c r="F566" s="72">
        <v>5</v>
      </c>
      <c r="G566" s="72">
        <v>42</v>
      </c>
      <c r="H566" s="72">
        <v>0</v>
      </c>
      <c r="I566" s="72">
        <v>1</v>
      </c>
      <c r="J566" s="72" t="s">
        <v>350</v>
      </c>
      <c r="K566" s="72">
        <v>5610732</v>
      </c>
      <c r="L566" s="72"/>
      <c r="M566" s="72"/>
      <c r="N566" s="68">
        <v>72686</v>
      </c>
      <c r="O566" s="68">
        <v>72686</v>
      </c>
      <c r="P566" s="68">
        <v>72686</v>
      </c>
      <c r="Q566" s="68">
        <v>72686</v>
      </c>
      <c r="R566" s="72" t="s">
        <v>5870</v>
      </c>
      <c r="S566" s="72" t="s">
        <v>5871</v>
      </c>
      <c r="T566" s="70">
        <f>IF(Exts[cTB52]=DATE(2099,1,1), 0, IF(Exts[minV]&gt;52, 1, 2))</f>
        <v>0</v>
      </c>
      <c r="U566" s="69">
        <f t="shared" si="18"/>
        <v>0</v>
      </c>
      <c r="V566" s="69">
        <f>IF(Exts[cTB60]=DATE(2099,1,1), 0, IF(Exts[minV]&gt;60.9, 1, 2))</f>
        <v>0</v>
      </c>
      <c r="W566" s="70">
        <f>IF(Exts[cTB61-67]=DATE(2099,1,1), 0, IF(Exts[minV]&gt;67.9, 1, 2))</f>
        <v>0</v>
      </c>
      <c r="X566" s="70">
        <f>IF( OR( Exts[cTB68]=DATE(2099,1,1), Exts[Mext]=0 ), 0, IF( OR( Exts[maxV]&lt;68, Exts[minV]&gt;68 ), 2, 3)  )</f>
        <v>0</v>
      </c>
      <c r="Y566" s="71">
        <f>IF(SUBTOTAL(3,Exts[avgusers]),Exts[avgusers],0)</f>
        <v>51</v>
      </c>
      <c r="Z566" s="69">
        <f ca="1">IF(SUBTOTAL(3,Exts[CurVersion]),TODAY()-Exts[CurVersion],0)</f>
        <v>1392</v>
      </c>
      <c r="AA566" s="69">
        <f>IF(Exts[cTB52]=DATE(2099,1,1), 0, Exts[cTB52]-$AA$6)</f>
        <v>0</v>
      </c>
      <c r="AB566" s="69">
        <f>IF(Exts[[#This Row],[cTB60]]=DATE(2099,1,1), 0, Exts[[#This Row],[cTB60]]-$AA$7)</f>
        <v>0</v>
      </c>
      <c r="AC566" s="69">
        <f>IF(Exts[[#This Row],[cTB68]]=DATE(2099,1,1), 0, Exts[[#This Row],[cTB68]]-$AA$8)</f>
        <v>0</v>
      </c>
      <c r="AD566" s="70">
        <f t="shared" si="19"/>
        <v>548</v>
      </c>
      <c r="AE566" s="70"/>
      <c r="AF566" s="70">
        <f>IF(Exts[[#This Row],[OID]], INDEX( Exts[], MATCH(Exts[[#This Row],[OID]],Exts[ID],0), MATCH("avgusers", Exts[#Headers],0) )+1, Exts[[#This Row],[avgusers]])</f>
        <v>51</v>
      </c>
      <c r="AG566" s="70"/>
      <c r="AH566" s="70"/>
      <c r="AI566" s="70"/>
    </row>
    <row r="567" spans="1:35" x14ac:dyDescent="0.35">
      <c r="A567" s="72">
        <v>371110</v>
      </c>
      <c r="B567" s="72" t="s">
        <v>1122</v>
      </c>
      <c r="C567" s="72">
        <v>51</v>
      </c>
      <c r="D567" s="72">
        <v>26</v>
      </c>
      <c r="E567" s="68">
        <v>41572</v>
      </c>
      <c r="F567" s="72">
        <v>24</v>
      </c>
      <c r="G567" s="72">
        <v>31</v>
      </c>
      <c r="H567" s="72">
        <v>0</v>
      </c>
      <c r="I567" s="72">
        <v>1</v>
      </c>
      <c r="J567" s="72" t="s">
        <v>1123</v>
      </c>
      <c r="K567" s="72">
        <v>6165764</v>
      </c>
      <c r="L567" s="72"/>
      <c r="M567" s="72"/>
      <c r="N567" s="68">
        <v>72686</v>
      </c>
      <c r="O567" s="68">
        <v>72686</v>
      </c>
      <c r="P567" s="68">
        <v>72686</v>
      </c>
      <c r="Q567" s="68">
        <v>72686</v>
      </c>
      <c r="R567" s="72" t="s">
        <v>6013</v>
      </c>
      <c r="S567" s="72" t="s">
        <v>6014</v>
      </c>
      <c r="T567" s="70">
        <f>IF(Exts[cTB52]=DATE(2099,1,1), 0, IF(Exts[minV]&gt;52, 1, 2))</f>
        <v>0</v>
      </c>
      <c r="U567" s="69">
        <f t="shared" si="18"/>
        <v>0</v>
      </c>
      <c r="V567" s="69">
        <f>IF(Exts[cTB60]=DATE(2099,1,1), 0, IF(Exts[minV]&gt;60.9, 1, 2))</f>
        <v>0</v>
      </c>
      <c r="W567" s="70">
        <f>IF(Exts[cTB61-67]=DATE(2099,1,1), 0, IF(Exts[minV]&gt;67.9, 1, 2))</f>
        <v>0</v>
      </c>
      <c r="X567" s="70">
        <f>IF( OR( Exts[cTB68]=DATE(2099,1,1), Exts[Mext]=0 ), 0, IF( OR( Exts[maxV]&lt;68, Exts[minV]&gt;68 ), 2, 3)  )</f>
        <v>0</v>
      </c>
      <c r="Y567" s="71">
        <f>IF(SUBTOTAL(3,Exts[avgusers]),Exts[avgusers],0)</f>
        <v>51</v>
      </c>
      <c r="Z567" s="69">
        <f ca="1">IF(SUBTOTAL(3,Exts[CurVersion]),TODAY()-Exts[CurVersion],0)</f>
        <v>2153</v>
      </c>
      <c r="AA567" s="69">
        <f>IF(Exts[cTB52]=DATE(2099,1,1), 0, Exts[cTB52]-$AA$6)</f>
        <v>0</v>
      </c>
      <c r="AB567" s="69">
        <f>IF(Exts[[#This Row],[cTB60]]=DATE(2099,1,1), 0, Exts[[#This Row],[cTB60]]-$AA$7)</f>
        <v>0</v>
      </c>
      <c r="AC567" s="69">
        <f>IF(Exts[[#This Row],[cTB68]]=DATE(2099,1,1), 0, Exts[[#This Row],[cTB68]]-$AA$8)</f>
        <v>0</v>
      </c>
      <c r="AD567" s="70">
        <f t="shared" si="19"/>
        <v>549</v>
      </c>
      <c r="AE567" s="70"/>
      <c r="AF567" s="70">
        <f>IF(Exts[[#This Row],[OID]], INDEX( Exts[], MATCH(Exts[[#This Row],[OID]],Exts[ID],0), MATCH("avgusers", Exts[#Headers],0) )+1, Exts[[#This Row],[avgusers]])</f>
        <v>51</v>
      </c>
      <c r="AG567" s="70"/>
      <c r="AH567" s="70"/>
      <c r="AI567" s="70"/>
    </row>
    <row r="568" spans="1:35" x14ac:dyDescent="0.35">
      <c r="A568" s="72">
        <v>407116</v>
      </c>
      <c r="B568" s="72" t="s">
        <v>1131</v>
      </c>
      <c r="C568" s="72">
        <v>51</v>
      </c>
      <c r="D568" s="72">
        <v>22</v>
      </c>
      <c r="E568" s="68">
        <v>41262</v>
      </c>
      <c r="F568" s="72">
        <v>13</v>
      </c>
      <c r="G568" s="72">
        <v>31</v>
      </c>
      <c r="H568" s="72">
        <v>0</v>
      </c>
      <c r="I568" s="72">
        <v>1</v>
      </c>
      <c r="J568" s="72" t="s">
        <v>1080</v>
      </c>
      <c r="K568" s="72">
        <v>4471504</v>
      </c>
      <c r="L568" s="72"/>
      <c r="M568" s="72"/>
      <c r="N568" s="68">
        <v>72686</v>
      </c>
      <c r="O568" s="68">
        <v>72686</v>
      </c>
      <c r="P568" s="68">
        <v>72686</v>
      </c>
      <c r="Q568" s="68">
        <v>72686</v>
      </c>
      <c r="R568" s="72" t="s">
        <v>6121</v>
      </c>
      <c r="S568" s="72" t="s">
        <v>6122</v>
      </c>
      <c r="T568" s="70">
        <f>IF(Exts[cTB52]=DATE(2099,1,1), 0, IF(Exts[minV]&gt;52, 1, 2))</f>
        <v>0</v>
      </c>
      <c r="U568" s="69">
        <f t="shared" si="18"/>
        <v>0</v>
      </c>
      <c r="V568" s="69">
        <f>IF(Exts[cTB60]=DATE(2099,1,1), 0, IF(Exts[minV]&gt;60.9, 1, 2))</f>
        <v>0</v>
      </c>
      <c r="W568" s="70">
        <f>IF(Exts[cTB61-67]=DATE(2099,1,1), 0, IF(Exts[minV]&gt;67.9, 1, 2))</f>
        <v>0</v>
      </c>
      <c r="X568" s="70">
        <f>IF( OR( Exts[cTB68]=DATE(2099,1,1), Exts[Mext]=0 ), 0, IF( OR( Exts[maxV]&lt;68, Exts[minV]&gt;68 ), 2, 3)  )</f>
        <v>0</v>
      </c>
      <c r="Y568" s="71">
        <f>IF(SUBTOTAL(3,Exts[avgusers]),Exts[avgusers],0)</f>
        <v>51</v>
      </c>
      <c r="Z568" s="69">
        <f ca="1">IF(SUBTOTAL(3,Exts[CurVersion]),TODAY()-Exts[CurVersion],0)</f>
        <v>2463</v>
      </c>
      <c r="AA568" s="69">
        <f>IF(Exts[cTB52]=DATE(2099,1,1), 0, Exts[cTB52]-$AA$6)</f>
        <v>0</v>
      </c>
      <c r="AB568" s="69">
        <f>IF(Exts[[#This Row],[cTB60]]=DATE(2099,1,1), 0, Exts[[#This Row],[cTB60]]-$AA$7)</f>
        <v>0</v>
      </c>
      <c r="AC568" s="69">
        <f>IF(Exts[[#This Row],[cTB68]]=DATE(2099,1,1), 0, Exts[[#This Row],[cTB68]]-$AA$8)</f>
        <v>0</v>
      </c>
      <c r="AD568" s="70">
        <f t="shared" si="19"/>
        <v>550</v>
      </c>
      <c r="AE568" s="70"/>
      <c r="AF568" s="70">
        <f>IF(Exts[[#This Row],[OID]], INDEX( Exts[], MATCH(Exts[[#This Row],[OID]],Exts[ID],0), MATCH("avgusers", Exts[#Headers],0) )+1, Exts[[#This Row],[avgusers]])</f>
        <v>51</v>
      </c>
      <c r="AG568" s="70"/>
      <c r="AH568" s="70"/>
      <c r="AI568" s="70"/>
    </row>
    <row r="569" spans="1:35" x14ac:dyDescent="0.35">
      <c r="A569" s="72">
        <v>421776</v>
      </c>
      <c r="B569" s="72" t="s">
        <v>1113</v>
      </c>
      <c r="C569" s="72">
        <v>51</v>
      </c>
      <c r="D569" s="72">
        <v>25</v>
      </c>
      <c r="E569" s="68">
        <v>42422</v>
      </c>
      <c r="F569" s="72">
        <v>13</v>
      </c>
      <c r="G569" s="72">
        <v>48</v>
      </c>
      <c r="H569" s="72">
        <v>0</v>
      </c>
      <c r="I569" s="72">
        <v>1</v>
      </c>
      <c r="J569" s="72" t="s">
        <v>2246</v>
      </c>
      <c r="K569" s="72">
        <v>6838752</v>
      </c>
      <c r="L569" s="72"/>
      <c r="M569" s="72"/>
      <c r="N569" s="68">
        <v>72686</v>
      </c>
      <c r="O569" s="68">
        <v>72686</v>
      </c>
      <c r="P569" s="68">
        <v>72686</v>
      </c>
      <c r="Q569" s="68">
        <v>72686</v>
      </c>
      <c r="R569" s="72" t="s">
        <v>6153</v>
      </c>
      <c r="S569" s="72" t="s">
        <v>6154</v>
      </c>
      <c r="T569" s="70">
        <f>IF(Exts[cTB52]=DATE(2099,1,1), 0, IF(Exts[minV]&gt;52, 1, 2))</f>
        <v>0</v>
      </c>
      <c r="U569" s="69">
        <f t="shared" si="18"/>
        <v>0</v>
      </c>
      <c r="V569" s="69">
        <f>IF(Exts[cTB60]=DATE(2099,1,1), 0, IF(Exts[minV]&gt;60.9, 1, 2))</f>
        <v>0</v>
      </c>
      <c r="W569" s="70">
        <f>IF(Exts[cTB61-67]=DATE(2099,1,1), 0, IF(Exts[minV]&gt;67.9, 1, 2))</f>
        <v>0</v>
      </c>
      <c r="X569" s="70">
        <f>IF( OR( Exts[cTB68]=DATE(2099,1,1), Exts[Mext]=0 ), 0, IF( OR( Exts[maxV]&lt;68, Exts[minV]&gt;68 ), 2, 3)  )</f>
        <v>0</v>
      </c>
      <c r="Y569" s="71">
        <f>IF(SUBTOTAL(3,Exts[avgusers]),Exts[avgusers],0)</f>
        <v>51</v>
      </c>
      <c r="Z569" s="69">
        <f ca="1">IF(SUBTOTAL(3,Exts[CurVersion]),TODAY()-Exts[CurVersion],0)</f>
        <v>1303</v>
      </c>
      <c r="AA569" s="69">
        <f>IF(Exts[cTB52]=DATE(2099,1,1), 0, Exts[cTB52]-$AA$6)</f>
        <v>0</v>
      </c>
      <c r="AB569" s="69">
        <f>IF(Exts[[#This Row],[cTB60]]=DATE(2099,1,1), 0, Exts[[#This Row],[cTB60]]-$AA$7)</f>
        <v>0</v>
      </c>
      <c r="AC569" s="69">
        <f>IF(Exts[[#This Row],[cTB68]]=DATE(2099,1,1), 0, Exts[[#This Row],[cTB68]]-$AA$8)</f>
        <v>0</v>
      </c>
      <c r="AD569" s="70">
        <f t="shared" si="19"/>
        <v>551</v>
      </c>
      <c r="AE569" s="70"/>
      <c r="AF569" s="70">
        <f>IF(Exts[[#This Row],[OID]], INDEX( Exts[], MATCH(Exts[[#This Row],[OID]],Exts[ID],0), MATCH("avgusers", Exts[#Headers],0) )+1, Exts[[#This Row],[avgusers]])</f>
        <v>51</v>
      </c>
      <c r="AG569" s="70"/>
      <c r="AH569" s="70"/>
      <c r="AI569" s="70"/>
    </row>
    <row r="570" spans="1:35" x14ac:dyDescent="0.35">
      <c r="A570" s="72">
        <v>540716</v>
      </c>
      <c r="B570" s="72" t="s">
        <v>1098</v>
      </c>
      <c r="C570" s="72">
        <v>51</v>
      </c>
      <c r="D570" s="72">
        <v>30</v>
      </c>
      <c r="E570" s="68">
        <v>41984</v>
      </c>
      <c r="F570" s="72">
        <v>17</v>
      </c>
      <c r="G570" s="72">
        <v>31</v>
      </c>
      <c r="H570" s="72">
        <v>0</v>
      </c>
      <c r="I570" s="72">
        <v>1</v>
      </c>
      <c r="J570" s="72" t="s">
        <v>1099</v>
      </c>
      <c r="K570" s="72">
        <v>11095490</v>
      </c>
      <c r="L570" s="72"/>
      <c r="M570" s="72"/>
      <c r="N570" s="68">
        <v>72686</v>
      </c>
      <c r="O570" s="68">
        <v>72686</v>
      </c>
      <c r="P570" s="68">
        <v>72686</v>
      </c>
      <c r="Q570" s="68">
        <v>72686</v>
      </c>
      <c r="R570" s="72" t="s">
        <v>6356</v>
      </c>
      <c r="S570" s="72" t="s">
        <v>3058</v>
      </c>
      <c r="T570" s="70">
        <f>IF(Exts[cTB52]=DATE(2099,1,1), 0, IF(Exts[minV]&gt;52, 1, 2))</f>
        <v>0</v>
      </c>
      <c r="U570" s="69">
        <f t="shared" si="18"/>
        <v>0</v>
      </c>
      <c r="V570" s="69">
        <f>IF(Exts[cTB60]=DATE(2099,1,1), 0, IF(Exts[minV]&gt;60.9, 1, 2))</f>
        <v>0</v>
      </c>
      <c r="W570" s="70">
        <f>IF(Exts[cTB61-67]=DATE(2099,1,1), 0, IF(Exts[minV]&gt;67.9, 1, 2))</f>
        <v>0</v>
      </c>
      <c r="X570" s="70">
        <f>IF( OR( Exts[cTB68]=DATE(2099,1,1), Exts[Mext]=0 ), 0, IF( OR( Exts[maxV]&lt;68, Exts[minV]&gt;68 ), 2, 3)  )</f>
        <v>0</v>
      </c>
      <c r="Y570" s="71">
        <f>IF(SUBTOTAL(3,Exts[avgusers]),Exts[avgusers],0)</f>
        <v>51</v>
      </c>
      <c r="Z570" s="69">
        <f ca="1">IF(SUBTOTAL(3,Exts[CurVersion]),TODAY()-Exts[CurVersion],0)</f>
        <v>1741</v>
      </c>
      <c r="AA570" s="69">
        <f>IF(Exts[cTB52]=DATE(2099,1,1), 0, Exts[cTB52]-$AA$6)</f>
        <v>0</v>
      </c>
      <c r="AB570" s="69">
        <f>IF(Exts[[#This Row],[cTB60]]=DATE(2099,1,1), 0, Exts[[#This Row],[cTB60]]-$AA$7)</f>
        <v>0</v>
      </c>
      <c r="AC570" s="69">
        <f>IF(Exts[[#This Row],[cTB68]]=DATE(2099,1,1), 0, Exts[[#This Row],[cTB68]]-$AA$8)</f>
        <v>0</v>
      </c>
      <c r="AD570" s="70">
        <f t="shared" si="19"/>
        <v>552</v>
      </c>
      <c r="AE570" s="70"/>
      <c r="AF570" s="70">
        <f>IF(Exts[[#This Row],[OID]], INDEX( Exts[], MATCH(Exts[[#This Row],[OID]],Exts[ID],0), MATCH("avgusers", Exts[#Headers],0) )+1, Exts[[#This Row],[avgusers]])</f>
        <v>51</v>
      </c>
      <c r="AG570" s="70"/>
      <c r="AH570" s="70"/>
      <c r="AI570" s="70"/>
    </row>
    <row r="571" spans="1:35" x14ac:dyDescent="0.35">
      <c r="A571" s="72">
        <v>583932</v>
      </c>
      <c r="B571" s="72" t="s">
        <v>1087</v>
      </c>
      <c r="C571" s="72">
        <v>50</v>
      </c>
      <c r="D571" s="72">
        <v>31</v>
      </c>
      <c r="E571" s="68">
        <v>42044</v>
      </c>
      <c r="F571" s="72">
        <v>31</v>
      </c>
      <c r="G571" s="72">
        <v>38</v>
      </c>
      <c r="H571" s="72">
        <v>0</v>
      </c>
      <c r="I571" s="72">
        <v>1</v>
      </c>
      <c r="J571" s="72" t="s">
        <v>14</v>
      </c>
      <c r="K571" s="72">
        <v>85036</v>
      </c>
      <c r="L571" s="72"/>
      <c r="M571" s="72"/>
      <c r="N571" s="68">
        <v>72686</v>
      </c>
      <c r="O571" s="68">
        <v>72686</v>
      </c>
      <c r="P571" s="68">
        <v>72686</v>
      </c>
      <c r="Q571" s="68">
        <v>72686</v>
      </c>
      <c r="R571" s="72" t="s">
        <v>6397</v>
      </c>
      <c r="S571" s="72" t="s">
        <v>3058</v>
      </c>
      <c r="T571" s="70">
        <f>IF(Exts[cTB52]=DATE(2099,1,1), 0, IF(Exts[minV]&gt;52, 1, 2))</f>
        <v>0</v>
      </c>
      <c r="U571" s="69">
        <f t="shared" si="18"/>
        <v>0</v>
      </c>
      <c r="V571" s="69">
        <f>IF(Exts[cTB60]=DATE(2099,1,1), 0, IF(Exts[minV]&gt;60.9, 1, 2))</f>
        <v>0</v>
      </c>
      <c r="W571" s="70">
        <f>IF(Exts[cTB61-67]=DATE(2099,1,1), 0, IF(Exts[minV]&gt;67.9, 1, 2))</f>
        <v>0</v>
      </c>
      <c r="X571" s="70">
        <f>IF( OR( Exts[cTB68]=DATE(2099,1,1), Exts[Mext]=0 ), 0, IF( OR( Exts[maxV]&lt;68, Exts[minV]&gt;68 ), 2, 3)  )</f>
        <v>0</v>
      </c>
      <c r="Y571" s="71">
        <f>IF(SUBTOTAL(3,Exts[avgusers]),Exts[avgusers],0)</f>
        <v>50</v>
      </c>
      <c r="Z571" s="69">
        <f ca="1">IF(SUBTOTAL(3,Exts[CurVersion]),TODAY()-Exts[CurVersion],0)</f>
        <v>1681</v>
      </c>
      <c r="AA571" s="69">
        <f>IF(Exts[cTB52]=DATE(2099,1,1), 0, Exts[cTB52]-$AA$6)</f>
        <v>0</v>
      </c>
      <c r="AB571" s="69">
        <f>IF(Exts[[#This Row],[cTB60]]=DATE(2099,1,1), 0, Exts[[#This Row],[cTB60]]-$AA$7)</f>
        <v>0</v>
      </c>
      <c r="AC571" s="69">
        <f>IF(Exts[[#This Row],[cTB68]]=DATE(2099,1,1), 0, Exts[[#This Row],[cTB68]]-$AA$8)</f>
        <v>0</v>
      </c>
      <c r="AD571" s="70">
        <f t="shared" si="19"/>
        <v>553</v>
      </c>
      <c r="AE571" s="70"/>
      <c r="AF571" s="70">
        <f>IF(Exts[[#This Row],[OID]], INDEX( Exts[], MATCH(Exts[[#This Row],[OID]],Exts[ID],0), MATCH("avgusers", Exts[#Headers],0) )+1, Exts[[#This Row],[avgusers]])</f>
        <v>50</v>
      </c>
      <c r="AG571" s="70"/>
      <c r="AH571" s="70"/>
      <c r="AI571" s="70"/>
    </row>
    <row r="572" spans="1:35" x14ac:dyDescent="0.35">
      <c r="A572" s="72">
        <v>363316</v>
      </c>
      <c r="B572" s="72" t="s">
        <v>1134</v>
      </c>
      <c r="C572" s="72">
        <v>49</v>
      </c>
      <c r="D572" s="72">
        <v>21</v>
      </c>
      <c r="E572" s="68">
        <v>40958</v>
      </c>
      <c r="F572" s="72">
        <v>5</v>
      </c>
      <c r="G572" s="72">
        <v>11</v>
      </c>
      <c r="H572" s="72">
        <v>0</v>
      </c>
      <c r="I572" s="72">
        <v>1</v>
      </c>
      <c r="J572" s="72" t="s">
        <v>1135</v>
      </c>
      <c r="K572" s="72">
        <v>6096686</v>
      </c>
      <c r="L572" s="72"/>
      <c r="M572" s="72"/>
      <c r="N572" s="68">
        <v>72686</v>
      </c>
      <c r="O572" s="68">
        <v>72686</v>
      </c>
      <c r="P572" s="68">
        <v>72686</v>
      </c>
      <c r="Q572" s="68">
        <v>72686</v>
      </c>
      <c r="R572" s="72" t="s">
        <v>5985</v>
      </c>
      <c r="S572" s="72" t="s">
        <v>3058</v>
      </c>
      <c r="T572" s="70">
        <f>IF(Exts[cTB52]=DATE(2099,1,1), 0, IF(Exts[minV]&gt;52, 1, 2))</f>
        <v>0</v>
      </c>
      <c r="U572" s="69">
        <f t="shared" si="18"/>
        <v>0</v>
      </c>
      <c r="V572" s="69">
        <f>IF(Exts[cTB60]=DATE(2099,1,1), 0, IF(Exts[minV]&gt;60.9, 1, 2))</f>
        <v>0</v>
      </c>
      <c r="W572" s="70">
        <f>IF(Exts[cTB61-67]=DATE(2099,1,1), 0, IF(Exts[minV]&gt;67.9, 1, 2))</f>
        <v>0</v>
      </c>
      <c r="X572" s="70">
        <f>IF( OR( Exts[cTB68]=DATE(2099,1,1), Exts[Mext]=0 ), 0, IF( OR( Exts[maxV]&lt;68, Exts[minV]&gt;68 ), 2, 3)  )</f>
        <v>0</v>
      </c>
      <c r="Y572" s="71">
        <f>IF(SUBTOTAL(3,Exts[avgusers]),Exts[avgusers],0)</f>
        <v>49</v>
      </c>
      <c r="Z572" s="69">
        <f ca="1">IF(SUBTOTAL(3,Exts[CurVersion]),TODAY()-Exts[CurVersion],0)</f>
        <v>2767</v>
      </c>
      <c r="AA572" s="69">
        <f>IF(Exts[cTB52]=DATE(2099,1,1), 0, Exts[cTB52]-$AA$6)</f>
        <v>0</v>
      </c>
      <c r="AB572" s="69">
        <f>IF(Exts[[#This Row],[cTB60]]=DATE(2099,1,1), 0, Exts[[#This Row],[cTB60]]-$AA$7)</f>
        <v>0</v>
      </c>
      <c r="AC572" s="69">
        <f>IF(Exts[[#This Row],[cTB68]]=DATE(2099,1,1), 0, Exts[[#This Row],[cTB68]]-$AA$8)</f>
        <v>0</v>
      </c>
      <c r="AD572" s="70">
        <f t="shared" si="19"/>
        <v>554</v>
      </c>
      <c r="AE572" s="70"/>
      <c r="AF572" s="70">
        <f>IF(Exts[[#This Row],[OID]], INDEX( Exts[], MATCH(Exts[[#This Row],[OID]],Exts[ID],0), MATCH("avgusers", Exts[#Headers],0) )+1, Exts[[#This Row],[avgusers]])</f>
        <v>49</v>
      </c>
      <c r="AG572" s="70"/>
      <c r="AH572" s="70"/>
      <c r="AI572" s="70"/>
    </row>
    <row r="573" spans="1:35" x14ac:dyDescent="0.35">
      <c r="A573" s="72">
        <v>436566</v>
      </c>
      <c r="B573" s="72" t="s">
        <v>1064</v>
      </c>
      <c r="C573" s="72">
        <v>49</v>
      </c>
      <c r="D573" s="72">
        <v>27</v>
      </c>
      <c r="E573" s="68">
        <v>41403</v>
      </c>
      <c r="F573" s="72">
        <v>3</v>
      </c>
      <c r="G573" s="72">
        <v>31</v>
      </c>
      <c r="H573" s="72">
        <v>0</v>
      </c>
      <c r="I573" s="72">
        <v>1</v>
      </c>
      <c r="J573" s="72" t="s">
        <v>1065</v>
      </c>
      <c r="K573" s="72">
        <v>9900248</v>
      </c>
      <c r="L573" s="72"/>
      <c r="M573" s="72"/>
      <c r="N573" s="68">
        <v>72686</v>
      </c>
      <c r="O573" s="68">
        <v>72686</v>
      </c>
      <c r="P573" s="68">
        <v>72686</v>
      </c>
      <c r="Q573" s="68">
        <v>72686</v>
      </c>
      <c r="R573" s="72" t="s">
        <v>6180</v>
      </c>
      <c r="S573" s="72" t="s">
        <v>3058</v>
      </c>
      <c r="T573" s="70">
        <f>IF(Exts[cTB52]=DATE(2099,1,1), 0, IF(Exts[minV]&gt;52, 1, 2))</f>
        <v>0</v>
      </c>
      <c r="U573" s="69">
        <f t="shared" si="18"/>
        <v>0</v>
      </c>
      <c r="V573" s="69">
        <f>IF(Exts[cTB60]=DATE(2099,1,1), 0, IF(Exts[minV]&gt;60.9, 1, 2))</f>
        <v>0</v>
      </c>
      <c r="W573" s="70">
        <f>IF(Exts[cTB61-67]=DATE(2099,1,1), 0, IF(Exts[minV]&gt;67.9, 1, 2))</f>
        <v>0</v>
      </c>
      <c r="X573" s="70">
        <f>IF( OR( Exts[cTB68]=DATE(2099,1,1), Exts[Mext]=0 ), 0, IF( OR( Exts[maxV]&lt;68, Exts[minV]&gt;68 ), 2, 3)  )</f>
        <v>0</v>
      </c>
      <c r="Y573" s="71">
        <f>IF(SUBTOTAL(3,Exts[avgusers]),Exts[avgusers],0)</f>
        <v>49</v>
      </c>
      <c r="Z573" s="69">
        <f ca="1">IF(SUBTOTAL(3,Exts[CurVersion]),TODAY()-Exts[CurVersion],0)</f>
        <v>2322</v>
      </c>
      <c r="AA573" s="69">
        <f>IF(Exts[cTB52]=DATE(2099,1,1), 0, Exts[cTB52]-$AA$6)</f>
        <v>0</v>
      </c>
      <c r="AB573" s="69">
        <f>IF(Exts[[#This Row],[cTB60]]=DATE(2099,1,1), 0, Exts[[#This Row],[cTB60]]-$AA$7)</f>
        <v>0</v>
      </c>
      <c r="AC573" s="69">
        <f>IF(Exts[[#This Row],[cTB68]]=DATE(2099,1,1), 0, Exts[[#This Row],[cTB68]]-$AA$8)</f>
        <v>0</v>
      </c>
      <c r="AD573" s="70">
        <f t="shared" si="19"/>
        <v>555</v>
      </c>
      <c r="AE573" s="70"/>
      <c r="AF573" s="70">
        <f>IF(Exts[[#This Row],[OID]], INDEX( Exts[], MATCH(Exts[[#This Row],[OID]],Exts[ID],0), MATCH("avgusers", Exts[#Headers],0) )+1, Exts[[#This Row],[avgusers]])</f>
        <v>49</v>
      </c>
      <c r="AG573" s="70"/>
      <c r="AH573" s="70"/>
      <c r="AI573" s="70"/>
    </row>
    <row r="574" spans="1:35" x14ac:dyDescent="0.35">
      <c r="A574" s="72">
        <v>337144</v>
      </c>
      <c r="B574" s="72" t="s">
        <v>2274</v>
      </c>
      <c r="C574" s="72">
        <v>48</v>
      </c>
      <c r="D574" s="72">
        <v>21</v>
      </c>
      <c r="E574" s="68">
        <v>43713</v>
      </c>
      <c r="F574" s="72">
        <v>68</v>
      </c>
      <c r="G574" s="72">
        <v>100</v>
      </c>
      <c r="H574" s="72">
        <v>1</v>
      </c>
      <c r="I574" s="72">
        <v>1</v>
      </c>
      <c r="J574" s="72" t="s">
        <v>2246</v>
      </c>
      <c r="K574" s="72">
        <v>5850439</v>
      </c>
      <c r="L574" s="72"/>
      <c r="M574" s="72"/>
      <c r="N574" s="68">
        <v>42180</v>
      </c>
      <c r="O574" s="68">
        <v>42180</v>
      </c>
      <c r="P574" s="68">
        <v>72686</v>
      </c>
      <c r="Q574" s="68">
        <v>43713</v>
      </c>
      <c r="R574" s="72" t="s">
        <v>5916</v>
      </c>
      <c r="S574" s="72" t="s">
        <v>3058</v>
      </c>
      <c r="T574" s="70">
        <f>IF(Exts[cTB52]=DATE(2099,1,1), 0, IF(Exts[minV]&gt;52, 1, 2))</f>
        <v>1</v>
      </c>
      <c r="U574" s="69">
        <f t="shared" si="18"/>
        <v>0</v>
      </c>
      <c r="V574" s="69">
        <f>IF(Exts[cTB60]=DATE(2099,1,1), 0, IF(Exts[minV]&gt;60.9, 1, 2))</f>
        <v>1</v>
      </c>
      <c r="W574" s="70">
        <f>IF(Exts[cTB61-67]=DATE(2099,1,1), 0, IF(Exts[minV]&gt;67.9, 1, 2))</f>
        <v>0</v>
      </c>
      <c r="X574" s="70">
        <f>IF( OR( Exts[cTB68]=DATE(2099,1,1), Exts[Mext]=0 ), 0, IF( OR( Exts[maxV]&lt;68, Exts[minV]&gt;68 ), 2, 3)  )</f>
        <v>3</v>
      </c>
      <c r="Y574" s="71">
        <f>IF(SUBTOTAL(3,Exts[avgusers]),Exts[avgusers],0)</f>
        <v>48</v>
      </c>
      <c r="Z574" s="69">
        <f ca="1">IF(SUBTOTAL(3,Exts[CurVersion]),TODAY()-Exts[CurVersion],0)</f>
        <v>12</v>
      </c>
      <c r="AA574" s="69">
        <f>IF(Exts[cTB52]=DATE(2099,1,1), 0, Exts[cTB52]-$AA$6)</f>
        <v>-618</v>
      </c>
      <c r="AB574" s="69">
        <f>IF(Exts[[#This Row],[cTB60]]=DATE(2099,1,1), 0, Exts[[#This Row],[cTB60]]-$AA$7)</f>
        <v>-1080</v>
      </c>
      <c r="AC574" s="69">
        <f>IF(Exts[[#This Row],[cTB68]]=DATE(2099,1,1), 0, Exts[[#This Row],[cTB68]]-$AA$8)</f>
        <v>16</v>
      </c>
      <c r="AD574" s="70">
        <f t="shared" si="19"/>
        <v>556</v>
      </c>
      <c r="AE574" s="70"/>
      <c r="AF574" s="70">
        <f>IF(Exts[[#This Row],[OID]], INDEX( Exts[], MATCH(Exts[[#This Row],[OID]],Exts[ID],0), MATCH("avgusers", Exts[#Headers],0) )+1, Exts[[#This Row],[avgusers]])</f>
        <v>48</v>
      </c>
      <c r="AG574" s="70"/>
      <c r="AH574" s="70"/>
      <c r="AI574" s="70"/>
    </row>
    <row r="575" spans="1:35" x14ac:dyDescent="0.35">
      <c r="A575" s="72">
        <v>413680</v>
      </c>
      <c r="B575" s="72" t="s">
        <v>692</v>
      </c>
      <c r="C575" s="72">
        <v>48</v>
      </c>
      <c r="D575" s="72">
        <v>46</v>
      </c>
      <c r="E575" s="68">
        <v>42585</v>
      </c>
      <c r="F575" s="72">
        <v>5</v>
      </c>
      <c r="G575" s="72">
        <v>55</v>
      </c>
      <c r="H575" s="72">
        <v>0</v>
      </c>
      <c r="I575" s="72">
        <v>1</v>
      </c>
      <c r="J575" s="72" t="s">
        <v>351</v>
      </c>
      <c r="K575" s="72">
        <v>397803</v>
      </c>
      <c r="L575" s="72"/>
      <c r="M575" s="72"/>
      <c r="N575" s="68">
        <v>42585</v>
      </c>
      <c r="O575" s="68">
        <v>72686</v>
      </c>
      <c r="P575" s="68">
        <v>72686</v>
      </c>
      <c r="Q575" s="68">
        <v>72686</v>
      </c>
      <c r="R575" s="72" t="s">
        <v>6140</v>
      </c>
      <c r="S575" s="72" t="s">
        <v>6795</v>
      </c>
      <c r="T575" s="70">
        <f>IF(Exts[cTB52]=DATE(2099,1,1), 0, IF(Exts[minV]&gt;52, 1, 2))</f>
        <v>2</v>
      </c>
      <c r="U575" s="69">
        <f t="shared" si="18"/>
        <v>0</v>
      </c>
      <c r="V575" s="69">
        <f>IF(Exts[cTB60]=DATE(2099,1,1), 0, IF(Exts[minV]&gt;60.9, 1, 2))</f>
        <v>0</v>
      </c>
      <c r="W575" s="70">
        <f>IF(Exts[cTB61-67]=DATE(2099,1,1), 0, IF(Exts[minV]&gt;67.9, 1, 2))</f>
        <v>0</v>
      </c>
      <c r="X575" s="70">
        <f>IF( OR( Exts[cTB68]=DATE(2099,1,1), Exts[Mext]=0 ), 0, IF( OR( Exts[maxV]&lt;68, Exts[minV]&gt;68 ), 2, 3)  )</f>
        <v>0</v>
      </c>
      <c r="Y575" s="71">
        <f>IF(SUBTOTAL(3,Exts[avgusers]),Exts[avgusers],0)</f>
        <v>48</v>
      </c>
      <c r="Z575" s="69">
        <f ca="1">IF(SUBTOTAL(3,Exts[CurVersion]),TODAY()-Exts[CurVersion],0)</f>
        <v>1140</v>
      </c>
      <c r="AA575" s="69">
        <f>IF(Exts[cTB52]=DATE(2099,1,1), 0, Exts[cTB52]-$AA$6)</f>
        <v>-213</v>
      </c>
      <c r="AB575" s="69">
        <f>IF(Exts[[#This Row],[cTB60]]=DATE(2099,1,1), 0, Exts[[#This Row],[cTB60]]-$AA$7)</f>
        <v>0</v>
      </c>
      <c r="AC575" s="69">
        <f>IF(Exts[[#This Row],[cTB68]]=DATE(2099,1,1), 0, Exts[[#This Row],[cTB68]]-$AA$8)</f>
        <v>0</v>
      </c>
      <c r="AD575" s="70">
        <f t="shared" si="19"/>
        <v>557</v>
      </c>
      <c r="AE575" s="70"/>
      <c r="AF575" s="70">
        <f>IF(Exts[[#This Row],[OID]], INDEX( Exts[], MATCH(Exts[[#This Row],[OID]],Exts[ID],0), MATCH("avgusers", Exts[#Headers],0) )+1, Exts[[#This Row],[avgusers]])</f>
        <v>48</v>
      </c>
      <c r="AG575" s="70"/>
      <c r="AH575" s="70"/>
      <c r="AI575" s="70"/>
    </row>
    <row r="576" spans="1:35" x14ac:dyDescent="0.35">
      <c r="A576" s="72">
        <v>5109</v>
      </c>
      <c r="B576" s="72" t="s">
        <v>1130</v>
      </c>
      <c r="C576" s="72">
        <v>46</v>
      </c>
      <c r="D576" s="72">
        <v>28</v>
      </c>
      <c r="E576" s="68">
        <v>41639</v>
      </c>
      <c r="F576" s="72">
        <v>3</v>
      </c>
      <c r="G576" s="72">
        <v>31</v>
      </c>
      <c r="H576" s="72">
        <v>0</v>
      </c>
      <c r="I576" s="72">
        <v>1</v>
      </c>
      <c r="J576" s="72" t="s">
        <v>904</v>
      </c>
      <c r="K576" s="72">
        <v>166942</v>
      </c>
      <c r="L576" s="72"/>
      <c r="M576" s="72"/>
      <c r="N576" s="68">
        <v>72686</v>
      </c>
      <c r="O576" s="68">
        <v>72686</v>
      </c>
      <c r="P576" s="68">
        <v>72686</v>
      </c>
      <c r="Q576" s="68">
        <v>72686</v>
      </c>
      <c r="R576" s="72" t="s">
        <v>5312</v>
      </c>
      <c r="S576" s="72" t="s">
        <v>3058</v>
      </c>
      <c r="T576" s="70">
        <f>IF(Exts[cTB52]=DATE(2099,1,1), 0, IF(Exts[minV]&gt;52, 1, 2))</f>
        <v>0</v>
      </c>
      <c r="U576" s="69">
        <f t="shared" si="18"/>
        <v>0</v>
      </c>
      <c r="V576" s="69">
        <f>IF(Exts[cTB60]=DATE(2099,1,1), 0, IF(Exts[minV]&gt;60.9, 1, 2))</f>
        <v>0</v>
      </c>
      <c r="W576" s="70">
        <f>IF(Exts[cTB61-67]=DATE(2099,1,1), 0, IF(Exts[minV]&gt;67.9, 1, 2))</f>
        <v>0</v>
      </c>
      <c r="X576" s="70">
        <f>IF( OR( Exts[cTB68]=DATE(2099,1,1), Exts[Mext]=0 ), 0, IF( OR( Exts[maxV]&lt;68, Exts[minV]&gt;68 ), 2, 3)  )</f>
        <v>0</v>
      </c>
      <c r="Y576" s="71">
        <f>IF(SUBTOTAL(3,Exts[avgusers]),Exts[avgusers],0)</f>
        <v>46</v>
      </c>
      <c r="Z576" s="69">
        <f ca="1">IF(SUBTOTAL(3,Exts[CurVersion]),TODAY()-Exts[CurVersion],0)</f>
        <v>2086</v>
      </c>
      <c r="AA576" s="69">
        <f>IF(Exts[cTB52]=DATE(2099,1,1), 0, Exts[cTB52]-$AA$6)</f>
        <v>0</v>
      </c>
      <c r="AB576" s="69">
        <f>IF(Exts[[#This Row],[cTB60]]=DATE(2099,1,1), 0, Exts[[#This Row],[cTB60]]-$AA$7)</f>
        <v>0</v>
      </c>
      <c r="AC576" s="69">
        <f>IF(Exts[[#This Row],[cTB68]]=DATE(2099,1,1), 0, Exts[[#This Row],[cTB68]]-$AA$8)</f>
        <v>0</v>
      </c>
      <c r="AD576" s="70">
        <f t="shared" si="19"/>
        <v>558</v>
      </c>
      <c r="AE576" s="70"/>
      <c r="AF576" s="70">
        <f>IF(Exts[[#This Row],[OID]], INDEX( Exts[], MATCH(Exts[[#This Row],[OID]],Exts[ID],0), MATCH("avgusers", Exts[#Headers],0) )+1, Exts[[#This Row],[avgusers]])</f>
        <v>46</v>
      </c>
      <c r="AG576" s="70"/>
      <c r="AH576" s="70"/>
      <c r="AI576" s="70"/>
    </row>
    <row r="577" spans="1:35" x14ac:dyDescent="0.35">
      <c r="A577" s="72">
        <v>374924</v>
      </c>
      <c r="B577" s="72" t="s">
        <v>688</v>
      </c>
      <c r="C577" s="72">
        <v>46</v>
      </c>
      <c r="D577" s="72">
        <v>54</v>
      </c>
      <c r="E577" s="68">
        <v>42538</v>
      </c>
      <c r="F577" s="72">
        <v>8</v>
      </c>
      <c r="G577" s="72">
        <v>59</v>
      </c>
      <c r="H577" s="72">
        <v>0</v>
      </c>
      <c r="I577" s="72">
        <v>1</v>
      </c>
      <c r="J577" s="72" t="s">
        <v>324</v>
      </c>
      <c r="K577" s="72">
        <v>5379973</v>
      </c>
      <c r="L577" s="72"/>
      <c r="M577" s="72"/>
      <c r="N577" s="68">
        <v>42537</v>
      </c>
      <c r="O577" s="68">
        <v>72686</v>
      </c>
      <c r="P577" s="68">
        <v>72686</v>
      </c>
      <c r="Q577" s="68">
        <v>72686</v>
      </c>
      <c r="R577" s="72" t="s">
        <v>6034</v>
      </c>
      <c r="S577" s="72" t="s">
        <v>6792</v>
      </c>
      <c r="T577" s="70">
        <f>IF(Exts[cTB52]=DATE(2099,1,1), 0, IF(Exts[minV]&gt;52, 1, 2))</f>
        <v>2</v>
      </c>
      <c r="U577" s="69">
        <f t="shared" si="18"/>
        <v>1</v>
      </c>
      <c r="V577" s="69">
        <f>IF(Exts[cTB60]=DATE(2099,1,1), 0, IF(Exts[minV]&gt;60.9, 1, 2))</f>
        <v>0</v>
      </c>
      <c r="W577" s="70">
        <f>IF(Exts[cTB61-67]=DATE(2099,1,1), 0, IF(Exts[minV]&gt;67.9, 1, 2))</f>
        <v>0</v>
      </c>
      <c r="X577" s="70">
        <f>IF( OR( Exts[cTB68]=DATE(2099,1,1), Exts[Mext]=0 ), 0, IF( OR( Exts[maxV]&lt;68, Exts[minV]&gt;68 ), 2, 3)  )</f>
        <v>0</v>
      </c>
      <c r="Y577" s="71">
        <f>IF(SUBTOTAL(3,Exts[avgusers]),Exts[avgusers],0)</f>
        <v>46</v>
      </c>
      <c r="Z577" s="69">
        <f ca="1">IF(SUBTOTAL(3,Exts[CurVersion]),TODAY()-Exts[CurVersion],0)</f>
        <v>1187</v>
      </c>
      <c r="AA577" s="69">
        <f>IF(Exts[cTB52]=DATE(2099,1,1), 0, Exts[cTB52]-$AA$6)</f>
        <v>-261</v>
      </c>
      <c r="AB577" s="69">
        <f>IF(Exts[[#This Row],[cTB60]]=DATE(2099,1,1), 0, Exts[[#This Row],[cTB60]]-$AA$7)</f>
        <v>0</v>
      </c>
      <c r="AC577" s="69">
        <f>IF(Exts[[#This Row],[cTB68]]=DATE(2099,1,1), 0, Exts[[#This Row],[cTB68]]-$AA$8)</f>
        <v>0</v>
      </c>
      <c r="AD577" s="70">
        <f t="shared" si="19"/>
        <v>559</v>
      </c>
      <c r="AE577" s="70"/>
      <c r="AF577" s="70">
        <f>IF(Exts[[#This Row],[OID]], INDEX( Exts[], MATCH(Exts[[#This Row],[OID]],Exts[ID],0), MATCH("avgusers", Exts[#Headers],0) )+1, Exts[[#This Row],[avgusers]])</f>
        <v>46</v>
      </c>
      <c r="AG577" s="70"/>
      <c r="AH577" s="70"/>
      <c r="AI577" s="70"/>
    </row>
    <row r="578" spans="1:35" x14ac:dyDescent="0.35">
      <c r="A578" s="72">
        <v>706000</v>
      </c>
      <c r="B578" s="72" t="s">
        <v>686</v>
      </c>
      <c r="C578" s="72">
        <v>46</v>
      </c>
      <c r="D578" s="72">
        <v>139</v>
      </c>
      <c r="E578" s="68">
        <v>42576</v>
      </c>
      <c r="F578" s="72">
        <v>38</v>
      </c>
      <c r="G578" s="72">
        <v>52</v>
      </c>
      <c r="H578" s="72">
        <v>0</v>
      </c>
      <c r="I578" s="72">
        <v>2</v>
      </c>
      <c r="J578" s="72" t="s">
        <v>687</v>
      </c>
      <c r="K578" s="72">
        <v>12314278</v>
      </c>
      <c r="L578" s="72">
        <v>12404775</v>
      </c>
      <c r="M578" s="72"/>
      <c r="N578" s="68">
        <v>42576</v>
      </c>
      <c r="O578" s="68">
        <v>72686</v>
      </c>
      <c r="P578" s="68">
        <v>72686</v>
      </c>
      <c r="Q578" s="68">
        <v>72686</v>
      </c>
      <c r="R578" s="72" t="s">
        <v>6552</v>
      </c>
      <c r="S578" s="72" t="s">
        <v>6553</v>
      </c>
      <c r="T578" s="70">
        <f>IF(Exts[cTB52]=DATE(2099,1,1), 0, IF(Exts[minV]&gt;52, 1, 2))</f>
        <v>2</v>
      </c>
      <c r="U578" s="69">
        <f t="shared" si="18"/>
        <v>0</v>
      </c>
      <c r="V578" s="69">
        <f>IF(Exts[cTB60]=DATE(2099,1,1), 0, IF(Exts[minV]&gt;60.9, 1, 2))</f>
        <v>0</v>
      </c>
      <c r="W578" s="70">
        <f>IF(Exts[cTB61-67]=DATE(2099,1,1), 0, IF(Exts[minV]&gt;67.9, 1, 2))</f>
        <v>0</v>
      </c>
      <c r="X578" s="70">
        <f>IF( OR( Exts[cTB68]=DATE(2099,1,1), Exts[Mext]=0 ), 0, IF( OR( Exts[maxV]&lt;68, Exts[minV]&gt;68 ), 2, 3)  )</f>
        <v>0</v>
      </c>
      <c r="Y578" s="71">
        <f>IF(SUBTOTAL(3,Exts[avgusers]),Exts[avgusers],0)</f>
        <v>46</v>
      </c>
      <c r="Z578" s="69">
        <f ca="1">IF(SUBTOTAL(3,Exts[CurVersion]),TODAY()-Exts[CurVersion],0)</f>
        <v>1149</v>
      </c>
      <c r="AA578" s="69">
        <f>IF(Exts[cTB52]=DATE(2099,1,1), 0, Exts[cTB52]-$AA$6)</f>
        <v>-222</v>
      </c>
      <c r="AB578" s="69">
        <f>IF(Exts[[#This Row],[cTB60]]=DATE(2099,1,1), 0, Exts[[#This Row],[cTB60]]-$AA$7)</f>
        <v>0</v>
      </c>
      <c r="AC578" s="69">
        <f>IF(Exts[[#This Row],[cTB68]]=DATE(2099,1,1), 0, Exts[[#This Row],[cTB68]]-$AA$8)</f>
        <v>0</v>
      </c>
      <c r="AD578" s="70">
        <f t="shared" si="19"/>
        <v>560</v>
      </c>
      <c r="AE578" s="70"/>
      <c r="AF578" s="70">
        <f>IF(Exts[[#This Row],[OID]], INDEX( Exts[], MATCH(Exts[[#This Row],[OID]],Exts[ID],0), MATCH("avgusers", Exts[#Headers],0) )+1, Exts[[#This Row],[avgusers]])</f>
        <v>46</v>
      </c>
      <c r="AG578" s="70"/>
      <c r="AH578" s="70"/>
      <c r="AI578" s="70"/>
    </row>
    <row r="579" spans="1:35" x14ac:dyDescent="0.35">
      <c r="A579" s="72">
        <v>301312</v>
      </c>
      <c r="B579" s="72" t="s">
        <v>1141</v>
      </c>
      <c r="C579" s="72">
        <v>45</v>
      </c>
      <c r="D579" s="72">
        <v>24</v>
      </c>
      <c r="E579" s="68">
        <v>41982</v>
      </c>
      <c r="F579" s="72">
        <v>29</v>
      </c>
      <c r="G579" s="72">
        <v>34</v>
      </c>
      <c r="H579" s="72">
        <v>0</v>
      </c>
      <c r="I579" s="72">
        <v>1</v>
      </c>
      <c r="J579" s="72" t="s">
        <v>319</v>
      </c>
      <c r="K579" s="72">
        <v>1891102</v>
      </c>
      <c r="L579" s="72"/>
      <c r="M579" s="72"/>
      <c r="N579" s="68">
        <v>72686</v>
      </c>
      <c r="O579" s="68">
        <v>72686</v>
      </c>
      <c r="P579" s="68">
        <v>72686</v>
      </c>
      <c r="Q579" s="68">
        <v>72686</v>
      </c>
      <c r="R579" s="72" t="s">
        <v>5815</v>
      </c>
      <c r="S579" s="72" t="s">
        <v>5816</v>
      </c>
      <c r="T579" s="70">
        <f>IF(Exts[cTB52]=DATE(2099,1,1), 0, IF(Exts[minV]&gt;52, 1, 2))</f>
        <v>0</v>
      </c>
      <c r="U579" s="69">
        <f t="shared" si="18"/>
        <v>0</v>
      </c>
      <c r="V579" s="69">
        <f>IF(Exts[cTB60]=DATE(2099,1,1), 0, IF(Exts[minV]&gt;60.9, 1, 2))</f>
        <v>0</v>
      </c>
      <c r="W579" s="70">
        <f>IF(Exts[cTB61-67]=DATE(2099,1,1), 0, IF(Exts[minV]&gt;67.9, 1, 2))</f>
        <v>0</v>
      </c>
      <c r="X579" s="70">
        <f>IF( OR( Exts[cTB68]=DATE(2099,1,1), Exts[Mext]=0 ), 0, IF( OR( Exts[maxV]&lt;68, Exts[minV]&gt;68 ), 2, 3)  )</f>
        <v>0</v>
      </c>
      <c r="Y579" s="71">
        <f>IF(SUBTOTAL(3,Exts[avgusers]),Exts[avgusers],0)</f>
        <v>45</v>
      </c>
      <c r="Z579" s="69">
        <f ca="1">IF(SUBTOTAL(3,Exts[CurVersion]),TODAY()-Exts[CurVersion],0)</f>
        <v>1743</v>
      </c>
      <c r="AA579" s="69">
        <f>IF(Exts[cTB52]=DATE(2099,1,1), 0, Exts[cTB52]-$AA$6)</f>
        <v>0</v>
      </c>
      <c r="AB579" s="69">
        <f>IF(Exts[[#This Row],[cTB60]]=DATE(2099,1,1), 0, Exts[[#This Row],[cTB60]]-$AA$7)</f>
        <v>0</v>
      </c>
      <c r="AC579" s="69">
        <f>IF(Exts[[#This Row],[cTB68]]=DATE(2099,1,1), 0, Exts[[#This Row],[cTB68]]-$AA$8)</f>
        <v>0</v>
      </c>
      <c r="AD579" s="70">
        <f t="shared" si="19"/>
        <v>561</v>
      </c>
      <c r="AE579" s="70"/>
      <c r="AF579" s="70">
        <f>IF(Exts[[#This Row],[OID]], INDEX( Exts[], MATCH(Exts[[#This Row],[OID]],Exts[ID],0), MATCH("avgusers", Exts[#Headers],0) )+1, Exts[[#This Row],[avgusers]])</f>
        <v>45</v>
      </c>
      <c r="AG579" s="70"/>
      <c r="AH579" s="70"/>
      <c r="AI579" s="70"/>
    </row>
    <row r="580" spans="1:35" x14ac:dyDescent="0.35">
      <c r="A580" s="72">
        <v>487126</v>
      </c>
      <c r="B580" s="72" t="s">
        <v>2210</v>
      </c>
      <c r="C580" s="72">
        <v>45</v>
      </c>
      <c r="D580" s="72">
        <v>24</v>
      </c>
      <c r="E580" s="68">
        <v>42244</v>
      </c>
      <c r="F580" s="72">
        <v>24</v>
      </c>
      <c r="G580" s="72">
        <v>31</v>
      </c>
      <c r="H580" s="72">
        <v>0</v>
      </c>
      <c r="I580" s="72">
        <v>1</v>
      </c>
      <c r="J580" s="72" t="s">
        <v>76</v>
      </c>
      <c r="K580" s="72">
        <v>182999</v>
      </c>
      <c r="L580" s="72"/>
      <c r="M580" s="72"/>
      <c r="N580" s="68">
        <v>72686</v>
      </c>
      <c r="O580" s="68">
        <v>72686</v>
      </c>
      <c r="P580" s="68">
        <v>72686</v>
      </c>
      <c r="Q580" s="68">
        <v>72686</v>
      </c>
      <c r="R580" s="72" t="s">
        <v>6287</v>
      </c>
      <c r="S580" s="72" t="s">
        <v>6288</v>
      </c>
      <c r="T580" s="70">
        <f>IF(Exts[cTB52]=DATE(2099,1,1), 0, IF(Exts[minV]&gt;52, 1, 2))</f>
        <v>0</v>
      </c>
      <c r="U580" s="69">
        <f t="shared" si="18"/>
        <v>0</v>
      </c>
      <c r="V580" s="69">
        <f>IF(Exts[cTB60]=DATE(2099,1,1), 0, IF(Exts[minV]&gt;60.9, 1, 2))</f>
        <v>0</v>
      </c>
      <c r="W580" s="70">
        <f>IF(Exts[cTB61-67]=DATE(2099,1,1), 0, IF(Exts[minV]&gt;67.9, 1, 2))</f>
        <v>0</v>
      </c>
      <c r="X580" s="70">
        <f>IF( OR( Exts[cTB68]=DATE(2099,1,1), Exts[Mext]=0 ), 0, IF( OR( Exts[maxV]&lt;68, Exts[minV]&gt;68 ), 2, 3)  )</f>
        <v>0</v>
      </c>
      <c r="Y580" s="71">
        <f>IF(SUBTOTAL(3,Exts[avgusers]),Exts[avgusers],0)</f>
        <v>45</v>
      </c>
      <c r="Z580" s="69">
        <f ca="1">IF(SUBTOTAL(3,Exts[CurVersion]),TODAY()-Exts[CurVersion],0)</f>
        <v>1481</v>
      </c>
      <c r="AA580" s="69">
        <f>IF(Exts[cTB52]=DATE(2099,1,1), 0, Exts[cTB52]-$AA$6)</f>
        <v>0</v>
      </c>
      <c r="AB580" s="69">
        <f>IF(Exts[[#This Row],[cTB60]]=DATE(2099,1,1), 0, Exts[[#This Row],[cTB60]]-$AA$7)</f>
        <v>0</v>
      </c>
      <c r="AC580" s="69">
        <f>IF(Exts[[#This Row],[cTB68]]=DATE(2099,1,1), 0, Exts[[#This Row],[cTB68]]-$AA$8)</f>
        <v>0</v>
      </c>
      <c r="AD580" s="70">
        <f t="shared" si="19"/>
        <v>562</v>
      </c>
      <c r="AE580" s="70"/>
      <c r="AF580" s="70">
        <f>IF(Exts[[#This Row],[OID]], INDEX( Exts[], MATCH(Exts[[#This Row],[OID]],Exts[ID],0), MATCH("avgusers", Exts[#Headers],0) )+1, Exts[[#This Row],[avgusers]])</f>
        <v>45</v>
      </c>
      <c r="AG580" s="70"/>
      <c r="AH580" s="70"/>
      <c r="AI580" s="70"/>
    </row>
    <row r="581" spans="1:35" x14ac:dyDescent="0.35">
      <c r="A581" s="72">
        <v>619440</v>
      </c>
      <c r="B581" s="72" t="s">
        <v>1138</v>
      </c>
      <c r="C581" s="72">
        <v>45</v>
      </c>
      <c r="D581" s="72">
        <v>35</v>
      </c>
      <c r="E581" s="68">
        <v>42157</v>
      </c>
      <c r="F581" s="72">
        <v>20</v>
      </c>
      <c r="G581" s="72">
        <v>42</v>
      </c>
      <c r="H581" s="72">
        <v>0</v>
      </c>
      <c r="I581" s="72">
        <v>1</v>
      </c>
      <c r="J581" s="72" t="s">
        <v>118</v>
      </c>
      <c r="K581" s="72">
        <v>11280414</v>
      </c>
      <c r="L581" s="72"/>
      <c r="M581" s="72"/>
      <c r="N581" s="68">
        <v>72686</v>
      </c>
      <c r="O581" s="68">
        <v>72686</v>
      </c>
      <c r="P581" s="68">
        <v>72686</v>
      </c>
      <c r="Q581" s="68">
        <v>72686</v>
      </c>
      <c r="R581" s="72" t="s">
        <v>6442</v>
      </c>
      <c r="S581" s="72" t="s">
        <v>6381</v>
      </c>
      <c r="T581" s="70">
        <f>IF(Exts[cTB52]=DATE(2099,1,1), 0, IF(Exts[minV]&gt;52, 1, 2))</f>
        <v>0</v>
      </c>
      <c r="U581" s="69">
        <f t="shared" si="18"/>
        <v>0</v>
      </c>
      <c r="V581" s="69">
        <f>IF(Exts[cTB60]=DATE(2099,1,1), 0, IF(Exts[minV]&gt;60.9, 1, 2))</f>
        <v>0</v>
      </c>
      <c r="W581" s="70">
        <f>IF(Exts[cTB61-67]=DATE(2099,1,1), 0, IF(Exts[minV]&gt;67.9, 1, 2))</f>
        <v>0</v>
      </c>
      <c r="X581" s="70">
        <f>IF( OR( Exts[cTB68]=DATE(2099,1,1), Exts[Mext]=0 ), 0, IF( OR( Exts[maxV]&lt;68, Exts[minV]&gt;68 ), 2, 3)  )</f>
        <v>0</v>
      </c>
      <c r="Y581" s="71">
        <f>IF(SUBTOTAL(3,Exts[avgusers]),Exts[avgusers],0)</f>
        <v>45</v>
      </c>
      <c r="Z581" s="69">
        <f ca="1">IF(SUBTOTAL(3,Exts[CurVersion]),TODAY()-Exts[CurVersion],0)</f>
        <v>1568</v>
      </c>
      <c r="AA581" s="69">
        <f>IF(Exts[cTB52]=DATE(2099,1,1), 0, Exts[cTB52]-$AA$6)</f>
        <v>0</v>
      </c>
      <c r="AB581" s="69">
        <f>IF(Exts[[#This Row],[cTB60]]=DATE(2099,1,1), 0, Exts[[#This Row],[cTB60]]-$AA$7)</f>
        <v>0</v>
      </c>
      <c r="AC581" s="69">
        <f>IF(Exts[[#This Row],[cTB68]]=DATE(2099,1,1), 0, Exts[[#This Row],[cTB68]]-$AA$8)</f>
        <v>0</v>
      </c>
      <c r="AD581" s="70">
        <f t="shared" si="19"/>
        <v>563</v>
      </c>
      <c r="AE581" s="70"/>
      <c r="AF581" s="70">
        <f>IF(Exts[[#This Row],[OID]], INDEX( Exts[], MATCH(Exts[[#This Row],[OID]],Exts[ID],0), MATCH("avgusers", Exts[#Headers],0) )+1, Exts[[#This Row],[avgusers]])</f>
        <v>45</v>
      </c>
      <c r="AG581" s="70"/>
      <c r="AH581" s="70"/>
      <c r="AI581" s="70"/>
    </row>
    <row r="582" spans="1:35" x14ac:dyDescent="0.35">
      <c r="A582" s="72">
        <v>621692</v>
      </c>
      <c r="B582" s="72" t="s">
        <v>1165</v>
      </c>
      <c r="C582" s="72">
        <v>45</v>
      </c>
      <c r="D582" s="72">
        <v>35</v>
      </c>
      <c r="E582" s="68">
        <v>42166</v>
      </c>
      <c r="F582" s="72">
        <v>20</v>
      </c>
      <c r="G582" s="72">
        <v>42</v>
      </c>
      <c r="H582" s="72">
        <v>0</v>
      </c>
      <c r="I582" s="72">
        <v>1</v>
      </c>
      <c r="J582" s="72" t="s">
        <v>118</v>
      </c>
      <c r="K582" s="72">
        <v>11280414</v>
      </c>
      <c r="L582" s="72"/>
      <c r="M582" s="72"/>
      <c r="N582" s="68">
        <v>72686</v>
      </c>
      <c r="O582" s="68">
        <v>72686</v>
      </c>
      <c r="P582" s="68">
        <v>72686</v>
      </c>
      <c r="Q582" s="68">
        <v>72686</v>
      </c>
      <c r="R582" s="72" t="s">
        <v>6448</v>
      </c>
      <c r="S582" s="72" t="s">
        <v>6381</v>
      </c>
      <c r="T582" s="70">
        <f>IF(Exts[cTB52]=DATE(2099,1,1), 0, IF(Exts[minV]&gt;52, 1, 2))</f>
        <v>0</v>
      </c>
      <c r="U582" s="69">
        <f t="shared" si="18"/>
        <v>0</v>
      </c>
      <c r="V582" s="69">
        <f>IF(Exts[cTB60]=DATE(2099,1,1), 0, IF(Exts[minV]&gt;60.9, 1, 2))</f>
        <v>0</v>
      </c>
      <c r="W582" s="70">
        <f>IF(Exts[cTB61-67]=DATE(2099,1,1), 0, IF(Exts[minV]&gt;67.9, 1, 2))</f>
        <v>0</v>
      </c>
      <c r="X582" s="70">
        <f>IF( OR( Exts[cTB68]=DATE(2099,1,1), Exts[Mext]=0 ), 0, IF( OR( Exts[maxV]&lt;68, Exts[minV]&gt;68 ), 2, 3)  )</f>
        <v>0</v>
      </c>
      <c r="Y582" s="71">
        <f>IF(SUBTOTAL(3,Exts[avgusers]),Exts[avgusers],0)</f>
        <v>45</v>
      </c>
      <c r="Z582" s="69">
        <f ca="1">IF(SUBTOTAL(3,Exts[CurVersion]),TODAY()-Exts[CurVersion],0)</f>
        <v>1559</v>
      </c>
      <c r="AA582" s="69">
        <f>IF(Exts[cTB52]=DATE(2099,1,1), 0, Exts[cTB52]-$AA$6)</f>
        <v>0</v>
      </c>
      <c r="AB582" s="69">
        <f>IF(Exts[[#This Row],[cTB60]]=DATE(2099,1,1), 0, Exts[[#This Row],[cTB60]]-$AA$7)</f>
        <v>0</v>
      </c>
      <c r="AC582" s="69">
        <f>IF(Exts[[#This Row],[cTB68]]=DATE(2099,1,1), 0, Exts[[#This Row],[cTB68]]-$AA$8)</f>
        <v>0</v>
      </c>
      <c r="AD582" s="70">
        <f t="shared" si="19"/>
        <v>564</v>
      </c>
      <c r="AE582" s="70"/>
      <c r="AF582" s="70">
        <f>IF(Exts[[#This Row],[OID]], INDEX( Exts[], MATCH(Exts[[#This Row],[OID]],Exts[ID],0), MATCH("avgusers", Exts[#Headers],0) )+1, Exts[[#This Row],[avgusers]])</f>
        <v>45</v>
      </c>
      <c r="AG582" s="70"/>
      <c r="AH582" s="70"/>
      <c r="AI582" s="70"/>
    </row>
    <row r="583" spans="1:35" x14ac:dyDescent="0.35">
      <c r="A583" s="72">
        <v>9893</v>
      </c>
      <c r="B583" s="72" t="s">
        <v>2139</v>
      </c>
      <c r="C583" s="72">
        <v>44</v>
      </c>
      <c r="D583" s="72">
        <v>27</v>
      </c>
      <c r="E583" s="68">
        <v>42844</v>
      </c>
      <c r="F583" s="72">
        <v>3</v>
      </c>
      <c r="G583" s="72">
        <v>52</v>
      </c>
      <c r="H583" s="72">
        <v>0</v>
      </c>
      <c r="I583" s="72">
        <v>1</v>
      </c>
      <c r="J583" s="72" t="s">
        <v>2140</v>
      </c>
      <c r="K583" s="72">
        <v>9693</v>
      </c>
      <c r="L583" s="72"/>
      <c r="M583" s="72"/>
      <c r="N583" s="68">
        <v>42843</v>
      </c>
      <c r="O583" s="68">
        <v>72686</v>
      </c>
      <c r="P583" s="68">
        <v>72686</v>
      </c>
      <c r="Q583" s="68">
        <v>72686</v>
      </c>
      <c r="R583" s="72" t="s">
        <v>5460</v>
      </c>
      <c r="S583" s="72" t="s">
        <v>3058</v>
      </c>
      <c r="T583" s="70">
        <f>IF(Exts[cTB52]=DATE(2099,1,1), 0, IF(Exts[minV]&gt;52, 1, 2))</f>
        <v>2</v>
      </c>
      <c r="U583" s="69">
        <f t="shared" si="18"/>
        <v>0</v>
      </c>
      <c r="V583" s="69">
        <f>IF(Exts[cTB60]=DATE(2099,1,1), 0, IF(Exts[minV]&gt;60.9, 1, 2))</f>
        <v>0</v>
      </c>
      <c r="W583" s="70">
        <f>IF(Exts[cTB61-67]=DATE(2099,1,1), 0, IF(Exts[minV]&gt;67.9, 1, 2))</f>
        <v>0</v>
      </c>
      <c r="X583" s="70">
        <f>IF( OR( Exts[cTB68]=DATE(2099,1,1), Exts[Mext]=0 ), 0, IF( OR( Exts[maxV]&lt;68, Exts[minV]&gt;68 ), 2, 3)  )</f>
        <v>0</v>
      </c>
      <c r="Y583" s="71">
        <f>IF(SUBTOTAL(3,Exts[avgusers]),Exts[avgusers],0)</f>
        <v>44</v>
      </c>
      <c r="Z583" s="69">
        <f ca="1">IF(SUBTOTAL(3,Exts[CurVersion]),TODAY()-Exts[CurVersion],0)</f>
        <v>881</v>
      </c>
      <c r="AA583" s="69">
        <f>IF(Exts[cTB52]=DATE(2099,1,1), 0, Exts[cTB52]-$AA$6)</f>
        <v>45</v>
      </c>
      <c r="AB583" s="69">
        <f>IF(Exts[[#This Row],[cTB60]]=DATE(2099,1,1), 0, Exts[[#This Row],[cTB60]]-$AA$7)</f>
        <v>0</v>
      </c>
      <c r="AC583" s="69">
        <f>IF(Exts[[#This Row],[cTB68]]=DATE(2099,1,1), 0, Exts[[#This Row],[cTB68]]-$AA$8)</f>
        <v>0</v>
      </c>
      <c r="AD583" s="70">
        <f t="shared" si="19"/>
        <v>565</v>
      </c>
      <c r="AE583" s="70"/>
      <c r="AF583" s="70">
        <f>IF(Exts[[#This Row],[OID]], INDEX( Exts[], MATCH(Exts[[#This Row],[OID]],Exts[ID],0), MATCH("avgusers", Exts[#Headers],0) )+1, Exts[[#This Row],[avgusers]])</f>
        <v>44</v>
      </c>
      <c r="AG583" s="70"/>
      <c r="AH583" s="70"/>
      <c r="AI583" s="70"/>
    </row>
    <row r="584" spans="1:35" x14ac:dyDescent="0.35">
      <c r="A584" s="72">
        <v>126517</v>
      </c>
      <c r="B584" s="72" t="s">
        <v>2141</v>
      </c>
      <c r="C584" s="72">
        <v>44</v>
      </c>
      <c r="D584" s="72">
        <v>21</v>
      </c>
      <c r="E584" s="68">
        <v>40922</v>
      </c>
      <c r="F584" s="72">
        <v>1.5</v>
      </c>
      <c r="G584" s="72">
        <v>9</v>
      </c>
      <c r="H584" s="72">
        <v>0</v>
      </c>
      <c r="I584" s="72">
        <v>1</v>
      </c>
      <c r="J584" s="72" t="s">
        <v>2142</v>
      </c>
      <c r="K584" s="72">
        <v>5261738</v>
      </c>
      <c r="L584" s="72"/>
      <c r="M584" s="72"/>
      <c r="N584" s="68">
        <v>72686</v>
      </c>
      <c r="O584" s="68">
        <v>72686</v>
      </c>
      <c r="P584" s="68">
        <v>72686</v>
      </c>
      <c r="Q584" s="68">
        <v>72686</v>
      </c>
      <c r="R584" s="72" t="s">
        <v>5654</v>
      </c>
      <c r="S584" s="72" t="s">
        <v>3058</v>
      </c>
      <c r="T584" s="70">
        <f>IF(Exts[cTB52]=DATE(2099,1,1), 0, IF(Exts[minV]&gt;52, 1, 2))</f>
        <v>0</v>
      </c>
      <c r="U584" s="69">
        <f t="shared" si="18"/>
        <v>0</v>
      </c>
      <c r="V584" s="69">
        <f>IF(Exts[cTB60]=DATE(2099,1,1), 0, IF(Exts[minV]&gt;60.9, 1, 2))</f>
        <v>0</v>
      </c>
      <c r="W584" s="70">
        <f>IF(Exts[cTB61-67]=DATE(2099,1,1), 0, IF(Exts[minV]&gt;67.9, 1, 2))</f>
        <v>0</v>
      </c>
      <c r="X584" s="70">
        <f>IF( OR( Exts[cTB68]=DATE(2099,1,1), Exts[Mext]=0 ), 0, IF( OR( Exts[maxV]&lt;68, Exts[minV]&gt;68 ), 2, 3)  )</f>
        <v>0</v>
      </c>
      <c r="Y584" s="71">
        <f>IF(SUBTOTAL(3,Exts[avgusers]),Exts[avgusers],0)</f>
        <v>44</v>
      </c>
      <c r="Z584" s="69">
        <f ca="1">IF(SUBTOTAL(3,Exts[CurVersion]),TODAY()-Exts[CurVersion],0)</f>
        <v>2803</v>
      </c>
      <c r="AA584" s="69">
        <f>IF(Exts[cTB52]=DATE(2099,1,1), 0, Exts[cTB52]-$AA$6)</f>
        <v>0</v>
      </c>
      <c r="AB584" s="69">
        <f>IF(Exts[[#This Row],[cTB60]]=DATE(2099,1,1), 0, Exts[[#This Row],[cTB60]]-$AA$7)</f>
        <v>0</v>
      </c>
      <c r="AC584" s="69">
        <f>IF(Exts[[#This Row],[cTB68]]=DATE(2099,1,1), 0, Exts[[#This Row],[cTB68]]-$AA$8)</f>
        <v>0</v>
      </c>
      <c r="AD584" s="70">
        <f t="shared" si="19"/>
        <v>566</v>
      </c>
      <c r="AE584" s="70"/>
      <c r="AF584" s="70">
        <f>IF(Exts[[#This Row],[OID]], INDEX( Exts[], MATCH(Exts[[#This Row],[OID]],Exts[ID],0), MATCH("avgusers", Exts[#Headers],0) )+1, Exts[[#This Row],[avgusers]])</f>
        <v>44</v>
      </c>
      <c r="AG584" s="70"/>
      <c r="AH584" s="70"/>
      <c r="AI584" s="70"/>
    </row>
    <row r="585" spans="1:35" x14ac:dyDescent="0.35">
      <c r="A585" s="72">
        <v>397202</v>
      </c>
      <c r="B585" s="72" t="s">
        <v>1154</v>
      </c>
      <c r="C585" s="72">
        <v>44</v>
      </c>
      <c r="D585" s="72">
        <v>28</v>
      </c>
      <c r="E585" s="68">
        <v>41854</v>
      </c>
      <c r="F585" s="72">
        <v>17</v>
      </c>
      <c r="G585" s="72">
        <v>34</v>
      </c>
      <c r="H585" s="72">
        <v>0</v>
      </c>
      <c r="I585" s="72">
        <v>1</v>
      </c>
      <c r="J585" s="72" t="s">
        <v>313</v>
      </c>
      <c r="K585" s="72">
        <v>4341183</v>
      </c>
      <c r="L585" s="72"/>
      <c r="M585" s="72"/>
      <c r="N585" s="68">
        <v>72686</v>
      </c>
      <c r="O585" s="68">
        <v>72686</v>
      </c>
      <c r="P585" s="68">
        <v>72686</v>
      </c>
      <c r="Q585" s="68">
        <v>72686</v>
      </c>
      <c r="R585" s="72" t="s">
        <v>6093</v>
      </c>
      <c r="S585" s="72" t="s">
        <v>6094</v>
      </c>
      <c r="T585" s="70">
        <f>IF(Exts[cTB52]=DATE(2099,1,1), 0, IF(Exts[minV]&gt;52, 1, 2))</f>
        <v>0</v>
      </c>
      <c r="U585" s="69">
        <f t="shared" si="18"/>
        <v>0</v>
      </c>
      <c r="V585" s="69">
        <f>IF(Exts[cTB60]=DATE(2099,1,1), 0, IF(Exts[minV]&gt;60.9, 1, 2))</f>
        <v>0</v>
      </c>
      <c r="W585" s="70">
        <f>IF(Exts[cTB61-67]=DATE(2099,1,1), 0, IF(Exts[minV]&gt;67.9, 1, 2))</f>
        <v>0</v>
      </c>
      <c r="X585" s="70">
        <f>IF( OR( Exts[cTB68]=DATE(2099,1,1), Exts[Mext]=0 ), 0, IF( OR( Exts[maxV]&lt;68, Exts[minV]&gt;68 ), 2, 3)  )</f>
        <v>0</v>
      </c>
      <c r="Y585" s="71">
        <f>IF(SUBTOTAL(3,Exts[avgusers]),Exts[avgusers],0)</f>
        <v>44</v>
      </c>
      <c r="Z585" s="69">
        <f ca="1">IF(SUBTOTAL(3,Exts[CurVersion]),TODAY()-Exts[CurVersion],0)</f>
        <v>1871</v>
      </c>
      <c r="AA585" s="69">
        <f>IF(Exts[cTB52]=DATE(2099,1,1), 0, Exts[cTB52]-$AA$6)</f>
        <v>0</v>
      </c>
      <c r="AB585" s="69">
        <f>IF(Exts[[#This Row],[cTB60]]=DATE(2099,1,1), 0, Exts[[#This Row],[cTB60]]-$AA$7)</f>
        <v>0</v>
      </c>
      <c r="AC585" s="69">
        <f>IF(Exts[[#This Row],[cTB68]]=DATE(2099,1,1), 0, Exts[[#This Row],[cTB68]]-$AA$8)</f>
        <v>0</v>
      </c>
      <c r="AD585" s="70">
        <f t="shared" si="19"/>
        <v>567</v>
      </c>
      <c r="AE585" s="70"/>
      <c r="AF585" s="70">
        <f>IF(Exts[[#This Row],[OID]], INDEX( Exts[], MATCH(Exts[[#This Row],[OID]],Exts[ID],0), MATCH("avgusers", Exts[#Headers],0) )+1, Exts[[#This Row],[avgusers]])</f>
        <v>44</v>
      </c>
      <c r="AG585" s="70"/>
      <c r="AH585" s="70"/>
      <c r="AI585" s="70"/>
    </row>
    <row r="586" spans="1:35" x14ac:dyDescent="0.35">
      <c r="A586" s="72">
        <v>406038</v>
      </c>
      <c r="B586" s="72" t="s">
        <v>684</v>
      </c>
      <c r="C586" s="72">
        <v>44</v>
      </c>
      <c r="D586" s="72">
        <v>65</v>
      </c>
      <c r="E586" s="68">
        <v>42012</v>
      </c>
      <c r="F586" s="72">
        <v>11</v>
      </c>
      <c r="G586" s="72">
        <v>31</v>
      </c>
      <c r="H586" s="72">
        <v>0</v>
      </c>
      <c r="I586" s="72">
        <v>1</v>
      </c>
      <c r="J586" s="72" t="s">
        <v>352</v>
      </c>
      <c r="K586" s="72">
        <v>6634043</v>
      </c>
      <c r="L586" s="72"/>
      <c r="M586" s="72"/>
      <c r="N586" s="68">
        <v>72686</v>
      </c>
      <c r="O586" s="68">
        <v>72686</v>
      </c>
      <c r="P586" s="68">
        <v>72686</v>
      </c>
      <c r="Q586" s="68">
        <v>72686</v>
      </c>
      <c r="R586" s="72" t="s">
        <v>6113</v>
      </c>
      <c r="S586" s="72" t="s">
        <v>6114</v>
      </c>
      <c r="T586" s="70">
        <f>IF(Exts[cTB52]=DATE(2099,1,1), 0, IF(Exts[minV]&gt;52, 1, 2))</f>
        <v>0</v>
      </c>
      <c r="U586" s="69">
        <f t="shared" si="18"/>
        <v>0</v>
      </c>
      <c r="V586" s="69">
        <f>IF(Exts[cTB60]=DATE(2099,1,1), 0, IF(Exts[minV]&gt;60.9, 1, 2))</f>
        <v>0</v>
      </c>
      <c r="W586" s="70">
        <f>IF(Exts[cTB61-67]=DATE(2099,1,1), 0, IF(Exts[minV]&gt;67.9, 1, 2))</f>
        <v>0</v>
      </c>
      <c r="X586" s="70">
        <f>IF( OR( Exts[cTB68]=DATE(2099,1,1), Exts[Mext]=0 ), 0, IF( OR( Exts[maxV]&lt;68, Exts[minV]&gt;68 ), 2, 3)  )</f>
        <v>0</v>
      </c>
      <c r="Y586" s="71">
        <f>IF(SUBTOTAL(3,Exts[avgusers]),Exts[avgusers],0)</f>
        <v>44</v>
      </c>
      <c r="Z586" s="69">
        <f ca="1">IF(SUBTOTAL(3,Exts[CurVersion]),TODAY()-Exts[CurVersion],0)</f>
        <v>1713</v>
      </c>
      <c r="AA586" s="69">
        <f>IF(Exts[cTB52]=DATE(2099,1,1), 0, Exts[cTB52]-$AA$6)</f>
        <v>0</v>
      </c>
      <c r="AB586" s="69">
        <f>IF(Exts[[#This Row],[cTB60]]=DATE(2099,1,1), 0, Exts[[#This Row],[cTB60]]-$AA$7)</f>
        <v>0</v>
      </c>
      <c r="AC586" s="69">
        <f>IF(Exts[[#This Row],[cTB68]]=DATE(2099,1,1), 0, Exts[[#This Row],[cTB68]]-$AA$8)</f>
        <v>0</v>
      </c>
      <c r="AD586" s="70">
        <f t="shared" si="19"/>
        <v>568</v>
      </c>
      <c r="AE586" s="70"/>
      <c r="AF586" s="70">
        <f>IF(Exts[[#This Row],[OID]], INDEX( Exts[], MATCH(Exts[[#This Row],[OID]],Exts[ID],0), MATCH("avgusers", Exts[#Headers],0) )+1, Exts[[#This Row],[avgusers]])</f>
        <v>44</v>
      </c>
      <c r="AG586" s="70"/>
      <c r="AH586" s="70"/>
      <c r="AI586" s="70"/>
    </row>
    <row r="587" spans="1:35" x14ac:dyDescent="0.35">
      <c r="A587" s="72">
        <v>2947</v>
      </c>
      <c r="B587" s="72" t="s">
        <v>697</v>
      </c>
      <c r="C587" s="72">
        <v>43</v>
      </c>
      <c r="D587" s="72">
        <v>98</v>
      </c>
      <c r="E587" s="68">
        <v>43343</v>
      </c>
      <c r="F587" s="72">
        <v>2</v>
      </c>
      <c r="G587" s="72">
        <v>62</v>
      </c>
      <c r="H587" s="72">
        <v>0</v>
      </c>
      <c r="I587" s="72">
        <v>2</v>
      </c>
      <c r="J587" s="72" t="s">
        <v>2246</v>
      </c>
      <c r="K587" s="72">
        <v>14219</v>
      </c>
      <c r="L587" s="72">
        <v>31014</v>
      </c>
      <c r="M587" s="72"/>
      <c r="N587" s="68">
        <v>42403</v>
      </c>
      <c r="O587" s="68">
        <v>43096</v>
      </c>
      <c r="P587" s="68">
        <v>43304</v>
      </c>
      <c r="Q587" s="68">
        <v>72686</v>
      </c>
      <c r="R587" s="72" t="s">
        <v>5165</v>
      </c>
      <c r="S587" s="72" t="s">
        <v>6749</v>
      </c>
      <c r="T587" s="70">
        <f>IF(Exts[cTB52]=DATE(2099,1,1), 0, IF(Exts[minV]&gt;52, 1, 2))</f>
        <v>2</v>
      </c>
      <c r="U587" s="69">
        <f t="shared" si="18"/>
        <v>1</v>
      </c>
      <c r="V587" s="69">
        <f>IF(Exts[cTB60]=DATE(2099,1,1), 0, IF(Exts[minV]&gt;60.9, 1, 2))</f>
        <v>2</v>
      </c>
      <c r="W587" s="70">
        <f>IF(Exts[cTB61-67]=DATE(2099,1,1), 0, IF(Exts[minV]&gt;67.9, 1, 2))</f>
        <v>2</v>
      </c>
      <c r="X587" s="70">
        <f>IF( OR( Exts[cTB68]=DATE(2099,1,1), Exts[Mext]=0 ), 0, IF( OR( Exts[maxV]&lt;68, Exts[minV]&gt;68 ), 2, 3)  )</f>
        <v>0</v>
      </c>
      <c r="Y587" s="71">
        <f>IF(SUBTOTAL(3,Exts[avgusers]),Exts[avgusers],0)</f>
        <v>43</v>
      </c>
      <c r="Z587" s="69">
        <f ca="1">IF(SUBTOTAL(3,Exts[CurVersion]),TODAY()-Exts[CurVersion],0)</f>
        <v>382</v>
      </c>
      <c r="AA587" s="69">
        <f>IF(Exts[cTB52]=DATE(2099,1,1), 0, Exts[cTB52]-$AA$6)</f>
        <v>-395</v>
      </c>
      <c r="AB587" s="69">
        <f>IF(Exts[[#This Row],[cTB60]]=DATE(2099,1,1), 0, Exts[[#This Row],[cTB60]]-$AA$7)</f>
        <v>-164</v>
      </c>
      <c r="AC587" s="69">
        <f>IF(Exts[[#This Row],[cTB68]]=DATE(2099,1,1), 0, Exts[[#This Row],[cTB68]]-$AA$8)</f>
        <v>0</v>
      </c>
      <c r="AD587" s="70">
        <f t="shared" si="19"/>
        <v>569</v>
      </c>
      <c r="AE587" s="70"/>
      <c r="AF587" s="70">
        <f>IF(Exts[[#This Row],[OID]], INDEX( Exts[], MATCH(Exts[[#This Row],[OID]],Exts[ID],0), MATCH("avgusers", Exts[#Headers],0) )+1, Exts[[#This Row],[avgusers]])</f>
        <v>43</v>
      </c>
      <c r="AG587" s="70"/>
      <c r="AH587" s="70"/>
      <c r="AI587" s="70"/>
    </row>
    <row r="588" spans="1:35" x14ac:dyDescent="0.35">
      <c r="A588" s="72">
        <v>13117</v>
      </c>
      <c r="B588" s="72" t="s">
        <v>1157</v>
      </c>
      <c r="C588" s="72">
        <v>43</v>
      </c>
      <c r="D588" s="72">
        <v>22</v>
      </c>
      <c r="E588" s="68">
        <v>40133</v>
      </c>
      <c r="F588" s="72">
        <v>1.5</v>
      </c>
      <c r="G588" s="72">
        <v>31</v>
      </c>
      <c r="H588" s="72">
        <v>0</v>
      </c>
      <c r="I588" s="72">
        <v>1</v>
      </c>
      <c r="J588" s="72" t="s">
        <v>2246</v>
      </c>
      <c r="K588" s="72">
        <v>4816920</v>
      </c>
      <c r="L588" s="72"/>
      <c r="M588" s="72"/>
      <c r="N588" s="68">
        <v>72686</v>
      </c>
      <c r="O588" s="68">
        <v>72686</v>
      </c>
      <c r="P588" s="68">
        <v>72686</v>
      </c>
      <c r="Q588" s="68">
        <v>72686</v>
      </c>
      <c r="R588" s="72" t="s">
        <v>5525</v>
      </c>
      <c r="S588" s="72" t="s">
        <v>3058</v>
      </c>
      <c r="T588" s="70">
        <f>IF(Exts[cTB52]=DATE(2099,1,1), 0, IF(Exts[minV]&gt;52, 1, 2))</f>
        <v>0</v>
      </c>
      <c r="U588" s="69">
        <f t="shared" si="18"/>
        <v>0</v>
      </c>
      <c r="V588" s="69">
        <f>IF(Exts[cTB60]=DATE(2099,1,1), 0, IF(Exts[minV]&gt;60.9, 1, 2))</f>
        <v>0</v>
      </c>
      <c r="W588" s="70">
        <f>IF(Exts[cTB61-67]=DATE(2099,1,1), 0, IF(Exts[minV]&gt;67.9, 1, 2))</f>
        <v>0</v>
      </c>
      <c r="X588" s="70">
        <f>IF( OR( Exts[cTB68]=DATE(2099,1,1), Exts[Mext]=0 ), 0, IF( OR( Exts[maxV]&lt;68, Exts[minV]&gt;68 ), 2, 3)  )</f>
        <v>0</v>
      </c>
      <c r="Y588" s="71">
        <f>IF(SUBTOTAL(3,Exts[avgusers]),Exts[avgusers],0)</f>
        <v>43</v>
      </c>
      <c r="Z588" s="69">
        <f ca="1">IF(SUBTOTAL(3,Exts[CurVersion]),TODAY()-Exts[CurVersion],0)</f>
        <v>3592</v>
      </c>
      <c r="AA588" s="69">
        <f>IF(Exts[cTB52]=DATE(2099,1,1), 0, Exts[cTB52]-$AA$6)</f>
        <v>0</v>
      </c>
      <c r="AB588" s="69">
        <f>IF(Exts[[#This Row],[cTB60]]=DATE(2099,1,1), 0, Exts[[#This Row],[cTB60]]-$AA$7)</f>
        <v>0</v>
      </c>
      <c r="AC588" s="69">
        <f>IF(Exts[[#This Row],[cTB68]]=DATE(2099,1,1), 0, Exts[[#This Row],[cTB68]]-$AA$8)</f>
        <v>0</v>
      </c>
      <c r="AD588" s="70">
        <f t="shared" si="19"/>
        <v>570</v>
      </c>
      <c r="AE588" s="70"/>
      <c r="AF588" s="70">
        <f>IF(Exts[[#This Row],[OID]], INDEX( Exts[], MATCH(Exts[[#This Row],[OID]],Exts[ID],0), MATCH("avgusers", Exts[#Headers],0) )+1, Exts[[#This Row],[avgusers]])</f>
        <v>43</v>
      </c>
      <c r="AG588" s="70"/>
      <c r="AH588" s="70"/>
      <c r="AI588" s="70"/>
    </row>
    <row r="589" spans="1:35" x14ac:dyDescent="0.35">
      <c r="A589" s="72">
        <v>111151</v>
      </c>
      <c r="B589" s="72" t="s">
        <v>690</v>
      </c>
      <c r="C589" s="72">
        <v>43</v>
      </c>
      <c r="D589" s="72">
        <v>44</v>
      </c>
      <c r="E589" s="68">
        <v>41815</v>
      </c>
      <c r="F589" s="72">
        <v>3</v>
      </c>
      <c r="G589" s="72">
        <v>25</v>
      </c>
      <c r="H589" s="72">
        <v>0</v>
      </c>
      <c r="I589" s="72">
        <v>1</v>
      </c>
      <c r="J589" s="72" t="s">
        <v>454</v>
      </c>
      <c r="K589" s="72">
        <v>1760619</v>
      </c>
      <c r="L589" s="72"/>
      <c r="M589" s="72"/>
      <c r="N589" s="68">
        <v>72686</v>
      </c>
      <c r="O589" s="68">
        <v>72686</v>
      </c>
      <c r="P589" s="68">
        <v>72686</v>
      </c>
      <c r="Q589" s="68">
        <v>72686</v>
      </c>
      <c r="R589" s="72" t="s">
        <v>5646</v>
      </c>
      <c r="S589" s="72" t="s">
        <v>3058</v>
      </c>
      <c r="T589" s="70">
        <f>IF(Exts[cTB52]=DATE(2099,1,1), 0, IF(Exts[minV]&gt;52, 1, 2))</f>
        <v>0</v>
      </c>
      <c r="U589" s="69">
        <f t="shared" si="18"/>
        <v>0</v>
      </c>
      <c r="V589" s="69">
        <f>IF(Exts[cTB60]=DATE(2099,1,1), 0, IF(Exts[minV]&gt;60.9, 1, 2))</f>
        <v>0</v>
      </c>
      <c r="W589" s="70">
        <f>IF(Exts[cTB61-67]=DATE(2099,1,1), 0, IF(Exts[minV]&gt;67.9, 1, 2))</f>
        <v>0</v>
      </c>
      <c r="X589" s="70">
        <f>IF( OR( Exts[cTB68]=DATE(2099,1,1), Exts[Mext]=0 ), 0, IF( OR( Exts[maxV]&lt;68, Exts[minV]&gt;68 ), 2, 3)  )</f>
        <v>0</v>
      </c>
      <c r="Y589" s="71">
        <f>IF(SUBTOTAL(3,Exts[avgusers]),Exts[avgusers],0)</f>
        <v>43</v>
      </c>
      <c r="Z589" s="69">
        <f ca="1">IF(SUBTOTAL(3,Exts[CurVersion]),TODAY()-Exts[CurVersion],0)</f>
        <v>1910</v>
      </c>
      <c r="AA589" s="69">
        <f>IF(Exts[cTB52]=DATE(2099,1,1), 0, Exts[cTB52]-$AA$6)</f>
        <v>0</v>
      </c>
      <c r="AB589" s="69">
        <f>IF(Exts[[#This Row],[cTB60]]=DATE(2099,1,1), 0, Exts[[#This Row],[cTB60]]-$AA$7)</f>
        <v>0</v>
      </c>
      <c r="AC589" s="69">
        <f>IF(Exts[[#This Row],[cTB68]]=DATE(2099,1,1), 0, Exts[[#This Row],[cTB68]]-$AA$8)</f>
        <v>0</v>
      </c>
      <c r="AD589" s="70">
        <f t="shared" si="19"/>
        <v>571</v>
      </c>
      <c r="AE589" s="70"/>
      <c r="AF589" s="70">
        <f>IF(Exts[[#This Row],[OID]], INDEX( Exts[], MATCH(Exts[[#This Row],[OID]],Exts[ID],0), MATCH("avgusers", Exts[#Headers],0) )+1, Exts[[#This Row],[avgusers]])</f>
        <v>43</v>
      </c>
      <c r="AG589" s="70"/>
      <c r="AH589" s="70"/>
      <c r="AI589" s="70"/>
    </row>
    <row r="590" spans="1:35" x14ac:dyDescent="0.35">
      <c r="A590" s="72">
        <v>296790</v>
      </c>
      <c r="B590" s="72" t="s">
        <v>1170</v>
      </c>
      <c r="C590" s="72">
        <v>43</v>
      </c>
      <c r="D590" s="72">
        <v>21</v>
      </c>
      <c r="E590" s="68">
        <v>41659</v>
      </c>
      <c r="F590" s="72">
        <v>3.1</v>
      </c>
      <c r="G590" s="72">
        <v>3.1</v>
      </c>
      <c r="H590" s="72">
        <v>0</v>
      </c>
      <c r="I590" s="72">
        <v>1</v>
      </c>
      <c r="J590" s="72" t="s">
        <v>1171</v>
      </c>
      <c r="K590" s="72">
        <v>5670112</v>
      </c>
      <c r="L590" s="72"/>
      <c r="M590" s="72"/>
      <c r="N590" s="68">
        <v>72686</v>
      </c>
      <c r="O590" s="68">
        <v>72686</v>
      </c>
      <c r="P590" s="68">
        <v>72686</v>
      </c>
      <c r="Q590" s="68">
        <v>72686</v>
      </c>
      <c r="R590" s="72" t="s">
        <v>5812</v>
      </c>
      <c r="S590" s="72" t="s">
        <v>5813</v>
      </c>
      <c r="T590" s="70">
        <f>IF(Exts[cTB52]=DATE(2099,1,1), 0, IF(Exts[minV]&gt;52, 1, 2))</f>
        <v>0</v>
      </c>
      <c r="U590" s="69">
        <f t="shared" si="18"/>
        <v>0</v>
      </c>
      <c r="V590" s="69">
        <f>IF(Exts[cTB60]=DATE(2099,1,1), 0, IF(Exts[minV]&gt;60.9, 1, 2))</f>
        <v>0</v>
      </c>
      <c r="W590" s="70">
        <f>IF(Exts[cTB61-67]=DATE(2099,1,1), 0, IF(Exts[minV]&gt;67.9, 1, 2))</f>
        <v>0</v>
      </c>
      <c r="X590" s="70">
        <f>IF( OR( Exts[cTB68]=DATE(2099,1,1), Exts[Mext]=0 ), 0, IF( OR( Exts[maxV]&lt;68, Exts[minV]&gt;68 ), 2, 3)  )</f>
        <v>0</v>
      </c>
      <c r="Y590" s="71">
        <f>IF(SUBTOTAL(3,Exts[avgusers]),Exts[avgusers],0)</f>
        <v>43</v>
      </c>
      <c r="Z590" s="69">
        <f ca="1">IF(SUBTOTAL(3,Exts[CurVersion]),TODAY()-Exts[CurVersion],0)</f>
        <v>2066</v>
      </c>
      <c r="AA590" s="69">
        <f>IF(Exts[cTB52]=DATE(2099,1,1), 0, Exts[cTB52]-$AA$6)</f>
        <v>0</v>
      </c>
      <c r="AB590" s="69">
        <f>IF(Exts[[#This Row],[cTB60]]=DATE(2099,1,1), 0, Exts[[#This Row],[cTB60]]-$AA$7)</f>
        <v>0</v>
      </c>
      <c r="AC590" s="69">
        <f>IF(Exts[[#This Row],[cTB68]]=DATE(2099,1,1), 0, Exts[[#This Row],[cTB68]]-$AA$8)</f>
        <v>0</v>
      </c>
      <c r="AD590" s="70">
        <f t="shared" si="19"/>
        <v>572</v>
      </c>
      <c r="AE590" s="70"/>
      <c r="AF590" s="70">
        <f>IF(Exts[[#This Row],[OID]], INDEX( Exts[], MATCH(Exts[[#This Row],[OID]],Exts[ID],0), MATCH("avgusers", Exts[#Headers],0) )+1, Exts[[#This Row],[avgusers]])</f>
        <v>43</v>
      </c>
      <c r="AG590" s="70"/>
      <c r="AH590" s="70"/>
      <c r="AI590" s="70"/>
    </row>
    <row r="591" spans="1:35" x14ac:dyDescent="0.35">
      <c r="A591" s="72">
        <v>386241</v>
      </c>
      <c r="B591" s="72" t="s">
        <v>1114</v>
      </c>
      <c r="C591" s="72">
        <v>43</v>
      </c>
      <c r="D591" s="72">
        <v>28</v>
      </c>
      <c r="E591" s="68">
        <v>41122</v>
      </c>
      <c r="F591" s="72">
        <v>10</v>
      </c>
      <c r="G591" s="72">
        <v>24</v>
      </c>
      <c r="H591" s="72">
        <v>0</v>
      </c>
      <c r="I591" s="72">
        <v>1</v>
      </c>
      <c r="J591" s="72" t="s">
        <v>476</v>
      </c>
      <c r="K591" s="72">
        <v>6233267</v>
      </c>
      <c r="L591" s="72"/>
      <c r="M591" s="72"/>
      <c r="N591" s="68">
        <v>72686</v>
      </c>
      <c r="O591" s="68">
        <v>72686</v>
      </c>
      <c r="P591" s="68">
        <v>72686</v>
      </c>
      <c r="Q591" s="68">
        <v>72686</v>
      </c>
      <c r="R591" s="72" t="s">
        <v>6057</v>
      </c>
      <c r="S591" s="72" t="s">
        <v>3058</v>
      </c>
      <c r="T591" s="70">
        <f>IF(Exts[cTB52]=DATE(2099,1,1), 0, IF(Exts[minV]&gt;52, 1, 2))</f>
        <v>0</v>
      </c>
      <c r="U591" s="69">
        <f t="shared" si="18"/>
        <v>0</v>
      </c>
      <c r="V591" s="69">
        <f>IF(Exts[cTB60]=DATE(2099,1,1), 0, IF(Exts[minV]&gt;60.9, 1, 2))</f>
        <v>0</v>
      </c>
      <c r="W591" s="70">
        <f>IF(Exts[cTB61-67]=DATE(2099,1,1), 0, IF(Exts[minV]&gt;67.9, 1, 2))</f>
        <v>0</v>
      </c>
      <c r="X591" s="70">
        <f>IF( OR( Exts[cTB68]=DATE(2099,1,1), Exts[Mext]=0 ), 0, IF( OR( Exts[maxV]&lt;68, Exts[minV]&gt;68 ), 2, 3)  )</f>
        <v>0</v>
      </c>
      <c r="Y591" s="71">
        <f>IF(SUBTOTAL(3,Exts[avgusers]),Exts[avgusers],0)</f>
        <v>43</v>
      </c>
      <c r="Z591" s="69">
        <f ca="1">IF(SUBTOTAL(3,Exts[CurVersion]),TODAY()-Exts[CurVersion],0)</f>
        <v>2603</v>
      </c>
      <c r="AA591" s="69">
        <f>IF(Exts[cTB52]=DATE(2099,1,1), 0, Exts[cTB52]-$AA$6)</f>
        <v>0</v>
      </c>
      <c r="AB591" s="69">
        <f>IF(Exts[[#This Row],[cTB60]]=DATE(2099,1,1), 0, Exts[[#This Row],[cTB60]]-$AA$7)</f>
        <v>0</v>
      </c>
      <c r="AC591" s="69">
        <f>IF(Exts[[#This Row],[cTB68]]=DATE(2099,1,1), 0, Exts[[#This Row],[cTB68]]-$AA$8)</f>
        <v>0</v>
      </c>
      <c r="AD591" s="70">
        <f t="shared" si="19"/>
        <v>573</v>
      </c>
      <c r="AE591" s="70"/>
      <c r="AF591" s="70">
        <f>IF(Exts[[#This Row],[OID]], INDEX( Exts[], MATCH(Exts[[#This Row],[OID]],Exts[ID],0), MATCH("avgusers", Exts[#Headers],0) )+1, Exts[[#This Row],[avgusers]])</f>
        <v>43</v>
      </c>
      <c r="AG591" s="70"/>
      <c r="AH591" s="70"/>
      <c r="AI591" s="70"/>
    </row>
    <row r="592" spans="1:35" x14ac:dyDescent="0.35">
      <c r="A592" s="72">
        <v>630624</v>
      </c>
      <c r="B592" s="72" t="s">
        <v>691</v>
      </c>
      <c r="C592" s="72">
        <v>43</v>
      </c>
      <c r="D592" s="72">
        <v>52</v>
      </c>
      <c r="E592" s="68">
        <v>42208</v>
      </c>
      <c r="F592" s="72">
        <v>20</v>
      </c>
      <c r="G592" s="72">
        <v>42</v>
      </c>
      <c r="H592" s="72">
        <v>0</v>
      </c>
      <c r="I592" s="72">
        <v>1</v>
      </c>
      <c r="J592" s="72" t="s">
        <v>118</v>
      </c>
      <c r="K592" s="72">
        <v>11280414</v>
      </c>
      <c r="L592" s="72"/>
      <c r="M592" s="72"/>
      <c r="N592" s="68">
        <v>72686</v>
      </c>
      <c r="O592" s="68">
        <v>72686</v>
      </c>
      <c r="P592" s="68">
        <v>72686</v>
      </c>
      <c r="Q592" s="68">
        <v>72686</v>
      </c>
      <c r="R592" s="72" t="s">
        <v>6457</v>
      </c>
      <c r="S592" s="72" t="s">
        <v>6381</v>
      </c>
      <c r="T592" s="70">
        <f>IF(Exts[cTB52]=DATE(2099,1,1), 0, IF(Exts[minV]&gt;52, 1, 2))</f>
        <v>0</v>
      </c>
      <c r="U592" s="69">
        <f t="shared" si="18"/>
        <v>0</v>
      </c>
      <c r="V592" s="69">
        <f>IF(Exts[cTB60]=DATE(2099,1,1), 0, IF(Exts[minV]&gt;60.9, 1, 2))</f>
        <v>0</v>
      </c>
      <c r="W592" s="70">
        <f>IF(Exts[cTB61-67]=DATE(2099,1,1), 0, IF(Exts[minV]&gt;67.9, 1, 2))</f>
        <v>0</v>
      </c>
      <c r="X592" s="70">
        <f>IF( OR( Exts[cTB68]=DATE(2099,1,1), Exts[Mext]=0 ), 0, IF( OR( Exts[maxV]&lt;68, Exts[minV]&gt;68 ), 2, 3)  )</f>
        <v>0</v>
      </c>
      <c r="Y592" s="71">
        <f>IF(SUBTOTAL(3,Exts[avgusers]),Exts[avgusers],0)</f>
        <v>43</v>
      </c>
      <c r="Z592" s="69">
        <f ca="1">IF(SUBTOTAL(3,Exts[CurVersion]),TODAY()-Exts[CurVersion],0)</f>
        <v>1517</v>
      </c>
      <c r="AA592" s="69">
        <f>IF(Exts[cTB52]=DATE(2099,1,1), 0, Exts[cTB52]-$AA$6)</f>
        <v>0</v>
      </c>
      <c r="AB592" s="69">
        <f>IF(Exts[[#This Row],[cTB60]]=DATE(2099,1,1), 0, Exts[[#This Row],[cTB60]]-$AA$7)</f>
        <v>0</v>
      </c>
      <c r="AC592" s="69">
        <f>IF(Exts[[#This Row],[cTB68]]=DATE(2099,1,1), 0, Exts[[#This Row],[cTB68]]-$AA$8)</f>
        <v>0</v>
      </c>
      <c r="AD592" s="70">
        <f t="shared" si="19"/>
        <v>574</v>
      </c>
      <c r="AE592" s="70"/>
      <c r="AF592" s="70">
        <f>IF(Exts[[#This Row],[OID]], INDEX( Exts[], MATCH(Exts[[#This Row],[OID]],Exts[ID],0), MATCH("avgusers", Exts[#Headers],0) )+1, Exts[[#This Row],[avgusers]])</f>
        <v>43</v>
      </c>
      <c r="AG592" s="70"/>
      <c r="AH592" s="70"/>
      <c r="AI592" s="70"/>
    </row>
    <row r="593" spans="1:35" x14ac:dyDescent="0.35">
      <c r="A593" s="72">
        <v>696832</v>
      </c>
      <c r="B593" s="72" t="s">
        <v>1166</v>
      </c>
      <c r="C593" s="72">
        <v>43</v>
      </c>
      <c r="D593" s="72">
        <v>33</v>
      </c>
      <c r="E593" s="68">
        <v>42471</v>
      </c>
      <c r="F593" s="72">
        <v>20</v>
      </c>
      <c r="G593" s="72">
        <v>38</v>
      </c>
      <c r="H593" s="72">
        <v>0</v>
      </c>
      <c r="I593" s="72">
        <v>2</v>
      </c>
      <c r="J593" s="72" t="s">
        <v>1167</v>
      </c>
      <c r="K593" s="72">
        <v>12160844</v>
      </c>
      <c r="L593" s="72">
        <v>12232162</v>
      </c>
      <c r="M593" s="72"/>
      <c r="N593" s="68">
        <v>72686</v>
      </c>
      <c r="O593" s="68">
        <v>72686</v>
      </c>
      <c r="P593" s="68">
        <v>72686</v>
      </c>
      <c r="Q593" s="68">
        <v>72686</v>
      </c>
      <c r="R593" s="72" t="s">
        <v>6540</v>
      </c>
      <c r="S593" s="72" t="s">
        <v>3058</v>
      </c>
      <c r="T593" s="70">
        <f>IF(Exts[cTB52]=DATE(2099,1,1), 0, IF(Exts[minV]&gt;52, 1, 2))</f>
        <v>0</v>
      </c>
      <c r="U593" s="69">
        <f t="shared" si="18"/>
        <v>0</v>
      </c>
      <c r="V593" s="69">
        <f>IF(Exts[cTB60]=DATE(2099,1,1), 0, IF(Exts[minV]&gt;60.9, 1, 2))</f>
        <v>0</v>
      </c>
      <c r="W593" s="70">
        <f>IF(Exts[cTB61-67]=DATE(2099,1,1), 0, IF(Exts[minV]&gt;67.9, 1, 2))</f>
        <v>0</v>
      </c>
      <c r="X593" s="70">
        <f>IF( OR( Exts[cTB68]=DATE(2099,1,1), Exts[Mext]=0 ), 0, IF( OR( Exts[maxV]&lt;68, Exts[minV]&gt;68 ), 2, 3)  )</f>
        <v>0</v>
      </c>
      <c r="Y593" s="71">
        <f>IF(SUBTOTAL(3,Exts[avgusers]),Exts[avgusers],0)</f>
        <v>43</v>
      </c>
      <c r="Z593" s="69">
        <f ca="1">IF(SUBTOTAL(3,Exts[CurVersion]),TODAY()-Exts[CurVersion],0)</f>
        <v>1254</v>
      </c>
      <c r="AA593" s="69">
        <f>IF(Exts[cTB52]=DATE(2099,1,1), 0, Exts[cTB52]-$AA$6)</f>
        <v>0</v>
      </c>
      <c r="AB593" s="69">
        <f>IF(Exts[[#This Row],[cTB60]]=DATE(2099,1,1), 0, Exts[[#This Row],[cTB60]]-$AA$7)</f>
        <v>0</v>
      </c>
      <c r="AC593" s="69">
        <f>IF(Exts[[#This Row],[cTB68]]=DATE(2099,1,1), 0, Exts[[#This Row],[cTB68]]-$AA$8)</f>
        <v>0</v>
      </c>
      <c r="AD593" s="70">
        <f t="shared" si="19"/>
        <v>575</v>
      </c>
      <c r="AE593" s="70"/>
      <c r="AF593" s="70">
        <f>IF(Exts[[#This Row],[OID]], INDEX( Exts[], MATCH(Exts[[#This Row],[OID]],Exts[ID],0), MATCH("avgusers", Exts[#Headers],0) )+1, Exts[[#This Row],[avgusers]])</f>
        <v>43</v>
      </c>
      <c r="AG593" s="70"/>
      <c r="AH593" s="70"/>
      <c r="AI593" s="70"/>
    </row>
    <row r="594" spans="1:35" x14ac:dyDescent="0.35">
      <c r="A594" s="72">
        <v>6143</v>
      </c>
      <c r="B594" s="72" t="s">
        <v>1152</v>
      </c>
      <c r="C594" s="72">
        <v>42</v>
      </c>
      <c r="D594" s="72">
        <v>36</v>
      </c>
      <c r="E594" s="68">
        <v>40682</v>
      </c>
      <c r="F594" s="72">
        <v>1.5</v>
      </c>
      <c r="G594" s="72">
        <v>58</v>
      </c>
      <c r="H594" s="72">
        <v>0</v>
      </c>
      <c r="I594" s="72">
        <v>1</v>
      </c>
      <c r="J594" s="72" t="s">
        <v>422</v>
      </c>
      <c r="K594" s="72">
        <v>177630</v>
      </c>
      <c r="L594" s="72"/>
      <c r="M594" s="72"/>
      <c r="N594" s="68">
        <v>40682</v>
      </c>
      <c r="O594" s="68">
        <v>72686</v>
      </c>
      <c r="P594" s="68">
        <v>72686</v>
      </c>
      <c r="Q594" s="68">
        <v>72686</v>
      </c>
      <c r="R594" s="72" t="s">
        <v>5368</v>
      </c>
      <c r="S594" s="72" t="s">
        <v>3058</v>
      </c>
      <c r="T594" s="70">
        <f>IF(Exts[cTB52]=DATE(2099,1,1), 0, IF(Exts[minV]&gt;52, 1, 2))</f>
        <v>2</v>
      </c>
      <c r="U594" s="69">
        <f t="shared" si="18"/>
        <v>1</v>
      </c>
      <c r="V594" s="69">
        <f>IF(Exts[cTB60]=DATE(2099,1,1), 0, IF(Exts[minV]&gt;60.9, 1, 2))</f>
        <v>0</v>
      </c>
      <c r="W594" s="70">
        <f>IF(Exts[cTB61-67]=DATE(2099,1,1), 0, IF(Exts[minV]&gt;67.9, 1, 2))</f>
        <v>0</v>
      </c>
      <c r="X594" s="70">
        <f>IF( OR( Exts[cTB68]=DATE(2099,1,1), Exts[Mext]=0 ), 0, IF( OR( Exts[maxV]&lt;68, Exts[minV]&gt;68 ), 2, 3)  )</f>
        <v>0</v>
      </c>
      <c r="Y594" s="71">
        <f>IF(SUBTOTAL(3,Exts[avgusers]),Exts[avgusers],0)</f>
        <v>42</v>
      </c>
      <c r="Z594" s="69">
        <f ca="1">IF(SUBTOTAL(3,Exts[CurVersion]),TODAY()-Exts[CurVersion],0)</f>
        <v>3043</v>
      </c>
      <c r="AA594" s="69">
        <f>IF(Exts[cTB52]=DATE(2099,1,1), 0, Exts[cTB52]-$AA$6)</f>
        <v>-2116</v>
      </c>
      <c r="AB594" s="69">
        <f>IF(Exts[[#This Row],[cTB60]]=DATE(2099,1,1), 0, Exts[[#This Row],[cTB60]]-$AA$7)</f>
        <v>0</v>
      </c>
      <c r="AC594" s="69">
        <f>IF(Exts[[#This Row],[cTB68]]=DATE(2099,1,1), 0, Exts[[#This Row],[cTB68]]-$AA$8)</f>
        <v>0</v>
      </c>
      <c r="AD594" s="70">
        <f t="shared" si="19"/>
        <v>576</v>
      </c>
      <c r="AE594" s="70"/>
      <c r="AF594" s="70">
        <f>IF(Exts[[#This Row],[OID]], INDEX( Exts[], MATCH(Exts[[#This Row],[OID]],Exts[ID],0), MATCH("avgusers", Exts[#Headers],0) )+1, Exts[[#This Row],[avgusers]])</f>
        <v>42</v>
      </c>
      <c r="AG594" s="70"/>
      <c r="AH594" s="70"/>
      <c r="AI594" s="70"/>
    </row>
    <row r="595" spans="1:35" x14ac:dyDescent="0.35">
      <c r="A595" s="72">
        <v>7162</v>
      </c>
      <c r="B595" s="72" t="s">
        <v>1118</v>
      </c>
      <c r="C595" s="72">
        <v>42</v>
      </c>
      <c r="D595" s="72">
        <v>31</v>
      </c>
      <c r="E595" s="68">
        <v>42350</v>
      </c>
      <c r="F595" s="72">
        <v>38</v>
      </c>
      <c r="G595" s="72">
        <v>38</v>
      </c>
      <c r="H595" s="72">
        <v>0</v>
      </c>
      <c r="I595" s="72">
        <v>2</v>
      </c>
      <c r="J595" s="72" t="s">
        <v>1119</v>
      </c>
      <c r="K595" s="72">
        <v>125461</v>
      </c>
      <c r="L595" s="72">
        <v>11414318</v>
      </c>
      <c r="M595" s="72"/>
      <c r="N595" s="68">
        <v>72686</v>
      </c>
      <c r="O595" s="68">
        <v>72686</v>
      </c>
      <c r="P595" s="68">
        <v>72686</v>
      </c>
      <c r="Q595" s="68">
        <v>72686</v>
      </c>
      <c r="R595" s="72" t="s">
        <v>5401</v>
      </c>
      <c r="S595" s="72" t="s">
        <v>5402</v>
      </c>
      <c r="T595" s="70">
        <f>IF(Exts[cTB52]=DATE(2099,1,1), 0, IF(Exts[minV]&gt;52, 1, 2))</f>
        <v>0</v>
      </c>
      <c r="U595" s="69">
        <f t="shared" si="18"/>
        <v>0</v>
      </c>
      <c r="V595" s="69">
        <f>IF(Exts[cTB60]=DATE(2099,1,1), 0, IF(Exts[minV]&gt;60.9, 1, 2))</f>
        <v>0</v>
      </c>
      <c r="W595" s="70">
        <f>IF(Exts[cTB61-67]=DATE(2099,1,1), 0, IF(Exts[minV]&gt;67.9, 1, 2))</f>
        <v>0</v>
      </c>
      <c r="X595" s="70">
        <f>IF( OR( Exts[cTB68]=DATE(2099,1,1), Exts[Mext]=0 ), 0, IF( OR( Exts[maxV]&lt;68, Exts[minV]&gt;68 ), 2, 3)  )</f>
        <v>0</v>
      </c>
      <c r="Y595" s="71">
        <f>IF(SUBTOTAL(3,Exts[avgusers]),Exts[avgusers],0)</f>
        <v>42</v>
      </c>
      <c r="Z595" s="69">
        <f ca="1">IF(SUBTOTAL(3,Exts[CurVersion]),TODAY()-Exts[CurVersion],0)</f>
        <v>1375</v>
      </c>
      <c r="AA595" s="69">
        <f>IF(Exts[cTB52]=DATE(2099,1,1), 0, Exts[cTB52]-$AA$6)</f>
        <v>0</v>
      </c>
      <c r="AB595" s="69">
        <f>IF(Exts[[#This Row],[cTB60]]=DATE(2099,1,1), 0, Exts[[#This Row],[cTB60]]-$AA$7)</f>
        <v>0</v>
      </c>
      <c r="AC595" s="69">
        <f>IF(Exts[[#This Row],[cTB68]]=DATE(2099,1,1), 0, Exts[[#This Row],[cTB68]]-$AA$8)</f>
        <v>0</v>
      </c>
      <c r="AD595" s="70">
        <f t="shared" si="19"/>
        <v>577</v>
      </c>
      <c r="AE595" s="70"/>
      <c r="AF595" s="70">
        <f>IF(Exts[[#This Row],[OID]], INDEX( Exts[], MATCH(Exts[[#This Row],[OID]],Exts[ID],0), MATCH("avgusers", Exts[#Headers],0) )+1, Exts[[#This Row],[avgusers]])</f>
        <v>42</v>
      </c>
      <c r="AG595" s="70"/>
      <c r="AH595" s="70"/>
      <c r="AI595" s="70"/>
    </row>
    <row r="596" spans="1:35" x14ac:dyDescent="0.35">
      <c r="A596" s="72">
        <v>7307</v>
      </c>
      <c r="B596" s="72" t="s">
        <v>683</v>
      </c>
      <c r="C596" s="72">
        <v>42</v>
      </c>
      <c r="D596" s="72">
        <v>296</v>
      </c>
      <c r="E596" s="68">
        <v>41445</v>
      </c>
      <c r="F596" s="72">
        <v>17</v>
      </c>
      <c r="G596" s="72">
        <v>24</v>
      </c>
      <c r="H596" s="72">
        <v>0</v>
      </c>
      <c r="I596" s="72">
        <v>1</v>
      </c>
      <c r="J596" s="72" t="s">
        <v>71</v>
      </c>
      <c r="K596" s="72">
        <v>7226</v>
      </c>
      <c r="L596" s="72"/>
      <c r="M596" s="72"/>
      <c r="N596" s="68">
        <v>72686</v>
      </c>
      <c r="O596" s="68">
        <v>72686</v>
      </c>
      <c r="P596" s="68">
        <v>72686</v>
      </c>
      <c r="Q596" s="68">
        <v>72686</v>
      </c>
      <c r="R596" s="72" t="s">
        <v>5405</v>
      </c>
      <c r="S596" s="72" t="s">
        <v>6744</v>
      </c>
      <c r="T596" s="70">
        <f>IF(Exts[cTB52]=DATE(2099,1,1), 0, IF(Exts[minV]&gt;52, 1, 2))</f>
        <v>0</v>
      </c>
      <c r="U596" s="69">
        <f t="shared" ref="U596:U659" si="20">IF(AND($F596&lt;=58,$G596&gt;=58),1,0)</f>
        <v>0</v>
      </c>
      <c r="V596" s="69">
        <f>IF(Exts[cTB60]=DATE(2099,1,1), 0, IF(Exts[minV]&gt;60.9, 1, 2))</f>
        <v>0</v>
      </c>
      <c r="W596" s="70">
        <f>IF(Exts[cTB61-67]=DATE(2099,1,1), 0, IF(Exts[minV]&gt;67.9, 1, 2))</f>
        <v>0</v>
      </c>
      <c r="X596" s="70">
        <f>IF( OR( Exts[cTB68]=DATE(2099,1,1), Exts[Mext]=0 ), 0, IF( OR( Exts[maxV]&lt;68, Exts[minV]&gt;68 ), 2, 3)  )</f>
        <v>0</v>
      </c>
      <c r="Y596" s="71">
        <f>IF(SUBTOTAL(3,Exts[avgusers]),Exts[avgusers],0)</f>
        <v>42</v>
      </c>
      <c r="Z596" s="69">
        <f ca="1">IF(SUBTOTAL(3,Exts[CurVersion]),TODAY()-Exts[CurVersion],0)</f>
        <v>2280</v>
      </c>
      <c r="AA596" s="69">
        <f>IF(Exts[cTB52]=DATE(2099,1,1), 0, Exts[cTB52]-$AA$6)</f>
        <v>0</v>
      </c>
      <c r="AB596" s="69">
        <f>IF(Exts[[#This Row],[cTB60]]=DATE(2099,1,1), 0, Exts[[#This Row],[cTB60]]-$AA$7)</f>
        <v>0</v>
      </c>
      <c r="AC596" s="69">
        <f>IF(Exts[[#This Row],[cTB68]]=DATE(2099,1,1), 0, Exts[[#This Row],[cTB68]]-$AA$8)</f>
        <v>0</v>
      </c>
      <c r="AD596" s="70">
        <f t="shared" ref="AD596:AD659" si="21">ROW()-18</f>
        <v>578</v>
      </c>
      <c r="AE596" s="70"/>
      <c r="AF596" s="70">
        <f>IF(Exts[[#This Row],[OID]], INDEX( Exts[], MATCH(Exts[[#This Row],[OID]],Exts[ID],0), MATCH("avgusers", Exts[#Headers],0) )+1, Exts[[#This Row],[avgusers]])</f>
        <v>42</v>
      </c>
      <c r="AG596" s="70"/>
      <c r="AH596" s="70"/>
      <c r="AI596" s="70"/>
    </row>
    <row r="597" spans="1:35" x14ac:dyDescent="0.35">
      <c r="A597" s="72">
        <v>274085</v>
      </c>
      <c r="B597" s="72" t="s">
        <v>1158</v>
      </c>
      <c r="C597" s="72">
        <v>42</v>
      </c>
      <c r="D597" s="72">
        <v>22</v>
      </c>
      <c r="E597" s="68">
        <v>41536</v>
      </c>
      <c r="F597" s="72">
        <v>23</v>
      </c>
      <c r="G597" s="72">
        <v>31</v>
      </c>
      <c r="H597" s="72">
        <v>0</v>
      </c>
      <c r="I597" s="72">
        <v>1</v>
      </c>
      <c r="J597" s="72" t="s">
        <v>900</v>
      </c>
      <c r="K597" s="72">
        <v>5550795</v>
      </c>
      <c r="L597" s="72"/>
      <c r="M597" s="72"/>
      <c r="N597" s="68">
        <v>72686</v>
      </c>
      <c r="O597" s="68">
        <v>72686</v>
      </c>
      <c r="P597" s="68">
        <v>72686</v>
      </c>
      <c r="Q597" s="68">
        <v>72686</v>
      </c>
      <c r="R597" s="72" t="s">
        <v>5779</v>
      </c>
      <c r="S597" s="72" t="s">
        <v>3058</v>
      </c>
      <c r="T597" s="70">
        <f>IF(Exts[cTB52]=DATE(2099,1,1), 0, IF(Exts[minV]&gt;52, 1, 2))</f>
        <v>0</v>
      </c>
      <c r="U597" s="69">
        <f t="shared" si="20"/>
        <v>0</v>
      </c>
      <c r="V597" s="69">
        <f>IF(Exts[cTB60]=DATE(2099,1,1), 0, IF(Exts[minV]&gt;60.9, 1, 2))</f>
        <v>0</v>
      </c>
      <c r="W597" s="70">
        <f>IF(Exts[cTB61-67]=DATE(2099,1,1), 0, IF(Exts[minV]&gt;67.9, 1, 2))</f>
        <v>0</v>
      </c>
      <c r="X597" s="70">
        <f>IF( OR( Exts[cTB68]=DATE(2099,1,1), Exts[Mext]=0 ), 0, IF( OR( Exts[maxV]&lt;68, Exts[minV]&gt;68 ), 2, 3)  )</f>
        <v>0</v>
      </c>
      <c r="Y597" s="71">
        <f>IF(SUBTOTAL(3,Exts[avgusers]),Exts[avgusers],0)</f>
        <v>42</v>
      </c>
      <c r="Z597" s="69">
        <f ca="1">IF(SUBTOTAL(3,Exts[CurVersion]),TODAY()-Exts[CurVersion],0)</f>
        <v>2189</v>
      </c>
      <c r="AA597" s="69">
        <f>IF(Exts[cTB52]=DATE(2099,1,1), 0, Exts[cTB52]-$AA$6)</f>
        <v>0</v>
      </c>
      <c r="AB597" s="69">
        <f>IF(Exts[[#This Row],[cTB60]]=DATE(2099,1,1), 0, Exts[[#This Row],[cTB60]]-$AA$7)</f>
        <v>0</v>
      </c>
      <c r="AC597" s="69">
        <f>IF(Exts[[#This Row],[cTB68]]=DATE(2099,1,1), 0, Exts[[#This Row],[cTB68]]-$AA$8)</f>
        <v>0</v>
      </c>
      <c r="AD597" s="70">
        <f t="shared" si="21"/>
        <v>579</v>
      </c>
      <c r="AE597" s="70"/>
      <c r="AF597" s="70">
        <f>IF(Exts[[#This Row],[OID]], INDEX( Exts[], MATCH(Exts[[#This Row],[OID]],Exts[ID],0), MATCH("avgusers", Exts[#Headers],0) )+1, Exts[[#This Row],[avgusers]])</f>
        <v>42</v>
      </c>
      <c r="AG597" s="70"/>
      <c r="AH597" s="70"/>
      <c r="AI597" s="70"/>
    </row>
    <row r="598" spans="1:35" x14ac:dyDescent="0.35">
      <c r="A598" s="72">
        <v>372712</v>
      </c>
      <c r="B598" s="72" t="s">
        <v>2211</v>
      </c>
      <c r="C598" s="72">
        <v>42</v>
      </c>
      <c r="D598" s="72">
        <v>21</v>
      </c>
      <c r="E598" s="68">
        <v>41047</v>
      </c>
      <c r="F598" s="72">
        <v>1.5</v>
      </c>
      <c r="G598" s="72">
        <v>31</v>
      </c>
      <c r="H598" s="72">
        <v>0</v>
      </c>
      <c r="I598" s="72">
        <v>1</v>
      </c>
      <c r="J598" s="72" t="s">
        <v>837</v>
      </c>
      <c r="K598" s="72">
        <v>228402</v>
      </c>
      <c r="L598" s="72"/>
      <c r="M598" s="72"/>
      <c r="N598" s="68">
        <v>72686</v>
      </c>
      <c r="O598" s="68">
        <v>72686</v>
      </c>
      <c r="P598" s="68">
        <v>72686</v>
      </c>
      <c r="Q598" s="68">
        <v>72686</v>
      </c>
      <c r="R598" s="72" t="s">
        <v>6018</v>
      </c>
      <c r="S598" s="72" t="s">
        <v>3058</v>
      </c>
      <c r="T598" s="70">
        <f>IF(Exts[cTB52]=DATE(2099,1,1), 0, IF(Exts[minV]&gt;52, 1, 2))</f>
        <v>0</v>
      </c>
      <c r="U598" s="69">
        <f t="shared" si="20"/>
        <v>0</v>
      </c>
      <c r="V598" s="69">
        <f>IF(Exts[cTB60]=DATE(2099,1,1), 0, IF(Exts[minV]&gt;60.9, 1, 2))</f>
        <v>0</v>
      </c>
      <c r="W598" s="70">
        <f>IF(Exts[cTB61-67]=DATE(2099,1,1), 0, IF(Exts[minV]&gt;67.9, 1, 2))</f>
        <v>0</v>
      </c>
      <c r="X598" s="70">
        <f>IF( OR( Exts[cTB68]=DATE(2099,1,1), Exts[Mext]=0 ), 0, IF( OR( Exts[maxV]&lt;68, Exts[minV]&gt;68 ), 2, 3)  )</f>
        <v>0</v>
      </c>
      <c r="Y598" s="71">
        <f>IF(SUBTOTAL(3,Exts[avgusers]),Exts[avgusers],0)</f>
        <v>42</v>
      </c>
      <c r="Z598" s="69">
        <f ca="1">IF(SUBTOTAL(3,Exts[CurVersion]),TODAY()-Exts[CurVersion],0)</f>
        <v>2678</v>
      </c>
      <c r="AA598" s="69">
        <f>IF(Exts[cTB52]=DATE(2099,1,1), 0, Exts[cTB52]-$AA$6)</f>
        <v>0</v>
      </c>
      <c r="AB598" s="69">
        <f>IF(Exts[[#This Row],[cTB60]]=DATE(2099,1,1), 0, Exts[[#This Row],[cTB60]]-$AA$7)</f>
        <v>0</v>
      </c>
      <c r="AC598" s="69">
        <f>IF(Exts[[#This Row],[cTB68]]=DATE(2099,1,1), 0, Exts[[#This Row],[cTB68]]-$AA$8)</f>
        <v>0</v>
      </c>
      <c r="AD598" s="70">
        <f t="shared" si="21"/>
        <v>580</v>
      </c>
      <c r="AE598" s="70"/>
      <c r="AF598" s="70">
        <f>IF(Exts[[#This Row],[OID]], INDEX( Exts[], MATCH(Exts[[#This Row],[OID]],Exts[ID],0), MATCH("avgusers", Exts[#Headers],0) )+1, Exts[[#This Row],[avgusers]])</f>
        <v>42</v>
      </c>
      <c r="AG598" s="70"/>
      <c r="AH598" s="70"/>
      <c r="AI598" s="70"/>
    </row>
    <row r="599" spans="1:35" x14ac:dyDescent="0.35">
      <c r="A599" s="72">
        <v>406596</v>
      </c>
      <c r="B599" s="72" t="s">
        <v>1094</v>
      </c>
      <c r="C599" s="72">
        <v>42</v>
      </c>
      <c r="D599" s="72">
        <v>29</v>
      </c>
      <c r="E599" s="68">
        <v>41947</v>
      </c>
      <c r="F599" s="72">
        <v>7</v>
      </c>
      <c r="G599" s="72">
        <v>45</v>
      </c>
      <c r="H599" s="72">
        <v>0</v>
      </c>
      <c r="I599" s="72">
        <v>1</v>
      </c>
      <c r="J599" s="72" t="s">
        <v>1095</v>
      </c>
      <c r="K599" s="72">
        <v>6661660</v>
      </c>
      <c r="L599" s="72"/>
      <c r="M599" s="72"/>
      <c r="N599" s="68">
        <v>72686</v>
      </c>
      <c r="O599" s="68">
        <v>72686</v>
      </c>
      <c r="P599" s="68">
        <v>72686</v>
      </c>
      <c r="Q599" s="68">
        <v>72686</v>
      </c>
      <c r="R599" s="72" t="s">
        <v>6115</v>
      </c>
      <c r="S599" s="72" t="s">
        <v>6116</v>
      </c>
      <c r="T599" s="70">
        <f>IF(Exts[cTB52]=DATE(2099,1,1), 0, IF(Exts[minV]&gt;52, 1, 2))</f>
        <v>0</v>
      </c>
      <c r="U599" s="69">
        <f t="shared" si="20"/>
        <v>0</v>
      </c>
      <c r="V599" s="69">
        <f>IF(Exts[cTB60]=DATE(2099,1,1), 0, IF(Exts[minV]&gt;60.9, 1, 2))</f>
        <v>0</v>
      </c>
      <c r="W599" s="70">
        <f>IF(Exts[cTB61-67]=DATE(2099,1,1), 0, IF(Exts[minV]&gt;67.9, 1, 2))</f>
        <v>0</v>
      </c>
      <c r="X599" s="70">
        <f>IF( OR( Exts[cTB68]=DATE(2099,1,1), Exts[Mext]=0 ), 0, IF( OR( Exts[maxV]&lt;68, Exts[minV]&gt;68 ), 2, 3)  )</f>
        <v>0</v>
      </c>
      <c r="Y599" s="71">
        <f>IF(SUBTOTAL(3,Exts[avgusers]),Exts[avgusers],0)</f>
        <v>42</v>
      </c>
      <c r="Z599" s="69">
        <f ca="1">IF(SUBTOTAL(3,Exts[CurVersion]),TODAY()-Exts[CurVersion],0)</f>
        <v>1778</v>
      </c>
      <c r="AA599" s="69">
        <f>IF(Exts[cTB52]=DATE(2099,1,1), 0, Exts[cTB52]-$AA$6)</f>
        <v>0</v>
      </c>
      <c r="AB599" s="69">
        <f>IF(Exts[[#This Row],[cTB60]]=DATE(2099,1,1), 0, Exts[[#This Row],[cTB60]]-$AA$7)</f>
        <v>0</v>
      </c>
      <c r="AC599" s="69">
        <f>IF(Exts[[#This Row],[cTB68]]=DATE(2099,1,1), 0, Exts[[#This Row],[cTB68]]-$AA$8)</f>
        <v>0</v>
      </c>
      <c r="AD599" s="70">
        <f t="shared" si="21"/>
        <v>581</v>
      </c>
      <c r="AE599" s="70"/>
      <c r="AF599" s="70">
        <f>IF(Exts[[#This Row],[OID]], INDEX( Exts[], MATCH(Exts[[#This Row],[OID]],Exts[ID],0), MATCH("avgusers", Exts[#Headers],0) )+1, Exts[[#This Row],[avgusers]])</f>
        <v>42</v>
      </c>
      <c r="AG599" s="70"/>
      <c r="AH599" s="70"/>
      <c r="AI599" s="70"/>
    </row>
    <row r="600" spans="1:35" x14ac:dyDescent="0.35">
      <c r="A600" s="72">
        <v>63</v>
      </c>
      <c r="B600" s="72" t="s">
        <v>1145</v>
      </c>
      <c r="C600" s="72">
        <v>41</v>
      </c>
      <c r="D600" s="72">
        <v>39</v>
      </c>
      <c r="E600" s="68">
        <v>42147</v>
      </c>
      <c r="F600" s="72">
        <v>1</v>
      </c>
      <c r="G600" s="72">
        <v>38</v>
      </c>
      <c r="H600" s="72">
        <v>0</v>
      </c>
      <c r="I600" s="72">
        <v>1</v>
      </c>
      <c r="J600" s="72" t="s">
        <v>1146</v>
      </c>
      <c r="K600" s="72">
        <v>47</v>
      </c>
      <c r="L600" s="72"/>
      <c r="M600" s="72"/>
      <c r="N600" s="68">
        <v>72686</v>
      </c>
      <c r="O600" s="68">
        <v>72686</v>
      </c>
      <c r="P600" s="68">
        <v>72686</v>
      </c>
      <c r="Q600" s="68">
        <v>72686</v>
      </c>
      <c r="R600" s="72" t="s">
        <v>4921</v>
      </c>
      <c r="S600" s="72" t="s">
        <v>4922</v>
      </c>
      <c r="T600" s="70">
        <f>IF(Exts[cTB52]=DATE(2099,1,1), 0, IF(Exts[minV]&gt;52, 1, 2))</f>
        <v>0</v>
      </c>
      <c r="U600" s="69">
        <f t="shared" si="20"/>
        <v>0</v>
      </c>
      <c r="V600" s="69">
        <f>IF(Exts[cTB60]=DATE(2099,1,1), 0, IF(Exts[minV]&gt;60.9, 1, 2))</f>
        <v>0</v>
      </c>
      <c r="W600" s="70">
        <f>IF(Exts[cTB61-67]=DATE(2099,1,1), 0, IF(Exts[minV]&gt;67.9, 1, 2))</f>
        <v>0</v>
      </c>
      <c r="X600" s="70">
        <f>IF( OR( Exts[cTB68]=DATE(2099,1,1), Exts[Mext]=0 ), 0, IF( OR( Exts[maxV]&lt;68, Exts[minV]&gt;68 ), 2, 3)  )</f>
        <v>0</v>
      </c>
      <c r="Y600" s="71">
        <f>IF(SUBTOTAL(3,Exts[avgusers]),Exts[avgusers],0)</f>
        <v>41</v>
      </c>
      <c r="Z600" s="69">
        <f ca="1">IF(SUBTOTAL(3,Exts[CurVersion]),TODAY()-Exts[CurVersion],0)</f>
        <v>1578</v>
      </c>
      <c r="AA600" s="69">
        <f>IF(Exts[cTB52]=DATE(2099,1,1), 0, Exts[cTB52]-$AA$6)</f>
        <v>0</v>
      </c>
      <c r="AB600" s="69">
        <f>IF(Exts[[#This Row],[cTB60]]=DATE(2099,1,1), 0, Exts[[#This Row],[cTB60]]-$AA$7)</f>
        <v>0</v>
      </c>
      <c r="AC600" s="69">
        <f>IF(Exts[[#This Row],[cTB68]]=DATE(2099,1,1), 0, Exts[[#This Row],[cTB68]]-$AA$8)</f>
        <v>0</v>
      </c>
      <c r="AD600" s="70">
        <f t="shared" si="21"/>
        <v>582</v>
      </c>
      <c r="AE600" s="70"/>
      <c r="AF600" s="70">
        <f>IF(Exts[[#This Row],[OID]], INDEX( Exts[], MATCH(Exts[[#This Row],[OID]],Exts[ID],0), MATCH("avgusers", Exts[#Headers],0) )+1, Exts[[#This Row],[avgusers]])</f>
        <v>41</v>
      </c>
      <c r="AG600" s="70"/>
      <c r="AH600" s="70"/>
      <c r="AI600" s="70"/>
    </row>
    <row r="601" spans="1:35" x14ac:dyDescent="0.35">
      <c r="A601" s="72">
        <v>362472</v>
      </c>
      <c r="B601" s="72" t="s">
        <v>1150</v>
      </c>
      <c r="C601" s="72">
        <v>41</v>
      </c>
      <c r="D601" s="72">
        <v>28</v>
      </c>
      <c r="E601" s="68">
        <v>42637</v>
      </c>
      <c r="F601" s="72">
        <v>10</v>
      </c>
      <c r="G601" s="72">
        <v>52</v>
      </c>
      <c r="H601" s="72">
        <v>0</v>
      </c>
      <c r="I601" s="72">
        <v>1</v>
      </c>
      <c r="J601" s="72" t="s">
        <v>446</v>
      </c>
      <c r="K601" s="72">
        <v>767791</v>
      </c>
      <c r="L601" s="72"/>
      <c r="M601" s="72"/>
      <c r="N601" s="68">
        <v>42637</v>
      </c>
      <c r="O601" s="68">
        <v>72686</v>
      </c>
      <c r="P601" s="68">
        <v>72686</v>
      </c>
      <c r="Q601" s="68">
        <v>72686</v>
      </c>
      <c r="R601" s="72" t="s">
        <v>5983</v>
      </c>
      <c r="S601" s="72" t="s">
        <v>6790</v>
      </c>
      <c r="T601" s="70">
        <f>IF(Exts[cTB52]=DATE(2099,1,1), 0, IF(Exts[minV]&gt;52, 1, 2))</f>
        <v>2</v>
      </c>
      <c r="U601" s="69">
        <f t="shared" si="20"/>
        <v>0</v>
      </c>
      <c r="V601" s="69">
        <f>IF(Exts[cTB60]=DATE(2099,1,1), 0, IF(Exts[minV]&gt;60.9, 1, 2))</f>
        <v>0</v>
      </c>
      <c r="W601" s="70">
        <f>IF(Exts[cTB61-67]=DATE(2099,1,1), 0, IF(Exts[minV]&gt;67.9, 1, 2))</f>
        <v>0</v>
      </c>
      <c r="X601" s="70">
        <f>IF( OR( Exts[cTB68]=DATE(2099,1,1), Exts[Mext]=0 ), 0, IF( OR( Exts[maxV]&lt;68, Exts[minV]&gt;68 ), 2, 3)  )</f>
        <v>0</v>
      </c>
      <c r="Y601" s="71">
        <f>IF(SUBTOTAL(3,Exts[avgusers]),Exts[avgusers],0)</f>
        <v>41</v>
      </c>
      <c r="Z601" s="69">
        <f ca="1">IF(SUBTOTAL(3,Exts[CurVersion]),TODAY()-Exts[CurVersion],0)</f>
        <v>1088</v>
      </c>
      <c r="AA601" s="69">
        <f>IF(Exts[cTB52]=DATE(2099,1,1), 0, Exts[cTB52]-$AA$6)</f>
        <v>-161</v>
      </c>
      <c r="AB601" s="69">
        <f>IF(Exts[[#This Row],[cTB60]]=DATE(2099,1,1), 0, Exts[[#This Row],[cTB60]]-$AA$7)</f>
        <v>0</v>
      </c>
      <c r="AC601" s="69">
        <f>IF(Exts[[#This Row],[cTB68]]=DATE(2099,1,1), 0, Exts[[#This Row],[cTB68]]-$AA$8)</f>
        <v>0</v>
      </c>
      <c r="AD601" s="70">
        <f t="shared" si="21"/>
        <v>583</v>
      </c>
      <c r="AE601" s="70"/>
      <c r="AF601" s="70">
        <f>IF(Exts[[#This Row],[OID]], INDEX( Exts[], MATCH(Exts[[#This Row],[OID]],Exts[ID],0), MATCH("avgusers", Exts[#Headers],0) )+1, Exts[[#This Row],[avgusers]])</f>
        <v>41</v>
      </c>
      <c r="AG601" s="70"/>
      <c r="AH601" s="70"/>
      <c r="AI601" s="70"/>
    </row>
    <row r="602" spans="1:35" x14ac:dyDescent="0.35">
      <c r="A602" s="72">
        <v>422630</v>
      </c>
      <c r="B602" s="72" t="s">
        <v>1149</v>
      </c>
      <c r="C602" s="72">
        <v>41</v>
      </c>
      <c r="D602" s="72">
        <v>28</v>
      </c>
      <c r="E602" s="68">
        <v>41858</v>
      </c>
      <c r="F602" s="72">
        <v>17</v>
      </c>
      <c r="G602" s="72">
        <v>31</v>
      </c>
      <c r="H602" s="72">
        <v>0</v>
      </c>
      <c r="I602" s="72">
        <v>1</v>
      </c>
      <c r="J602" s="72" t="s">
        <v>990</v>
      </c>
      <c r="K602" s="72">
        <v>5121701</v>
      </c>
      <c r="L602" s="72"/>
      <c r="M602" s="72"/>
      <c r="N602" s="68">
        <v>72686</v>
      </c>
      <c r="O602" s="68">
        <v>72686</v>
      </c>
      <c r="P602" s="68">
        <v>72686</v>
      </c>
      <c r="Q602" s="68">
        <v>72686</v>
      </c>
      <c r="R602" s="72" t="s">
        <v>6155</v>
      </c>
      <c r="S602" s="72" t="s">
        <v>6798</v>
      </c>
      <c r="T602" s="70">
        <f>IF(Exts[cTB52]=DATE(2099,1,1), 0, IF(Exts[minV]&gt;52, 1, 2))</f>
        <v>0</v>
      </c>
      <c r="U602" s="69">
        <f t="shared" si="20"/>
        <v>0</v>
      </c>
      <c r="V602" s="69">
        <f>IF(Exts[cTB60]=DATE(2099,1,1), 0, IF(Exts[minV]&gt;60.9, 1, 2))</f>
        <v>0</v>
      </c>
      <c r="W602" s="70">
        <f>IF(Exts[cTB61-67]=DATE(2099,1,1), 0, IF(Exts[minV]&gt;67.9, 1, 2))</f>
        <v>0</v>
      </c>
      <c r="X602" s="70">
        <f>IF( OR( Exts[cTB68]=DATE(2099,1,1), Exts[Mext]=0 ), 0, IF( OR( Exts[maxV]&lt;68, Exts[minV]&gt;68 ), 2, 3)  )</f>
        <v>0</v>
      </c>
      <c r="Y602" s="71">
        <f>IF(SUBTOTAL(3,Exts[avgusers]),Exts[avgusers],0)</f>
        <v>41</v>
      </c>
      <c r="Z602" s="69">
        <f ca="1">IF(SUBTOTAL(3,Exts[CurVersion]),TODAY()-Exts[CurVersion],0)</f>
        <v>1867</v>
      </c>
      <c r="AA602" s="69">
        <f>IF(Exts[cTB52]=DATE(2099,1,1), 0, Exts[cTB52]-$AA$6)</f>
        <v>0</v>
      </c>
      <c r="AB602" s="69">
        <f>IF(Exts[[#This Row],[cTB60]]=DATE(2099,1,1), 0, Exts[[#This Row],[cTB60]]-$AA$7)</f>
        <v>0</v>
      </c>
      <c r="AC602" s="69">
        <f>IF(Exts[[#This Row],[cTB68]]=DATE(2099,1,1), 0, Exts[[#This Row],[cTB68]]-$AA$8)</f>
        <v>0</v>
      </c>
      <c r="AD602" s="70">
        <f t="shared" si="21"/>
        <v>584</v>
      </c>
      <c r="AE602" s="70"/>
      <c r="AF602" s="70">
        <f>IF(Exts[[#This Row],[OID]], INDEX( Exts[], MATCH(Exts[[#This Row],[OID]],Exts[ID],0), MATCH("avgusers", Exts[#Headers],0) )+1, Exts[[#This Row],[avgusers]])</f>
        <v>41</v>
      </c>
      <c r="AG602" s="70"/>
      <c r="AH602" s="70"/>
      <c r="AI602" s="70"/>
    </row>
    <row r="603" spans="1:35" x14ac:dyDescent="0.35">
      <c r="A603" s="72">
        <v>986534</v>
      </c>
      <c r="B603" s="72" t="s">
        <v>1714</v>
      </c>
      <c r="C603" s="72">
        <v>41</v>
      </c>
      <c r="D603" s="72">
        <v>0</v>
      </c>
      <c r="E603" s="68">
        <v>43651</v>
      </c>
      <c r="F603" s="72">
        <v>64</v>
      </c>
      <c r="G603" s="72">
        <v>100</v>
      </c>
      <c r="H603" s="72">
        <v>1</v>
      </c>
      <c r="I603" s="72">
        <v>1</v>
      </c>
      <c r="J603" s="72" t="s">
        <v>1715</v>
      </c>
      <c r="K603" s="72">
        <v>4376648</v>
      </c>
      <c r="L603" s="72"/>
      <c r="M603" s="72"/>
      <c r="N603" s="68">
        <v>72686</v>
      </c>
      <c r="O603" s="68">
        <v>72686</v>
      </c>
      <c r="P603" s="68">
        <v>72686</v>
      </c>
      <c r="Q603" s="68">
        <v>43564</v>
      </c>
      <c r="R603" s="72" t="s">
        <v>6703</v>
      </c>
      <c r="S603" s="72" t="s">
        <v>6704</v>
      </c>
      <c r="T603" s="70">
        <f>IF(Exts[cTB52]=DATE(2099,1,1), 0, IF(Exts[minV]&gt;52, 1, 2))</f>
        <v>0</v>
      </c>
      <c r="U603" s="69">
        <f t="shared" si="20"/>
        <v>0</v>
      </c>
      <c r="V603" s="69">
        <f>IF(Exts[cTB60]=DATE(2099,1,1), 0, IF(Exts[minV]&gt;60.9, 1, 2))</f>
        <v>0</v>
      </c>
      <c r="W603" s="70">
        <f>IF(Exts[cTB61-67]=DATE(2099,1,1), 0, IF(Exts[minV]&gt;67.9, 1, 2))</f>
        <v>0</v>
      </c>
      <c r="X603" s="70">
        <f>IF( OR( Exts[cTB68]=DATE(2099,1,1), Exts[Mext]=0 ), 0, IF( OR( Exts[maxV]&lt;68, Exts[minV]&gt;68 ), 2, 3)  )</f>
        <v>3</v>
      </c>
      <c r="Y603" s="71">
        <f>IF(SUBTOTAL(3,Exts[avgusers]),Exts[avgusers],0)</f>
        <v>41</v>
      </c>
      <c r="Z603" s="69">
        <f ca="1">IF(SUBTOTAL(3,Exts[CurVersion]),TODAY()-Exts[CurVersion],0)</f>
        <v>74</v>
      </c>
      <c r="AA603" s="69">
        <f>IF(Exts[cTB52]=DATE(2099,1,1), 0, Exts[cTB52]-$AA$6)</f>
        <v>0</v>
      </c>
      <c r="AB603" s="69">
        <f>IF(Exts[[#This Row],[cTB60]]=DATE(2099,1,1), 0, Exts[[#This Row],[cTB60]]-$AA$7)</f>
        <v>0</v>
      </c>
      <c r="AC603" s="69">
        <f>IF(Exts[[#This Row],[cTB68]]=DATE(2099,1,1), 0, Exts[[#This Row],[cTB68]]-$AA$8)</f>
        <v>-133</v>
      </c>
      <c r="AD603" s="70">
        <f t="shared" si="21"/>
        <v>585</v>
      </c>
      <c r="AE603" s="70"/>
      <c r="AF603" s="70">
        <f>IF(Exts[[#This Row],[OID]], INDEX( Exts[], MATCH(Exts[[#This Row],[OID]],Exts[ID],0), MATCH("avgusers", Exts[#Headers],0) )+1, Exts[[#This Row],[avgusers]])</f>
        <v>41</v>
      </c>
      <c r="AG603" s="70"/>
      <c r="AH603" s="70"/>
      <c r="AI603" s="70"/>
    </row>
    <row r="604" spans="1:35" x14ac:dyDescent="0.35">
      <c r="A604" s="72">
        <v>51740</v>
      </c>
      <c r="B604" s="72" t="s">
        <v>694</v>
      </c>
      <c r="C604" s="72">
        <v>40</v>
      </c>
      <c r="D604" s="72">
        <v>122</v>
      </c>
      <c r="E604" s="68">
        <v>42097</v>
      </c>
      <c r="F604" s="72">
        <v>3</v>
      </c>
      <c r="G604" s="72">
        <v>51</v>
      </c>
      <c r="H604" s="72">
        <v>0</v>
      </c>
      <c r="I604" s="72">
        <v>1</v>
      </c>
      <c r="J604" s="72" t="s">
        <v>354</v>
      </c>
      <c r="K604" s="72">
        <v>5038481</v>
      </c>
      <c r="L604" s="72"/>
      <c r="M604" s="72"/>
      <c r="N604" s="68">
        <v>72686</v>
      </c>
      <c r="O604" s="68">
        <v>72686</v>
      </c>
      <c r="P604" s="68">
        <v>72686</v>
      </c>
      <c r="Q604" s="68">
        <v>72686</v>
      </c>
      <c r="R604" s="72" t="s">
        <v>5583</v>
      </c>
      <c r="S604" s="72" t="s">
        <v>3058</v>
      </c>
      <c r="T604" s="70">
        <f>IF(Exts[cTB52]=DATE(2099,1,1), 0, IF(Exts[minV]&gt;52, 1, 2))</f>
        <v>0</v>
      </c>
      <c r="U604" s="69">
        <f t="shared" si="20"/>
        <v>0</v>
      </c>
      <c r="V604" s="69">
        <f>IF(Exts[cTB60]=DATE(2099,1,1), 0, IF(Exts[minV]&gt;60.9, 1, 2))</f>
        <v>0</v>
      </c>
      <c r="W604" s="70">
        <f>IF(Exts[cTB61-67]=DATE(2099,1,1), 0, IF(Exts[minV]&gt;67.9, 1, 2))</f>
        <v>0</v>
      </c>
      <c r="X604" s="70">
        <f>IF( OR( Exts[cTB68]=DATE(2099,1,1), Exts[Mext]=0 ), 0, IF( OR( Exts[maxV]&lt;68, Exts[minV]&gt;68 ), 2, 3)  )</f>
        <v>0</v>
      </c>
      <c r="Y604" s="71">
        <f>IF(SUBTOTAL(3,Exts[avgusers]),Exts[avgusers],0)</f>
        <v>40</v>
      </c>
      <c r="Z604" s="69">
        <f ca="1">IF(SUBTOTAL(3,Exts[CurVersion]),TODAY()-Exts[CurVersion],0)</f>
        <v>1628</v>
      </c>
      <c r="AA604" s="69">
        <f>IF(Exts[cTB52]=DATE(2099,1,1), 0, Exts[cTB52]-$AA$6)</f>
        <v>0</v>
      </c>
      <c r="AB604" s="69">
        <f>IF(Exts[[#This Row],[cTB60]]=DATE(2099,1,1), 0, Exts[[#This Row],[cTB60]]-$AA$7)</f>
        <v>0</v>
      </c>
      <c r="AC604" s="69">
        <f>IF(Exts[[#This Row],[cTB68]]=DATE(2099,1,1), 0, Exts[[#This Row],[cTB68]]-$AA$8)</f>
        <v>0</v>
      </c>
      <c r="AD604" s="70">
        <f t="shared" si="21"/>
        <v>586</v>
      </c>
      <c r="AE604" s="70"/>
      <c r="AF604" s="70">
        <f>IF(Exts[[#This Row],[OID]], INDEX( Exts[], MATCH(Exts[[#This Row],[OID]],Exts[ID],0), MATCH("avgusers", Exts[#Headers],0) )+1, Exts[[#This Row],[avgusers]])</f>
        <v>40</v>
      </c>
      <c r="AG604" s="70"/>
      <c r="AH604" s="70"/>
      <c r="AI604" s="70"/>
    </row>
    <row r="605" spans="1:35" x14ac:dyDescent="0.35">
      <c r="A605" s="72">
        <v>9356</v>
      </c>
      <c r="B605" s="72" t="s">
        <v>1183</v>
      </c>
      <c r="C605" s="72">
        <v>39</v>
      </c>
      <c r="D605" s="72">
        <v>27</v>
      </c>
      <c r="E605" s="68">
        <v>42241</v>
      </c>
      <c r="F605" s="72">
        <v>1.5</v>
      </c>
      <c r="G605" s="72">
        <v>60</v>
      </c>
      <c r="H605" s="72">
        <v>0</v>
      </c>
      <c r="I605" s="72">
        <v>1</v>
      </c>
      <c r="J605" s="72" t="s">
        <v>1184</v>
      </c>
      <c r="K605" s="72">
        <v>2830751</v>
      </c>
      <c r="L605" s="72"/>
      <c r="M605" s="72"/>
      <c r="N605" s="68">
        <v>42241</v>
      </c>
      <c r="O605" s="68">
        <v>42241</v>
      </c>
      <c r="P605" s="68">
        <v>72686</v>
      </c>
      <c r="Q605" s="68">
        <v>72686</v>
      </c>
      <c r="R605" s="72" t="s">
        <v>5441</v>
      </c>
      <c r="S605" s="72" t="s">
        <v>5442</v>
      </c>
      <c r="T605" s="70">
        <f>IF(Exts[cTB52]=DATE(2099,1,1), 0, IF(Exts[minV]&gt;52, 1, 2))</f>
        <v>2</v>
      </c>
      <c r="U605" s="69">
        <f t="shared" si="20"/>
        <v>1</v>
      </c>
      <c r="V605" s="69">
        <f>IF(Exts[cTB60]=DATE(2099,1,1), 0, IF(Exts[minV]&gt;60.9, 1, 2))</f>
        <v>2</v>
      </c>
      <c r="W605" s="70">
        <f>IF(Exts[cTB61-67]=DATE(2099,1,1), 0, IF(Exts[minV]&gt;67.9, 1, 2))</f>
        <v>0</v>
      </c>
      <c r="X605" s="70">
        <f>IF( OR( Exts[cTB68]=DATE(2099,1,1), Exts[Mext]=0 ), 0, IF( OR( Exts[maxV]&lt;68, Exts[minV]&gt;68 ), 2, 3)  )</f>
        <v>0</v>
      </c>
      <c r="Y605" s="71">
        <f>IF(SUBTOTAL(3,Exts[avgusers]),Exts[avgusers],0)</f>
        <v>39</v>
      </c>
      <c r="Z605" s="69">
        <f ca="1">IF(SUBTOTAL(3,Exts[CurVersion]),TODAY()-Exts[CurVersion],0)</f>
        <v>1484</v>
      </c>
      <c r="AA605" s="69">
        <f>IF(Exts[cTB52]=DATE(2099,1,1), 0, Exts[cTB52]-$AA$6)</f>
        <v>-557</v>
      </c>
      <c r="AB605" s="69">
        <f>IF(Exts[[#This Row],[cTB60]]=DATE(2099,1,1), 0, Exts[[#This Row],[cTB60]]-$AA$7)</f>
        <v>-1019</v>
      </c>
      <c r="AC605" s="69">
        <f>IF(Exts[[#This Row],[cTB68]]=DATE(2099,1,1), 0, Exts[[#This Row],[cTB68]]-$AA$8)</f>
        <v>0</v>
      </c>
      <c r="AD605" s="70">
        <f t="shared" si="21"/>
        <v>587</v>
      </c>
      <c r="AE605" s="70"/>
      <c r="AF605" s="70">
        <f>IF(Exts[[#This Row],[OID]], INDEX( Exts[], MATCH(Exts[[#This Row],[OID]],Exts[ID],0), MATCH("avgusers", Exts[#Headers],0) )+1, Exts[[#This Row],[avgusers]])</f>
        <v>39</v>
      </c>
      <c r="AG605" s="70"/>
      <c r="AH605" s="70"/>
      <c r="AI605" s="70"/>
    </row>
    <row r="606" spans="1:35" x14ac:dyDescent="0.35">
      <c r="A606" s="72">
        <v>75914</v>
      </c>
      <c r="B606" s="72" t="s">
        <v>1172</v>
      </c>
      <c r="C606" s="72">
        <v>39</v>
      </c>
      <c r="D606" s="72">
        <v>31</v>
      </c>
      <c r="E606" s="68">
        <v>40385</v>
      </c>
      <c r="F606" s="72">
        <v>3</v>
      </c>
      <c r="G606" s="72">
        <v>31</v>
      </c>
      <c r="H606" s="72">
        <v>0</v>
      </c>
      <c r="I606" s="72">
        <v>1</v>
      </c>
      <c r="J606" s="72" t="s">
        <v>1173</v>
      </c>
      <c r="K606" s="72">
        <v>4154908</v>
      </c>
      <c r="L606" s="72"/>
      <c r="M606" s="72"/>
      <c r="N606" s="68">
        <v>72686</v>
      </c>
      <c r="O606" s="68">
        <v>72686</v>
      </c>
      <c r="P606" s="68">
        <v>72686</v>
      </c>
      <c r="Q606" s="68">
        <v>72686</v>
      </c>
      <c r="R606" s="72" t="s">
        <v>5627</v>
      </c>
      <c r="S606" s="72" t="s">
        <v>5628</v>
      </c>
      <c r="T606" s="70">
        <f>IF(Exts[cTB52]=DATE(2099,1,1), 0, IF(Exts[minV]&gt;52, 1, 2))</f>
        <v>0</v>
      </c>
      <c r="U606" s="69">
        <f t="shared" si="20"/>
        <v>0</v>
      </c>
      <c r="V606" s="69">
        <f>IF(Exts[cTB60]=DATE(2099,1,1), 0, IF(Exts[minV]&gt;60.9, 1, 2))</f>
        <v>0</v>
      </c>
      <c r="W606" s="70">
        <f>IF(Exts[cTB61-67]=DATE(2099,1,1), 0, IF(Exts[minV]&gt;67.9, 1, 2))</f>
        <v>0</v>
      </c>
      <c r="X606" s="70">
        <f>IF( OR( Exts[cTB68]=DATE(2099,1,1), Exts[Mext]=0 ), 0, IF( OR( Exts[maxV]&lt;68, Exts[minV]&gt;68 ), 2, 3)  )</f>
        <v>0</v>
      </c>
      <c r="Y606" s="71">
        <f>IF(SUBTOTAL(3,Exts[avgusers]),Exts[avgusers],0)</f>
        <v>39</v>
      </c>
      <c r="Z606" s="69">
        <f ca="1">IF(SUBTOTAL(3,Exts[CurVersion]),TODAY()-Exts[CurVersion],0)</f>
        <v>3340</v>
      </c>
      <c r="AA606" s="69">
        <f>IF(Exts[cTB52]=DATE(2099,1,1), 0, Exts[cTB52]-$AA$6)</f>
        <v>0</v>
      </c>
      <c r="AB606" s="69">
        <f>IF(Exts[[#This Row],[cTB60]]=DATE(2099,1,1), 0, Exts[[#This Row],[cTB60]]-$AA$7)</f>
        <v>0</v>
      </c>
      <c r="AC606" s="69">
        <f>IF(Exts[[#This Row],[cTB68]]=DATE(2099,1,1), 0, Exts[[#This Row],[cTB68]]-$AA$8)</f>
        <v>0</v>
      </c>
      <c r="AD606" s="70">
        <f t="shared" si="21"/>
        <v>588</v>
      </c>
      <c r="AE606" s="70"/>
      <c r="AF606" s="70">
        <f>IF(Exts[[#This Row],[OID]], INDEX( Exts[], MATCH(Exts[[#This Row],[OID]],Exts[ID],0), MATCH("avgusers", Exts[#Headers],0) )+1, Exts[[#This Row],[avgusers]])</f>
        <v>39</v>
      </c>
      <c r="AG606" s="70"/>
      <c r="AH606" s="70"/>
      <c r="AI606" s="70"/>
    </row>
    <row r="607" spans="1:35" x14ac:dyDescent="0.35">
      <c r="A607" s="72">
        <v>326825</v>
      </c>
      <c r="B607" s="72" t="s">
        <v>1115</v>
      </c>
      <c r="C607" s="72">
        <v>39</v>
      </c>
      <c r="D607" s="72">
        <v>23</v>
      </c>
      <c r="E607" s="68">
        <v>40749</v>
      </c>
      <c r="F607" s="72">
        <v>3</v>
      </c>
      <c r="G607" s="72">
        <v>24</v>
      </c>
      <c r="H607" s="72">
        <v>0</v>
      </c>
      <c r="I607" s="72">
        <v>1</v>
      </c>
      <c r="J607" s="72" t="s">
        <v>915</v>
      </c>
      <c r="K607" s="72">
        <v>5115653</v>
      </c>
      <c r="L607" s="72"/>
      <c r="M607" s="72"/>
      <c r="N607" s="68">
        <v>72686</v>
      </c>
      <c r="O607" s="68">
        <v>72686</v>
      </c>
      <c r="P607" s="68">
        <v>72686</v>
      </c>
      <c r="Q607" s="68">
        <v>72686</v>
      </c>
      <c r="R607" s="72" t="s">
        <v>5878</v>
      </c>
      <c r="S607" s="72" t="s">
        <v>3058</v>
      </c>
      <c r="T607" s="70">
        <f>IF(Exts[cTB52]=DATE(2099,1,1), 0, IF(Exts[minV]&gt;52, 1, 2))</f>
        <v>0</v>
      </c>
      <c r="U607" s="69">
        <f t="shared" si="20"/>
        <v>0</v>
      </c>
      <c r="V607" s="69">
        <f>IF(Exts[cTB60]=DATE(2099,1,1), 0, IF(Exts[minV]&gt;60.9, 1, 2))</f>
        <v>0</v>
      </c>
      <c r="W607" s="70">
        <f>IF(Exts[cTB61-67]=DATE(2099,1,1), 0, IF(Exts[minV]&gt;67.9, 1, 2))</f>
        <v>0</v>
      </c>
      <c r="X607" s="70">
        <f>IF( OR( Exts[cTB68]=DATE(2099,1,1), Exts[Mext]=0 ), 0, IF( OR( Exts[maxV]&lt;68, Exts[minV]&gt;68 ), 2, 3)  )</f>
        <v>0</v>
      </c>
      <c r="Y607" s="71">
        <f>IF(SUBTOTAL(3,Exts[avgusers]),Exts[avgusers],0)</f>
        <v>39</v>
      </c>
      <c r="Z607" s="69">
        <f ca="1">IF(SUBTOTAL(3,Exts[CurVersion]),TODAY()-Exts[CurVersion],0)</f>
        <v>2976</v>
      </c>
      <c r="AA607" s="69">
        <f>IF(Exts[cTB52]=DATE(2099,1,1), 0, Exts[cTB52]-$AA$6)</f>
        <v>0</v>
      </c>
      <c r="AB607" s="69">
        <f>IF(Exts[[#This Row],[cTB60]]=DATE(2099,1,1), 0, Exts[[#This Row],[cTB60]]-$AA$7)</f>
        <v>0</v>
      </c>
      <c r="AC607" s="69">
        <f>IF(Exts[[#This Row],[cTB68]]=DATE(2099,1,1), 0, Exts[[#This Row],[cTB68]]-$AA$8)</f>
        <v>0</v>
      </c>
      <c r="AD607" s="70">
        <f t="shared" si="21"/>
        <v>589</v>
      </c>
      <c r="AE607" s="70"/>
      <c r="AF607" s="70">
        <f>IF(Exts[[#This Row],[OID]], INDEX( Exts[], MATCH(Exts[[#This Row],[OID]],Exts[ID],0), MATCH("avgusers", Exts[#Headers],0) )+1, Exts[[#This Row],[avgusers]])</f>
        <v>39</v>
      </c>
      <c r="AG607" s="70"/>
      <c r="AH607" s="70"/>
      <c r="AI607" s="70"/>
    </row>
    <row r="608" spans="1:35" x14ac:dyDescent="0.35">
      <c r="A608" s="72">
        <v>358679</v>
      </c>
      <c r="B608" s="72" t="s">
        <v>693</v>
      </c>
      <c r="C608" s="72">
        <v>39</v>
      </c>
      <c r="D608" s="72">
        <v>911</v>
      </c>
      <c r="E608" s="68">
        <v>42753</v>
      </c>
      <c r="F608" s="72">
        <v>35</v>
      </c>
      <c r="G608" s="72">
        <v>56</v>
      </c>
      <c r="H608" s="72">
        <v>0</v>
      </c>
      <c r="I608" s="72">
        <v>1</v>
      </c>
      <c r="J608" s="72" t="s">
        <v>336</v>
      </c>
      <c r="K608" s="72" t="s">
        <v>448</v>
      </c>
      <c r="L608" s="72">
        <v>5971761</v>
      </c>
      <c r="M608" s="72"/>
      <c r="N608" s="72"/>
      <c r="O608" s="68">
        <v>42499</v>
      </c>
      <c r="P608" s="68">
        <v>72686</v>
      </c>
      <c r="Q608" s="68">
        <v>72686</v>
      </c>
      <c r="R608" s="68">
        <v>72686</v>
      </c>
      <c r="S608" s="72" t="s">
        <v>6730</v>
      </c>
      <c r="T608" s="70">
        <f>IF(Exts[cTB52]=DATE(2099,1,1), 0, IF(Exts[minV]&gt;52, 1, 2))</f>
        <v>2</v>
      </c>
      <c r="U608" s="69">
        <f t="shared" si="20"/>
        <v>0</v>
      </c>
      <c r="V608" s="69">
        <f>IF(Exts[cTB60]=DATE(2099,1,1), 0, IF(Exts[minV]&gt;60.9, 1, 2))</f>
        <v>2</v>
      </c>
      <c r="W608" s="70">
        <f>IF(Exts[cTB61-67]=DATE(2099,1,1), 0, IF(Exts[minV]&gt;67.9, 1, 2))</f>
        <v>0</v>
      </c>
      <c r="X608" s="70">
        <f>IF( OR( Exts[cTB68]=DATE(2099,1,1), Exts[Mext]=0 ), 0, IF( OR( Exts[maxV]&lt;68, Exts[minV]&gt;68 ), 2, 3)  )</f>
        <v>0</v>
      </c>
      <c r="Y608" s="71">
        <f>IF(SUBTOTAL(3,Exts[avgusers]),Exts[avgusers],0)</f>
        <v>39</v>
      </c>
      <c r="Z608" s="69">
        <f ca="1">IF(SUBTOTAL(3,Exts[CurVersion]),TODAY()-Exts[CurVersion],0)</f>
        <v>972</v>
      </c>
      <c r="AA608" s="69">
        <f>IF(Exts[cTB52]=DATE(2099,1,1), 0, Exts[cTB52]-$AA$6)</f>
        <v>-42798</v>
      </c>
      <c r="AB608" s="69">
        <f>IF(Exts[[#This Row],[cTB60]]=DATE(2099,1,1), 0, Exts[[#This Row],[cTB60]]-$AA$7)</f>
        <v>-761</v>
      </c>
      <c r="AC608" s="69">
        <f>IF(Exts[[#This Row],[cTB68]]=DATE(2099,1,1), 0, Exts[[#This Row],[cTB68]]-$AA$8)</f>
        <v>0</v>
      </c>
      <c r="AD608" s="70">
        <f t="shared" si="21"/>
        <v>590</v>
      </c>
      <c r="AE608" s="70"/>
      <c r="AF608" s="70">
        <f>IF(Exts[[#This Row],[OID]], INDEX( Exts[], MATCH(Exts[[#This Row],[OID]],Exts[ID],0), MATCH("avgusers", Exts[#Headers],0) )+1, Exts[[#This Row],[avgusers]])</f>
        <v>39</v>
      </c>
      <c r="AG608" s="70"/>
      <c r="AH608" s="70"/>
      <c r="AI608" s="70"/>
    </row>
    <row r="609" spans="1:35" x14ac:dyDescent="0.35">
      <c r="A609" s="72">
        <v>395696</v>
      </c>
      <c r="B609" s="72" t="s">
        <v>2144</v>
      </c>
      <c r="C609" s="72">
        <v>39</v>
      </c>
      <c r="D609" s="72">
        <v>22</v>
      </c>
      <c r="E609" s="68">
        <v>43334</v>
      </c>
      <c r="F609" s="72">
        <v>8</v>
      </c>
      <c r="G609" s="72">
        <v>60</v>
      </c>
      <c r="H609" s="72">
        <v>0</v>
      </c>
      <c r="I609" s="72">
        <v>1</v>
      </c>
      <c r="J609" s="72" t="s">
        <v>2145</v>
      </c>
      <c r="K609" s="72">
        <v>5549519</v>
      </c>
      <c r="L609" s="72"/>
      <c r="M609" s="72"/>
      <c r="N609" s="68">
        <v>43333</v>
      </c>
      <c r="O609" s="68">
        <v>43333</v>
      </c>
      <c r="P609" s="68">
        <v>72686</v>
      </c>
      <c r="Q609" s="68">
        <v>72686</v>
      </c>
      <c r="R609" s="72" t="s">
        <v>6087</v>
      </c>
      <c r="S609" s="72" t="s">
        <v>6088</v>
      </c>
      <c r="T609" s="70">
        <f>IF(Exts[cTB52]=DATE(2099,1,1), 0, IF(Exts[minV]&gt;52, 1, 2))</f>
        <v>2</v>
      </c>
      <c r="U609" s="69">
        <f t="shared" si="20"/>
        <v>1</v>
      </c>
      <c r="V609" s="69">
        <f>IF(Exts[cTB60]=DATE(2099,1,1), 0, IF(Exts[minV]&gt;60.9, 1, 2))</f>
        <v>2</v>
      </c>
      <c r="W609" s="70">
        <f>IF(Exts[cTB61-67]=DATE(2099,1,1), 0, IF(Exts[minV]&gt;67.9, 1, 2))</f>
        <v>0</v>
      </c>
      <c r="X609" s="70">
        <f>IF( OR( Exts[cTB68]=DATE(2099,1,1), Exts[Mext]=0 ), 0, IF( OR( Exts[maxV]&lt;68, Exts[minV]&gt;68 ), 2, 3)  )</f>
        <v>0</v>
      </c>
      <c r="Y609" s="71">
        <f>IF(SUBTOTAL(3,Exts[avgusers]),Exts[avgusers],0)</f>
        <v>39</v>
      </c>
      <c r="Z609" s="69">
        <f ca="1">IF(SUBTOTAL(3,Exts[CurVersion]),TODAY()-Exts[CurVersion],0)</f>
        <v>391</v>
      </c>
      <c r="AA609" s="69">
        <f>IF(Exts[cTB52]=DATE(2099,1,1), 0, Exts[cTB52]-$AA$6)</f>
        <v>535</v>
      </c>
      <c r="AB609" s="69">
        <f>IF(Exts[[#This Row],[cTB60]]=DATE(2099,1,1), 0, Exts[[#This Row],[cTB60]]-$AA$7)</f>
        <v>73</v>
      </c>
      <c r="AC609" s="69">
        <f>IF(Exts[[#This Row],[cTB68]]=DATE(2099,1,1), 0, Exts[[#This Row],[cTB68]]-$AA$8)</f>
        <v>0</v>
      </c>
      <c r="AD609" s="70">
        <f t="shared" si="21"/>
        <v>591</v>
      </c>
      <c r="AE609" s="70"/>
      <c r="AF609" s="70">
        <f>IF(Exts[[#This Row],[OID]], INDEX( Exts[], MATCH(Exts[[#This Row],[OID]],Exts[ID],0), MATCH("avgusers", Exts[#Headers],0) )+1, Exts[[#This Row],[avgusers]])</f>
        <v>39</v>
      </c>
      <c r="AG609" s="70"/>
      <c r="AH609" s="70"/>
      <c r="AI609" s="70"/>
    </row>
    <row r="610" spans="1:35" x14ac:dyDescent="0.35">
      <c r="A610" s="72">
        <v>961125</v>
      </c>
      <c r="B610" s="72" t="s">
        <v>1219</v>
      </c>
      <c r="C610" s="72">
        <v>39</v>
      </c>
      <c r="D610" s="72">
        <v>34</v>
      </c>
      <c r="E610" s="68">
        <v>43652</v>
      </c>
      <c r="F610" s="72">
        <v>68</v>
      </c>
      <c r="G610" s="72">
        <v>100</v>
      </c>
      <c r="H610" s="72">
        <v>1</v>
      </c>
      <c r="I610" s="72">
        <v>1</v>
      </c>
      <c r="J610" s="72" t="s">
        <v>158</v>
      </c>
      <c r="K610" s="72">
        <v>6190978</v>
      </c>
      <c r="L610" s="72"/>
      <c r="M610" s="72"/>
      <c r="N610" s="68">
        <v>43196</v>
      </c>
      <c r="O610" s="68">
        <v>43196</v>
      </c>
      <c r="P610" s="68">
        <v>72686</v>
      </c>
      <c r="Q610" s="68">
        <v>43652</v>
      </c>
      <c r="R610" s="72" t="s">
        <v>6664</v>
      </c>
      <c r="S610" s="72" t="s">
        <v>6468</v>
      </c>
      <c r="T610" s="70">
        <f>IF(Exts[cTB52]=DATE(2099,1,1), 0, IF(Exts[minV]&gt;52, 1, 2))</f>
        <v>1</v>
      </c>
      <c r="U610" s="69">
        <f t="shared" si="20"/>
        <v>0</v>
      </c>
      <c r="V610" s="69">
        <f>IF(Exts[cTB60]=DATE(2099,1,1), 0, IF(Exts[minV]&gt;60.9, 1, 2))</f>
        <v>1</v>
      </c>
      <c r="W610" s="70">
        <f>IF(Exts[cTB61-67]=DATE(2099,1,1), 0, IF(Exts[minV]&gt;67.9, 1, 2))</f>
        <v>0</v>
      </c>
      <c r="X610" s="70">
        <f>IF( OR( Exts[cTB68]=DATE(2099,1,1), Exts[Mext]=0 ), 0, IF( OR( Exts[maxV]&lt;68, Exts[minV]&gt;68 ), 2, 3)  )</f>
        <v>3</v>
      </c>
      <c r="Y610" s="71">
        <f>IF(SUBTOTAL(3,Exts[avgusers]),Exts[avgusers],0)</f>
        <v>39</v>
      </c>
      <c r="Z610" s="69">
        <f ca="1">IF(SUBTOTAL(3,Exts[CurVersion]),TODAY()-Exts[CurVersion],0)</f>
        <v>73</v>
      </c>
      <c r="AA610" s="69">
        <f>IF(Exts[cTB52]=DATE(2099,1,1), 0, Exts[cTB52]-$AA$6)</f>
        <v>398</v>
      </c>
      <c r="AB610" s="69">
        <f>IF(Exts[[#This Row],[cTB60]]=DATE(2099,1,1), 0, Exts[[#This Row],[cTB60]]-$AA$7)</f>
        <v>-64</v>
      </c>
      <c r="AC610" s="69">
        <f>IF(Exts[[#This Row],[cTB68]]=DATE(2099,1,1), 0, Exts[[#This Row],[cTB68]]-$AA$8)</f>
        <v>-45</v>
      </c>
      <c r="AD610" s="70">
        <f t="shared" si="21"/>
        <v>592</v>
      </c>
      <c r="AE610" s="70"/>
      <c r="AF610" s="70">
        <f>IF(Exts[[#This Row],[OID]], INDEX( Exts[], MATCH(Exts[[#This Row],[OID]],Exts[ID],0), MATCH("avgusers", Exts[#Headers],0) )+1, Exts[[#This Row],[avgusers]])</f>
        <v>39</v>
      </c>
      <c r="AG610" s="70"/>
      <c r="AH610" s="70"/>
      <c r="AI610" s="70"/>
    </row>
    <row r="611" spans="1:35" x14ac:dyDescent="0.35">
      <c r="A611" s="72">
        <v>2474</v>
      </c>
      <c r="B611" s="72" t="s">
        <v>696</v>
      </c>
      <c r="C611" s="72">
        <v>38</v>
      </c>
      <c r="D611" s="72">
        <v>120</v>
      </c>
      <c r="E611" s="68">
        <v>40330</v>
      </c>
      <c r="F611" s="72">
        <v>1.5</v>
      </c>
      <c r="G611" s="72">
        <v>3.1</v>
      </c>
      <c r="H611" s="72">
        <v>0</v>
      </c>
      <c r="I611" s="72">
        <v>1</v>
      </c>
      <c r="J611" s="72" t="s">
        <v>356</v>
      </c>
      <c r="K611" s="72">
        <v>16310</v>
      </c>
      <c r="L611" s="72"/>
      <c r="M611" s="72"/>
      <c r="N611" s="68">
        <v>72686</v>
      </c>
      <c r="O611" s="68">
        <v>72686</v>
      </c>
      <c r="P611" s="68">
        <v>72686</v>
      </c>
      <c r="Q611" s="68">
        <v>72686</v>
      </c>
      <c r="R611" s="72" t="s">
        <v>5131</v>
      </c>
      <c r="S611" s="72" t="s">
        <v>3058</v>
      </c>
      <c r="T611" s="70">
        <f>IF(Exts[cTB52]=DATE(2099,1,1), 0, IF(Exts[minV]&gt;52, 1, 2))</f>
        <v>0</v>
      </c>
      <c r="U611" s="69">
        <f t="shared" si="20"/>
        <v>0</v>
      </c>
      <c r="V611" s="69">
        <f>IF(Exts[cTB60]=DATE(2099,1,1), 0, IF(Exts[minV]&gt;60.9, 1, 2))</f>
        <v>0</v>
      </c>
      <c r="W611" s="70">
        <f>IF(Exts[cTB61-67]=DATE(2099,1,1), 0, IF(Exts[minV]&gt;67.9, 1, 2))</f>
        <v>0</v>
      </c>
      <c r="X611" s="70">
        <f>IF( OR( Exts[cTB68]=DATE(2099,1,1), Exts[Mext]=0 ), 0, IF( OR( Exts[maxV]&lt;68, Exts[minV]&gt;68 ), 2, 3)  )</f>
        <v>0</v>
      </c>
      <c r="Y611" s="71">
        <f>IF(SUBTOTAL(3,Exts[avgusers]),Exts[avgusers],0)</f>
        <v>38</v>
      </c>
      <c r="Z611" s="69">
        <f ca="1">IF(SUBTOTAL(3,Exts[CurVersion]),TODAY()-Exts[CurVersion],0)</f>
        <v>3395</v>
      </c>
      <c r="AA611" s="69">
        <f>IF(Exts[cTB52]=DATE(2099,1,1), 0, Exts[cTB52]-$AA$6)</f>
        <v>0</v>
      </c>
      <c r="AB611" s="69">
        <f>IF(Exts[[#This Row],[cTB60]]=DATE(2099,1,1), 0, Exts[[#This Row],[cTB60]]-$AA$7)</f>
        <v>0</v>
      </c>
      <c r="AC611" s="69">
        <f>IF(Exts[[#This Row],[cTB68]]=DATE(2099,1,1), 0, Exts[[#This Row],[cTB68]]-$AA$8)</f>
        <v>0</v>
      </c>
      <c r="AD611" s="70">
        <f t="shared" si="21"/>
        <v>593</v>
      </c>
      <c r="AE611" s="70"/>
      <c r="AF611" s="70">
        <f>IF(Exts[[#This Row],[OID]], INDEX( Exts[], MATCH(Exts[[#This Row],[OID]],Exts[ID],0), MATCH("avgusers", Exts[#Headers],0) )+1, Exts[[#This Row],[avgusers]])</f>
        <v>38</v>
      </c>
      <c r="AG611" s="70"/>
      <c r="AH611" s="70"/>
      <c r="AI611" s="70"/>
    </row>
    <row r="612" spans="1:35" x14ac:dyDescent="0.35">
      <c r="A612" s="72">
        <v>337670</v>
      </c>
      <c r="B612" s="72" t="s">
        <v>1142</v>
      </c>
      <c r="C612" s="72">
        <v>38</v>
      </c>
      <c r="D612" s="72">
        <v>21</v>
      </c>
      <c r="E612" s="68">
        <v>40842</v>
      </c>
      <c r="F612" s="72">
        <v>3.1</v>
      </c>
      <c r="G612" s="72">
        <v>31</v>
      </c>
      <c r="H612" s="72">
        <v>0</v>
      </c>
      <c r="I612" s="72">
        <v>1</v>
      </c>
      <c r="J612" s="72" t="s">
        <v>875</v>
      </c>
      <c r="K612" s="72">
        <v>927085</v>
      </c>
      <c r="L612" s="72"/>
      <c r="M612" s="72"/>
      <c r="N612" s="68">
        <v>72686</v>
      </c>
      <c r="O612" s="68">
        <v>72686</v>
      </c>
      <c r="P612" s="68">
        <v>72686</v>
      </c>
      <c r="Q612" s="68">
        <v>72686</v>
      </c>
      <c r="R612" s="72" t="s">
        <v>5927</v>
      </c>
      <c r="S612" s="72" t="s">
        <v>3058</v>
      </c>
      <c r="T612" s="70">
        <f>IF(Exts[cTB52]=DATE(2099,1,1), 0, IF(Exts[minV]&gt;52, 1, 2))</f>
        <v>0</v>
      </c>
      <c r="U612" s="69">
        <f t="shared" si="20"/>
        <v>0</v>
      </c>
      <c r="V612" s="69">
        <f>IF(Exts[cTB60]=DATE(2099,1,1), 0, IF(Exts[minV]&gt;60.9, 1, 2))</f>
        <v>0</v>
      </c>
      <c r="W612" s="70">
        <f>IF(Exts[cTB61-67]=DATE(2099,1,1), 0, IF(Exts[minV]&gt;67.9, 1, 2))</f>
        <v>0</v>
      </c>
      <c r="X612" s="70">
        <f>IF( OR( Exts[cTB68]=DATE(2099,1,1), Exts[Mext]=0 ), 0, IF( OR( Exts[maxV]&lt;68, Exts[minV]&gt;68 ), 2, 3)  )</f>
        <v>0</v>
      </c>
      <c r="Y612" s="71">
        <f>IF(SUBTOTAL(3,Exts[avgusers]),Exts[avgusers],0)</f>
        <v>38</v>
      </c>
      <c r="Z612" s="69">
        <f ca="1">IF(SUBTOTAL(3,Exts[CurVersion]),TODAY()-Exts[CurVersion],0)</f>
        <v>2883</v>
      </c>
      <c r="AA612" s="69">
        <f>IF(Exts[cTB52]=DATE(2099,1,1), 0, Exts[cTB52]-$AA$6)</f>
        <v>0</v>
      </c>
      <c r="AB612" s="69">
        <f>IF(Exts[[#This Row],[cTB60]]=DATE(2099,1,1), 0, Exts[[#This Row],[cTB60]]-$AA$7)</f>
        <v>0</v>
      </c>
      <c r="AC612" s="69">
        <f>IF(Exts[[#This Row],[cTB68]]=DATE(2099,1,1), 0, Exts[[#This Row],[cTB68]]-$AA$8)</f>
        <v>0</v>
      </c>
      <c r="AD612" s="70">
        <f t="shared" si="21"/>
        <v>594</v>
      </c>
      <c r="AE612" s="70"/>
      <c r="AF612" s="70">
        <f>IF(Exts[[#This Row],[OID]], INDEX( Exts[], MATCH(Exts[[#This Row],[OID]],Exts[ID],0), MATCH("avgusers", Exts[#Headers],0) )+1, Exts[[#This Row],[avgusers]])</f>
        <v>38</v>
      </c>
      <c r="AG612" s="70"/>
      <c r="AH612" s="70"/>
      <c r="AI612" s="70"/>
    </row>
    <row r="613" spans="1:35" x14ac:dyDescent="0.35">
      <c r="A613" s="72">
        <v>427199</v>
      </c>
      <c r="B613" s="72" t="s">
        <v>1136</v>
      </c>
      <c r="C613" s="72">
        <v>38</v>
      </c>
      <c r="D613" s="72">
        <v>28</v>
      </c>
      <c r="E613" s="68">
        <v>41362</v>
      </c>
      <c r="F613" s="72">
        <v>3</v>
      </c>
      <c r="G613" s="72">
        <v>31</v>
      </c>
      <c r="H613" s="72">
        <v>0</v>
      </c>
      <c r="I613" s="72">
        <v>1</v>
      </c>
      <c r="J613" s="72" t="s">
        <v>1137</v>
      </c>
      <c r="K613" s="72">
        <v>5967572</v>
      </c>
      <c r="L613" s="72"/>
      <c r="M613" s="72"/>
      <c r="N613" s="68">
        <v>72686</v>
      </c>
      <c r="O613" s="68">
        <v>72686</v>
      </c>
      <c r="P613" s="68">
        <v>72686</v>
      </c>
      <c r="Q613" s="68">
        <v>72686</v>
      </c>
      <c r="R613" s="72" t="s">
        <v>6163</v>
      </c>
      <c r="S613" s="72" t="s">
        <v>6164</v>
      </c>
      <c r="T613" s="70">
        <f>IF(Exts[cTB52]=DATE(2099,1,1), 0, IF(Exts[minV]&gt;52, 1, 2))</f>
        <v>0</v>
      </c>
      <c r="U613" s="69">
        <f t="shared" si="20"/>
        <v>0</v>
      </c>
      <c r="V613" s="69">
        <f>IF(Exts[cTB60]=DATE(2099,1,1), 0, IF(Exts[minV]&gt;60.9, 1, 2))</f>
        <v>0</v>
      </c>
      <c r="W613" s="70">
        <f>IF(Exts[cTB61-67]=DATE(2099,1,1), 0, IF(Exts[minV]&gt;67.9, 1, 2))</f>
        <v>0</v>
      </c>
      <c r="X613" s="70">
        <f>IF( OR( Exts[cTB68]=DATE(2099,1,1), Exts[Mext]=0 ), 0, IF( OR( Exts[maxV]&lt;68, Exts[minV]&gt;68 ), 2, 3)  )</f>
        <v>0</v>
      </c>
      <c r="Y613" s="71">
        <f>IF(SUBTOTAL(3,Exts[avgusers]),Exts[avgusers],0)</f>
        <v>38</v>
      </c>
      <c r="Z613" s="69">
        <f ca="1">IF(SUBTOTAL(3,Exts[CurVersion]),TODAY()-Exts[CurVersion],0)</f>
        <v>2363</v>
      </c>
      <c r="AA613" s="69">
        <f>IF(Exts[cTB52]=DATE(2099,1,1), 0, Exts[cTB52]-$AA$6)</f>
        <v>0</v>
      </c>
      <c r="AB613" s="69">
        <f>IF(Exts[[#This Row],[cTB60]]=DATE(2099,1,1), 0, Exts[[#This Row],[cTB60]]-$AA$7)</f>
        <v>0</v>
      </c>
      <c r="AC613" s="69">
        <f>IF(Exts[[#This Row],[cTB68]]=DATE(2099,1,1), 0, Exts[[#This Row],[cTB68]]-$AA$8)</f>
        <v>0</v>
      </c>
      <c r="AD613" s="70">
        <f t="shared" si="21"/>
        <v>595</v>
      </c>
      <c r="AE613" s="70"/>
      <c r="AF613" s="70">
        <f>IF(Exts[[#This Row],[OID]], INDEX( Exts[], MATCH(Exts[[#This Row],[OID]],Exts[ID],0), MATCH("avgusers", Exts[#Headers],0) )+1, Exts[[#This Row],[avgusers]])</f>
        <v>38</v>
      </c>
      <c r="AG613" s="70"/>
      <c r="AH613" s="70"/>
      <c r="AI613" s="70"/>
    </row>
    <row r="614" spans="1:35" x14ac:dyDescent="0.35">
      <c r="A614" s="72">
        <v>4881</v>
      </c>
      <c r="B614" s="72" t="s">
        <v>2119</v>
      </c>
      <c r="C614" s="72">
        <v>37</v>
      </c>
      <c r="D614" s="72">
        <v>25</v>
      </c>
      <c r="E614" s="68">
        <v>39820</v>
      </c>
      <c r="F614" s="72">
        <v>2</v>
      </c>
      <c r="G614" s="72">
        <v>5</v>
      </c>
      <c r="H614" s="72">
        <v>0</v>
      </c>
      <c r="I614" s="72">
        <v>2</v>
      </c>
      <c r="J614" s="72" t="s">
        <v>2120</v>
      </c>
      <c r="K614" s="72">
        <v>66492</v>
      </c>
      <c r="L614" s="72">
        <v>118311</v>
      </c>
      <c r="M614" s="72"/>
      <c r="N614" s="68">
        <v>72686</v>
      </c>
      <c r="O614" s="68">
        <v>72686</v>
      </c>
      <c r="P614" s="68">
        <v>72686</v>
      </c>
      <c r="Q614" s="68">
        <v>72686</v>
      </c>
      <c r="R614" s="72" t="s">
        <v>5300</v>
      </c>
      <c r="S614" s="72" t="s">
        <v>5301</v>
      </c>
      <c r="T614" s="70">
        <f>IF(Exts[cTB52]=DATE(2099,1,1), 0, IF(Exts[minV]&gt;52, 1, 2))</f>
        <v>0</v>
      </c>
      <c r="U614" s="69">
        <f t="shared" si="20"/>
        <v>0</v>
      </c>
      <c r="V614" s="69">
        <f>IF(Exts[cTB60]=DATE(2099,1,1), 0, IF(Exts[minV]&gt;60.9, 1, 2))</f>
        <v>0</v>
      </c>
      <c r="W614" s="70">
        <f>IF(Exts[cTB61-67]=DATE(2099,1,1), 0, IF(Exts[minV]&gt;67.9, 1, 2))</f>
        <v>0</v>
      </c>
      <c r="X614" s="70">
        <f>IF( OR( Exts[cTB68]=DATE(2099,1,1), Exts[Mext]=0 ), 0, IF( OR( Exts[maxV]&lt;68, Exts[minV]&gt;68 ), 2, 3)  )</f>
        <v>0</v>
      </c>
      <c r="Y614" s="71">
        <f>IF(SUBTOTAL(3,Exts[avgusers]),Exts[avgusers],0)</f>
        <v>37</v>
      </c>
      <c r="Z614" s="69">
        <f ca="1">IF(SUBTOTAL(3,Exts[CurVersion]),TODAY()-Exts[CurVersion],0)</f>
        <v>3905</v>
      </c>
      <c r="AA614" s="69">
        <f>IF(Exts[cTB52]=DATE(2099,1,1), 0, Exts[cTB52]-$AA$6)</f>
        <v>0</v>
      </c>
      <c r="AB614" s="69">
        <f>IF(Exts[[#This Row],[cTB60]]=DATE(2099,1,1), 0, Exts[[#This Row],[cTB60]]-$AA$7)</f>
        <v>0</v>
      </c>
      <c r="AC614" s="69">
        <f>IF(Exts[[#This Row],[cTB68]]=DATE(2099,1,1), 0, Exts[[#This Row],[cTB68]]-$AA$8)</f>
        <v>0</v>
      </c>
      <c r="AD614" s="70">
        <f t="shared" si="21"/>
        <v>596</v>
      </c>
      <c r="AE614" s="70"/>
      <c r="AF614" s="70">
        <f>IF(Exts[[#This Row],[OID]], INDEX( Exts[], MATCH(Exts[[#This Row],[OID]],Exts[ID],0), MATCH("avgusers", Exts[#Headers],0) )+1, Exts[[#This Row],[avgusers]])</f>
        <v>37</v>
      </c>
      <c r="AG614" s="70"/>
      <c r="AH614" s="70"/>
      <c r="AI614" s="70"/>
    </row>
    <row r="615" spans="1:35" x14ac:dyDescent="0.35">
      <c r="A615" s="72">
        <v>5961</v>
      </c>
      <c r="B615" s="72" t="s">
        <v>1143</v>
      </c>
      <c r="C615" s="72">
        <v>37</v>
      </c>
      <c r="D615" s="72">
        <v>40</v>
      </c>
      <c r="E615" s="68">
        <v>40944</v>
      </c>
      <c r="F615" s="72">
        <v>3</v>
      </c>
      <c r="G615" s="72">
        <v>24</v>
      </c>
      <c r="H615" s="72">
        <v>0</v>
      </c>
      <c r="I615" s="72">
        <v>1</v>
      </c>
      <c r="J615" s="72" t="s">
        <v>1144</v>
      </c>
      <c r="K615" s="72">
        <v>389294</v>
      </c>
      <c r="L615" s="72"/>
      <c r="M615" s="72"/>
      <c r="N615" s="68">
        <v>72686</v>
      </c>
      <c r="O615" s="68">
        <v>72686</v>
      </c>
      <c r="P615" s="68">
        <v>72686</v>
      </c>
      <c r="Q615" s="68">
        <v>72686</v>
      </c>
      <c r="R615" s="72" t="s">
        <v>5356</v>
      </c>
      <c r="S615" s="72" t="s">
        <v>5357</v>
      </c>
      <c r="T615" s="70">
        <f>IF(Exts[cTB52]=DATE(2099,1,1), 0, IF(Exts[minV]&gt;52, 1, 2))</f>
        <v>0</v>
      </c>
      <c r="U615" s="69">
        <f t="shared" si="20"/>
        <v>0</v>
      </c>
      <c r="V615" s="69">
        <f>IF(Exts[cTB60]=DATE(2099,1,1), 0, IF(Exts[minV]&gt;60.9, 1, 2))</f>
        <v>0</v>
      </c>
      <c r="W615" s="70">
        <f>IF(Exts[cTB61-67]=DATE(2099,1,1), 0, IF(Exts[minV]&gt;67.9, 1, 2))</f>
        <v>0</v>
      </c>
      <c r="X615" s="70">
        <f>IF( OR( Exts[cTB68]=DATE(2099,1,1), Exts[Mext]=0 ), 0, IF( OR( Exts[maxV]&lt;68, Exts[minV]&gt;68 ), 2, 3)  )</f>
        <v>0</v>
      </c>
      <c r="Y615" s="71">
        <f>IF(SUBTOTAL(3,Exts[avgusers]),Exts[avgusers],0)</f>
        <v>37</v>
      </c>
      <c r="Z615" s="69">
        <f ca="1">IF(SUBTOTAL(3,Exts[CurVersion]),TODAY()-Exts[CurVersion],0)</f>
        <v>2781</v>
      </c>
      <c r="AA615" s="69">
        <f>IF(Exts[cTB52]=DATE(2099,1,1), 0, Exts[cTB52]-$AA$6)</f>
        <v>0</v>
      </c>
      <c r="AB615" s="69">
        <f>IF(Exts[[#This Row],[cTB60]]=DATE(2099,1,1), 0, Exts[[#This Row],[cTB60]]-$AA$7)</f>
        <v>0</v>
      </c>
      <c r="AC615" s="69">
        <f>IF(Exts[[#This Row],[cTB68]]=DATE(2099,1,1), 0, Exts[[#This Row],[cTB68]]-$AA$8)</f>
        <v>0</v>
      </c>
      <c r="AD615" s="70">
        <f t="shared" si="21"/>
        <v>597</v>
      </c>
      <c r="AE615" s="70"/>
      <c r="AF615" s="70">
        <f>IF(Exts[[#This Row],[OID]], INDEX( Exts[], MATCH(Exts[[#This Row],[OID]],Exts[ID],0), MATCH("avgusers", Exts[#Headers],0) )+1, Exts[[#This Row],[avgusers]])</f>
        <v>37</v>
      </c>
      <c r="AG615" s="70"/>
      <c r="AH615" s="70"/>
      <c r="AI615" s="70"/>
    </row>
    <row r="616" spans="1:35" x14ac:dyDescent="0.35">
      <c r="A616" s="72">
        <v>13376</v>
      </c>
      <c r="B616" s="72" t="s">
        <v>1176</v>
      </c>
      <c r="C616" s="72">
        <v>37</v>
      </c>
      <c r="D616" s="72">
        <v>35</v>
      </c>
      <c r="E616" s="68">
        <v>42501</v>
      </c>
      <c r="F616" s="72">
        <v>2</v>
      </c>
      <c r="G616" s="72">
        <v>50</v>
      </c>
      <c r="H616" s="72">
        <v>0</v>
      </c>
      <c r="I616" s="72">
        <v>1</v>
      </c>
      <c r="J616" s="72" t="s">
        <v>1177</v>
      </c>
      <c r="K616" s="72">
        <v>71787</v>
      </c>
      <c r="L616" s="72"/>
      <c r="M616" s="72"/>
      <c r="N616" s="68">
        <v>72686</v>
      </c>
      <c r="O616" s="68">
        <v>72686</v>
      </c>
      <c r="P616" s="68">
        <v>72686</v>
      </c>
      <c r="Q616" s="68">
        <v>72686</v>
      </c>
      <c r="R616" s="72" t="s">
        <v>5527</v>
      </c>
      <c r="S616" s="72" t="s">
        <v>5528</v>
      </c>
      <c r="T616" s="70">
        <f>IF(Exts[cTB52]=DATE(2099,1,1), 0, IF(Exts[minV]&gt;52, 1, 2))</f>
        <v>0</v>
      </c>
      <c r="U616" s="69">
        <f t="shared" si="20"/>
        <v>0</v>
      </c>
      <c r="V616" s="69">
        <f>IF(Exts[cTB60]=DATE(2099,1,1), 0, IF(Exts[minV]&gt;60.9, 1, 2))</f>
        <v>0</v>
      </c>
      <c r="W616" s="70">
        <f>IF(Exts[cTB61-67]=DATE(2099,1,1), 0, IF(Exts[minV]&gt;67.9, 1, 2))</f>
        <v>0</v>
      </c>
      <c r="X616" s="70">
        <f>IF( OR( Exts[cTB68]=DATE(2099,1,1), Exts[Mext]=0 ), 0, IF( OR( Exts[maxV]&lt;68, Exts[minV]&gt;68 ), 2, 3)  )</f>
        <v>0</v>
      </c>
      <c r="Y616" s="71">
        <f>IF(SUBTOTAL(3,Exts[avgusers]),Exts[avgusers],0)</f>
        <v>37</v>
      </c>
      <c r="Z616" s="69">
        <f ca="1">IF(SUBTOTAL(3,Exts[CurVersion]),TODAY()-Exts[CurVersion],0)</f>
        <v>1224</v>
      </c>
      <c r="AA616" s="69">
        <f>IF(Exts[cTB52]=DATE(2099,1,1), 0, Exts[cTB52]-$AA$6)</f>
        <v>0</v>
      </c>
      <c r="AB616" s="69">
        <f>IF(Exts[[#This Row],[cTB60]]=DATE(2099,1,1), 0, Exts[[#This Row],[cTB60]]-$AA$7)</f>
        <v>0</v>
      </c>
      <c r="AC616" s="69">
        <f>IF(Exts[[#This Row],[cTB68]]=DATE(2099,1,1), 0, Exts[[#This Row],[cTB68]]-$AA$8)</f>
        <v>0</v>
      </c>
      <c r="AD616" s="70">
        <f t="shared" si="21"/>
        <v>598</v>
      </c>
      <c r="AE616" s="70"/>
      <c r="AF616" s="70">
        <f>IF(Exts[[#This Row],[OID]], INDEX( Exts[], MATCH(Exts[[#This Row],[OID]],Exts[ID],0), MATCH("avgusers", Exts[#Headers],0) )+1, Exts[[#This Row],[avgusers]])</f>
        <v>37</v>
      </c>
      <c r="AG616" s="70"/>
      <c r="AH616" s="70"/>
      <c r="AI616" s="70"/>
    </row>
    <row r="617" spans="1:35" x14ac:dyDescent="0.35">
      <c r="A617" s="72">
        <v>14380</v>
      </c>
      <c r="B617" s="72" t="s">
        <v>1164</v>
      </c>
      <c r="C617" s="72">
        <v>37</v>
      </c>
      <c r="D617" s="72">
        <v>22</v>
      </c>
      <c r="E617" s="68">
        <v>40786</v>
      </c>
      <c r="F617" s="72">
        <v>3.1</v>
      </c>
      <c r="G617" s="72">
        <v>31</v>
      </c>
      <c r="H617" s="72">
        <v>0</v>
      </c>
      <c r="I617" s="72">
        <v>1</v>
      </c>
      <c r="J617" s="72" t="s">
        <v>78</v>
      </c>
      <c r="K617" s="72">
        <v>1236621</v>
      </c>
      <c r="L617" s="72"/>
      <c r="M617" s="72"/>
      <c r="N617" s="68">
        <v>72686</v>
      </c>
      <c r="O617" s="68">
        <v>72686</v>
      </c>
      <c r="P617" s="68">
        <v>72686</v>
      </c>
      <c r="Q617" s="68">
        <v>72686</v>
      </c>
      <c r="R617" s="72" t="s">
        <v>5544</v>
      </c>
      <c r="S617" s="72" t="s">
        <v>3058</v>
      </c>
      <c r="T617" s="70">
        <f>IF(Exts[cTB52]=DATE(2099,1,1), 0, IF(Exts[minV]&gt;52, 1, 2))</f>
        <v>0</v>
      </c>
      <c r="U617" s="69">
        <f t="shared" si="20"/>
        <v>0</v>
      </c>
      <c r="V617" s="69">
        <f>IF(Exts[cTB60]=DATE(2099,1,1), 0, IF(Exts[minV]&gt;60.9, 1, 2))</f>
        <v>0</v>
      </c>
      <c r="W617" s="70">
        <f>IF(Exts[cTB61-67]=DATE(2099,1,1), 0, IF(Exts[minV]&gt;67.9, 1, 2))</f>
        <v>0</v>
      </c>
      <c r="X617" s="70">
        <f>IF( OR( Exts[cTB68]=DATE(2099,1,1), Exts[Mext]=0 ), 0, IF( OR( Exts[maxV]&lt;68, Exts[minV]&gt;68 ), 2, 3)  )</f>
        <v>0</v>
      </c>
      <c r="Y617" s="71">
        <f>IF(SUBTOTAL(3,Exts[avgusers]),Exts[avgusers],0)</f>
        <v>37</v>
      </c>
      <c r="Z617" s="69">
        <f ca="1">IF(SUBTOTAL(3,Exts[CurVersion]),TODAY()-Exts[CurVersion],0)</f>
        <v>2939</v>
      </c>
      <c r="AA617" s="69">
        <f>IF(Exts[cTB52]=DATE(2099,1,1), 0, Exts[cTB52]-$AA$6)</f>
        <v>0</v>
      </c>
      <c r="AB617" s="69">
        <f>IF(Exts[[#This Row],[cTB60]]=DATE(2099,1,1), 0, Exts[[#This Row],[cTB60]]-$AA$7)</f>
        <v>0</v>
      </c>
      <c r="AC617" s="69">
        <f>IF(Exts[[#This Row],[cTB68]]=DATE(2099,1,1), 0, Exts[[#This Row],[cTB68]]-$AA$8)</f>
        <v>0</v>
      </c>
      <c r="AD617" s="70">
        <f t="shared" si="21"/>
        <v>599</v>
      </c>
      <c r="AE617" s="70"/>
      <c r="AF617" s="70">
        <f>IF(Exts[[#This Row],[OID]], INDEX( Exts[], MATCH(Exts[[#This Row],[OID]],Exts[ID],0), MATCH("avgusers", Exts[#Headers],0) )+1, Exts[[#This Row],[avgusers]])</f>
        <v>37</v>
      </c>
      <c r="AG617" s="70"/>
      <c r="AH617" s="70"/>
      <c r="AI617" s="70"/>
    </row>
    <row r="618" spans="1:35" x14ac:dyDescent="0.35">
      <c r="A618" s="72">
        <v>418336</v>
      </c>
      <c r="B618" s="72" t="s">
        <v>698</v>
      </c>
      <c r="C618" s="72">
        <v>37</v>
      </c>
      <c r="D618" s="72">
        <v>72</v>
      </c>
      <c r="E618" s="68">
        <v>41590</v>
      </c>
      <c r="F618" s="72">
        <v>3</v>
      </c>
      <c r="G618" s="72">
        <v>56</v>
      </c>
      <c r="H618" s="72">
        <v>0</v>
      </c>
      <c r="I618" s="72">
        <v>1</v>
      </c>
      <c r="J618" s="72" t="s">
        <v>2246</v>
      </c>
      <c r="K618" s="72">
        <v>6369343</v>
      </c>
      <c r="L618" s="72"/>
      <c r="M618" s="72"/>
      <c r="N618" s="68">
        <v>41590</v>
      </c>
      <c r="O618" s="68">
        <v>72686</v>
      </c>
      <c r="P618" s="68">
        <v>72686</v>
      </c>
      <c r="Q618" s="68">
        <v>72686</v>
      </c>
      <c r="R618" s="72" t="s">
        <v>6148</v>
      </c>
      <c r="S618" s="72" t="s">
        <v>3058</v>
      </c>
      <c r="T618" s="70">
        <f>IF(Exts[cTB52]=DATE(2099,1,1), 0, IF(Exts[minV]&gt;52, 1, 2))</f>
        <v>2</v>
      </c>
      <c r="U618" s="69">
        <f t="shared" si="20"/>
        <v>0</v>
      </c>
      <c r="V618" s="69">
        <f>IF(Exts[cTB60]=DATE(2099,1,1), 0, IF(Exts[minV]&gt;60.9, 1, 2))</f>
        <v>0</v>
      </c>
      <c r="W618" s="70">
        <f>IF(Exts[cTB61-67]=DATE(2099,1,1), 0, IF(Exts[minV]&gt;67.9, 1, 2))</f>
        <v>0</v>
      </c>
      <c r="X618" s="70">
        <f>IF( OR( Exts[cTB68]=DATE(2099,1,1), Exts[Mext]=0 ), 0, IF( OR( Exts[maxV]&lt;68, Exts[minV]&gt;68 ), 2, 3)  )</f>
        <v>0</v>
      </c>
      <c r="Y618" s="71">
        <f>IF(SUBTOTAL(3,Exts[avgusers]),Exts[avgusers],0)</f>
        <v>37</v>
      </c>
      <c r="Z618" s="69">
        <f ca="1">IF(SUBTOTAL(3,Exts[CurVersion]),TODAY()-Exts[CurVersion],0)</f>
        <v>2135</v>
      </c>
      <c r="AA618" s="69">
        <f>IF(Exts[cTB52]=DATE(2099,1,1), 0, Exts[cTB52]-$AA$6)</f>
        <v>-1208</v>
      </c>
      <c r="AB618" s="69">
        <f>IF(Exts[[#This Row],[cTB60]]=DATE(2099,1,1), 0, Exts[[#This Row],[cTB60]]-$AA$7)</f>
        <v>0</v>
      </c>
      <c r="AC618" s="69">
        <f>IF(Exts[[#This Row],[cTB68]]=DATE(2099,1,1), 0, Exts[[#This Row],[cTB68]]-$AA$8)</f>
        <v>0</v>
      </c>
      <c r="AD618" s="70">
        <f t="shared" si="21"/>
        <v>600</v>
      </c>
      <c r="AE618" s="70"/>
      <c r="AF618" s="70">
        <f>IF(Exts[[#This Row],[OID]], INDEX( Exts[], MATCH(Exts[[#This Row],[OID]],Exts[ID],0), MATCH("avgusers", Exts[#Headers],0) )+1, Exts[[#This Row],[avgusers]])</f>
        <v>37</v>
      </c>
      <c r="AG618" s="70"/>
      <c r="AH618" s="70"/>
      <c r="AI618" s="70"/>
    </row>
    <row r="619" spans="1:35" x14ac:dyDescent="0.35">
      <c r="A619" s="72">
        <v>460017</v>
      </c>
      <c r="B619" s="72" t="s">
        <v>1153</v>
      </c>
      <c r="C619" s="72">
        <v>37</v>
      </c>
      <c r="D619" s="72">
        <v>32</v>
      </c>
      <c r="E619" s="68">
        <v>42161</v>
      </c>
      <c r="F619" s="72">
        <v>33</v>
      </c>
      <c r="G619" s="72">
        <v>42</v>
      </c>
      <c r="H619" s="72">
        <v>0</v>
      </c>
      <c r="I619" s="72">
        <v>1</v>
      </c>
      <c r="J619" s="72" t="s">
        <v>2246</v>
      </c>
      <c r="K619" s="72">
        <v>6369343</v>
      </c>
      <c r="L619" s="72"/>
      <c r="M619" s="72"/>
      <c r="N619" s="68">
        <v>72686</v>
      </c>
      <c r="O619" s="68">
        <v>72686</v>
      </c>
      <c r="P619" s="68">
        <v>72686</v>
      </c>
      <c r="Q619" s="68">
        <v>72686</v>
      </c>
      <c r="R619" s="72" t="s">
        <v>6215</v>
      </c>
      <c r="S619" s="72" t="s">
        <v>6216</v>
      </c>
      <c r="T619" s="70">
        <f>IF(Exts[cTB52]=DATE(2099,1,1), 0, IF(Exts[minV]&gt;52, 1, 2))</f>
        <v>0</v>
      </c>
      <c r="U619" s="69">
        <f t="shared" si="20"/>
        <v>0</v>
      </c>
      <c r="V619" s="69">
        <f>IF(Exts[cTB60]=DATE(2099,1,1), 0, IF(Exts[minV]&gt;60.9, 1, 2))</f>
        <v>0</v>
      </c>
      <c r="W619" s="70">
        <f>IF(Exts[cTB61-67]=DATE(2099,1,1), 0, IF(Exts[minV]&gt;67.9, 1, 2))</f>
        <v>0</v>
      </c>
      <c r="X619" s="70">
        <f>IF( OR( Exts[cTB68]=DATE(2099,1,1), Exts[Mext]=0 ), 0, IF( OR( Exts[maxV]&lt;68, Exts[minV]&gt;68 ), 2, 3)  )</f>
        <v>0</v>
      </c>
      <c r="Y619" s="71">
        <f>IF(SUBTOTAL(3,Exts[avgusers]),Exts[avgusers],0)</f>
        <v>37</v>
      </c>
      <c r="Z619" s="69">
        <f ca="1">IF(SUBTOTAL(3,Exts[CurVersion]),TODAY()-Exts[CurVersion],0)</f>
        <v>1564</v>
      </c>
      <c r="AA619" s="69">
        <f>IF(Exts[cTB52]=DATE(2099,1,1), 0, Exts[cTB52]-$AA$6)</f>
        <v>0</v>
      </c>
      <c r="AB619" s="69">
        <f>IF(Exts[[#This Row],[cTB60]]=DATE(2099,1,1), 0, Exts[[#This Row],[cTB60]]-$AA$7)</f>
        <v>0</v>
      </c>
      <c r="AC619" s="69">
        <f>IF(Exts[[#This Row],[cTB68]]=DATE(2099,1,1), 0, Exts[[#This Row],[cTB68]]-$AA$8)</f>
        <v>0</v>
      </c>
      <c r="AD619" s="70">
        <f t="shared" si="21"/>
        <v>601</v>
      </c>
      <c r="AE619" s="70"/>
      <c r="AF619" s="70">
        <f>IF(Exts[[#This Row],[OID]], INDEX( Exts[], MATCH(Exts[[#This Row],[OID]],Exts[ID],0), MATCH("avgusers", Exts[#Headers],0) )+1, Exts[[#This Row],[avgusers]])</f>
        <v>37</v>
      </c>
      <c r="AG619" s="70"/>
      <c r="AH619" s="70"/>
      <c r="AI619" s="70"/>
    </row>
    <row r="620" spans="1:35" x14ac:dyDescent="0.35">
      <c r="A620" s="72">
        <v>469955</v>
      </c>
      <c r="B620" s="72" t="s">
        <v>2117</v>
      </c>
      <c r="C620" s="72">
        <v>37</v>
      </c>
      <c r="D620" s="72">
        <v>29</v>
      </c>
      <c r="E620" s="68">
        <v>41588</v>
      </c>
      <c r="F620" s="72">
        <v>7</v>
      </c>
      <c r="G620" s="72">
        <v>31</v>
      </c>
      <c r="H620" s="72">
        <v>0</v>
      </c>
      <c r="I620" s="72">
        <v>1</v>
      </c>
      <c r="J620" s="72" t="s">
        <v>2118</v>
      </c>
      <c r="K620" s="72">
        <v>10352660</v>
      </c>
      <c r="L620" s="72"/>
      <c r="M620" s="72"/>
      <c r="N620" s="68">
        <v>72686</v>
      </c>
      <c r="O620" s="68">
        <v>72686</v>
      </c>
      <c r="P620" s="68">
        <v>72686</v>
      </c>
      <c r="Q620" s="68">
        <v>72686</v>
      </c>
      <c r="R620" s="72" t="s">
        <v>6241</v>
      </c>
      <c r="S620" s="72" t="s">
        <v>3058</v>
      </c>
      <c r="T620" s="70">
        <f>IF(Exts[cTB52]=DATE(2099,1,1), 0, IF(Exts[minV]&gt;52, 1, 2))</f>
        <v>0</v>
      </c>
      <c r="U620" s="69">
        <f t="shared" si="20"/>
        <v>0</v>
      </c>
      <c r="V620" s="69">
        <f>IF(Exts[cTB60]=DATE(2099,1,1), 0, IF(Exts[minV]&gt;60.9, 1, 2))</f>
        <v>0</v>
      </c>
      <c r="W620" s="70">
        <f>IF(Exts[cTB61-67]=DATE(2099,1,1), 0, IF(Exts[minV]&gt;67.9, 1, 2))</f>
        <v>0</v>
      </c>
      <c r="X620" s="70">
        <f>IF( OR( Exts[cTB68]=DATE(2099,1,1), Exts[Mext]=0 ), 0, IF( OR( Exts[maxV]&lt;68, Exts[minV]&gt;68 ), 2, 3)  )</f>
        <v>0</v>
      </c>
      <c r="Y620" s="71">
        <f>IF(SUBTOTAL(3,Exts[avgusers]),Exts[avgusers],0)</f>
        <v>37</v>
      </c>
      <c r="Z620" s="69">
        <f ca="1">IF(SUBTOTAL(3,Exts[CurVersion]),TODAY()-Exts[CurVersion],0)</f>
        <v>2137</v>
      </c>
      <c r="AA620" s="69">
        <f>IF(Exts[cTB52]=DATE(2099,1,1), 0, Exts[cTB52]-$AA$6)</f>
        <v>0</v>
      </c>
      <c r="AB620" s="69">
        <f>IF(Exts[[#This Row],[cTB60]]=DATE(2099,1,1), 0, Exts[[#This Row],[cTB60]]-$AA$7)</f>
        <v>0</v>
      </c>
      <c r="AC620" s="69">
        <f>IF(Exts[[#This Row],[cTB68]]=DATE(2099,1,1), 0, Exts[[#This Row],[cTB68]]-$AA$8)</f>
        <v>0</v>
      </c>
      <c r="AD620" s="70">
        <f t="shared" si="21"/>
        <v>602</v>
      </c>
      <c r="AE620" s="70"/>
      <c r="AF620" s="70">
        <f>IF(Exts[[#This Row],[OID]], INDEX( Exts[], MATCH(Exts[[#This Row],[OID]],Exts[ID],0), MATCH("avgusers", Exts[#Headers],0) )+1, Exts[[#This Row],[avgusers]])</f>
        <v>37</v>
      </c>
      <c r="AG620" s="70"/>
      <c r="AH620" s="70"/>
      <c r="AI620" s="70"/>
    </row>
    <row r="621" spans="1:35" x14ac:dyDescent="0.35">
      <c r="A621" s="72">
        <v>702784</v>
      </c>
      <c r="B621" s="72" t="s">
        <v>1188</v>
      </c>
      <c r="C621" s="72">
        <v>37</v>
      </c>
      <c r="D621" s="72">
        <v>33</v>
      </c>
      <c r="E621" s="68">
        <v>43223</v>
      </c>
      <c r="F621" s="72">
        <v>45</v>
      </c>
      <c r="G621" s="72">
        <v>60</v>
      </c>
      <c r="H621" s="72">
        <v>0</v>
      </c>
      <c r="I621" s="72">
        <v>1</v>
      </c>
      <c r="J621" s="72" t="s">
        <v>1189</v>
      </c>
      <c r="K621" s="72">
        <v>217115</v>
      </c>
      <c r="L621" s="72"/>
      <c r="M621" s="72"/>
      <c r="N621" s="68">
        <v>42572</v>
      </c>
      <c r="O621" s="68">
        <v>43223</v>
      </c>
      <c r="P621" s="68">
        <v>72686</v>
      </c>
      <c r="Q621" s="68">
        <v>72686</v>
      </c>
      <c r="R621" s="72" t="s">
        <v>6546</v>
      </c>
      <c r="S621" s="72" t="s">
        <v>6547</v>
      </c>
      <c r="T621" s="70">
        <f>IF(Exts[cTB52]=DATE(2099,1,1), 0, IF(Exts[minV]&gt;52, 1, 2))</f>
        <v>2</v>
      </c>
      <c r="U621" s="69">
        <f t="shared" si="20"/>
        <v>1</v>
      </c>
      <c r="V621" s="69">
        <f>IF(Exts[cTB60]=DATE(2099,1,1), 0, IF(Exts[minV]&gt;60.9, 1, 2))</f>
        <v>2</v>
      </c>
      <c r="W621" s="70">
        <f>IF(Exts[cTB61-67]=DATE(2099,1,1), 0, IF(Exts[minV]&gt;67.9, 1, 2))</f>
        <v>0</v>
      </c>
      <c r="X621" s="70">
        <f>IF( OR( Exts[cTB68]=DATE(2099,1,1), Exts[Mext]=0 ), 0, IF( OR( Exts[maxV]&lt;68, Exts[minV]&gt;68 ), 2, 3)  )</f>
        <v>0</v>
      </c>
      <c r="Y621" s="71">
        <f>IF(SUBTOTAL(3,Exts[avgusers]),Exts[avgusers],0)</f>
        <v>37</v>
      </c>
      <c r="Z621" s="69">
        <f ca="1">IF(SUBTOTAL(3,Exts[CurVersion]),TODAY()-Exts[CurVersion],0)</f>
        <v>502</v>
      </c>
      <c r="AA621" s="69">
        <f>IF(Exts[cTB52]=DATE(2099,1,1), 0, Exts[cTB52]-$AA$6)</f>
        <v>-226</v>
      </c>
      <c r="AB621" s="69">
        <f>IF(Exts[[#This Row],[cTB60]]=DATE(2099,1,1), 0, Exts[[#This Row],[cTB60]]-$AA$7)</f>
        <v>-37</v>
      </c>
      <c r="AC621" s="69">
        <f>IF(Exts[[#This Row],[cTB68]]=DATE(2099,1,1), 0, Exts[[#This Row],[cTB68]]-$AA$8)</f>
        <v>0</v>
      </c>
      <c r="AD621" s="70">
        <f t="shared" si="21"/>
        <v>603</v>
      </c>
      <c r="AE621" s="70"/>
      <c r="AF621" s="70">
        <f>IF(Exts[[#This Row],[OID]], INDEX( Exts[], MATCH(Exts[[#This Row],[OID]],Exts[ID],0), MATCH("avgusers", Exts[#Headers],0) )+1, Exts[[#This Row],[avgusers]])</f>
        <v>37</v>
      </c>
      <c r="AG621" s="70"/>
      <c r="AH621" s="70"/>
      <c r="AI621" s="70"/>
    </row>
    <row r="622" spans="1:35" x14ac:dyDescent="0.35">
      <c r="A622" s="72">
        <v>788719</v>
      </c>
      <c r="B622" s="72" t="s">
        <v>360</v>
      </c>
      <c r="C622" s="72">
        <v>37</v>
      </c>
      <c r="D622" s="72">
        <v>54</v>
      </c>
      <c r="E622" s="68">
        <v>42923</v>
      </c>
      <c r="F622" s="72">
        <v>38</v>
      </c>
      <c r="G622" s="72">
        <v>49</v>
      </c>
      <c r="H622" s="72">
        <v>0</v>
      </c>
      <c r="I622" s="72">
        <v>1</v>
      </c>
      <c r="J622" s="72" t="s">
        <v>360</v>
      </c>
      <c r="K622" s="72">
        <v>12787875</v>
      </c>
      <c r="L622" s="72"/>
      <c r="M622" s="72"/>
      <c r="N622" s="68">
        <v>72686</v>
      </c>
      <c r="O622" s="68">
        <v>72686</v>
      </c>
      <c r="P622" s="68">
        <v>72686</v>
      </c>
      <c r="Q622" s="68">
        <v>72686</v>
      </c>
      <c r="R622" s="72" t="s">
        <v>6612</v>
      </c>
      <c r="S622" s="72" t="s">
        <v>6613</v>
      </c>
      <c r="T622" s="70">
        <f>IF(Exts[cTB52]=DATE(2099,1,1), 0, IF(Exts[minV]&gt;52, 1, 2))</f>
        <v>0</v>
      </c>
      <c r="U622" s="69">
        <f t="shared" si="20"/>
        <v>0</v>
      </c>
      <c r="V622" s="69">
        <f>IF(Exts[cTB60]=DATE(2099,1,1), 0, IF(Exts[minV]&gt;60.9, 1, 2))</f>
        <v>0</v>
      </c>
      <c r="W622" s="70">
        <f>IF(Exts[cTB61-67]=DATE(2099,1,1), 0, IF(Exts[minV]&gt;67.9, 1, 2))</f>
        <v>0</v>
      </c>
      <c r="X622" s="70">
        <f>IF( OR( Exts[cTB68]=DATE(2099,1,1), Exts[Mext]=0 ), 0, IF( OR( Exts[maxV]&lt;68, Exts[minV]&gt;68 ), 2, 3)  )</f>
        <v>0</v>
      </c>
      <c r="Y622" s="71">
        <f>IF(SUBTOTAL(3,Exts[avgusers]),Exts[avgusers],0)</f>
        <v>37</v>
      </c>
      <c r="Z622" s="69">
        <f ca="1">IF(SUBTOTAL(3,Exts[CurVersion]),TODAY()-Exts[CurVersion],0)</f>
        <v>802</v>
      </c>
      <c r="AA622" s="69">
        <f>IF(Exts[cTB52]=DATE(2099,1,1), 0, Exts[cTB52]-$AA$6)</f>
        <v>0</v>
      </c>
      <c r="AB622" s="69">
        <f>IF(Exts[[#This Row],[cTB60]]=DATE(2099,1,1), 0, Exts[[#This Row],[cTB60]]-$AA$7)</f>
        <v>0</v>
      </c>
      <c r="AC622" s="69">
        <f>IF(Exts[[#This Row],[cTB68]]=DATE(2099,1,1), 0, Exts[[#This Row],[cTB68]]-$AA$8)</f>
        <v>0</v>
      </c>
      <c r="AD622" s="70">
        <f t="shared" si="21"/>
        <v>604</v>
      </c>
      <c r="AE622" s="70"/>
      <c r="AF622" s="70">
        <f>IF(Exts[[#This Row],[OID]], INDEX( Exts[], MATCH(Exts[[#This Row],[OID]],Exts[ID],0), MATCH("avgusers", Exts[#Headers],0) )+1, Exts[[#This Row],[avgusers]])</f>
        <v>37</v>
      </c>
      <c r="AG622" s="70"/>
      <c r="AH622" s="70"/>
      <c r="AI622" s="70"/>
    </row>
    <row r="623" spans="1:35" x14ac:dyDescent="0.35">
      <c r="A623" s="72">
        <v>3563</v>
      </c>
      <c r="B623" s="72" t="s">
        <v>1193</v>
      </c>
      <c r="C623" s="72">
        <v>36</v>
      </c>
      <c r="D623" s="72">
        <v>22</v>
      </c>
      <c r="E623" s="68">
        <v>39146</v>
      </c>
      <c r="F623" s="72">
        <v>1</v>
      </c>
      <c r="G623" s="72">
        <v>3</v>
      </c>
      <c r="H623" s="72">
        <v>0</v>
      </c>
      <c r="I623" s="72">
        <v>1</v>
      </c>
      <c r="J623" s="72" t="s">
        <v>1194</v>
      </c>
      <c r="K623" s="72">
        <v>54650</v>
      </c>
      <c r="L623" s="72"/>
      <c r="M623" s="72"/>
      <c r="N623" s="68">
        <v>72686</v>
      </c>
      <c r="O623" s="68">
        <v>72686</v>
      </c>
      <c r="P623" s="68">
        <v>72686</v>
      </c>
      <c r="Q623" s="68">
        <v>72686</v>
      </c>
      <c r="R623" s="72" t="s">
        <v>5194</v>
      </c>
      <c r="S623" s="72" t="s">
        <v>3058</v>
      </c>
      <c r="T623" s="70">
        <f>IF(Exts[cTB52]=DATE(2099,1,1), 0, IF(Exts[minV]&gt;52, 1, 2))</f>
        <v>0</v>
      </c>
      <c r="U623" s="69">
        <f t="shared" si="20"/>
        <v>0</v>
      </c>
      <c r="V623" s="69">
        <f>IF(Exts[cTB60]=DATE(2099,1,1), 0, IF(Exts[minV]&gt;60.9, 1, 2))</f>
        <v>0</v>
      </c>
      <c r="W623" s="70">
        <f>IF(Exts[cTB61-67]=DATE(2099,1,1), 0, IF(Exts[minV]&gt;67.9, 1, 2))</f>
        <v>0</v>
      </c>
      <c r="X623" s="70">
        <f>IF( OR( Exts[cTB68]=DATE(2099,1,1), Exts[Mext]=0 ), 0, IF( OR( Exts[maxV]&lt;68, Exts[minV]&gt;68 ), 2, 3)  )</f>
        <v>0</v>
      </c>
      <c r="Y623" s="71">
        <f>IF(SUBTOTAL(3,Exts[avgusers]),Exts[avgusers],0)</f>
        <v>36</v>
      </c>
      <c r="Z623" s="69">
        <f ca="1">IF(SUBTOTAL(3,Exts[CurVersion]),TODAY()-Exts[CurVersion],0)</f>
        <v>4579</v>
      </c>
      <c r="AA623" s="69">
        <f>IF(Exts[cTB52]=DATE(2099,1,1), 0, Exts[cTB52]-$AA$6)</f>
        <v>0</v>
      </c>
      <c r="AB623" s="69">
        <f>IF(Exts[[#This Row],[cTB60]]=DATE(2099,1,1), 0, Exts[[#This Row],[cTB60]]-$AA$7)</f>
        <v>0</v>
      </c>
      <c r="AC623" s="69">
        <f>IF(Exts[[#This Row],[cTB68]]=DATE(2099,1,1), 0, Exts[[#This Row],[cTB68]]-$AA$8)</f>
        <v>0</v>
      </c>
      <c r="AD623" s="70">
        <f t="shared" si="21"/>
        <v>605</v>
      </c>
      <c r="AE623" s="70"/>
      <c r="AF623" s="70">
        <f>IF(Exts[[#This Row],[OID]], INDEX( Exts[], MATCH(Exts[[#This Row],[OID]],Exts[ID],0), MATCH("avgusers", Exts[#Headers],0) )+1, Exts[[#This Row],[avgusers]])</f>
        <v>36</v>
      </c>
      <c r="AG623" s="70"/>
      <c r="AH623" s="70"/>
      <c r="AI623" s="70"/>
    </row>
    <row r="624" spans="1:35" x14ac:dyDescent="0.35">
      <c r="A624" s="72">
        <v>5530</v>
      </c>
      <c r="B624" s="72" t="s">
        <v>1155</v>
      </c>
      <c r="C624" s="72">
        <v>36</v>
      </c>
      <c r="D624" s="72">
        <v>40</v>
      </c>
      <c r="E624" s="68">
        <v>42548</v>
      </c>
      <c r="F624" s="72">
        <v>13</v>
      </c>
      <c r="G624" s="72">
        <v>45</v>
      </c>
      <c r="H624" s="72">
        <v>0</v>
      </c>
      <c r="I624" s="72">
        <v>1</v>
      </c>
      <c r="J624" s="72" t="s">
        <v>1156</v>
      </c>
      <c r="K624" s="72">
        <v>207140</v>
      </c>
      <c r="L624" s="72"/>
      <c r="M624" s="72"/>
      <c r="N624" s="68">
        <v>72686</v>
      </c>
      <c r="O624" s="68">
        <v>72686</v>
      </c>
      <c r="P624" s="68">
        <v>72686</v>
      </c>
      <c r="Q624" s="68">
        <v>72686</v>
      </c>
      <c r="R624" s="72" t="s">
        <v>5332</v>
      </c>
      <c r="S624" s="72" t="s">
        <v>5333</v>
      </c>
      <c r="T624" s="70">
        <f>IF(Exts[cTB52]=DATE(2099,1,1), 0, IF(Exts[minV]&gt;52, 1, 2))</f>
        <v>0</v>
      </c>
      <c r="U624" s="69">
        <f t="shared" si="20"/>
        <v>0</v>
      </c>
      <c r="V624" s="69">
        <f>IF(Exts[cTB60]=DATE(2099,1,1), 0, IF(Exts[minV]&gt;60.9, 1, 2))</f>
        <v>0</v>
      </c>
      <c r="W624" s="70">
        <f>IF(Exts[cTB61-67]=DATE(2099,1,1), 0, IF(Exts[minV]&gt;67.9, 1, 2))</f>
        <v>0</v>
      </c>
      <c r="X624" s="70">
        <f>IF( OR( Exts[cTB68]=DATE(2099,1,1), Exts[Mext]=0 ), 0, IF( OR( Exts[maxV]&lt;68, Exts[minV]&gt;68 ), 2, 3)  )</f>
        <v>0</v>
      </c>
      <c r="Y624" s="71">
        <f>IF(SUBTOTAL(3,Exts[avgusers]),Exts[avgusers],0)</f>
        <v>36</v>
      </c>
      <c r="Z624" s="69">
        <f ca="1">IF(SUBTOTAL(3,Exts[CurVersion]),TODAY()-Exts[CurVersion],0)</f>
        <v>1177</v>
      </c>
      <c r="AA624" s="69">
        <f>IF(Exts[cTB52]=DATE(2099,1,1), 0, Exts[cTB52]-$AA$6)</f>
        <v>0</v>
      </c>
      <c r="AB624" s="69">
        <f>IF(Exts[[#This Row],[cTB60]]=DATE(2099,1,1), 0, Exts[[#This Row],[cTB60]]-$AA$7)</f>
        <v>0</v>
      </c>
      <c r="AC624" s="69">
        <f>IF(Exts[[#This Row],[cTB68]]=DATE(2099,1,1), 0, Exts[[#This Row],[cTB68]]-$AA$8)</f>
        <v>0</v>
      </c>
      <c r="AD624" s="70">
        <f t="shared" si="21"/>
        <v>606</v>
      </c>
      <c r="AE624" s="70"/>
      <c r="AF624" s="70">
        <f>IF(Exts[[#This Row],[OID]], INDEX( Exts[], MATCH(Exts[[#This Row],[OID]],Exts[ID],0), MATCH("avgusers", Exts[#Headers],0) )+1, Exts[[#This Row],[avgusers]])</f>
        <v>36</v>
      </c>
      <c r="AG624" s="70"/>
      <c r="AH624" s="70"/>
      <c r="AI624" s="70"/>
    </row>
    <row r="625" spans="1:35" x14ac:dyDescent="0.35">
      <c r="A625" s="72">
        <v>328536</v>
      </c>
      <c r="B625" s="72" t="s">
        <v>1161</v>
      </c>
      <c r="C625" s="72">
        <v>36</v>
      </c>
      <c r="D625" s="72">
        <v>24</v>
      </c>
      <c r="E625" s="68">
        <v>42443</v>
      </c>
      <c r="F625" s="72">
        <v>5</v>
      </c>
      <c r="G625" s="72">
        <v>48</v>
      </c>
      <c r="H625" s="72">
        <v>0</v>
      </c>
      <c r="I625" s="72">
        <v>1</v>
      </c>
      <c r="J625" s="72" t="s">
        <v>167</v>
      </c>
      <c r="K625" s="72">
        <v>630411</v>
      </c>
      <c r="L625" s="72"/>
      <c r="M625" s="72"/>
      <c r="N625" s="68">
        <v>72686</v>
      </c>
      <c r="O625" s="68">
        <v>72686</v>
      </c>
      <c r="P625" s="68">
        <v>72686</v>
      </c>
      <c r="Q625" s="68">
        <v>72686</v>
      </c>
      <c r="R625" s="72" t="s">
        <v>5889</v>
      </c>
      <c r="S625" s="72" t="s">
        <v>3058</v>
      </c>
      <c r="T625" s="70">
        <f>IF(Exts[cTB52]=DATE(2099,1,1), 0, IF(Exts[minV]&gt;52, 1, 2))</f>
        <v>0</v>
      </c>
      <c r="U625" s="69">
        <f t="shared" si="20"/>
        <v>0</v>
      </c>
      <c r="V625" s="69">
        <f>IF(Exts[cTB60]=DATE(2099,1,1), 0, IF(Exts[minV]&gt;60.9, 1, 2))</f>
        <v>0</v>
      </c>
      <c r="W625" s="70">
        <f>IF(Exts[cTB61-67]=DATE(2099,1,1), 0, IF(Exts[minV]&gt;67.9, 1, 2))</f>
        <v>0</v>
      </c>
      <c r="X625" s="70">
        <f>IF( OR( Exts[cTB68]=DATE(2099,1,1), Exts[Mext]=0 ), 0, IF( OR( Exts[maxV]&lt;68, Exts[minV]&gt;68 ), 2, 3)  )</f>
        <v>0</v>
      </c>
      <c r="Y625" s="71">
        <f>IF(SUBTOTAL(3,Exts[avgusers]),Exts[avgusers],0)</f>
        <v>36</v>
      </c>
      <c r="Z625" s="69">
        <f ca="1">IF(SUBTOTAL(3,Exts[CurVersion]),TODAY()-Exts[CurVersion],0)</f>
        <v>1282</v>
      </c>
      <c r="AA625" s="69">
        <f>IF(Exts[cTB52]=DATE(2099,1,1), 0, Exts[cTB52]-$AA$6)</f>
        <v>0</v>
      </c>
      <c r="AB625" s="69">
        <f>IF(Exts[[#This Row],[cTB60]]=DATE(2099,1,1), 0, Exts[[#This Row],[cTB60]]-$AA$7)</f>
        <v>0</v>
      </c>
      <c r="AC625" s="69">
        <f>IF(Exts[[#This Row],[cTB68]]=DATE(2099,1,1), 0, Exts[[#This Row],[cTB68]]-$AA$8)</f>
        <v>0</v>
      </c>
      <c r="AD625" s="70">
        <f t="shared" si="21"/>
        <v>607</v>
      </c>
      <c r="AE625" s="70"/>
      <c r="AF625" s="70">
        <f>IF(Exts[[#This Row],[OID]], INDEX( Exts[], MATCH(Exts[[#This Row],[OID]],Exts[ID],0), MATCH("avgusers", Exts[#Headers],0) )+1, Exts[[#This Row],[avgusers]])</f>
        <v>36</v>
      </c>
      <c r="AG625" s="70"/>
      <c r="AH625" s="70"/>
      <c r="AI625" s="70"/>
    </row>
    <row r="626" spans="1:35" x14ac:dyDescent="0.35">
      <c r="A626" s="72">
        <v>395382</v>
      </c>
      <c r="B626" s="72" t="s">
        <v>1186</v>
      </c>
      <c r="C626" s="72">
        <v>36</v>
      </c>
      <c r="D626" s="72">
        <v>22</v>
      </c>
      <c r="E626" s="68">
        <v>41172</v>
      </c>
      <c r="F626" s="72">
        <v>2</v>
      </c>
      <c r="G626" s="72">
        <v>16</v>
      </c>
      <c r="H626" s="72">
        <v>0</v>
      </c>
      <c r="I626" s="72">
        <v>1</v>
      </c>
      <c r="J626" s="72" t="s">
        <v>76</v>
      </c>
      <c r="K626" s="72">
        <v>182999</v>
      </c>
      <c r="L626" s="72"/>
      <c r="M626" s="72"/>
      <c r="N626" s="68">
        <v>72686</v>
      </c>
      <c r="O626" s="68">
        <v>72686</v>
      </c>
      <c r="P626" s="68">
        <v>72686</v>
      </c>
      <c r="Q626" s="68">
        <v>72686</v>
      </c>
      <c r="R626" s="72" t="s">
        <v>6082</v>
      </c>
      <c r="S626" s="72" t="s">
        <v>6793</v>
      </c>
      <c r="T626" s="70">
        <f>IF(Exts[cTB52]=DATE(2099,1,1), 0, IF(Exts[minV]&gt;52, 1, 2))</f>
        <v>0</v>
      </c>
      <c r="U626" s="69">
        <f t="shared" si="20"/>
        <v>0</v>
      </c>
      <c r="V626" s="69">
        <f>IF(Exts[cTB60]=DATE(2099,1,1), 0, IF(Exts[minV]&gt;60.9, 1, 2))</f>
        <v>0</v>
      </c>
      <c r="W626" s="70">
        <f>IF(Exts[cTB61-67]=DATE(2099,1,1), 0, IF(Exts[minV]&gt;67.9, 1, 2))</f>
        <v>0</v>
      </c>
      <c r="X626" s="70">
        <f>IF( OR( Exts[cTB68]=DATE(2099,1,1), Exts[Mext]=0 ), 0, IF( OR( Exts[maxV]&lt;68, Exts[minV]&gt;68 ), 2, 3)  )</f>
        <v>0</v>
      </c>
      <c r="Y626" s="71">
        <f>IF(SUBTOTAL(3,Exts[avgusers]),Exts[avgusers],0)</f>
        <v>36</v>
      </c>
      <c r="Z626" s="69">
        <f ca="1">IF(SUBTOTAL(3,Exts[CurVersion]),TODAY()-Exts[CurVersion],0)</f>
        <v>2553</v>
      </c>
      <c r="AA626" s="69">
        <f>IF(Exts[cTB52]=DATE(2099,1,1), 0, Exts[cTB52]-$AA$6)</f>
        <v>0</v>
      </c>
      <c r="AB626" s="69">
        <f>IF(Exts[[#This Row],[cTB60]]=DATE(2099,1,1), 0, Exts[[#This Row],[cTB60]]-$AA$7)</f>
        <v>0</v>
      </c>
      <c r="AC626" s="69">
        <f>IF(Exts[[#This Row],[cTB68]]=DATE(2099,1,1), 0, Exts[[#This Row],[cTB68]]-$AA$8)</f>
        <v>0</v>
      </c>
      <c r="AD626" s="70">
        <f t="shared" si="21"/>
        <v>608</v>
      </c>
      <c r="AE626" s="70"/>
      <c r="AF626" s="70">
        <f>IF(Exts[[#This Row],[OID]], INDEX( Exts[], MATCH(Exts[[#This Row],[OID]],Exts[ID],0), MATCH("avgusers", Exts[#Headers],0) )+1, Exts[[#This Row],[avgusers]])</f>
        <v>36</v>
      </c>
      <c r="AG626" s="70"/>
      <c r="AH626" s="70"/>
      <c r="AI626" s="70"/>
    </row>
    <row r="627" spans="1:35" x14ac:dyDescent="0.35">
      <c r="A627" s="72">
        <v>618092</v>
      </c>
      <c r="B627" s="72" t="s">
        <v>695</v>
      </c>
      <c r="C627" s="72">
        <v>36</v>
      </c>
      <c r="D627" s="72">
        <v>91</v>
      </c>
      <c r="E627" s="68">
        <v>42630</v>
      </c>
      <c r="F627" s="72">
        <v>1.5</v>
      </c>
      <c r="G627" s="72">
        <v>40</v>
      </c>
      <c r="H627" s="72">
        <v>0</v>
      </c>
      <c r="I627" s="72">
        <v>1</v>
      </c>
      <c r="J627" s="72" t="s">
        <v>355</v>
      </c>
      <c r="K627" s="72">
        <v>745742</v>
      </c>
      <c r="L627" s="72"/>
      <c r="M627" s="72"/>
      <c r="N627" s="68">
        <v>72686</v>
      </c>
      <c r="O627" s="68">
        <v>72686</v>
      </c>
      <c r="P627" s="68">
        <v>72686</v>
      </c>
      <c r="Q627" s="68">
        <v>72686</v>
      </c>
      <c r="R627" s="72" t="s">
        <v>6439</v>
      </c>
      <c r="S627" s="72" t="s">
        <v>3058</v>
      </c>
      <c r="T627" s="70">
        <f>IF(Exts[cTB52]=DATE(2099,1,1), 0, IF(Exts[minV]&gt;52, 1, 2))</f>
        <v>0</v>
      </c>
      <c r="U627" s="69">
        <f t="shared" si="20"/>
        <v>0</v>
      </c>
      <c r="V627" s="69">
        <f>IF(Exts[cTB60]=DATE(2099,1,1), 0, IF(Exts[minV]&gt;60.9, 1, 2))</f>
        <v>0</v>
      </c>
      <c r="W627" s="70">
        <f>IF(Exts[cTB61-67]=DATE(2099,1,1), 0, IF(Exts[minV]&gt;67.9, 1, 2))</f>
        <v>0</v>
      </c>
      <c r="X627" s="70">
        <f>IF( OR( Exts[cTB68]=DATE(2099,1,1), Exts[Mext]=0 ), 0, IF( OR( Exts[maxV]&lt;68, Exts[minV]&gt;68 ), 2, 3)  )</f>
        <v>0</v>
      </c>
      <c r="Y627" s="71">
        <f>IF(SUBTOTAL(3,Exts[avgusers]),Exts[avgusers],0)</f>
        <v>36</v>
      </c>
      <c r="Z627" s="69">
        <f ca="1">IF(SUBTOTAL(3,Exts[CurVersion]),TODAY()-Exts[CurVersion],0)</f>
        <v>1095</v>
      </c>
      <c r="AA627" s="69">
        <f>IF(Exts[cTB52]=DATE(2099,1,1), 0, Exts[cTB52]-$AA$6)</f>
        <v>0</v>
      </c>
      <c r="AB627" s="69">
        <f>IF(Exts[[#This Row],[cTB60]]=DATE(2099,1,1), 0, Exts[[#This Row],[cTB60]]-$AA$7)</f>
        <v>0</v>
      </c>
      <c r="AC627" s="69">
        <f>IF(Exts[[#This Row],[cTB68]]=DATE(2099,1,1), 0, Exts[[#This Row],[cTB68]]-$AA$8)</f>
        <v>0</v>
      </c>
      <c r="AD627" s="70">
        <f t="shared" si="21"/>
        <v>609</v>
      </c>
      <c r="AE627" s="70"/>
      <c r="AF627" s="70">
        <f>IF(Exts[[#This Row],[OID]], INDEX( Exts[], MATCH(Exts[[#This Row],[OID]],Exts[ID],0), MATCH("avgusers", Exts[#Headers],0) )+1, Exts[[#This Row],[avgusers]])</f>
        <v>36</v>
      </c>
      <c r="AG627" s="70"/>
      <c r="AH627" s="70"/>
      <c r="AI627" s="70"/>
    </row>
    <row r="628" spans="1:35" x14ac:dyDescent="0.35">
      <c r="A628" s="72">
        <v>986261</v>
      </c>
      <c r="B628" s="72" t="s">
        <v>1178</v>
      </c>
      <c r="C628" s="72">
        <v>36</v>
      </c>
      <c r="D628" s="72">
        <v>0</v>
      </c>
      <c r="E628" s="68">
        <v>43343</v>
      </c>
      <c r="F628" s="72">
        <v>17</v>
      </c>
      <c r="G628" s="72">
        <v>60</v>
      </c>
      <c r="H628" s="72">
        <v>0</v>
      </c>
      <c r="I628" s="72">
        <v>1</v>
      </c>
      <c r="J628" s="72" t="s">
        <v>1179</v>
      </c>
      <c r="K628" s="72">
        <v>14153200</v>
      </c>
      <c r="L628" s="72"/>
      <c r="M628" s="72"/>
      <c r="N628" s="68">
        <v>43333</v>
      </c>
      <c r="O628" s="68">
        <v>43333</v>
      </c>
      <c r="P628" s="68">
        <v>72686</v>
      </c>
      <c r="Q628" s="68">
        <v>72686</v>
      </c>
      <c r="R628" s="72" t="s">
        <v>6680</v>
      </c>
      <c r="S628" s="72" t="s">
        <v>6681</v>
      </c>
      <c r="T628" s="70">
        <f>IF(Exts[cTB52]=DATE(2099,1,1), 0, IF(Exts[minV]&gt;52, 1, 2))</f>
        <v>2</v>
      </c>
      <c r="U628" s="69">
        <f t="shared" si="20"/>
        <v>1</v>
      </c>
      <c r="V628" s="69">
        <f>IF(Exts[cTB60]=DATE(2099,1,1), 0, IF(Exts[minV]&gt;60.9, 1, 2))</f>
        <v>2</v>
      </c>
      <c r="W628" s="70">
        <f>IF(Exts[cTB61-67]=DATE(2099,1,1), 0, IF(Exts[minV]&gt;67.9, 1, 2))</f>
        <v>0</v>
      </c>
      <c r="X628" s="70">
        <f>IF( OR( Exts[cTB68]=DATE(2099,1,1), Exts[Mext]=0 ), 0, IF( OR( Exts[maxV]&lt;68, Exts[minV]&gt;68 ), 2, 3)  )</f>
        <v>0</v>
      </c>
      <c r="Y628" s="71">
        <f>IF(SUBTOTAL(3,Exts[avgusers]),Exts[avgusers],0)</f>
        <v>36</v>
      </c>
      <c r="Z628" s="69">
        <f ca="1">IF(SUBTOTAL(3,Exts[CurVersion]),TODAY()-Exts[CurVersion],0)</f>
        <v>382</v>
      </c>
      <c r="AA628" s="69">
        <f>IF(Exts[cTB52]=DATE(2099,1,1), 0, Exts[cTB52]-$AA$6)</f>
        <v>535</v>
      </c>
      <c r="AB628" s="69">
        <f>IF(Exts[[#This Row],[cTB60]]=DATE(2099,1,1), 0, Exts[[#This Row],[cTB60]]-$AA$7)</f>
        <v>73</v>
      </c>
      <c r="AC628" s="69">
        <f>IF(Exts[[#This Row],[cTB68]]=DATE(2099,1,1), 0, Exts[[#This Row],[cTB68]]-$AA$8)</f>
        <v>0</v>
      </c>
      <c r="AD628" s="70">
        <f t="shared" si="21"/>
        <v>610</v>
      </c>
      <c r="AE628" s="70"/>
      <c r="AF628" s="70">
        <f>IF(Exts[[#This Row],[OID]], INDEX( Exts[], MATCH(Exts[[#This Row],[OID]],Exts[ID],0), MATCH("avgusers", Exts[#Headers],0) )+1, Exts[[#This Row],[avgusers]])</f>
        <v>36</v>
      </c>
      <c r="AG628" s="70"/>
      <c r="AH628" s="70"/>
      <c r="AI628" s="70"/>
    </row>
    <row r="629" spans="1:35" x14ac:dyDescent="0.35">
      <c r="A629" s="72">
        <v>986682</v>
      </c>
      <c r="B629" s="72" t="s">
        <v>225</v>
      </c>
      <c r="C629" s="72">
        <v>36</v>
      </c>
      <c r="D629" s="72">
        <v>0</v>
      </c>
      <c r="E629" s="68">
        <v>43656</v>
      </c>
      <c r="F629" s="72">
        <v>68</v>
      </c>
      <c r="G629" s="72">
        <v>100</v>
      </c>
      <c r="H629" s="72">
        <v>1</v>
      </c>
      <c r="I629" s="72">
        <v>1</v>
      </c>
      <c r="J629" s="72" t="s">
        <v>226</v>
      </c>
      <c r="K629" s="72">
        <v>14168427</v>
      </c>
      <c r="L629" s="72"/>
      <c r="M629" s="72"/>
      <c r="N629" s="68">
        <v>72686</v>
      </c>
      <c r="O629" s="68">
        <v>72686</v>
      </c>
      <c r="P629" s="68">
        <v>72686</v>
      </c>
      <c r="Q629" s="68">
        <v>43653</v>
      </c>
      <c r="R629" s="72" t="s">
        <v>6713</v>
      </c>
      <c r="S629" s="72" t="s">
        <v>6714</v>
      </c>
      <c r="T629" s="70">
        <f>IF(Exts[cTB52]=DATE(2099,1,1), 0, IF(Exts[minV]&gt;52, 1, 2))</f>
        <v>0</v>
      </c>
      <c r="U629" s="69">
        <f t="shared" si="20"/>
        <v>0</v>
      </c>
      <c r="V629" s="69">
        <f>IF(Exts[cTB60]=DATE(2099,1,1), 0, IF(Exts[minV]&gt;60.9, 1, 2))</f>
        <v>0</v>
      </c>
      <c r="W629" s="70">
        <f>IF(Exts[cTB61-67]=DATE(2099,1,1), 0, IF(Exts[minV]&gt;67.9, 1, 2))</f>
        <v>0</v>
      </c>
      <c r="X629" s="70">
        <f>IF( OR( Exts[cTB68]=DATE(2099,1,1), Exts[Mext]=0 ), 0, IF( OR( Exts[maxV]&lt;68, Exts[minV]&gt;68 ), 2, 3)  )</f>
        <v>3</v>
      </c>
      <c r="Y629" s="71">
        <f>IF(SUBTOTAL(3,Exts[avgusers]),Exts[avgusers],0)</f>
        <v>36</v>
      </c>
      <c r="Z629" s="69">
        <f ca="1">IF(SUBTOTAL(3,Exts[CurVersion]),TODAY()-Exts[CurVersion],0)</f>
        <v>69</v>
      </c>
      <c r="AA629" s="69">
        <f>IF(Exts[cTB52]=DATE(2099,1,1), 0, Exts[cTB52]-$AA$6)</f>
        <v>0</v>
      </c>
      <c r="AB629" s="69">
        <f>IF(Exts[[#This Row],[cTB60]]=DATE(2099,1,1), 0, Exts[[#This Row],[cTB60]]-$AA$7)</f>
        <v>0</v>
      </c>
      <c r="AC629" s="69">
        <f>IF(Exts[[#This Row],[cTB68]]=DATE(2099,1,1), 0, Exts[[#This Row],[cTB68]]-$AA$8)</f>
        <v>-44</v>
      </c>
      <c r="AD629" s="70">
        <f t="shared" si="21"/>
        <v>611</v>
      </c>
      <c r="AE629" s="70"/>
      <c r="AF629" s="70">
        <f>IF(Exts[[#This Row],[OID]], INDEX( Exts[], MATCH(Exts[[#This Row],[OID]],Exts[ID],0), MATCH("avgusers", Exts[#Headers],0) )+1, Exts[[#This Row],[avgusers]])</f>
        <v>36</v>
      </c>
      <c r="AG629" s="70"/>
      <c r="AH629" s="70"/>
      <c r="AI629" s="70"/>
    </row>
    <row r="630" spans="1:35" x14ac:dyDescent="0.35">
      <c r="A630" s="72">
        <v>361</v>
      </c>
      <c r="B630" s="72" t="s">
        <v>1139</v>
      </c>
      <c r="C630" s="72">
        <v>35</v>
      </c>
      <c r="D630" s="72">
        <v>33</v>
      </c>
      <c r="E630" s="68">
        <v>41252</v>
      </c>
      <c r="F630" s="72">
        <v>1</v>
      </c>
      <c r="G630" s="72">
        <v>20</v>
      </c>
      <c r="H630" s="72">
        <v>0</v>
      </c>
      <c r="I630" s="72">
        <v>1</v>
      </c>
      <c r="J630" s="72" t="s">
        <v>1140</v>
      </c>
      <c r="K630" s="72">
        <v>210</v>
      </c>
      <c r="L630" s="72"/>
      <c r="M630" s="72"/>
      <c r="N630" s="68">
        <v>72686</v>
      </c>
      <c r="O630" s="68">
        <v>72686</v>
      </c>
      <c r="P630" s="68">
        <v>72686</v>
      </c>
      <c r="Q630" s="68">
        <v>72686</v>
      </c>
      <c r="R630" s="72" t="s">
        <v>4964</v>
      </c>
      <c r="S630" s="72" t="s">
        <v>4965</v>
      </c>
      <c r="T630" s="70">
        <f>IF(Exts[cTB52]=DATE(2099,1,1), 0, IF(Exts[minV]&gt;52, 1, 2))</f>
        <v>0</v>
      </c>
      <c r="U630" s="69">
        <f t="shared" si="20"/>
        <v>0</v>
      </c>
      <c r="V630" s="69">
        <f>IF(Exts[cTB60]=DATE(2099,1,1), 0, IF(Exts[minV]&gt;60.9, 1, 2))</f>
        <v>0</v>
      </c>
      <c r="W630" s="70">
        <f>IF(Exts[cTB61-67]=DATE(2099,1,1), 0, IF(Exts[minV]&gt;67.9, 1, 2))</f>
        <v>0</v>
      </c>
      <c r="X630" s="70">
        <f>IF( OR( Exts[cTB68]=DATE(2099,1,1), Exts[Mext]=0 ), 0, IF( OR( Exts[maxV]&lt;68, Exts[minV]&gt;68 ), 2, 3)  )</f>
        <v>0</v>
      </c>
      <c r="Y630" s="71">
        <f>IF(SUBTOTAL(3,Exts[avgusers]),Exts[avgusers],0)</f>
        <v>35</v>
      </c>
      <c r="Z630" s="69">
        <f ca="1">IF(SUBTOTAL(3,Exts[CurVersion]),TODAY()-Exts[CurVersion],0)</f>
        <v>2473</v>
      </c>
      <c r="AA630" s="69">
        <f>IF(Exts[cTB52]=DATE(2099,1,1), 0, Exts[cTB52]-$AA$6)</f>
        <v>0</v>
      </c>
      <c r="AB630" s="69">
        <f>IF(Exts[[#This Row],[cTB60]]=DATE(2099,1,1), 0, Exts[[#This Row],[cTB60]]-$AA$7)</f>
        <v>0</v>
      </c>
      <c r="AC630" s="69">
        <f>IF(Exts[[#This Row],[cTB68]]=DATE(2099,1,1), 0, Exts[[#This Row],[cTB68]]-$AA$8)</f>
        <v>0</v>
      </c>
      <c r="AD630" s="70">
        <f t="shared" si="21"/>
        <v>612</v>
      </c>
      <c r="AE630" s="70"/>
      <c r="AF630" s="70">
        <f>IF(Exts[[#This Row],[OID]], INDEX( Exts[], MATCH(Exts[[#This Row],[OID]],Exts[ID],0), MATCH("avgusers", Exts[#Headers],0) )+1, Exts[[#This Row],[avgusers]])</f>
        <v>35</v>
      </c>
      <c r="AG630" s="70"/>
      <c r="AH630" s="70"/>
      <c r="AI630" s="70"/>
    </row>
    <row r="631" spans="1:35" x14ac:dyDescent="0.35">
      <c r="A631" s="72">
        <v>986610</v>
      </c>
      <c r="B631" s="72" t="s">
        <v>2098</v>
      </c>
      <c r="C631" s="72">
        <v>35</v>
      </c>
      <c r="D631" s="72">
        <v>0</v>
      </c>
      <c r="E631" s="68">
        <v>43608</v>
      </c>
      <c r="F631" s="72">
        <v>68</v>
      </c>
      <c r="G631" s="72">
        <v>100</v>
      </c>
      <c r="H631" s="72">
        <v>1</v>
      </c>
      <c r="I631" s="72">
        <v>1</v>
      </c>
      <c r="J631" s="72" t="s">
        <v>30</v>
      </c>
      <c r="K631" s="72">
        <v>5389259</v>
      </c>
      <c r="L631" s="72"/>
      <c r="M631" s="72"/>
      <c r="N631" s="68">
        <v>72686</v>
      </c>
      <c r="O631" s="68">
        <v>43556</v>
      </c>
      <c r="P631" s="68">
        <v>43556</v>
      </c>
      <c r="Q631" s="68">
        <v>43556</v>
      </c>
      <c r="R631" s="72" t="s">
        <v>6706</v>
      </c>
      <c r="S631" s="72" t="s">
        <v>6707</v>
      </c>
      <c r="T631" s="70">
        <f>IF(Exts[cTB52]=DATE(2099,1,1), 0, IF(Exts[minV]&gt;52, 1, 2))</f>
        <v>0</v>
      </c>
      <c r="U631" s="69">
        <f t="shared" si="20"/>
        <v>0</v>
      </c>
      <c r="V631" s="69">
        <f>IF(Exts[cTB60]=DATE(2099,1,1), 0, IF(Exts[minV]&gt;60.9, 1, 2))</f>
        <v>1</v>
      </c>
      <c r="W631" s="70">
        <f>IF(Exts[cTB61-67]=DATE(2099,1,1), 0, IF(Exts[minV]&gt;67.9, 1, 2))</f>
        <v>1</v>
      </c>
      <c r="X631" s="70">
        <f>IF( OR( Exts[cTB68]=DATE(2099,1,1), Exts[Mext]=0 ), 0, IF( OR( Exts[maxV]&lt;68, Exts[minV]&gt;68 ), 2, 3)  )</f>
        <v>3</v>
      </c>
      <c r="Y631" s="71">
        <f>IF(SUBTOTAL(3,Exts[avgusers]),Exts[avgusers],0)</f>
        <v>35</v>
      </c>
      <c r="Z631" s="69">
        <f ca="1">IF(SUBTOTAL(3,Exts[CurVersion]),TODAY()-Exts[CurVersion],0)</f>
        <v>117</v>
      </c>
      <c r="AA631" s="69">
        <f>IF(Exts[cTB52]=DATE(2099,1,1), 0, Exts[cTB52]-$AA$6)</f>
        <v>0</v>
      </c>
      <c r="AB631" s="69">
        <f>IF(Exts[[#This Row],[cTB60]]=DATE(2099,1,1), 0, Exts[[#This Row],[cTB60]]-$AA$7)</f>
        <v>296</v>
      </c>
      <c r="AC631" s="69">
        <f>IF(Exts[[#This Row],[cTB68]]=DATE(2099,1,1), 0, Exts[[#This Row],[cTB68]]-$AA$8)</f>
        <v>-141</v>
      </c>
      <c r="AD631" s="70">
        <f t="shared" si="21"/>
        <v>613</v>
      </c>
      <c r="AE631" s="70"/>
      <c r="AF631" s="70">
        <f>IF(Exts[[#This Row],[OID]], INDEX( Exts[], MATCH(Exts[[#This Row],[OID]],Exts[ID],0), MATCH("avgusers", Exts[#Headers],0) )+1, Exts[[#This Row],[avgusers]])</f>
        <v>35</v>
      </c>
      <c r="AG631" s="70"/>
      <c r="AH631" s="70"/>
      <c r="AI631" s="70"/>
    </row>
    <row r="632" spans="1:35" x14ac:dyDescent="0.35">
      <c r="A632" s="72">
        <v>369147</v>
      </c>
      <c r="B632" s="72" t="s">
        <v>1185</v>
      </c>
      <c r="C632" s="72">
        <v>34</v>
      </c>
      <c r="D632" s="72">
        <v>27</v>
      </c>
      <c r="E632" s="68">
        <v>42758</v>
      </c>
      <c r="F632" s="72">
        <v>24</v>
      </c>
      <c r="G632" s="72">
        <v>54</v>
      </c>
      <c r="H632" s="72">
        <v>0</v>
      </c>
      <c r="I632" s="72">
        <v>1</v>
      </c>
      <c r="J632" s="72" t="s">
        <v>303</v>
      </c>
      <c r="K632" s="72">
        <v>1390606</v>
      </c>
      <c r="L632" s="72"/>
      <c r="M632" s="72"/>
      <c r="N632" s="68">
        <v>42410</v>
      </c>
      <c r="O632" s="68">
        <v>72686</v>
      </c>
      <c r="P632" s="68">
        <v>72686</v>
      </c>
      <c r="Q632" s="68">
        <v>72686</v>
      </c>
      <c r="R632" s="72" t="s">
        <v>6006</v>
      </c>
      <c r="S632" s="72" t="s">
        <v>3058</v>
      </c>
      <c r="T632" s="70">
        <f>IF(Exts[cTB52]=DATE(2099,1,1), 0, IF(Exts[minV]&gt;52, 1, 2))</f>
        <v>2</v>
      </c>
      <c r="U632" s="69">
        <f t="shared" si="20"/>
        <v>0</v>
      </c>
      <c r="V632" s="69">
        <f>IF(Exts[cTB60]=DATE(2099,1,1), 0, IF(Exts[minV]&gt;60.9, 1, 2))</f>
        <v>0</v>
      </c>
      <c r="W632" s="70">
        <f>IF(Exts[cTB61-67]=DATE(2099,1,1), 0, IF(Exts[minV]&gt;67.9, 1, 2))</f>
        <v>0</v>
      </c>
      <c r="X632" s="70">
        <f>IF( OR( Exts[cTB68]=DATE(2099,1,1), Exts[Mext]=0 ), 0, IF( OR( Exts[maxV]&lt;68, Exts[minV]&gt;68 ), 2, 3)  )</f>
        <v>0</v>
      </c>
      <c r="Y632" s="71">
        <f>IF(SUBTOTAL(3,Exts[avgusers]),Exts[avgusers],0)</f>
        <v>34</v>
      </c>
      <c r="Z632" s="69">
        <f ca="1">IF(SUBTOTAL(3,Exts[CurVersion]),TODAY()-Exts[CurVersion],0)</f>
        <v>967</v>
      </c>
      <c r="AA632" s="69">
        <f>IF(Exts[cTB52]=DATE(2099,1,1), 0, Exts[cTB52]-$AA$6)</f>
        <v>-388</v>
      </c>
      <c r="AB632" s="69">
        <f>IF(Exts[[#This Row],[cTB60]]=DATE(2099,1,1), 0, Exts[[#This Row],[cTB60]]-$AA$7)</f>
        <v>0</v>
      </c>
      <c r="AC632" s="69">
        <f>IF(Exts[[#This Row],[cTB68]]=DATE(2099,1,1), 0, Exts[[#This Row],[cTB68]]-$AA$8)</f>
        <v>0</v>
      </c>
      <c r="AD632" s="70">
        <f t="shared" si="21"/>
        <v>614</v>
      </c>
      <c r="AE632" s="70"/>
      <c r="AF632" s="70">
        <f>IF(Exts[[#This Row],[OID]], INDEX( Exts[], MATCH(Exts[[#This Row],[OID]],Exts[ID],0), MATCH("avgusers", Exts[#Headers],0) )+1, Exts[[#This Row],[avgusers]])</f>
        <v>34</v>
      </c>
      <c r="AG632" s="70"/>
      <c r="AH632" s="70"/>
      <c r="AI632" s="70"/>
    </row>
    <row r="633" spans="1:35" x14ac:dyDescent="0.35">
      <c r="A633" s="72">
        <v>964241</v>
      </c>
      <c r="B633" s="72" t="s">
        <v>705</v>
      </c>
      <c r="C633" s="72">
        <v>34</v>
      </c>
      <c r="D633" s="72">
        <v>68</v>
      </c>
      <c r="E633" s="68">
        <v>43264</v>
      </c>
      <c r="F633" s="72">
        <v>20</v>
      </c>
      <c r="G633" s="72">
        <v>59</v>
      </c>
      <c r="H633" s="72">
        <v>0</v>
      </c>
      <c r="I633" s="72">
        <v>1</v>
      </c>
      <c r="J633" s="72" t="s">
        <v>358</v>
      </c>
      <c r="K633" s="72">
        <v>13818641</v>
      </c>
      <c r="L633" s="72"/>
      <c r="M633" s="72"/>
      <c r="N633" s="68">
        <v>43203</v>
      </c>
      <c r="O633" s="68">
        <v>72686</v>
      </c>
      <c r="P633" s="68">
        <v>72686</v>
      </c>
      <c r="Q633" s="68">
        <v>72686</v>
      </c>
      <c r="R633" s="72" t="s">
        <v>6667</v>
      </c>
      <c r="S633" s="72" t="s">
        <v>6668</v>
      </c>
      <c r="T633" s="70">
        <f>IF(Exts[cTB52]=DATE(2099,1,1), 0, IF(Exts[minV]&gt;52, 1, 2))</f>
        <v>2</v>
      </c>
      <c r="U633" s="69">
        <f t="shared" si="20"/>
        <v>1</v>
      </c>
      <c r="V633" s="69">
        <f>IF(Exts[cTB60]=DATE(2099,1,1), 0, IF(Exts[minV]&gt;60.9, 1, 2))</f>
        <v>0</v>
      </c>
      <c r="W633" s="70">
        <f>IF(Exts[cTB61-67]=DATE(2099,1,1), 0, IF(Exts[minV]&gt;67.9, 1, 2))</f>
        <v>0</v>
      </c>
      <c r="X633" s="70">
        <f>IF( OR( Exts[cTB68]=DATE(2099,1,1), Exts[Mext]=0 ), 0, IF( OR( Exts[maxV]&lt;68, Exts[minV]&gt;68 ), 2, 3)  )</f>
        <v>0</v>
      </c>
      <c r="Y633" s="71">
        <f>IF(SUBTOTAL(3,Exts[avgusers]),Exts[avgusers],0)</f>
        <v>34</v>
      </c>
      <c r="Z633" s="69">
        <f ca="1">IF(SUBTOTAL(3,Exts[CurVersion]),TODAY()-Exts[CurVersion],0)</f>
        <v>461</v>
      </c>
      <c r="AA633" s="69">
        <f>IF(Exts[cTB52]=DATE(2099,1,1), 0, Exts[cTB52]-$AA$6)</f>
        <v>405</v>
      </c>
      <c r="AB633" s="69">
        <f>IF(Exts[[#This Row],[cTB60]]=DATE(2099,1,1), 0, Exts[[#This Row],[cTB60]]-$AA$7)</f>
        <v>0</v>
      </c>
      <c r="AC633" s="69">
        <f>IF(Exts[[#This Row],[cTB68]]=DATE(2099,1,1), 0, Exts[[#This Row],[cTB68]]-$AA$8)</f>
        <v>0</v>
      </c>
      <c r="AD633" s="70">
        <f t="shared" si="21"/>
        <v>615</v>
      </c>
      <c r="AE633" s="70"/>
      <c r="AF633" s="70">
        <f>IF(Exts[[#This Row],[OID]], INDEX( Exts[], MATCH(Exts[[#This Row],[OID]],Exts[ID],0), MATCH("avgusers", Exts[#Headers],0) )+1, Exts[[#This Row],[avgusers]])</f>
        <v>34</v>
      </c>
      <c r="AG633" s="70"/>
      <c r="AH633" s="70"/>
      <c r="AI633" s="70"/>
    </row>
    <row r="634" spans="1:35" x14ac:dyDescent="0.35">
      <c r="A634" s="72">
        <v>9231</v>
      </c>
      <c r="B634" s="72" t="s">
        <v>702</v>
      </c>
      <c r="C634" s="72">
        <v>32</v>
      </c>
      <c r="D634" s="72">
        <v>45</v>
      </c>
      <c r="E634" s="68">
        <v>42128</v>
      </c>
      <c r="F634" s="72">
        <v>1.5</v>
      </c>
      <c r="G634" s="72">
        <v>41</v>
      </c>
      <c r="H634" s="72">
        <v>0</v>
      </c>
      <c r="I634" s="72">
        <v>1</v>
      </c>
      <c r="J634" s="72" t="s">
        <v>457</v>
      </c>
      <c r="K634" s="72">
        <v>866067</v>
      </c>
      <c r="L634" s="72"/>
      <c r="M634" s="72"/>
      <c r="N634" s="68">
        <v>72686</v>
      </c>
      <c r="O634" s="68">
        <v>72686</v>
      </c>
      <c r="P634" s="68">
        <v>72686</v>
      </c>
      <c r="Q634" s="68">
        <v>72686</v>
      </c>
      <c r="R634" s="72" t="s">
        <v>5440</v>
      </c>
      <c r="S634" s="72" t="s">
        <v>3058</v>
      </c>
      <c r="T634" s="70">
        <f>IF(Exts[cTB52]=DATE(2099,1,1), 0, IF(Exts[minV]&gt;52, 1, 2))</f>
        <v>0</v>
      </c>
      <c r="U634" s="69">
        <f t="shared" si="20"/>
        <v>0</v>
      </c>
      <c r="V634" s="69">
        <f>IF(Exts[cTB60]=DATE(2099,1,1), 0, IF(Exts[minV]&gt;60.9, 1, 2))</f>
        <v>0</v>
      </c>
      <c r="W634" s="70">
        <f>IF(Exts[cTB61-67]=DATE(2099,1,1), 0, IF(Exts[minV]&gt;67.9, 1, 2))</f>
        <v>0</v>
      </c>
      <c r="X634" s="70">
        <f>IF( OR( Exts[cTB68]=DATE(2099,1,1), Exts[Mext]=0 ), 0, IF( OR( Exts[maxV]&lt;68, Exts[minV]&gt;68 ), 2, 3)  )</f>
        <v>0</v>
      </c>
      <c r="Y634" s="71">
        <f>IF(SUBTOTAL(3,Exts[avgusers]),Exts[avgusers],0)</f>
        <v>32</v>
      </c>
      <c r="Z634" s="69">
        <f ca="1">IF(SUBTOTAL(3,Exts[CurVersion]),TODAY()-Exts[CurVersion],0)</f>
        <v>1597</v>
      </c>
      <c r="AA634" s="69">
        <f>IF(Exts[cTB52]=DATE(2099,1,1), 0, Exts[cTB52]-$AA$6)</f>
        <v>0</v>
      </c>
      <c r="AB634" s="69">
        <f>IF(Exts[[#This Row],[cTB60]]=DATE(2099,1,1), 0, Exts[[#This Row],[cTB60]]-$AA$7)</f>
        <v>0</v>
      </c>
      <c r="AC634" s="69">
        <f>IF(Exts[[#This Row],[cTB68]]=DATE(2099,1,1), 0, Exts[[#This Row],[cTB68]]-$AA$8)</f>
        <v>0</v>
      </c>
      <c r="AD634" s="70">
        <f t="shared" si="21"/>
        <v>616</v>
      </c>
      <c r="AE634" s="70"/>
      <c r="AF634" s="70">
        <f>IF(Exts[[#This Row],[OID]], INDEX( Exts[], MATCH(Exts[[#This Row],[OID]],Exts[ID],0), MATCH("avgusers", Exts[#Headers],0) )+1, Exts[[#This Row],[avgusers]])</f>
        <v>32</v>
      </c>
      <c r="AG634" s="70"/>
      <c r="AH634" s="70"/>
      <c r="AI634" s="70"/>
    </row>
    <row r="635" spans="1:35" x14ac:dyDescent="0.35">
      <c r="A635" s="72">
        <v>335135</v>
      </c>
      <c r="B635" s="72" t="s">
        <v>1204</v>
      </c>
      <c r="C635" s="72">
        <v>32</v>
      </c>
      <c r="D635" s="72">
        <v>31</v>
      </c>
      <c r="E635" s="68">
        <v>40941</v>
      </c>
      <c r="F635" s="72">
        <v>5</v>
      </c>
      <c r="G635" s="72">
        <v>10</v>
      </c>
      <c r="H635" s="72">
        <v>0</v>
      </c>
      <c r="I635" s="72">
        <v>1</v>
      </c>
      <c r="J635" s="72" t="s">
        <v>1205</v>
      </c>
      <c r="K635" s="72">
        <v>5243768</v>
      </c>
      <c r="L635" s="72"/>
      <c r="M635" s="72"/>
      <c r="N635" s="68">
        <v>72686</v>
      </c>
      <c r="O635" s="68">
        <v>72686</v>
      </c>
      <c r="P635" s="68">
        <v>72686</v>
      </c>
      <c r="Q635" s="68">
        <v>72686</v>
      </c>
      <c r="R635" s="72" t="s">
        <v>5904</v>
      </c>
      <c r="S635" s="72" t="s">
        <v>3058</v>
      </c>
      <c r="T635" s="70">
        <f>IF(Exts[cTB52]=DATE(2099,1,1), 0, IF(Exts[minV]&gt;52, 1, 2))</f>
        <v>0</v>
      </c>
      <c r="U635" s="69">
        <f t="shared" si="20"/>
        <v>0</v>
      </c>
      <c r="V635" s="69">
        <f>IF(Exts[cTB60]=DATE(2099,1,1), 0, IF(Exts[minV]&gt;60.9, 1, 2))</f>
        <v>0</v>
      </c>
      <c r="W635" s="70">
        <f>IF(Exts[cTB61-67]=DATE(2099,1,1), 0, IF(Exts[minV]&gt;67.9, 1, 2))</f>
        <v>0</v>
      </c>
      <c r="X635" s="70">
        <f>IF( OR( Exts[cTB68]=DATE(2099,1,1), Exts[Mext]=0 ), 0, IF( OR( Exts[maxV]&lt;68, Exts[minV]&gt;68 ), 2, 3)  )</f>
        <v>0</v>
      </c>
      <c r="Y635" s="71">
        <f>IF(SUBTOTAL(3,Exts[avgusers]),Exts[avgusers],0)</f>
        <v>32</v>
      </c>
      <c r="Z635" s="69">
        <f ca="1">IF(SUBTOTAL(3,Exts[CurVersion]),TODAY()-Exts[CurVersion],0)</f>
        <v>2784</v>
      </c>
      <c r="AA635" s="69">
        <f>IF(Exts[cTB52]=DATE(2099,1,1), 0, Exts[cTB52]-$AA$6)</f>
        <v>0</v>
      </c>
      <c r="AB635" s="69">
        <f>IF(Exts[[#This Row],[cTB60]]=DATE(2099,1,1), 0, Exts[[#This Row],[cTB60]]-$AA$7)</f>
        <v>0</v>
      </c>
      <c r="AC635" s="69">
        <f>IF(Exts[[#This Row],[cTB68]]=DATE(2099,1,1), 0, Exts[[#This Row],[cTB68]]-$AA$8)</f>
        <v>0</v>
      </c>
      <c r="AD635" s="70">
        <f t="shared" si="21"/>
        <v>617</v>
      </c>
      <c r="AE635" s="70"/>
      <c r="AF635" s="70">
        <f>IF(Exts[[#This Row],[OID]], INDEX( Exts[], MATCH(Exts[[#This Row],[OID]],Exts[ID],0), MATCH("avgusers", Exts[#Headers],0) )+1, Exts[[#This Row],[avgusers]])</f>
        <v>32</v>
      </c>
      <c r="AG635" s="70"/>
      <c r="AH635" s="70"/>
      <c r="AI635" s="70"/>
    </row>
    <row r="636" spans="1:35" x14ac:dyDescent="0.35">
      <c r="A636" s="72">
        <v>355418</v>
      </c>
      <c r="B636" s="72" t="s">
        <v>1181</v>
      </c>
      <c r="C636" s="72">
        <v>32</v>
      </c>
      <c r="D636" s="72">
        <v>22</v>
      </c>
      <c r="E636" s="68">
        <v>40954</v>
      </c>
      <c r="F636" s="72">
        <v>5</v>
      </c>
      <c r="G636" s="72">
        <v>24</v>
      </c>
      <c r="H636" s="72">
        <v>0</v>
      </c>
      <c r="I636" s="72">
        <v>2</v>
      </c>
      <c r="J636" s="72" t="s">
        <v>1182</v>
      </c>
      <c r="K636" s="72">
        <v>10661800</v>
      </c>
      <c r="L636" s="72">
        <v>5964774</v>
      </c>
      <c r="M636" s="72"/>
      <c r="N636" s="68">
        <v>72686</v>
      </c>
      <c r="O636" s="68">
        <v>72686</v>
      </c>
      <c r="P636" s="68">
        <v>72686</v>
      </c>
      <c r="Q636" s="68">
        <v>72686</v>
      </c>
      <c r="R636" s="72" t="s">
        <v>5962</v>
      </c>
      <c r="S636" s="72" t="s">
        <v>3058</v>
      </c>
      <c r="T636" s="70">
        <f>IF(Exts[cTB52]=DATE(2099,1,1), 0, IF(Exts[minV]&gt;52, 1, 2))</f>
        <v>0</v>
      </c>
      <c r="U636" s="69">
        <f t="shared" si="20"/>
        <v>0</v>
      </c>
      <c r="V636" s="69">
        <f>IF(Exts[cTB60]=DATE(2099,1,1), 0, IF(Exts[minV]&gt;60.9, 1, 2))</f>
        <v>0</v>
      </c>
      <c r="W636" s="70">
        <f>IF(Exts[cTB61-67]=DATE(2099,1,1), 0, IF(Exts[minV]&gt;67.9, 1, 2))</f>
        <v>0</v>
      </c>
      <c r="X636" s="70">
        <f>IF( OR( Exts[cTB68]=DATE(2099,1,1), Exts[Mext]=0 ), 0, IF( OR( Exts[maxV]&lt;68, Exts[minV]&gt;68 ), 2, 3)  )</f>
        <v>0</v>
      </c>
      <c r="Y636" s="71">
        <f>IF(SUBTOTAL(3,Exts[avgusers]),Exts[avgusers],0)</f>
        <v>32</v>
      </c>
      <c r="Z636" s="69">
        <f ca="1">IF(SUBTOTAL(3,Exts[CurVersion]),TODAY()-Exts[CurVersion],0)</f>
        <v>2771</v>
      </c>
      <c r="AA636" s="69">
        <f>IF(Exts[cTB52]=DATE(2099,1,1), 0, Exts[cTB52]-$AA$6)</f>
        <v>0</v>
      </c>
      <c r="AB636" s="69">
        <f>IF(Exts[[#This Row],[cTB60]]=DATE(2099,1,1), 0, Exts[[#This Row],[cTB60]]-$AA$7)</f>
        <v>0</v>
      </c>
      <c r="AC636" s="69">
        <f>IF(Exts[[#This Row],[cTB68]]=DATE(2099,1,1), 0, Exts[[#This Row],[cTB68]]-$AA$8)</f>
        <v>0</v>
      </c>
      <c r="AD636" s="70">
        <f t="shared" si="21"/>
        <v>618</v>
      </c>
      <c r="AE636" s="70"/>
      <c r="AF636" s="70">
        <f>IF(Exts[[#This Row],[OID]], INDEX( Exts[], MATCH(Exts[[#This Row],[OID]],Exts[ID],0), MATCH("avgusers", Exts[#Headers],0) )+1, Exts[[#This Row],[avgusers]])</f>
        <v>32</v>
      </c>
      <c r="AG636" s="70"/>
      <c r="AH636" s="70"/>
      <c r="AI636" s="70"/>
    </row>
    <row r="637" spans="1:35" x14ac:dyDescent="0.35">
      <c r="A637" s="72">
        <v>717404</v>
      </c>
      <c r="B637" s="72" t="s">
        <v>797</v>
      </c>
      <c r="C637" s="72">
        <v>32</v>
      </c>
      <c r="D637" s="72">
        <v>50</v>
      </c>
      <c r="E637" s="68">
        <v>42887</v>
      </c>
      <c r="F637" s="72">
        <v>1.5</v>
      </c>
      <c r="G637" s="72">
        <v>55</v>
      </c>
      <c r="H637" s="72">
        <v>0</v>
      </c>
      <c r="I637" s="72">
        <v>1</v>
      </c>
      <c r="J637" s="72" t="s">
        <v>798</v>
      </c>
      <c r="K637" s="72">
        <v>3496957</v>
      </c>
      <c r="L637" s="72"/>
      <c r="M637" s="72"/>
      <c r="N637" s="68">
        <v>42574</v>
      </c>
      <c r="O637" s="68">
        <v>72686</v>
      </c>
      <c r="P637" s="68">
        <v>72686</v>
      </c>
      <c r="Q637" s="68">
        <v>72686</v>
      </c>
      <c r="R637" s="72" t="s">
        <v>6567</v>
      </c>
      <c r="S637" s="72" t="s">
        <v>3058</v>
      </c>
      <c r="T637" s="70">
        <f>IF(Exts[cTB52]=DATE(2099,1,1), 0, IF(Exts[minV]&gt;52, 1, 2))</f>
        <v>2</v>
      </c>
      <c r="U637" s="69">
        <f t="shared" si="20"/>
        <v>0</v>
      </c>
      <c r="V637" s="69">
        <f>IF(Exts[cTB60]=DATE(2099,1,1), 0, IF(Exts[minV]&gt;60.9, 1, 2))</f>
        <v>0</v>
      </c>
      <c r="W637" s="70">
        <f>IF(Exts[cTB61-67]=DATE(2099,1,1), 0, IF(Exts[minV]&gt;67.9, 1, 2))</f>
        <v>0</v>
      </c>
      <c r="X637" s="70">
        <f>IF( OR( Exts[cTB68]=DATE(2099,1,1), Exts[Mext]=0 ), 0, IF( OR( Exts[maxV]&lt;68, Exts[minV]&gt;68 ), 2, 3)  )</f>
        <v>0</v>
      </c>
      <c r="Y637" s="71">
        <f>IF(SUBTOTAL(3,Exts[avgusers]),Exts[avgusers],0)</f>
        <v>32</v>
      </c>
      <c r="Z637" s="69">
        <f ca="1">IF(SUBTOTAL(3,Exts[CurVersion]),TODAY()-Exts[CurVersion],0)</f>
        <v>838</v>
      </c>
      <c r="AA637" s="69">
        <f>IF(Exts[cTB52]=DATE(2099,1,1), 0, Exts[cTB52]-$AA$6)</f>
        <v>-224</v>
      </c>
      <c r="AB637" s="69">
        <f>IF(Exts[[#This Row],[cTB60]]=DATE(2099,1,1), 0, Exts[[#This Row],[cTB60]]-$AA$7)</f>
        <v>0</v>
      </c>
      <c r="AC637" s="69">
        <f>IF(Exts[[#This Row],[cTB68]]=DATE(2099,1,1), 0, Exts[[#This Row],[cTB68]]-$AA$8)</f>
        <v>0</v>
      </c>
      <c r="AD637" s="70">
        <f t="shared" si="21"/>
        <v>619</v>
      </c>
      <c r="AE637" s="70"/>
      <c r="AF637" s="70">
        <f>IF(Exts[[#This Row],[OID]], INDEX( Exts[], MATCH(Exts[[#This Row],[OID]],Exts[ID],0), MATCH("avgusers", Exts[#Headers],0) )+1, Exts[[#This Row],[avgusers]])</f>
        <v>32</v>
      </c>
      <c r="AG637" s="70"/>
      <c r="AH637" s="70"/>
      <c r="AI637" s="70"/>
    </row>
    <row r="638" spans="1:35" x14ac:dyDescent="0.35">
      <c r="A638" s="72">
        <v>2320</v>
      </c>
      <c r="B638" s="72" t="s">
        <v>1168</v>
      </c>
      <c r="C638" s="72">
        <v>31</v>
      </c>
      <c r="D638" s="72">
        <v>24</v>
      </c>
      <c r="E638" s="68">
        <v>39590</v>
      </c>
      <c r="F638" s="72">
        <v>1.5</v>
      </c>
      <c r="G638" s="72">
        <v>11</v>
      </c>
      <c r="H638" s="72">
        <v>0</v>
      </c>
      <c r="I638" s="72">
        <v>1</v>
      </c>
      <c r="J638" s="72" t="s">
        <v>1169</v>
      </c>
      <c r="K638" s="72">
        <v>10420</v>
      </c>
      <c r="L638" s="72"/>
      <c r="M638" s="72"/>
      <c r="N638" s="68">
        <v>72686</v>
      </c>
      <c r="O638" s="68">
        <v>72686</v>
      </c>
      <c r="P638" s="68">
        <v>72686</v>
      </c>
      <c r="Q638" s="68">
        <v>72686</v>
      </c>
      <c r="R638" s="72" t="s">
        <v>5119</v>
      </c>
      <c r="S638" s="72" t="s">
        <v>5120</v>
      </c>
      <c r="T638" s="70">
        <f>IF(Exts[cTB52]=DATE(2099,1,1), 0, IF(Exts[minV]&gt;52, 1, 2))</f>
        <v>0</v>
      </c>
      <c r="U638" s="69">
        <f t="shared" si="20"/>
        <v>0</v>
      </c>
      <c r="V638" s="69">
        <f>IF(Exts[cTB60]=DATE(2099,1,1), 0, IF(Exts[minV]&gt;60.9, 1, 2))</f>
        <v>0</v>
      </c>
      <c r="W638" s="70">
        <f>IF(Exts[cTB61-67]=DATE(2099,1,1), 0, IF(Exts[minV]&gt;67.9, 1, 2))</f>
        <v>0</v>
      </c>
      <c r="X638" s="70">
        <f>IF( OR( Exts[cTB68]=DATE(2099,1,1), Exts[Mext]=0 ), 0, IF( OR( Exts[maxV]&lt;68, Exts[minV]&gt;68 ), 2, 3)  )</f>
        <v>0</v>
      </c>
      <c r="Y638" s="71">
        <f>IF(SUBTOTAL(3,Exts[avgusers]),Exts[avgusers],0)</f>
        <v>31</v>
      </c>
      <c r="Z638" s="69">
        <f ca="1">IF(SUBTOTAL(3,Exts[CurVersion]),TODAY()-Exts[CurVersion],0)</f>
        <v>4135</v>
      </c>
      <c r="AA638" s="69">
        <f>IF(Exts[cTB52]=DATE(2099,1,1), 0, Exts[cTB52]-$AA$6)</f>
        <v>0</v>
      </c>
      <c r="AB638" s="69">
        <f>IF(Exts[[#This Row],[cTB60]]=DATE(2099,1,1), 0, Exts[[#This Row],[cTB60]]-$AA$7)</f>
        <v>0</v>
      </c>
      <c r="AC638" s="69">
        <f>IF(Exts[[#This Row],[cTB68]]=DATE(2099,1,1), 0, Exts[[#This Row],[cTB68]]-$AA$8)</f>
        <v>0</v>
      </c>
      <c r="AD638" s="70">
        <f t="shared" si="21"/>
        <v>620</v>
      </c>
      <c r="AE638" s="70"/>
      <c r="AF638" s="70">
        <f>IF(Exts[[#This Row],[OID]], INDEX( Exts[], MATCH(Exts[[#This Row],[OID]],Exts[ID],0), MATCH("avgusers", Exts[#Headers],0) )+1, Exts[[#This Row],[avgusers]])</f>
        <v>31</v>
      </c>
      <c r="AG638" s="70"/>
      <c r="AH638" s="70"/>
      <c r="AI638" s="70"/>
    </row>
    <row r="639" spans="1:35" x14ac:dyDescent="0.35">
      <c r="A639" s="72">
        <v>4046</v>
      </c>
      <c r="B639" s="72" t="s">
        <v>1174</v>
      </c>
      <c r="C639" s="72">
        <v>31</v>
      </c>
      <c r="D639" s="72">
        <v>26</v>
      </c>
      <c r="E639" s="68">
        <v>40162</v>
      </c>
      <c r="F639" s="72">
        <v>1.5</v>
      </c>
      <c r="G639" s="72">
        <v>15</v>
      </c>
      <c r="H639" s="72">
        <v>0</v>
      </c>
      <c r="I639" s="72">
        <v>1</v>
      </c>
      <c r="J639" s="72" t="s">
        <v>1175</v>
      </c>
      <c r="K639" s="72">
        <v>80640</v>
      </c>
      <c r="L639" s="72"/>
      <c r="M639" s="72"/>
      <c r="N639" s="68">
        <v>72686</v>
      </c>
      <c r="O639" s="68">
        <v>72686</v>
      </c>
      <c r="P639" s="68">
        <v>72686</v>
      </c>
      <c r="Q639" s="68">
        <v>72686</v>
      </c>
      <c r="R639" s="72" t="s">
        <v>5229</v>
      </c>
      <c r="S639" s="72" t="s">
        <v>3058</v>
      </c>
      <c r="T639" s="70">
        <f>IF(Exts[cTB52]=DATE(2099,1,1), 0, IF(Exts[minV]&gt;52, 1, 2))</f>
        <v>0</v>
      </c>
      <c r="U639" s="69">
        <f t="shared" si="20"/>
        <v>0</v>
      </c>
      <c r="V639" s="69">
        <f>IF(Exts[cTB60]=DATE(2099,1,1), 0, IF(Exts[minV]&gt;60.9, 1, 2))</f>
        <v>0</v>
      </c>
      <c r="W639" s="70">
        <f>IF(Exts[cTB61-67]=DATE(2099,1,1), 0, IF(Exts[minV]&gt;67.9, 1, 2))</f>
        <v>0</v>
      </c>
      <c r="X639" s="70">
        <f>IF( OR( Exts[cTB68]=DATE(2099,1,1), Exts[Mext]=0 ), 0, IF( OR( Exts[maxV]&lt;68, Exts[minV]&gt;68 ), 2, 3)  )</f>
        <v>0</v>
      </c>
      <c r="Y639" s="71">
        <f>IF(SUBTOTAL(3,Exts[avgusers]),Exts[avgusers],0)</f>
        <v>31</v>
      </c>
      <c r="Z639" s="69">
        <f ca="1">IF(SUBTOTAL(3,Exts[CurVersion]),TODAY()-Exts[CurVersion],0)</f>
        <v>3563</v>
      </c>
      <c r="AA639" s="69">
        <f>IF(Exts[cTB52]=DATE(2099,1,1), 0, Exts[cTB52]-$AA$6)</f>
        <v>0</v>
      </c>
      <c r="AB639" s="69">
        <f>IF(Exts[[#This Row],[cTB60]]=DATE(2099,1,1), 0, Exts[[#This Row],[cTB60]]-$AA$7)</f>
        <v>0</v>
      </c>
      <c r="AC639" s="69">
        <f>IF(Exts[[#This Row],[cTB68]]=DATE(2099,1,1), 0, Exts[[#This Row],[cTB68]]-$AA$8)</f>
        <v>0</v>
      </c>
      <c r="AD639" s="70">
        <f t="shared" si="21"/>
        <v>621</v>
      </c>
      <c r="AE639" s="70"/>
      <c r="AF639" s="70">
        <f>IF(Exts[[#This Row],[OID]], INDEX( Exts[], MATCH(Exts[[#This Row],[OID]],Exts[ID],0), MATCH("avgusers", Exts[#Headers],0) )+1, Exts[[#This Row],[avgusers]])</f>
        <v>31</v>
      </c>
      <c r="AG639" s="70"/>
      <c r="AH639" s="70"/>
      <c r="AI639" s="70"/>
    </row>
    <row r="640" spans="1:35" x14ac:dyDescent="0.35">
      <c r="A640" s="72">
        <v>316906</v>
      </c>
      <c r="B640" s="72" t="s">
        <v>1190</v>
      </c>
      <c r="C640" s="72">
        <v>31</v>
      </c>
      <c r="D640" s="72">
        <v>30</v>
      </c>
      <c r="E640" s="68">
        <v>41176</v>
      </c>
      <c r="F640" s="72">
        <v>5</v>
      </c>
      <c r="G640" s="72">
        <v>31</v>
      </c>
      <c r="H640" s="72">
        <v>0</v>
      </c>
      <c r="I640" s="72">
        <v>1</v>
      </c>
      <c r="J640" s="72" t="s">
        <v>277</v>
      </c>
      <c r="K640" s="72">
        <v>5575361</v>
      </c>
      <c r="L640" s="72"/>
      <c r="M640" s="72"/>
      <c r="N640" s="68">
        <v>72686</v>
      </c>
      <c r="O640" s="68">
        <v>72686</v>
      </c>
      <c r="P640" s="68">
        <v>72686</v>
      </c>
      <c r="Q640" s="68">
        <v>72686</v>
      </c>
      <c r="R640" s="72" t="s">
        <v>5846</v>
      </c>
      <c r="S640" s="72" t="s">
        <v>5847</v>
      </c>
      <c r="T640" s="70">
        <f>IF(Exts[cTB52]=DATE(2099,1,1), 0, IF(Exts[minV]&gt;52, 1, 2))</f>
        <v>0</v>
      </c>
      <c r="U640" s="69">
        <f t="shared" si="20"/>
        <v>0</v>
      </c>
      <c r="V640" s="69">
        <f>IF(Exts[cTB60]=DATE(2099,1,1), 0, IF(Exts[minV]&gt;60.9, 1, 2))</f>
        <v>0</v>
      </c>
      <c r="W640" s="70">
        <f>IF(Exts[cTB61-67]=DATE(2099,1,1), 0, IF(Exts[minV]&gt;67.9, 1, 2))</f>
        <v>0</v>
      </c>
      <c r="X640" s="70">
        <f>IF( OR( Exts[cTB68]=DATE(2099,1,1), Exts[Mext]=0 ), 0, IF( OR( Exts[maxV]&lt;68, Exts[minV]&gt;68 ), 2, 3)  )</f>
        <v>0</v>
      </c>
      <c r="Y640" s="71">
        <f>IF(SUBTOTAL(3,Exts[avgusers]),Exts[avgusers],0)</f>
        <v>31</v>
      </c>
      <c r="Z640" s="69">
        <f ca="1">IF(SUBTOTAL(3,Exts[CurVersion]),TODAY()-Exts[CurVersion],0)</f>
        <v>2549</v>
      </c>
      <c r="AA640" s="69">
        <f>IF(Exts[cTB52]=DATE(2099,1,1), 0, Exts[cTB52]-$AA$6)</f>
        <v>0</v>
      </c>
      <c r="AB640" s="69">
        <f>IF(Exts[[#This Row],[cTB60]]=DATE(2099,1,1), 0, Exts[[#This Row],[cTB60]]-$AA$7)</f>
        <v>0</v>
      </c>
      <c r="AC640" s="69">
        <f>IF(Exts[[#This Row],[cTB68]]=DATE(2099,1,1), 0, Exts[[#This Row],[cTB68]]-$AA$8)</f>
        <v>0</v>
      </c>
      <c r="AD640" s="70">
        <f t="shared" si="21"/>
        <v>622</v>
      </c>
      <c r="AE640" s="70"/>
      <c r="AF640" s="70">
        <f>IF(Exts[[#This Row],[OID]], INDEX( Exts[], MATCH(Exts[[#This Row],[OID]],Exts[ID],0), MATCH("avgusers", Exts[#Headers],0) )+1, Exts[[#This Row],[avgusers]])</f>
        <v>31</v>
      </c>
      <c r="AG640" s="70"/>
      <c r="AH640" s="70"/>
      <c r="AI640" s="70"/>
    </row>
    <row r="641" spans="1:35" x14ac:dyDescent="0.35">
      <c r="A641" s="72">
        <v>460063</v>
      </c>
      <c r="B641" s="72" t="s">
        <v>1233</v>
      </c>
      <c r="C641" s="72">
        <v>31</v>
      </c>
      <c r="D641" s="72">
        <v>36</v>
      </c>
      <c r="E641" s="68">
        <v>42562</v>
      </c>
      <c r="F641" s="72">
        <v>45</v>
      </c>
      <c r="G641" s="72">
        <v>52</v>
      </c>
      <c r="H641" s="72">
        <v>0</v>
      </c>
      <c r="I641" s="72">
        <v>1</v>
      </c>
      <c r="J641" s="72" t="s">
        <v>1133</v>
      </c>
      <c r="K641" s="72">
        <v>50247</v>
      </c>
      <c r="L641" s="72"/>
      <c r="M641" s="72"/>
      <c r="N641" s="68">
        <v>42561</v>
      </c>
      <c r="O641" s="68">
        <v>72686</v>
      </c>
      <c r="P641" s="68">
        <v>72686</v>
      </c>
      <c r="Q641" s="68">
        <v>72686</v>
      </c>
      <c r="R641" s="72" t="s">
        <v>6217</v>
      </c>
      <c r="S641" s="72" t="s">
        <v>6218</v>
      </c>
      <c r="T641" s="70">
        <f>IF(Exts[cTB52]=DATE(2099,1,1), 0, IF(Exts[minV]&gt;52, 1, 2))</f>
        <v>2</v>
      </c>
      <c r="U641" s="69">
        <f t="shared" si="20"/>
        <v>0</v>
      </c>
      <c r="V641" s="69">
        <f>IF(Exts[cTB60]=DATE(2099,1,1), 0, IF(Exts[minV]&gt;60.9, 1, 2))</f>
        <v>0</v>
      </c>
      <c r="W641" s="70">
        <f>IF(Exts[cTB61-67]=DATE(2099,1,1), 0, IF(Exts[minV]&gt;67.9, 1, 2))</f>
        <v>0</v>
      </c>
      <c r="X641" s="70">
        <f>IF( OR( Exts[cTB68]=DATE(2099,1,1), Exts[Mext]=0 ), 0, IF( OR( Exts[maxV]&lt;68, Exts[minV]&gt;68 ), 2, 3)  )</f>
        <v>0</v>
      </c>
      <c r="Y641" s="71">
        <f>IF(SUBTOTAL(3,Exts[avgusers]),Exts[avgusers],0)</f>
        <v>31</v>
      </c>
      <c r="Z641" s="69">
        <f ca="1">IF(SUBTOTAL(3,Exts[CurVersion]),TODAY()-Exts[CurVersion],0)</f>
        <v>1163</v>
      </c>
      <c r="AA641" s="69">
        <f>IF(Exts[cTB52]=DATE(2099,1,1), 0, Exts[cTB52]-$AA$6)</f>
        <v>-237</v>
      </c>
      <c r="AB641" s="69">
        <f>IF(Exts[[#This Row],[cTB60]]=DATE(2099,1,1), 0, Exts[[#This Row],[cTB60]]-$AA$7)</f>
        <v>0</v>
      </c>
      <c r="AC641" s="69">
        <f>IF(Exts[[#This Row],[cTB68]]=DATE(2099,1,1), 0, Exts[[#This Row],[cTB68]]-$AA$8)</f>
        <v>0</v>
      </c>
      <c r="AD641" s="70">
        <f t="shared" si="21"/>
        <v>623</v>
      </c>
      <c r="AE641" s="70"/>
      <c r="AF641" s="70">
        <f>IF(Exts[[#This Row],[OID]], INDEX( Exts[], MATCH(Exts[[#This Row],[OID]],Exts[ID],0), MATCH("avgusers", Exts[#Headers],0) )+1, Exts[[#This Row],[avgusers]])</f>
        <v>31</v>
      </c>
      <c r="AG641" s="70"/>
      <c r="AH641" s="70"/>
      <c r="AI641" s="70"/>
    </row>
    <row r="642" spans="1:35" x14ac:dyDescent="0.35">
      <c r="A642" s="72">
        <v>200747</v>
      </c>
      <c r="B642" s="72" t="s">
        <v>1195</v>
      </c>
      <c r="C642" s="72">
        <v>30</v>
      </c>
      <c r="D642" s="72">
        <v>26</v>
      </c>
      <c r="E642" s="68">
        <v>40920</v>
      </c>
      <c r="F642" s="72">
        <v>3</v>
      </c>
      <c r="G642" s="72">
        <v>31</v>
      </c>
      <c r="H642" s="72">
        <v>0</v>
      </c>
      <c r="I642" s="72">
        <v>1</v>
      </c>
      <c r="J642" s="72" t="s">
        <v>2246</v>
      </c>
      <c r="K642" s="72">
        <v>5404715</v>
      </c>
      <c r="L642" s="72"/>
      <c r="M642" s="72"/>
      <c r="N642" s="68">
        <v>72686</v>
      </c>
      <c r="O642" s="68">
        <v>72686</v>
      </c>
      <c r="P642" s="68">
        <v>72686</v>
      </c>
      <c r="Q642" s="68">
        <v>72686</v>
      </c>
      <c r="R642" s="72" t="s">
        <v>5705</v>
      </c>
      <c r="S642" s="72" t="s">
        <v>3058</v>
      </c>
      <c r="T642" s="70">
        <f>IF(Exts[cTB52]=DATE(2099,1,1), 0, IF(Exts[minV]&gt;52, 1, 2))</f>
        <v>0</v>
      </c>
      <c r="U642" s="69">
        <f t="shared" si="20"/>
        <v>0</v>
      </c>
      <c r="V642" s="69">
        <f>IF(Exts[cTB60]=DATE(2099,1,1), 0, IF(Exts[minV]&gt;60.9, 1, 2))</f>
        <v>0</v>
      </c>
      <c r="W642" s="70">
        <f>IF(Exts[cTB61-67]=DATE(2099,1,1), 0, IF(Exts[minV]&gt;67.9, 1, 2))</f>
        <v>0</v>
      </c>
      <c r="X642" s="70">
        <f>IF( OR( Exts[cTB68]=DATE(2099,1,1), Exts[Mext]=0 ), 0, IF( OR( Exts[maxV]&lt;68, Exts[minV]&gt;68 ), 2, 3)  )</f>
        <v>0</v>
      </c>
      <c r="Y642" s="71">
        <f>IF(SUBTOTAL(3,Exts[avgusers]),Exts[avgusers],0)</f>
        <v>30</v>
      </c>
      <c r="Z642" s="69">
        <f ca="1">IF(SUBTOTAL(3,Exts[CurVersion]),TODAY()-Exts[CurVersion],0)</f>
        <v>2805</v>
      </c>
      <c r="AA642" s="69">
        <f>IF(Exts[cTB52]=DATE(2099,1,1), 0, Exts[cTB52]-$AA$6)</f>
        <v>0</v>
      </c>
      <c r="AB642" s="69">
        <f>IF(Exts[[#This Row],[cTB60]]=DATE(2099,1,1), 0, Exts[[#This Row],[cTB60]]-$AA$7)</f>
        <v>0</v>
      </c>
      <c r="AC642" s="69">
        <f>IF(Exts[[#This Row],[cTB68]]=DATE(2099,1,1), 0, Exts[[#This Row],[cTB68]]-$AA$8)</f>
        <v>0</v>
      </c>
      <c r="AD642" s="70">
        <f t="shared" si="21"/>
        <v>624</v>
      </c>
      <c r="AE642" s="70"/>
      <c r="AF642" s="70">
        <f>IF(Exts[[#This Row],[OID]], INDEX( Exts[], MATCH(Exts[[#This Row],[OID]],Exts[ID],0), MATCH("avgusers", Exts[#Headers],0) )+1, Exts[[#This Row],[avgusers]])</f>
        <v>30</v>
      </c>
      <c r="AG642" s="70"/>
      <c r="AH642" s="70"/>
      <c r="AI642" s="70"/>
    </row>
    <row r="643" spans="1:35" x14ac:dyDescent="0.35">
      <c r="A643" s="72">
        <v>315380</v>
      </c>
      <c r="B643" s="72" t="s">
        <v>1192</v>
      </c>
      <c r="C643" s="72">
        <v>30</v>
      </c>
      <c r="D643" s="72">
        <v>23</v>
      </c>
      <c r="E643" s="68">
        <v>40766</v>
      </c>
      <c r="F643" s="72">
        <v>3.1</v>
      </c>
      <c r="G643" s="72">
        <v>31</v>
      </c>
      <c r="H643" s="72">
        <v>0</v>
      </c>
      <c r="I643" s="72">
        <v>1</v>
      </c>
      <c r="J643" s="72" t="s">
        <v>319</v>
      </c>
      <c r="K643" s="72">
        <v>1891102</v>
      </c>
      <c r="L643" s="72"/>
      <c r="M643" s="72"/>
      <c r="N643" s="68">
        <v>72686</v>
      </c>
      <c r="O643" s="68">
        <v>72686</v>
      </c>
      <c r="P643" s="68">
        <v>72686</v>
      </c>
      <c r="Q643" s="68">
        <v>72686</v>
      </c>
      <c r="R643" s="72" t="s">
        <v>5841</v>
      </c>
      <c r="S643" s="72" t="s">
        <v>6782</v>
      </c>
      <c r="T643" s="70">
        <f>IF(Exts[cTB52]=DATE(2099,1,1), 0, IF(Exts[minV]&gt;52, 1, 2))</f>
        <v>0</v>
      </c>
      <c r="U643" s="69">
        <f t="shared" si="20"/>
        <v>0</v>
      </c>
      <c r="V643" s="69">
        <f>IF(Exts[cTB60]=DATE(2099,1,1), 0, IF(Exts[minV]&gt;60.9, 1, 2))</f>
        <v>0</v>
      </c>
      <c r="W643" s="70">
        <f>IF(Exts[cTB61-67]=DATE(2099,1,1), 0, IF(Exts[minV]&gt;67.9, 1, 2))</f>
        <v>0</v>
      </c>
      <c r="X643" s="70">
        <f>IF( OR( Exts[cTB68]=DATE(2099,1,1), Exts[Mext]=0 ), 0, IF( OR( Exts[maxV]&lt;68, Exts[minV]&gt;68 ), 2, 3)  )</f>
        <v>0</v>
      </c>
      <c r="Y643" s="71">
        <f>IF(SUBTOTAL(3,Exts[avgusers]),Exts[avgusers],0)</f>
        <v>30</v>
      </c>
      <c r="Z643" s="69">
        <f ca="1">IF(SUBTOTAL(3,Exts[CurVersion]),TODAY()-Exts[CurVersion],0)</f>
        <v>2959</v>
      </c>
      <c r="AA643" s="69">
        <f>IF(Exts[cTB52]=DATE(2099,1,1), 0, Exts[cTB52]-$AA$6)</f>
        <v>0</v>
      </c>
      <c r="AB643" s="69">
        <f>IF(Exts[[#This Row],[cTB60]]=DATE(2099,1,1), 0, Exts[[#This Row],[cTB60]]-$AA$7)</f>
        <v>0</v>
      </c>
      <c r="AC643" s="69">
        <f>IF(Exts[[#This Row],[cTB68]]=DATE(2099,1,1), 0, Exts[[#This Row],[cTB68]]-$AA$8)</f>
        <v>0</v>
      </c>
      <c r="AD643" s="70">
        <f t="shared" si="21"/>
        <v>625</v>
      </c>
      <c r="AE643" s="70"/>
      <c r="AF643" s="70">
        <f>IF(Exts[[#This Row],[OID]], INDEX( Exts[], MATCH(Exts[[#This Row],[OID]],Exts[ID],0), MATCH("avgusers", Exts[#Headers],0) )+1, Exts[[#This Row],[avgusers]])</f>
        <v>30</v>
      </c>
      <c r="AG643" s="70"/>
      <c r="AH643" s="70"/>
      <c r="AI643" s="70"/>
    </row>
    <row r="644" spans="1:35" x14ac:dyDescent="0.35">
      <c r="A644" s="72">
        <v>358040</v>
      </c>
      <c r="B644" s="72" t="s">
        <v>699</v>
      </c>
      <c r="C644" s="72">
        <v>30</v>
      </c>
      <c r="D644" s="72">
        <v>45</v>
      </c>
      <c r="E644" s="68">
        <v>42628</v>
      </c>
      <c r="F644" s="72">
        <v>45</v>
      </c>
      <c r="G644" s="72">
        <v>57</v>
      </c>
      <c r="H644" s="72">
        <v>0</v>
      </c>
      <c r="I644" s="72">
        <v>1</v>
      </c>
      <c r="J644" s="72" t="s">
        <v>455</v>
      </c>
      <c r="K644" s="72">
        <v>13616734</v>
      </c>
      <c r="L644" s="72"/>
      <c r="M644" s="72"/>
      <c r="N644" s="68">
        <v>42452</v>
      </c>
      <c r="O644" s="68">
        <v>72686</v>
      </c>
      <c r="P644" s="68">
        <v>72686</v>
      </c>
      <c r="Q644" s="68">
        <v>72686</v>
      </c>
      <c r="R644" s="72" t="s">
        <v>5972</v>
      </c>
      <c r="S644" s="72" t="s">
        <v>5973</v>
      </c>
      <c r="T644" s="70">
        <f>IF(Exts[cTB52]=DATE(2099,1,1), 0, IF(Exts[minV]&gt;52, 1, 2))</f>
        <v>2</v>
      </c>
      <c r="U644" s="69">
        <f t="shared" si="20"/>
        <v>0</v>
      </c>
      <c r="V644" s="69">
        <f>IF(Exts[cTB60]=DATE(2099,1,1), 0, IF(Exts[minV]&gt;60.9, 1, 2))</f>
        <v>0</v>
      </c>
      <c r="W644" s="70">
        <f>IF(Exts[cTB61-67]=DATE(2099,1,1), 0, IF(Exts[minV]&gt;67.9, 1, 2))</f>
        <v>0</v>
      </c>
      <c r="X644" s="70">
        <f>IF( OR( Exts[cTB68]=DATE(2099,1,1), Exts[Mext]=0 ), 0, IF( OR( Exts[maxV]&lt;68, Exts[minV]&gt;68 ), 2, 3)  )</f>
        <v>0</v>
      </c>
      <c r="Y644" s="71">
        <f>IF(SUBTOTAL(3,Exts[avgusers]),Exts[avgusers],0)</f>
        <v>30</v>
      </c>
      <c r="Z644" s="69">
        <f ca="1">IF(SUBTOTAL(3,Exts[CurVersion]),TODAY()-Exts[CurVersion],0)</f>
        <v>1097</v>
      </c>
      <c r="AA644" s="69">
        <f>IF(Exts[cTB52]=DATE(2099,1,1), 0, Exts[cTB52]-$AA$6)</f>
        <v>-346</v>
      </c>
      <c r="AB644" s="69">
        <f>IF(Exts[[#This Row],[cTB60]]=DATE(2099,1,1), 0, Exts[[#This Row],[cTB60]]-$AA$7)</f>
        <v>0</v>
      </c>
      <c r="AC644" s="69">
        <f>IF(Exts[[#This Row],[cTB68]]=DATE(2099,1,1), 0, Exts[[#This Row],[cTB68]]-$AA$8)</f>
        <v>0</v>
      </c>
      <c r="AD644" s="70">
        <f t="shared" si="21"/>
        <v>626</v>
      </c>
      <c r="AE644" s="70"/>
      <c r="AF644" s="70">
        <f>IF(Exts[[#This Row],[OID]], INDEX( Exts[], MATCH(Exts[[#This Row],[OID]],Exts[ID],0), MATCH("avgusers", Exts[#Headers],0) )+1, Exts[[#This Row],[avgusers]])</f>
        <v>30</v>
      </c>
      <c r="AG644" s="70"/>
      <c r="AH644" s="70"/>
      <c r="AI644" s="70"/>
    </row>
    <row r="645" spans="1:35" x14ac:dyDescent="0.35">
      <c r="A645" s="72">
        <v>388351</v>
      </c>
      <c r="B645" s="72" t="s">
        <v>1236</v>
      </c>
      <c r="C645" s="72">
        <v>30</v>
      </c>
      <c r="D645" s="72">
        <v>25</v>
      </c>
      <c r="E645" s="68">
        <v>42851</v>
      </c>
      <c r="F645" s="72">
        <v>10</v>
      </c>
      <c r="G645" s="72">
        <v>52</v>
      </c>
      <c r="H645" s="72">
        <v>0</v>
      </c>
      <c r="I645" s="72">
        <v>1</v>
      </c>
      <c r="J645" s="72" t="s">
        <v>14</v>
      </c>
      <c r="K645" s="72">
        <v>85036</v>
      </c>
      <c r="L645" s="72"/>
      <c r="M645" s="72"/>
      <c r="N645" s="68">
        <v>42850</v>
      </c>
      <c r="O645" s="68">
        <v>72686</v>
      </c>
      <c r="P645" s="68">
        <v>72686</v>
      </c>
      <c r="Q645" s="68">
        <v>72686</v>
      </c>
      <c r="R645" s="72" t="s">
        <v>6063</v>
      </c>
      <c r="S645" s="72" t="s">
        <v>3058</v>
      </c>
      <c r="T645" s="70">
        <f>IF(Exts[cTB52]=DATE(2099,1,1), 0, IF(Exts[minV]&gt;52, 1, 2))</f>
        <v>2</v>
      </c>
      <c r="U645" s="69">
        <f t="shared" si="20"/>
        <v>0</v>
      </c>
      <c r="V645" s="69">
        <f>IF(Exts[cTB60]=DATE(2099,1,1), 0, IF(Exts[minV]&gt;60.9, 1, 2))</f>
        <v>0</v>
      </c>
      <c r="W645" s="70">
        <f>IF(Exts[cTB61-67]=DATE(2099,1,1), 0, IF(Exts[minV]&gt;67.9, 1, 2))</f>
        <v>0</v>
      </c>
      <c r="X645" s="70">
        <f>IF( OR( Exts[cTB68]=DATE(2099,1,1), Exts[Mext]=0 ), 0, IF( OR( Exts[maxV]&lt;68, Exts[minV]&gt;68 ), 2, 3)  )</f>
        <v>0</v>
      </c>
      <c r="Y645" s="71">
        <f>IF(SUBTOTAL(3,Exts[avgusers]),Exts[avgusers],0)</f>
        <v>30</v>
      </c>
      <c r="Z645" s="69">
        <f ca="1">IF(SUBTOTAL(3,Exts[CurVersion]),TODAY()-Exts[CurVersion],0)</f>
        <v>874</v>
      </c>
      <c r="AA645" s="69">
        <f>IF(Exts[cTB52]=DATE(2099,1,1), 0, Exts[cTB52]-$AA$6)</f>
        <v>52</v>
      </c>
      <c r="AB645" s="69">
        <f>IF(Exts[[#This Row],[cTB60]]=DATE(2099,1,1), 0, Exts[[#This Row],[cTB60]]-$AA$7)</f>
        <v>0</v>
      </c>
      <c r="AC645" s="69">
        <f>IF(Exts[[#This Row],[cTB68]]=DATE(2099,1,1), 0, Exts[[#This Row],[cTB68]]-$AA$8)</f>
        <v>0</v>
      </c>
      <c r="AD645" s="70">
        <f t="shared" si="21"/>
        <v>627</v>
      </c>
      <c r="AE645" s="70"/>
      <c r="AF645" s="70">
        <f>IF(Exts[[#This Row],[OID]], INDEX( Exts[], MATCH(Exts[[#This Row],[OID]],Exts[ID],0), MATCH("avgusers", Exts[#Headers],0) )+1, Exts[[#This Row],[avgusers]])</f>
        <v>30</v>
      </c>
      <c r="AG645" s="70"/>
      <c r="AH645" s="70"/>
      <c r="AI645" s="70"/>
    </row>
    <row r="646" spans="1:35" x14ac:dyDescent="0.35">
      <c r="A646" s="72">
        <v>261958</v>
      </c>
      <c r="B646" s="72" t="s">
        <v>1187</v>
      </c>
      <c r="C646" s="72">
        <v>29</v>
      </c>
      <c r="D646" s="72">
        <v>37</v>
      </c>
      <c r="E646" s="68">
        <v>43018</v>
      </c>
      <c r="F646" s="72">
        <v>51</v>
      </c>
      <c r="G646" s="72">
        <v>55</v>
      </c>
      <c r="H646" s="72">
        <v>0</v>
      </c>
      <c r="I646" s="72">
        <v>1</v>
      </c>
      <c r="J646" s="72" t="s">
        <v>270</v>
      </c>
      <c r="K646" s="72">
        <v>2192507</v>
      </c>
      <c r="L646" s="72"/>
      <c r="M646" s="72"/>
      <c r="N646" s="68">
        <v>42782</v>
      </c>
      <c r="O646" s="68">
        <v>72686</v>
      </c>
      <c r="P646" s="68">
        <v>72686</v>
      </c>
      <c r="Q646" s="68">
        <v>72686</v>
      </c>
      <c r="R646" s="72" t="s">
        <v>5760</v>
      </c>
      <c r="S646" s="72" t="s">
        <v>5610</v>
      </c>
      <c r="T646" s="70">
        <f>IF(Exts[cTB52]=DATE(2099,1,1), 0, IF(Exts[minV]&gt;52, 1, 2))</f>
        <v>2</v>
      </c>
      <c r="U646" s="69">
        <f t="shared" si="20"/>
        <v>0</v>
      </c>
      <c r="V646" s="69">
        <f>IF(Exts[cTB60]=DATE(2099,1,1), 0, IF(Exts[minV]&gt;60.9, 1, 2))</f>
        <v>0</v>
      </c>
      <c r="W646" s="70">
        <f>IF(Exts[cTB61-67]=DATE(2099,1,1), 0, IF(Exts[minV]&gt;67.9, 1, 2))</f>
        <v>0</v>
      </c>
      <c r="X646" s="70">
        <f>IF( OR( Exts[cTB68]=DATE(2099,1,1), Exts[Mext]=0 ), 0, IF( OR( Exts[maxV]&lt;68, Exts[minV]&gt;68 ), 2, 3)  )</f>
        <v>0</v>
      </c>
      <c r="Y646" s="71">
        <f>IF(SUBTOTAL(3,Exts[avgusers]),Exts[avgusers],0)</f>
        <v>29</v>
      </c>
      <c r="Z646" s="69">
        <f ca="1">IF(SUBTOTAL(3,Exts[CurVersion]),TODAY()-Exts[CurVersion],0)</f>
        <v>707</v>
      </c>
      <c r="AA646" s="69">
        <f>IF(Exts[cTB52]=DATE(2099,1,1), 0, Exts[cTB52]-$AA$6)</f>
        <v>-16</v>
      </c>
      <c r="AB646" s="69">
        <f>IF(Exts[[#This Row],[cTB60]]=DATE(2099,1,1), 0, Exts[[#This Row],[cTB60]]-$AA$7)</f>
        <v>0</v>
      </c>
      <c r="AC646" s="69">
        <f>IF(Exts[[#This Row],[cTB68]]=DATE(2099,1,1), 0, Exts[[#This Row],[cTB68]]-$AA$8)</f>
        <v>0</v>
      </c>
      <c r="AD646" s="70">
        <f t="shared" si="21"/>
        <v>628</v>
      </c>
      <c r="AE646" s="70"/>
      <c r="AF646" s="70">
        <f>IF(Exts[[#This Row],[OID]], INDEX( Exts[], MATCH(Exts[[#This Row],[OID]],Exts[ID],0), MATCH("avgusers", Exts[#Headers],0) )+1, Exts[[#This Row],[avgusers]])</f>
        <v>29</v>
      </c>
      <c r="AG646" s="70"/>
      <c r="AH646" s="70"/>
      <c r="AI646" s="70"/>
    </row>
    <row r="647" spans="1:35" x14ac:dyDescent="0.35">
      <c r="A647" s="72">
        <v>387115</v>
      </c>
      <c r="B647" s="72" t="s">
        <v>1210</v>
      </c>
      <c r="C647" s="72">
        <v>29</v>
      </c>
      <c r="D647" s="72">
        <v>24</v>
      </c>
      <c r="E647" s="68">
        <v>41436</v>
      </c>
      <c r="F647" s="72">
        <v>3</v>
      </c>
      <c r="G647" s="72">
        <v>31</v>
      </c>
      <c r="H647" s="72">
        <v>0</v>
      </c>
      <c r="I647" s="72">
        <v>1</v>
      </c>
      <c r="J647" s="72" t="s">
        <v>1211</v>
      </c>
      <c r="K647" s="72">
        <v>2006802</v>
      </c>
      <c r="L647" s="72"/>
      <c r="M647" s="72"/>
      <c r="N647" s="68">
        <v>72686</v>
      </c>
      <c r="O647" s="68">
        <v>72686</v>
      </c>
      <c r="P647" s="68">
        <v>72686</v>
      </c>
      <c r="Q647" s="68">
        <v>72686</v>
      </c>
      <c r="R647" s="72" t="s">
        <v>6062</v>
      </c>
      <c r="S647" s="72" t="s">
        <v>3058</v>
      </c>
      <c r="T647" s="70">
        <f>IF(Exts[cTB52]=DATE(2099,1,1), 0, IF(Exts[minV]&gt;52, 1, 2))</f>
        <v>0</v>
      </c>
      <c r="U647" s="69">
        <f t="shared" si="20"/>
        <v>0</v>
      </c>
      <c r="V647" s="69">
        <f>IF(Exts[cTB60]=DATE(2099,1,1), 0, IF(Exts[minV]&gt;60.9, 1, 2))</f>
        <v>0</v>
      </c>
      <c r="W647" s="70">
        <f>IF(Exts[cTB61-67]=DATE(2099,1,1), 0, IF(Exts[minV]&gt;67.9, 1, 2))</f>
        <v>0</v>
      </c>
      <c r="X647" s="70">
        <f>IF( OR( Exts[cTB68]=DATE(2099,1,1), Exts[Mext]=0 ), 0, IF( OR( Exts[maxV]&lt;68, Exts[minV]&gt;68 ), 2, 3)  )</f>
        <v>0</v>
      </c>
      <c r="Y647" s="71">
        <f>IF(SUBTOTAL(3,Exts[avgusers]),Exts[avgusers],0)</f>
        <v>29</v>
      </c>
      <c r="Z647" s="69">
        <f ca="1">IF(SUBTOTAL(3,Exts[CurVersion]),TODAY()-Exts[CurVersion],0)</f>
        <v>2289</v>
      </c>
      <c r="AA647" s="69">
        <f>IF(Exts[cTB52]=DATE(2099,1,1), 0, Exts[cTB52]-$AA$6)</f>
        <v>0</v>
      </c>
      <c r="AB647" s="69">
        <f>IF(Exts[[#This Row],[cTB60]]=DATE(2099,1,1), 0, Exts[[#This Row],[cTB60]]-$AA$7)</f>
        <v>0</v>
      </c>
      <c r="AC647" s="69">
        <f>IF(Exts[[#This Row],[cTB68]]=DATE(2099,1,1), 0, Exts[[#This Row],[cTB68]]-$AA$8)</f>
        <v>0</v>
      </c>
      <c r="AD647" s="70">
        <f t="shared" si="21"/>
        <v>629</v>
      </c>
      <c r="AE647" s="70"/>
      <c r="AF647" s="70">
        <f>IF(Exts[[#This Row],[OID]], INDEX( Exts[], MATCH(Exts[[#This Row],[OID]],Exts[ID],0), MATCH("avgusers", Exts[#Headers],0) )+1, Exts[[#This Row],[avgusers]])</f>
        <v>29</v>
      </c>
      <c r="AG647" s="70"/>
      <c r="AH647" s="70"/>
      <c r="AI647" s="70"/>
    </row>
    <row r="648" spans="1:35" x14ac:dyDescent="0.35">
      <c r="A648" s="72">
        <v>411254</v>
      </c>
      <c r="B648" s="72" t="s">
        <v>1218</v>
      </c>
      <c r="C648" s="72">
        <v>29</v>
      </c>
      <c r="D648" s="72">
        <v>35</v>
      </c>
      <c r="E648" s="68">
        <v>41717</v>
      </c>
      <c r="F648" s="72">
        <v>5</v>
      </c>
      <c r="G648" s="72">
        <v>52</v>
      </c>
      <c r="H648" s="72">
        <v>0</v>
      </c>
      <c r="I648" s="72">
        <v>1</v>
      </c>
      <c r="J648" s="72" t="s">
        <v>179</v>
      </c>
      <c r="K648" s="72">
        <v>5498792</v>
      </c>
      <c r="L648" s="72"/>
      <c r="M648" s="72"/>
      <c r="N648" s="68">
        <v>41716</v>
      </c>
      <c r="O648" s="68">
        <v>72686</v>
      </c>
      <c r="P648" s="68">
        <v>72686</v>
      </c>
      <c r="Q648" s="68">
        <v>72686</v>
      </c>
      <c r="R648" s="72" t="s">
        <v>6132</v>
      </c>
      <c r="S648" s="72" t="s">
        <v>6133</v>
      </c>
      <c r="T648" s="70">
        <f>IF(Exts[cTB52]=DATE(2099,1,1), 0, IF(Exts[minV]&gt;52, 1, 2))</f>
        <v>2</v>
      </c>
      <c r="U648" s="69">
        <f t="shared" si="20"/>
        <v>0</v>
      </c>
      <c r="V648" s="69">
        <f>IF(Exts[cTB60]=DATE(2099,1,1), 0, IF(Exts[minV]&gt;60.9, 1, 2))</f>
        <v>0</v>
      </c>
      <c r="W648" s="70">
        <f>IF(Exts[cTB61-67]=DATE(2099,1,1), 0, IF(Exts[minV]&gt;67.9, 1, 2))</f>
        <v>0</v>
      </c>
      <c r="X648" s="70">
        <f>IF( OR( Exts[cTB68]=DATE(2099,1,1), Exts[Mext]=0 ), 0, IF( OR( Exts[maxV]&lt;68, Exts[minV]&gt;68 ), 2, 3)  )</f>
        <v>0</v>
      </c>
      <c r="Y648" s="71">
        <f>IF(SUBTOTAL(3,Exts[avgusers]),Exts[avgusers],0)</f>
        <v>29</v>
      </c>
      <c r="Z648" s="69">
        <f ca="1">IF(SUBTOTAL(3,Exts[CurVersion]),TODAY()-Exts[CurVersion],0)</f>
        <v>2008</v>
      </c>
      <c r="AA648" s="69">
        <f>IF(Exts[cTB52]=DATE(2099,1,1), 0, Exts[cTB52]-$AA$6)</f>
        <v>-1082</v>
      </c>
      <c r="AB648" s="69">
        <f>IF(Exts[[#This Row],[cTB60]]=DATE(2099,1,1), 0, Exts[[#This Row],[cTB60]]-$AA$7)</f>
        <v>0</v>
      </c>
      <c r="AC648" s="69">
        <f>IF(Exts[[#This Row],[cTB68]]=DATE(2099,1,1), 0, Exts[[#This Row],[cTB68]]-$AA$8)</f>
        <v>0</v>
      </c>
      <c r="AD648" s="70">
        <f t="shared" si="21"/>
        <v>630</v>
      </c>
      <c r="AE648" s="70"/>
      <c r="AF648" s="70">
        <f>IF(Exts[[#This Row],[OID]], INDEX( Exts[], MATCH(Exts[[#This Row],[OID]],Exts[ID],0), MATCH("avgusers", Exts[#Headers],0) )+1, Exts[[#This Row],[avgusers]])</f>
        <v>29</v>
      </c>
      <c r="AG648" s="70"/>
      <c r="AH648" s="70"/>
      <c r="AI648" s="70"/>
    </row>
    <row r="649" spans="1:35" x14ac:dyDescent="0.35">
      <c r="A649" s="72">
        <v>6632</v>
      </c>
      <c r="B649" s="72" t="s">
        <v>1227</v>
      </c>
      <c r="C649" s="72">
        <v>28</v>
      </c>
      <c r="D649" s="72">
        <v>24</v>
      </c>
      <c r="E649" s="68">
        <v>41252</v>
      </c>
      <c r="F649" s="72">
        <v>2</v>
      </c>
      <c r="G649" s="72">
        <v>31</v>
      </c>
      <c r="H649" s="72">
        <v>0</v>
      </c>
      <c r="I649" s="72">
        <v>1</v>
      </c>
      <c r="J649" s="72" t="s">
        <v>1228</v>
      </c>
      <c r="K649" s="72">
        <v>9012</v>
      </c>
      <c r="L649" s="72"/>
      <c r="M649" s="72"/>
      <c r="N649" s="68">
        <v>72686</v>
      </c>
      <c r="O649" s="68">
        <v>72686</v>
      </c>
      <c r="P649" s="68">
        <v>72686</v>
      </c>
      <c r="Q649" s="68">
        <v>72686</v>
      </c>
      <c r="R649" s="72" t="s">
        <v>5387</v>
      </c>
      <c r="S649" s="72" t="s">
        <v>3058</v>
      </c>
      <c r="T649" s="70">
        <f>IF(Exts[cTB52]=DATE(2099,1,1), 0, IF(Exts[minV]&gt;52, 1, 2))</f>
        <v>0</v>
      </c>
      <c r="U649" s="69">
        <f t="shared" si="20"/>
        <v>0</v>
      </c>
      <c r="V649" s="69">
        <f>IF(Exts[cTB60]=DATE(2099,1,1), 0, IF(Exts[minV]&gt;60.9, 1, 2))</f>
        <v>0</v>
      </c>
      <c r="W649" s="70">
        <f>IF(Exts[cTB61-67]=DATE(2099,1,1), 0, IF(Exts[minV]&gt;67.9, 1, 2))</f>
        <v>0</v>
      </c>
      <c r="X649" s="70">
        <f>IF( OR( Exts[cTB68]=DATE(2099,1,1), Exts[Mext]=0 ), 0, IF( OR( Exts[maxV]&lt;68, Exts[minV]&gt;68 ), 2, 3)  )</f>
        <v>0</v>
      </c>
      <c r="Y649" s="71">
        <f>IF(SUBTOTAL(3,Exts[avgusers]),Exts[avgusers],0)</f>
        <v>28</v>
      </c>
      <c r="Z649" s="69">
        <f ca="1">IF(SUBTOTAL(3,Exts[CurVersion]),TODAY()-Exts[CurVersion],0)</f>
        <v>2473</v>
      </c>
      <c r="AA649" s="69">
        <f>IF(Exts[cTB52]=DATE(2099,1,1), 0, Exts[cTB52]-$AA$6)</f>
        <v>0</v>
      </c>
      <c r="AB649" s="69">
        <f>IF(Exts[[#This Row],[cTB60]]=DATE(2099,1,1), 0, Exts[[#This Row],[cTB60]]-$AA$7)</f>
        <v>0</v>
      </c>
      <c r="AC649" s="69">
        <f>IF(Exts[[#This Row],[cTB68]]=DATE(2099,1,1), 0, Exts[[#This Row],[cTB68]]-$AA$8)</f>
        <v>0</v>
      </c>
      <c r="AD649" s="70">
        <f t="shared" si="21"/>
        <v>631</v>
      </c>
      <c r="AE649" s="70"/>
      <c r="AF649" s="70">
        <f>IF(Exts[[#This Row],[OID]], INDEX( Exts[], MATCH(Exts[[#This Row],[OID]],Exts[ID],0), MATCH("avgusers", Exts[#Headers],0) )+1, Exts[[#This Row],[avgusers]])</f>
        <v>28</v>
      </c>
      <c r="AG649" s="70"/>
      <c r="AH649" s="70"/>
      <c r="AI649" s="70"/>
    </row>
    <row r="650" spans="1:35" x14ac:dyDescent="0.35">
      <c r="A650" s="72">
        <v>328036</v>
      </c>
      <c r="B650" s="72" t="s">
        <v>1231</v>
      </c>
      <c r="C650" s="72">
        <v>28</v>
      </c>
      <c r="D650" s="72">
        <v>22</v>
      </c>
      <c r="E650" s="68">
        <v>40757</v>
      </c>
      <c r="F650" s="72">
        <v>3</v>
      </c>
      <c r="G650" s="72">
        <v>31</v>
      </c>
      <c r="H650" s="72">
        <v>0</v>
      </c>
      <c r="I650" s="72">
        <v>1</v>
      </c>
      <c r="J650" s="72" t="s">
        <v>1232</v>
      </c>
      <c r="K650" s="72">
        <v>5819225</v>
      </c>
      <c r="L650" s="72"/>
      <c r="M650" s="72"/>
      <c r="N650" s="68">
        <v>72686</v>
      </c>
      <c r="O650" s="68">
        <v>72686</v>
      </c>
      <c r="P650" s="68">
        <v>72686</v>
      </c>
      <c r="Q650" s="68">
        <v>72686</v>
      </c>
      <c r="R650" s="72" t="s">
        <v>5886</v>
      </c>
      <c r="S650" s="72" t="s">
        <v>3058</v>
      </c>
      <c r="T650" s="70">
        <f>IF(Exts[cTB52]=DATE(2099,1,1), 0, IF(Exts[minV]&gt;52, 1, 2))</f>
        <v>0</v>
      </c>
      <c r="U650" s="69">
        <f t="shared" si="20"/>
        <v>0</v>
      </c>
      <c r="V650" s="69">
        <f>IF(Exts[cTB60]=DATE(2099,1,1), 0, IF(Exts[minV]&gt;60.9, 1, 2))</f>
        <v>0</v>
      </c>
      <c r="W650" s="70">
        <f>IF(Exts[cTB61-67]=DATE(2099,1,1), 0, IF(Exts[minV]&gt;67.9, 1, 2))</f>
        <v>0</v>
      </c>
      <c r="X650" s="70">
        <f>IF( OR( Exts[cTB68]=DATE(2099,1,1), Exts[Mext]=0 ), 0, IF( OR( Exts[maxV]&lt;68, Exts[minV]&gt;68 ), 2, 3)  )</f>
        <v>0</v>
      </c>
      <c r="Y650" s="71">
        <f>IF(SUBTOTAL(3,Exts[avgusers]),Exts[avgusers],0)</f>
        <v>28</v>
      </c>
      <c r="Z650" s="69">
        <f ca="1">IF(SUBTOTAL(3,Exts[CurVersion]),TODAY()-Exts[CurVersion],0)</f>
        <v>2968</v>
      </c>
      <c r="AA650" s="69">
        <f>IF(Exts[cTB52]=DATE(2099,1,1), 0, Exts[cTB52]-$AA$6)</f>
        <v>0</v>
      </c>
      <c r="AB650" s="69">
        <f>IF(Exts[[#This Row],[cTB60]]=DATE(2099,1,1), 0, Exts[[#This Row],[cTB60]]-$AA$7)</f>
        <v>0</v>
      </c>
      <c r="AC650" s="69">
        <f>IF(Exts[[#This Row],[cTB68]]=DATE(2099,1,1), 0, Exts[[#This Row],[cTB68]]-$AA$8)</f>
        <v>0</v>
      </c>
      <c r="AD650" s="70">
        <f t="shared" si="21"/>
        <v>632</v>
      </c>
      <c r="AE650" s="70"/>
      <c r="AF650" s="70">
        <f>IF(Exts[[#This Row],[OID]], INDEX( Exts[], MATCH(Exts[[#This Row],[OID]],Exts[ID],0), MATCH("avgusers", Exts[#Headers],0) )+1, Exts[[#This Row],[avgusers]])</f>
        <v>28</v>
      </c>
      <c r="AG650" s="70"/>
      <c r="AH650" s="70"/>
      <c r="AI650" s="70"/>
    </row>
    <row r="651" spans="1:35" x14ac:dyDescent="0.35">
      <c r="A651" s="72">
        <v>333301</v>
      </c>
      <c r="B651" s="72" t="s">
        <v>2143</v>
      </c>
      <c r="C651" s="72">
        <v>28</v>
      </c>
      <c r="D651" s="72">
        <v>21</v>
      </c>
      <c r="E651" s="68">
        <v>40809</v>
      </c>
      <c r="F651" s="72">
        <v>1.5</v>
      </c>
      <c r="G651" s="72">
        <v>31</v>
      </c>
      <c r="H651" s="72">
        <v>0</v>
      </c>
      <c r="I651" s="72">
        <v>1</v>
      </c>
      <c r="J651" s="72" t="s">
        <v>1207</v>
      </c>
      <c r="K651" s="72">
        <v>5700246</v>
      </c>
      <c r="L651" s="72"/>
      <c r="M651" s="72"/>
      <c r="N651" s="68">
        <v>72686</v>
      </c>
      <c r="O651" s="68">
        <v>72686</v>
      </c>
      <c r="P651" s="68">
        <v>72686</v>
      </c>
      <c r="Q651" s="68">
        <v>72686</v>
      </c>
      <c r="R651" s="72" t="s">
        <v>5903</v>
      </c>
      <c r="S651" s="72" t="s">
        <v>6787</v>
      </c>
      <c r="T651" s="70">
        <f>IF(Exts[cTB52]=DATE(2099,1,1), 0, IF(Exts[minV]&gt;52, 1, 2))</f>
        <v>0</v>
      </c>
      <c r="U651" s="69">
        <f t="shared" si="20"/>
        <v>0</v>
      </c>
      <c r="V651" s="69">
        <f>IF(Exts[cTB60]=DATE(2099,1,1), 0, IF(Exts[minV]&gt;60.9, 1, 2))</f>
        <v>0</v>
      </c>
      <c r="W651" s="70">
        <f>IF(Exts[cTB61-67]=DATE(2099,1,1), 0, IF(Exts[minV]&gt;67.9, 1, 2))</f>
        <v>0</v>
      </c>
      <c r="X651" s="70">
        <f>IF( OR( Exts[cTB68]=DATE(2099,1,1), Exts[Mext]=0 ), 0, IF( OR( Exts[maxV]&lt;68, Exts[minV]&gt;68 ), 2, 3)  )</f>
        <v>0</v>
      </c>
      <c r="Y651" s="71">
        <f>IF(SUBTOTAL(3,Exts[avgusers]),Exts[avgusers],0)</f>
        <v>28</v>
      </c>
      <c r="Z651" s="69">
        <f ca="1">IF(SUBTOTAL(3,Exts[CurVersion]),TODAY()-Exts[CurVersion],0)</f>
        <v>2916</v>
      </c>
      <c r="AA651" s="69">
        <f>IF(Exts[cTB52]=DATE(2099,1,1), 0, Exts[cTB52]-$AA$6)</f>
        <v>0</v>
      </c>
      <c r="AB651" s="69">
        <f>IF(Exts[[#This Row],[cTB60]]=DATE(2099,1,1), 0, Exts[[#This Row],[cTB60]]-$AA$7)</f>
        <v>0</v>
      </c>
      <c r="AC651" s="69">
        <f>IF(Exts[[#This Row],[cTB68]]=DATE(2099,1,1), 0, Exts[[#This Row],[cTB68]]-$AA$8)</f>
        <v>0</v>
      </c>
      <c r="AD651" s="70">
        <f t="shared" si="21"/>
        <v>633</v>
      </c>
      <c r="AE651" s="70"/>
      <c r="AF651" s="70">
        <f>IF(Exts[[#This Row],[OID]], INDEX( Exts[], MATCH(Exts[[#This Row],[OID]],Exts[ID],0), MATCH("avgusers", Exts[#Headers],0) )+1, Exts[[#This Row],[avgusers]])</f>
        <v>28</v>
      </c>
      <c r="AG651" s="70"/>
      <c r="AH651" s="70"/>
      <c r="AI651" s="70"/>
    </row>
    <row r="652" spans="1:35" x14ac:dyDescent="0.35">
      <c r="A652" s="72">
        <v>429460</v>
      </c>
      <c r="B652" s="72" t="s">
        <v>704</v>
      </c>
      <c r="C652" s="72">
        <v>28</v>
      </c>
      <c r="D652" s="72">
        <v>44</v>
      </c>
      <c r="E652" s="68">
        <v>41757</v>
      </c>
      <c r="F652" s="72">
        <v>17</v>
      </c>
      <c r="G652" s="72">
        <v>31</v>
      </c>
      <c r="H652" s="72">
        <v>0</v>
      </c>
      <c r="I652" s="72">
        <v>1</v>
      </c>
      <c r="J652" s="72" t="s">
        <v>459</v>
      </c>
      <c r="K652" s="72">
        <v>100508</v>
      </c>
      <c r="L652" s="72"/>
      <c r="M652" s="72"/>
      <c r="N652" s="68">
        <v>72686</v>
      </c>
      <c r="O652" s="68">
        <v>72686</v>
      </c>
      <c r="P652" s="68">
        <v>72686</v>
      </c>
      <c r="Q652" s="68">
        <v>72686</v>
      </c>
      <c r="R652" s="72" t="s">
        <v>6172</v>
      </c>
      <c r="S652" s="72" t="s">
        <v>6173</v>
      </c>
      <c r="T652" s="70">
        <f>IF(Exts[cTB52]=DATE(2099,1,1), 0, IF(Exts[minV]&gt;52, 1, 2))</f>
        <v>0</v>
      </c>
      <c r="U652" s="69">
        <f t="shared" si="20"/>
        <v>0</v>
      </c>
      <c r="V652" s="69">
        <f>IF(Exts[cTB60]=DATE(2099,1,1), 0, IF(Exts[minV]&gt;60.9, 1, 2))</f>
        <v>0</v>
      </c>
      <c r="W652" s="70">
        <f>IF(Exts[cTB61-67]=DATE(2099,1,1), 0, IF(Exts[minV]&gt;67.9, 1, 2))</f>
        <v>0</v>
      </c>
      <c r="X652" s="70">
        <f>IF( OR( Exts[cTB68]=DATE(2099,1,1), Exts[Mext]=0 ), 0, IF( OR( Exts[maxV]&lt;68, Exts[minV]&gt;68 ), 2, 3)  )</f>
        <v>0</v>
      </c>
      <c r="Y652" s="71">
        <f>IF(SUBTOTAL(3,Exts[avgusers]),Exts[avgusers],0)</f>
        <v>28</v>
      </c>
      <c r="Z652" s="69">
        <f ca="1">IF(SUBTOTAL(3,Exts[CurVersion]),TODAY()-Exts[CurVersion],0)</f>
        <v>1968</v>
      </c>
      <c r="AA652" s="69">
        <f>IF(Exts[cTB52]=DATE(2099,1,1), 0, Exts[cTB52]-$AA$6)</f>
        <v>0</v>
      </c>
      <c r="AB652" s="69">
        <f>IF(Exts[[#This Row],[cTB60]]=DATE(2099,1,1), 0, Exts[[#This Row],[cTB60]]-$AA$7)</f>
        <v>0</v>
      </c>
      <c r="AC652" s="69">
        <f>IF(Exts[[#This Row],[cTB68]]=DATE(2099,1,1), 0, Exts[[#This Row],[cTB68]]-$AA$8)</f>
        <v>0</v>
      </c>
      <c r="AD652" s="70">
        <f t="shared" si="21"/>
        <v>634</v>
      </c>
      <c r="AE652" s="70"/>
      <c r="AF652" s="70">
        <f>IF(Exts[[#This Row],[OID]], INDEX( Exts[], MATCH(Exts[[#This Row],[OID]],Exts[ID],0), MATCH("avgusers", Exts[#Headers],0) )+1, Exts[[#This Row],[avgusers]])</f>
        <v>28</v>
      </c>
      <c r="AG652" s="70"/>
      <c r="AH652" s="70"/>
      <c r="AI652" s="70"/>
    </row>
    <row r="653" spans="1:35" x14ac:dyDescent="0.35">
      <c r="A653" s="72">
        <v>628108</v>
      </c>
      <c r="B653" s="72" t="s">
        <v>1202</v>
      </c>
      <c r="C653" s="72">
        <v>28</v>
      </c>
      <c r="D653" s="72">
        <v>32</v>
      </c>
      <c r="E653" s="68">
        <v>43232</v>
      </c>
      <c r="F653" s="72">
        <v>41</v>
      </c>
      <c r="G653" s="72">
        <v>56</v>
      </c>
      <c r="H653" s="72">
        <v>0</v>
      </c>
      <c r="I653" s="72">
        <v>1</v>
      </c>
      <c r="J653" s="72" t="s">
        <v>1203</v>
      </c>
      <c r="K653" s="72">
        <v>10885592</v>
      </c>
      <c r="L653" s="72"/>
      <c r="M653" s="72"/>
      <c r="N653" s="68">
        <v>42567</v>
      </c>
      <c r="O653" s="68">
        <v>72686</v>
      </c>
      <c r="P653" s="68">
        <v>72686</v>
      </c>
      <c r="Q653" s="68">
        <v>72686</v>
      </c>
      <c r="R653" s="72" t="s">
        <v>6454</v>
      </c>
      <c r="S653" s="72" t="s">
        <v>6455</v>
      </c>
      <c r="T653" s="70">
        <f>IF(Exts[cTB52]=DATE(2099,1,1), 0, IF(Exts[minV]&gt;52, 1, 2))</f>
        <v>2</v>
      </c>
      <c r="U653" s="69">
        <f t="shared" si="20"/>
        <v>0</v>
      </c>
      <c r="V653" s="69">
        <f>IF(Exts[cTB60]=DATE(2099,1,1), 0, IF(Exts[minV]&gt;60.9, 1, 2))</f>
        <v>0</v>
      </c>
      <c r="W653" s="70">
        <f>IF(Exts[cTB61-67]=DATE(2099,1,1), 0, IF(Exts[minV]&gt;67.9, 1, 2))</f>
        <v>0</v>
      </c>
      <c r="X653" s="70">
        <f>IF( OR( Exts[cTB68]=DATE(2099,1,1), Exts[Mext]=0 ), 0, IF( OR( Exts[maxV]&lt;68, Exts[minV]&gt;68 ), 2, 3)  )</f>
        <v>0</v>
      </c>
      <c r="Y653" s="71">
        <f>IF(SUBTOTAL(3,Exts[avgusers]),Exts[avgusers],0)</f>
        <v>28</v>
      </c>
      <c r="Z653" s="69">
        <f ca="1">IF(SUBTOTAL(3,Exts[CurVersion]),TODAY()-Exts[CurVersion],0)</f>
        <v>493</v>
      </c>
      <c r="AA653" s="69">
        <f>IF(Exts[cTB52]=DATE(2099,1,1), 0, Exts[cTB52]-$AA$6)</f>
        <v>-231</v>
      </c>
      <c r="AB653" s="69">
        <f>IF(Exts[[#This Row],[cTB60]]=DATE(2099,1,1), 0, Exts[[#This Row],[cTB60]]-$AA$7)</f>
        <v>0</v>
      </c>
      <c r="AC653" s="69">
        <f>IF(Exts[[#This Row],[cTB68]]=DATE(2099,1,1), 0, Exts[[#This Row],[cTB68]]-$AA$8)</f>
        <v>0</v>
      </c>
      <c r="AD653" s="70">
        <f t="shared" si="21"/>
        <v>635</v>
      </c>
      <c r="AE653" s="70"/>
      <c r="AF653" s="70">
        <f>IF(Exts[[#This Row],[OID]], INDEX( Exts[], MATCH(Exts[[#This Row],[OID]],Exts[ID],0), MATCH("avgusers", Exts[#Headers],0) )+1, Exts[[#This Row],[avgusers]])</f>
        <v>28</v>
      </c>
      <c r="AG653" s="70"/>
      <c r="AH653" s="70"/>
      <c r="AI653" s="70"/>
    </row>
    <row r="654" spans="1:35" x14ac:dyDescent="0.35">
      <c r="A654" s="72">
        <v>702675</v>
      </c>
      <c r="B654" s="72" t="s">
        <v>1221</v>
      </c>
      <c r="C654" s="72">
        <v>28</v>
      </c>
      <c r="D654" s="72">
        <v>24</v>
      </c>
      <c r="E654" s="68">
        <v>42506</v>
      </c>
      <c r="F654" s="72">
        <v>22</v>
      </c>
      <c r="G654" s="72">
        <v>45</v>
      </c>
      <c r="H654" s="72">
        <v>0</v>
      </c>
      <c r="I654" s="72">
        <v>1</v>
      </c>
      <c r="J654" s="72" t="s">
        <v>2246</v>
      </c>
      <c r="K654" s="72">
        <v>12304507</v>
      </c>
      <c r="L654" s="72"/>
      <c r="M654" s="72"/>
      <c r="N654" s="68">
        <v>72686</v>
      </c>
      <c r="O654" s="68">
        <v>72686</v>
      </c>
      <c r="P654" s="68">
        <v>72686</v>
      </c>
      <c r="Q654" s="68">
        <v>72686</v>
      </c>
      <c r="R654" s="72" t="s">
        <v>6545</v>
      </c>
      <c r="S654" s="72" t="s">
        <v>3058</v>
      </c>
      <c r="T654" s="70">
        <f>IF(Exts[cTB52]=DATE(2099,1,1), 0, IF(Exts[minV]&gt;52, 1, 2))</f>
        <v>0</v>
      </c>
      <c r="U654" s="69">
        <f t="shared" si="20"/>
        <v>0</v>
      </c>
      <c r="V654" s="69">
        <f>IF(Exts[cTB60]=DATE(2099,1,1), 0, IF(Exts[minV]&gt;60.9, 1, 2))</f>
        <v>0</v>
      </c>
      <c r="W654" s="70">
        <f>IF(Exts[cTB61-67]=DATE(2099,1,1), 0, IF(Exts[minV]&gt;67.9, 1, 2))</f>
        <v>0</v>
      </c>
      <c r="X654" s="70">
        <f>IF( OR( Exts[cTB68]=DATE(2099,1,1), Exts[Mext]=0 ), 0, IF( OR( Exts[maxV]&lt;68, Exts[minV]&gt;68 ), 2, 3)  )</f>
        <v>0</v>
      </c>
      <c r="Y654" s="71">
        <f>IF(SUBTOTAL(3,Exts[avgusers]),Exts[avgusers],0)</f>
        <v>28</v>
      </c>
      <c r="Z654" s="69">
        <f ca="1">IF(SUBTOTAL(3,Exts[CurVersion]),TODAY()-Exts[CurVersion],0)</f>
        <v>1219</v>
      </c>
      <c r="AA654" s="69">
        <f>IF(Exts[cTB52]=DATE(2099,1,1), 0, Exts[cTB52]-$AA$6)</f>
        <v>0</v>
      </c>
      <c r="AB654" s="69">
        <f>IF(Exts[[#This Row],[cTB60]]=DATE(2099,1,1), 0, Exts[[#This Row],[cTB60]]-$AA$7)</f>
        <v>0</v>
      </c>
      <c r="AC654" s="69">
        <f>IF(Exts[[#This Row],[cTB68]]=DATE(2099,1,1), 0, Exts[[#This Row],[cTB68]]-$AA$8)</f>
        <v>0</v>
      </c>
      <c r="AD654" s="70">
        <f t="shared" si="21"/>
        <v>636</v>
      </c>
      <c r="AE654" s="70"/>
      <c r="AF654" s="70">
        <f>IF(Exts[[#This Row],[OID]], INDEX( Exts[], MATCH(Exts[[#This Row],[OID]],Exts[ID],0), MATCH("avgusers", Exts[#Headers],0) )+1, Exts[[#This Row],[avgusers]])</f>
        <v>28</v>
      </c>
      <c r="AG654" s="70"/>
      <c r="AH654" s="70"/>
      <c r="AI654" s="70"/>
    </row>
    <row r="655" spans="1:35" x14ac:dyDescent="0.35">
      <c r="A655" s="72">
        <v>282629</v>
      </c>
      <c r="B655" s="72" t="s">
        <v>2270</v>
      </c>
      <c r="C655" s="72">
        <v>27</v>
      </c>
      <c r="D655" s="72">
        <v>21</v>
      </c>
      <c r="E655" s="68">
        <v>40599</v>
      </c>
      <c r="F655" s="72">
        <v>3.3</v>
      </c>
      <c r="G655" s="72">
        <v>20</v>
      </c>
      <c r="H655" s="72">
        <v>0</v>
      </c>
      <c r="I655" s="72">
        <v>1</v>
      </c>
      <c r="J655" s="72" t="s">
        <v>1107</v>
      </c>
      <c r="K655" s="72">
        <v>3676260</v>
      </c>
      <c r="L655" s="72"/>
      <c r="M655" s="72"/>
      <c r="N655" s="68">
        <v>72686</v>
      </c>
      <c r="O655" s="68">
        <v>72686</v>
      </c>
      <c r="P655" s="68">
        <v>72686</v>
      </c>
      <c r="Q655" s="68">
        <v>72686</v>
      </c>
      <c r="R655" s="72" t="s">
        <v>5795</v>
      </c>
      <c r="S655" s="72" t="s">
        <v>5796</v>
      </c>
      <c r="T655" s="70">
        <f>IF(Exts[cTB52]=DATE(2099,1,1), 0, IF(Exts[minV]&gt;52, 1, 2))</f>
        <v>0</v>
      </c>
      <c r="U655" s="69">
        <f t="shared" si="20"/>
        <v>0</v>
      </c>
      <c r="V655" s="69">
        <f>IF(Exts[cTB60]=DATE(2099,1,1), 0, IF(Exts[minV]&gt;60.9, 1, 2))</f>
        <v>0</v>
      </c>
      <c r="W655" s="70">
        <f>IF(Exts[cTB61-67]=DATE(2099,1,1), 0, IF(Exts[minV]&gt;67.9, 1, 2))</f>
        <v>0</v>
      </c>
      <c r="X655" s="70">
        <f>IF( OR( Exts[cTB68]=DATE(2099,1,1), Exts[Mext]=0 ), 0, IF( OR( Exts[maxV]&lt;68, Exts[minV]&gt;68 ), 2, 3)  )</f>
        <v>0</v>
      </c>
      <c r="Y655" s="71">
        <f>IF(SUBTOTAL(3,Exts[avgusers]),Exts[avgusers],0)</f>
        <v>27</v>
      </c>
      <c r="Z655" s="69">
        <f ca="1">IF(SUBTOTAL(3,Exts[CurVersion]),TODAY()-Exts[CurVersion],0)</f>
        <v>3126</v>
      </c>
      <c r="AA655" s="69">
        <f>IF(Exts[cTB52]=DATE(2099,1,1), 0, Exts[cTB52]-$AA$6)</f>
        <v>0</v>
      </c>
      <c r="AB655" s="69">
        <f>IF(Exts[[#This Row],[cTB60]]=DATE(2099,1,1), 0, Exts[[#This Row],[cTB60]]-$AA$7)</f>
        <v>0</v>
      </c>
      <c r="AC655" s="69">
        <f>IF(Exts[[#This Row],[cTB68]]=DATE(2099,1,1), 0, Exts[[#This Row],[cTB68]]-$AA$8)</f>
        <v>0</v>
      </c>
      <c r="AD655" s="70">
        <f t="shared" si="21"/>
        <v>637</v>
      </c>
      <c r="AE655" s="70"/>
      <c r="AF655" s="70">
        <f>IF(Exts[[#This Row],[OID]], INDEX( Exts[], MATCH(Exts[[#This Row],[OID]],Exts[ID],0), MATCH("avgusers", Exts[#Headers],0) )+1, Exts[[#This Row],[avgusers]])</f>
        <v>27</v>
      </c>
      <c r="AG655" s="70"/>
      <c r="AH655" s="70"/>
      <c r="AI655" s="70"/>
    </row>
    <row r="656" spans="1:35" x14ac:dyDescent="0.35">
      <c r="A656" s="72">
        <v>318200</v>
      </c>
      <c r="B656" s="72" t="s">
        <v>1162</v>
      </c>
      <c r="C656" s="72">
        <v>27</v>
      </c>
      <c r="D656" s="72">
        <v>28</v>
      </c>
      <c r="E656" s="68">
        <v>40890</v>
      </c>
      <c r="F656" s="72">
        <v>3</v>
      </c>
      <c r="G656" s="72">
        <v>13</v>
      </c>
      <c r="H656" s="72">
        <v>0</v>
      </c>
      <c r="I656" s="72">
        <v>1</v>
      </c>
      <c r="J656" s="72" t="s">
        <v>1163</v>
      </c>
      <c r="K656" s="72">
        <v>5244030</v>
      </c>
      <c r="L656" s="72"/>
      <c r="M656" s="72"/>
      <c r="N656" s="68">
        <v>72686</v>
      </c>
      <c r="O656" s="68">
        <v>72686</v>
      </c>
      <c r="P656" s="68">
        <v>72686</v>
      </c>
      <c r="Q656" s="68">
        <v>72686</v>
      </c>
      <c r="R656" s="72" t="s">
        <v>5852</v>
      </c>
      <c r="S656" s="72" t="s">
        <v>5853</v>
      </c>
      <c r="T656" s="70">
        <f>IF(Exts[cTB52]=DATE(2099,1,1), 0, IF(Exts[minV]&gt;52, 1, 2))</f>
        <v>0</v>
      </c>
      <c r="U656" s="69">
        <f t="shared" si="20"/>
        <v>0</v>
      </c>
      <c r="V656" s="69">
        <f>IF(Exts[cTB60]=DATE(2099,1,1), 0, IF(Exts[minV]&gt;60.9, 1, 2))</f>
        <v>0</v>
      </c>
      <c r="W656" s="70">
        <f>IF(Exts[cTB61-67]=DATE(2099,1,1), 0, IF(Exts[minV]&gt;67.9, 1, 2))</f>
        <v>0</v>
      </c>
      <c r="X656" s="70">
        <f>IF( OR( Exts[cTB68]=DATE(2099,1,1), Exts[Mext]=0 ), 0, IF( OR( Exts[maxV]&lt;68, Exts[minV]&gt;68 ), 2, 3)  )</f>
        <v>0</v>
      </c>
      <c r="Y656" s="71">
        <f>IF(SUBTOTAL(3,Exts[avgusers]),Exts[avgusers],0)</f>
        <v>27</v>
      </c>
      <c r="Z656" s="69">
        <f ca="1">IF(SUBTOTAL(3,Exts[CurVersion]),TODAY()-Exts[CurVersion],0)</f>
        <v>2835</v>
      </c>
      <c r="AA656" s="69">
        <f>IF(Exts[cTB52]=DATE(2099,1,1), 0, Exts[cTB52]-$AA$6)</f>
        <v>0</v>
      </c>
      <c r="AB656" s="69">
        <f>IF(Exts[[#This Row],[cTB60]]=DATE(2099,1,1), 0, Exts[[#This Row],[cTB60]]-$AA$7)</f>
        <v>0</v>
      </c>
      <c r="AC656" s="69">
        <f>IF(Exts[[#This Row],[cTB68]]=DATE(2099,1,1), 0, Exts[[#This Row],[cTB68]]-$AA$8)</f>
        <v>0</v>
      </c>
      <c r="AD656" s="70">
        <f t="shared" si="21"/>
        <v>638</v>
      </c>
      <c r="AE656" s="70"/>
      <c r="AF656" s="70">
        <f>IF(Exts[[#This Row],[OID]], INDEX( Exts[], MATCH(Exts[[#This Row],[OID]],Exts[ID],0), MATCH("avgusers", Exts[#Headers],0) )+1, Exts[[#This Row],[avgusers]])</f>
        <v>27</v>
      </c>
      <c r="AG656" s="70"/>
      <c r="AH656" s="70"/>
      <c r="AI656" s="70"/>
    </row>
    <row r="657" spans="1:35" x14ac:dyDescent="0.35">
      <c r="A657" s="72">
        <v>585972</v>
      </c>
      <c r="B657" s="72" t="s">
        <v>1222</v>
      </c>
      <c r="C657" s="72">
        <v>27</v>
      </c>
      <c r="D657" s="72">
        <v>34</v>
      </c>
      <c r="E657" s="68">
        <v>42525</v>
      </c>
      <c r="F657" s="72">
        <v>31</v>
      </c>
      <c r="G657" s="72">
        <v>50</v>
      </c>
      <c r="H657" s="72">
        <v>0</v>
      </c>
      <c r="I657" s="72">
        <v>2</v>
      </c>
      <c r="J657" s="72" t="s">
        <v>1223</v>
      </c>
      <c r="K657" s="72">
        <v>11465138</v>
      </c>
      <c r="L657" s="72">
        <v>11476498</v>
      </c>
      <c r="M657" s="72"/>
      <c r="N657" s="68">
        <v>72686</v>
      </c>
      <c r="O657" s="68">
        <v>72686</v>
      </c>
      <c r="P657" s="68">
        <v>72686</v>
      </c>
      <c r="Q657" s="68">
        <v>72686</v>
      </c>
      <c r="R657" s="72" t="s">
        <v>6401</v>
      </c>
      <c r="S657" s="72" t="s">
        <v>6402</v>
      </c>
      <c r="T657" s="70">
        <f>IF(Exts[cTB52]=DATE(2099,1,1), 0, IF(Exts[minV]&gt;52, 1, 2))</f>
        <v>0</v>
      </c>
      <c r="U657" s="69">
        <f t="shared" si="20"/>
        <v>0</v>
      </c>
      <c r="V657" s="69">
        <f>IF(Exts[cTB60]=DATE(2099,1,1), 0, IF(Exts[minV]&gt;60.9, 1, 2))</f>
        <v>0</v>
      </c>
      <c r="W657" s="70">
        <f>IF(Exts[cTB61-67]=DATE(2099,1,1), 0, IF(Exts[minV]&gt;67.9, 1, 2))</f>
        <v>0</v>
      </c>
      <c r="X657" s="70">
        <f>IF( OR( Exts[cTB68]=DATE(2099,1,1), Exts[Mext]=0 ), 0, IF( OR( Exts[maxV]&lt;68, Exts[minV]&gt;68 ), 2, 3)  )</f>
        <v>0</v>
      </c>
      <c r="Y657" s="71">
        <f>IF(SUBTOTAL(3,Exts[avgusers]),Exts[avgusers],0)</f>
        <v>27</v>
      </c>
      <c r="Z657" s="69">
        <f ca="1">IF(SUBTOTAL(3,Exts[CurVersion]),TODAY()-Exts[CurVersion],0)</f>
        <v>1200</v>
      </c>
      <c r="AA657" s="69">
        <f>IF(Exts[cTB52]=DATE(2099,1,1), 0, Exts[cTB52]-$AA$6)</f>
        <v>0</v>
      </c>
      <c r="AB657" s="69">
        <f>IF(Exts[[#This Row],[cTB60]]=DATE(2099,1,1), 0, Exts[[#This Row],[cTB60]]-$AA$7)</f>
        <v>0</v>
      </c>
      <c r="AC657" s="69">
        <f>IF(Exts[[#This Row],[cTB68]]=DATE(2099,1,1), 0, Exts[[#This Row],[cTB68]]-$AA$8)</f>
        <v>0</v>
      </c>
      <c r="AD657" s="70">
        <f t="shared" si="21"/>
        <v>639</v>
      </c>
      <c r="AE657" s="70"/>
      <c r="AF657" s="70">
        <f>IF(Exts[[#This Row],[OID]], INDEX( Exts[], MATCH(Exts[[#This Row],[OID]],Exts[ID],0), MATCH("avgusers", Exts[#Headers],0) )+1, Exts[[#This Row],[avgusers]])</f>
        <v>27</v>
      </c>
      <c r="AG657" s="70"/>
      <c r="AH657" s="70"/>
      <c r="AI657" s="70"/>
    </row>
    <row r="658" spans="1:35" x14ac:dyDescent="0.35">
      <c r="A658" s="72">
        <v>685797</v>
      </c>
      <c r="B658" s="72" t="s">
        <v>1243</v>
      </c>
      <c r="C658" s="72">
        <v>27</v>
      </c>
      <c r="D658" s="72">
        <v>25</v>
      </c>
      <c r="E658" s="68">
        <v>42472</v>
      </c>
      <c r="F658" s="72">
        <v>38.5</v>
      </c>
      <c r="G658" s="72">
        <v>47</v>
      </c>
      <c r="H658" s="72">
        <v>0</v>
      </c>
      <c r="I658" s="72">
        <v>1</v>
      </c>
      <c r="J658" s="72" t="s">
        <v>1244</v>
      </c>
      <c r="K658" s="72">
        <v>6583070</v>
      </c>
      <c r="L658" s="72"/>
      <c r="M658" s="72"/>
      <c r="N658" s="68">
        <v>72686</v>
      </c>
      <c r="O658" s="68">
        <v>72686</v>
      </c>
      <c r="P658" s="68">
        <v>72686</v>
      </c>
      <c r="Q658" s="68">
        <v>72686</v>
      </c>
      <c r="R658" s="72" t="s">
        <v>6513</v>
      </c>
      <c r="S658" s="72" t="s">
        <v>3058</v>
      </c>
      <c r="T658" s="70">
        <f>IF(Exts[cTB52]=DATE(2099,1,1), 0, IF(Exts[minV]&gt;52, 1, 2))</f>
        <v>0</v>
      </c>
      <c r="U658" s="69">
        <f t="shared" si="20"/>
        <v>0</v>
      </c>
      <c r="V658" s="69">
        <f>IF(Exts[cTB60]=DATE(2099,1,1), 0, IF(Exts[minV]&gt;60.9, 1, 2))</f>
        <v>0</v>
      </c>
      <c r="W658" s="70">
        <f>IF(Exts[cTB61-67]=DATE(2099,1,1), 0, IF(Exts[minV]&gt;67.9, 1, 2))</f>
        <v>0</v>
      </c>
      <c r="X658" s="70">
        <f>IF( OR( Exts[cTB68]=DATE(2099,1,1), Exts[Mext]=0 ), 0, IF( OR( Exts[maxV]&lt;68, Exts[minV]&gt;68 ), 2, 3)  )</f>
        <v>0</v>
      </c>
      <c r="Y658" s="71">
        <f>IF(SUBTOTAL(3,Exts[avgusers]),Exts[avgusers],0)</f>
        <v>27</v>
      </c>
      <c r="Z658" s="69">
        <f ca="1">IF(SUBTOTAL(3,Exts[CurVersion]),TODAY()-Exts[CurVersion],0)</f>
        <v>1253</v>
      </c>
      <c r="AA658" s="69">
        <f>IF(Exts[cTB52]=DATE(2099,1,1), 0, Exts[cTB52]-$AA$6)</f>
        <v>0</v>
      </c>
      <c r="AB658" s="69">
        <f>IF(Exts[[#This Row],[cTB60]]=DATE(2099,1,1), 0, Exts[[#This Row],[cTB60]]-$AA$7)</f>
        <v>0</v>
      </c>
      <c r="AC658" s="69">
        <f>IF(Exts[[#This Row],[cTB68]]=DATE(2099,1,1), 0, Exts[[#This Row],[cTB68]]-$AA$8)</f>
        <v>0</v>
      </c>
      <c r="AD658" s="70">
        <f t="shared" si="21"/>
        <v>640</v>
      </c>
      <c r="AE658" s="70"/>
      <c r="AF658" s="70">
        <f>IF(Exts[[#This Row],[OID]], INDEX( Exts[], MATCH(Exts[[#This Row],[OID]],Exts[ID],0), MATCH("avgusers", Exts[#Headers],0) )+1, Exts[[#This Row],[avgusers]])</f>
        <v>27</v>
      </c>
      <c r="AG658" s="70"/>
      <c r="AH658" s="70"/>
      <c r="AI658" s="70"/>
    </row>
    <row r="659" spans="1:35" x14ac:dyDescent="0.35">
      <c r="A659" s="72">
        <v>687130</v>
      </c>
      <c r="B659" s="72" t="s">
        <v>1191</v>
      </c>
      <c r="C659" s="72">
        <v>27</v>
      </c>
      <c r="D659" s="72">
        <v>27</v>
      </c>
      <c r="E659" s="68">
        <v>42656</v>
      </c>
      <c r="F659" s="72">
        <v>44</v>
      </c>
      <c r="G659" s="72">
        <v>51</v>
      </c>
      <c r="H659" s="72">
        <v>0</v>
      </c>
      <c r="I659" s="72">
        <v>1</v>
      </c>
      <c r="J659" s="72" t="s">
        <v>20</v>
      </c>
      <c r="K659" s="72">
        <v>5642089</v>
      </c>
      <c r="L659" s="72"/>
      <c r="M659" s="72"/>
      <c r="N659" s="68">
        <v>72686</v>
      </c>
      <c r="O659" s="68">
        <v>72686</v>
      </c>
      <c r="P659" s="68">
        <v>72686</v>
      </c>
      <c r="Q659" s="68">
        <v>72686</v>
      </c>
      <c r="R659" s="72" t="s">
        <v>6518</v>
      </c>
      <c r="S659" s="72" t="s">
        <v>3058</v>
      </c>
      <c r="T659" s="70">
        <f>IF(Exts[cTB52]=DATE(2099,1,1), 0, IF(Exts[minV]&gt;52, 1, 2))</f>
        <v>0</v>
      </c>
      <c r="U659" s="69">
        <f t="shared" si="20"/>
        <v>0</v>
      </c>
      <c r="V659" s="69">
        <f>IF(Exts[cTB60]=DATE(2099,1,1), 0, IF(Exts[minV]&gt;60.9, 1, 2))</f>
        <v>0</v>
      </c>
      <c r="W659" s="70">
        <f>IF(Exts[cTB61-67]=DATE(2099,1,1), 0, IF(Exts[minV]&gt;67.9, 1, 2))</f>
        <v>0</v>
      </c>
      <c r="X659" s="70">
        <f>IF( OR( Exts[cTB68]=DATE(2099,1,1), Exts[Mext]=0 ), 0, IF( OR( Exts[maxV]&lt;68, Exts[minV]&gt;68 ), 2, 3)  )</f>
        <v>0</v>
      </c>
      <c r="Y659" s="71">
        <f>IF(SUBTOTAL(3,Exts[avgusers]),Exts[avgusers],0)</f>
        <v>27</v>
      </c>
      <c r="Z659" s="69">
        <f ca="1">IF(SUBTOTAL(3,Exts[CurVersion]),TODAY()-Exts[CurVersion],0)</f>
        <v>1069</v>
      </c>
      <c r="AA659" s="69">
        <f>IF(Exts[cTB52]=DATE(2099,1,1), 0, Exts[cTB52]-$AA$6)</f>
        <v>0</v>
      </c>
      <c r="AB659" s="69">
        <f>IF(Exts[[#This Row],[cTB60]]=DATE(2099,1,1), 0, Exts[[#This Row],[cTB60]]-$AA$7)</f>
        <v>0</v>
      </c>
      <c r="AC659" s="69">
        <f>IF(Exts[[#This Row],[cTB68]]=DATE(2099,1,1), 0, Exts[[#This Row],[cTB68]]-$AA$8)</f>
        <v>0</v>
      </c>
      <c r="AD659" s="70">
        <f t="shared" si="21"/>
        <v>641</v>
      </c>
      <c r="AE659" s="70"/>
      <c r="AF659" s="70">
        <f>IF(Exts[[#This Row],[OID]], INDEX( Exts[], MATCH(Exts[[#This Row],[OID]],Exts[ID],0), MATCH("avgusers", Exts[#Headers],0) )+1, Exts[[#This Row],[avgusers]])</f>
        <v>27</v>
      </c>
      <c r="AG659" s="70"/>
      <c r="AH659" s="70"/>
      <c r="AI659" s="70"/>
    </row>
    <row r="660" spans="1:35" x14ac:dyDescent="0.35">
      <c r="A660" s="72">
        <v>832276</v>
      </c>
      <c r="B660" s="72" t="s">
        <v>1283</v>
      </c>
      <c r="C660" s="72">
        <v>27</v>
      </c>
      <c r="D660" s="72">
        <v>38</v>
      </c>
      <c r="E660" s="68">
        <v>43544</v>
      </c>
      <c r="F660" s="72">
        <v>60</v>
      </c>
      <c r="G660" s="72">
        <v>60</v>
      </c>
      <c r="H660" s="72">
        <v>0</v>
      </c>
      <c r="I660" s="72">
        <v>1</v>
      </c>
      <c r="J660" s="72" t="s">
        <v>76</v>
      </c>
      <c r="K660" s="72">
        <v>182999</v>
      </c>
      <c r="L660" s="72"/>
      <c r="M660" s="72"/>
      <c r="N660" s="68">
        <v>42927</v>
      </c>
      <c r="O660" s="68">
        <v>43544</v>
      </c>
      <c r="P660" s="68">
        <v>72686</v>
      </c>
      <c r="Q660" s="68">
        <v>72686</v>
      </c>
      <c r="R660" s="72" t="s">
        <v>6629</v>
      </c>
      <c r="S660" s="72" t="s">
        <v>6630</v>
      </c>
      <c r="T660" s="70">
        <f>IF(Exts[cTB52]=DATE(2099,1,1), 0, IF(Exts[minV]&gt;52, 1, 2))</f>
        <v>1</v>
      </c>
      <c r="U660" s="69">
        <f t="shared" ref="U660:U723" si="22">IF(AND($F660&lt;=58,$G660&gt;=58),1,0)</f>
        <v>0</v>
      </c>
      <c r="V660" s="69">
        <f>IF(Exts[cTB60]=DATE(2099,1,1), 0, IF(Exts[minV]&gt;60.9, 1, 2))</f>
        <v>2</v>
      </c>
      <c r="W660" s="70">
        <f>IF(Exts[cTB61-67]=DATE(2099,1,1), 0, IF(Exts[minV]&gt;67.9, 1, 2))</f>
        <v>0</v>
      </c>
      <c r="X660" s="70">
        <f>IF( OR( Exts[cTB68]=DATE(2099,1,1), Exts[Mext]=0 ), 0, IF( OR( Exts[maxV]&lt;68, Exts[minV]&gt;68 ), 2, 3)  )</f>
        <v>0</v>
      </c>
      <c r="Y660" s="71">
        <f>IF(SUBTOTAL(3,Exts[avgusers]),Exts[avgusers],0)</f>
        <v>27</v>
      </c>
      <c r="Z660" s="69">
        <f ca="1">IF(SUBTOTAL(3,Exts[CurVersion]),TODAY()-Exts[CurVersion],0)</f>
        <v>181</v>
      </c>
      <c r="AA660" s="69">
        <f>IF(Exts[cTB52]=DATE(2099,1,1), 0, Exts[cTB52]-$AA$6)</f>
        <v>129</v>
      </c>
      <c r="AB660" s="69">
        <f>IF(Exts[[#This Row],[cTB60]]=DATE(2099,1,1), 0, Exts[[#This Row],[cTB60]]-$AA$7)</f>
        <v>284</v>
      </c>
      <c r="AC660" s="69">
        <f>IF(Exts[[#This Row],[cTB68]]=DATE(2099,1,1), 0, Exts[[#This Row],[cTB68]]-$AA$8)</f>
        <v>0</v>
      </c>
      <c r="AD660" s="70">
        <f t="shared" ref="AD660:AD723" si="23">ROW()-18</f>
        <v>642</v>
      </c>
      <c r="AE660" s="70"/>
      <c r="AF660" s="70">
        <f>IF(Exts[[#This Row],[OID]], INDEX( Exts[], MATCH(Exts[[#This Row],[OID]],Exts[ID],0), MATCH("avgusers", Exts[#Headers],0) )+1, Exts[[#This Row],[avgusers]])</f>
        <v>27</v>
      </c>
      <c r="AG660" s="70"/>
      <c r="AH660" s="70"/>
      <c r="AI660" s="70"/>
    </row>
    <row r="661" spans="1:35" x14ac:dyDescent="0.35">
      <c r="A661" s="72">
        <v>1693</v>
      </c>
      <c r="B661" s="72" t="s">
        <v>1212</v>
      </c>
      <c r="C661" s="72">
        <v>26</v>
      </c>
      <c r="D661" s="72">
        <v>27</v>
      </c>
      <c r="E661" s="68">
        <v>40645</v>
      </c>
      <c r="F661" s="72">
        <v>1.5</v>
      </c>
      <c r="G661" s="72">
        <v>29</v>
      </c>
      <c r="H661" s="72">
        <v>0</v>
      </c>
      <c r="I661" s="72">
        <v>1</v>
      </c>
      <c r="J661" s="72" t="s">
        <v>1213</v>
      </c>
      <c r="K661" s="72">
        <v>8891</v>
      </c>
      <c r="L661" s="72"/>
      <c r="M661" s="72"/>
      <c r="N661" s="68">
        <v>72686</v>
      </c>
      <c r="O661" s="68">
        <v>72686</v>
      </c>
      <c r="P661" s="68">
        <v>72686</v>
      </c>
      <c r="Q661" s="68">
        <v>72686</v>
      </c>
      <c r="R661" s="72" t="s">
        <v>5061</v>
      </c>
      <c r="S661" s="72" t="s">
        <v>3058</v>
      </c>
      <c r="T661" s="70">
        <f>IF(Exts[cTB52]=DATE(2099,1,1), 0, IF(Exts[minV]&gt;52, 1, 2))</f>
        <v>0</v>
      </c>
      <c r="U661" s="69">
        <f t="shared" si="22"/>
        <v>0</v>
      </c>
      <c r="V661" s="69">
        <f>IF(Exts[cTB60]=DATE(2099,1,1), 0, IF(Exts[minV]&gt;60.9, 1, 2))</f>
        <v>0</v>
      </c>
      <c r="W661" s="70">
        <f>IF(Exts[cTB61-67]=DATE(2099,1,1), 0, IF(Exts[minV]&gt;67.9, 1, 2))</f>
        <v>0</v>
      </c>
      <c r="X661" s="70">
        <f>IF( OR( Exts[cTB68]=DATE(2099,1,1), Exts[Mext]=0 ), 0, IF( OR( Exts[maxV]&lt;68, Exts[minV]&gt;68 ), 2, 3)  )</f>
        <v>0</v>
      </c>
      <c r="Y661" s="71">
        <f>IF(SUBTOTAL(3,Exts[avgusers]),Exts[avgusers],0)</f>
        <v>26</v>
      </c>
      <c r="Z661" s="69">
        <f ca="1">IF(SUBTOTAL(3,Exts[CurVersion]),TODAY()-Exts[CurVersion],0)</f>
        <v>3080</v>
      </c>
      <c r="AA661" s="69">
        <f>IF(Exts[cTB52]=DATE(2099,1,1), 0, Exts[cTB52]-$AA$6)</f>
        <v>0</v>
      </c>
      <c r="AB661" s="69">
        <f>IF(Exts[[#This Row],[cTB60]]=DATE(2099,1,1), 0, Exts[[#This Row],[cTB60]]-$AA$7)</f>
        <v>0</v>
      </c>
      <c r="AC661" s="69">
        <f>IF(Exts[[#This Row],[cTB68]]=DATE(2099,1,1), 0, Exts[[#This Row],[cTB68]]-$AA$8)</f>
        <v>0</v>
      </c>
      <c r="AD661" s="70">
        <f t="shared" si="23"/>
        <v>643</v>
      </c>
      <c r="AE661" s="70"/>
      <c r="AF661" s="70">
        <f>IF(Exts[[#This Row],[OID]], INDEX( Exts[], MATCH(Exts[[#This Row],[OID]],Exts[ID],0), MATCH("avgusers", Exts[#Headers],0) )+1, Exts[[#This Row],[avgusers]])</f>
        <v>26</v>
      </c>
      <c r="AG661" s="70"/>
      <c r="AH661" s="70"/>
      <c r="AI661" s="70"/>
    </row>
    <row r="662" spans="1:35" x14ac:dyDescent="0.35">
      <c r="A662" s="72">
        <v>9064</v>
      </c>
      <c r="B662" s="72" t="s">
        <v>1224</v>
      </c>
      <c r="C662" s="72">
        <v>26</v>
      </c>
      <c r="D662" s="72">
        <v>30</v>
      </c>
      <c r="E662" s="68">
        <v>41841</v>
      </c>
      <c r="F662" s="72">
        <v>2</v>
      </c>
      <c r="G662" s="72">
        <v>34</v>
      </c>
      <c r="H662" s="72">
        <v>0</v>
      </c>
      <c r="I662" s="72">
        <v>1</v>
      </c>
      <c r="J662" s="72" t="s">
        <v>1225</v>
      </c>
      <c r="K662" s="72">
        <v>2535525</v>
      </c>
      <c r="L662" s="72"/>
      <c r="M662" s="72"/>
      <c r="N662" s="68">
        <v>72686</v>
      </c>
      <c r="O662" s="68">
        <v>72686</v>
      </c>
      <c r="P662" s="68">
        <v>72686</v>
      </c>
      <c r="Q662" s="68">
        <v>72686</v>
      </c>
      <c r="R662" s="72" t="s">
        <v>5434</v>
      </c>
      <c r="S662" s="72" t="s">
        <v>5435</v>
      </c>
      <c r="T662" s="70">
        <f>IF(Exts[cTB52]=DATE(2099,1,1), 0, IF(Exts[minV]&gt;52, 1, 2))</f>
        <v>0</v>
      </c>
      <c r="U662" s="69">
        <f t="shared" si="22"/>
        <v>0</v>
      </c>
      <c r="V662" s="69">
        <f>IF(Exts[cTB60]=DATE(2099,1,1), 0, IF(Exts[minV]&gt;60.9, 1, 2))</f>
        <v>0</v>
      </c>
      <c r="W662" s="70">
        <f>IF(Exts[cTB61-67]=DATE(2099,1,1), 0, IF(Exts[minV]&gt;67.9, 1, 2))</f>
        <v>0</v>
      </c>
      <c r="X662" s="70">
        <f>IF( OR( Exts[cTB68]=DATE(2099,1,1), Exts[Mext]=0 ), 0, IF( OR( Exts[maxV]&lt;68, Exts[minV]&gt;68 ), 2, 3)  )</f>
        <v>0</v>
      </c>
      <c r="Y662" s="71">
        <f>IF(SUBTOTAL(3,Exts[avgusers]),Exts[avgusers],0)</f>
        <v>26</v>
      </c>
      <c r="Z662" s="69">
        <f ca="1">IF(SUBTOTAL(3,Exts[CurVersion]),TODAY()-Exts[CurVersion],0)</f>
        <v>1884</v>
      </c>
      <c r="AA662" s="69">
        <f>IF(Exts[cTB52]=DATE(2099,1,1), 0, Exts[cTB52]-$AA$6)</f>
        <v>0</v>
      </c>
      <c r="AB662" s="69">
        <f>IF(Exts[[#This Row],[cTB60]]=DATE(2099,1,1), 0, Exts[[#This Row],[cTB60]]-$AA$7)</f>
        <v>0</v>
      </c>
      <c r="AC662" s="69">
        <f>IF(Exts[[#This Row],[cTB68]]=DATE(2099,1,1), 0, Exts[[#This Row],[cTB68]]-$AA$8)</f>
        <v>0</v>
      </c>
      <c r="AD662" s="70">
        <f t="shared" si="23"/>
        <v>644</v>
      </c>
      <c r="AE662" s="70"/>
      <c r="AF662" s="70">
        <f>IF(Exts[[#This Row],[OID]], INDEX( Exts[], MATCH(Exts[[#This Row],[OID]],Exts[ID],0), MATCH("avgusers", Exts[#Headers],0) )+1, Exts[[#This Row],[avgusers]])</f>
        <v>26</v>
      </c>
      <c r="AG662" s="70"/>
      <c r="AH662" s="70"/>
      <c r="AI662" s="70"/>
    </row>
    <row r="663" spans="1:35" x14ac:dyDescent="0.35">
      <c r="A663" s="72">
        <v>13815</v>
      </c>
      <c r="B663" s="72" t="s">
        <v>1258</v>
      </c>
      <c r="C663" s="72">
        <v>26</v>
      </c>
      <c r="D663" s="72">
        <v>26</v>
      </c>
      <c r="E663" s="68">
        <v>40586</v>
      </c>
      <c r="F663" s="72">
        <v>2</v>
      </c>
      <c r="G663" s="72">
        <v>55</v>
      </c>
      <c r="H663" s="72">
        <v>0</v>
      </c>
      <c r="I663" s="72">
        <v>1</v>
      </c>
      <c r="J663" s="72" t="s">
        <v>1259</v>
      </c>
      <c r="K663" s="72">
        <v>183459</v>
      </c>
      <c r="L663" s="72"/>
      <c r="M663" s="72"/>
      <c r="N663" s="68">
        <v>40390</v>
      </c>
      <c r="O663" s="68">
        <v>72686</v>
      </c>
      <c r="P663" s="68">
        <v>72686</v>
      </c>
      <c r="Q663" s="68">
        <v>72686</v>
      </c>
      <c r="R663" s="72" t="s">
        <v>5539</v>
      </c>
      <c r="S663" s="72" t="s">
        <v>3058</v>
      </c>
      <c r="T663" s="70">
        <f>IF(Exts[cTB52]=DATE(2099,1,1), 0, IF(Exts[minV]&gt;52, 1, 2))</f>
        <v>2</v>
      </c>
      <c r="U663" s="69">
        <f t="shared" si="22"/>
        <v>0</v>
      </c>
      <c r="V663" s="69">
        <f>IF(Exts[cTB60]=DATE(2099,1,1), 0, IF(Exts[minV]&gt;60.9, 1, 2))</f>
        <v>0</v>
      </c>
      <c r="W663" s="70">
        <f>IF(Exts[cTB61-67]=DATE(2099,1,1), 0, IF(Exts[minV]&gt;67.9, 1, 2))</f>
        <v>0</v>
      </c>
      <c r="X663" s="70">
        <f>IF( OR( Exts[cTB68]=DATE(2099,1,1), Exts[Mext]=0 ), 0, IF( OR( Exts[maxV]&lt;68, Exts[minV]&gt;68 ), 2, 3)  )</f>
        <v>0</v>
      </c>
      <c r="Y663" s="71">
        <f>IF(SUBTOTAL(3,Exts[avgusers]),Exts[avgusers],0)</f>
        <v>26</v>
      </c>
      <c r="Z663" s="69">
        <f ca="1">IF(SUBTOTAL(3,Exts[CurVersion]),TODAY()-Exts[CurVersion],0)</f>
        <v>3139</v>
      </c>
      <c r="AA663" s="69">
        <f>IF(Exts[cTB52]=DATE(2099,1,1), 0, Exts[cTB52]-$AA$6)</f>
        <v>-2408</v>
      </c>
      <c r="AB663" s="69">
        <f>IF(Exts[[#This Row],[cTB60]]=DATE(2099,1,1), 0, Exts[[#This Row],[cTB60]]-$AA$7)</f>
        <v>0</v>
      </c>
      <c r="AC663" s="69">
        <f>IF(Exts[[#This Row],[cTB68]]=DATE(2099,1,1), 0, Exts[[#This Row],[cTB68]]-$AA$8)</f>
        <v>0</v>
      </c>
      <c r="AD663" s="70">
        <f t="shared" si="23"/>
        <v>645</v>
      </c>
      <c r="AE663" s="70"/>
      <c r="AF663" s="70">
        <f>IF(Exts[[#This Row],[OID]], INDEX( Exts[], MATCH(Exts[[#This Row],[OID]],Exts[ID],0), MATCH("avgusers", Exts[#Headers],0) )+1, Exts[[#This Row],[avgusers]])</f>
        <v>26</v>
      </c>
      <c r="AG663" s="70"/>
      <c r="AH663" s="70"/>
      <c r="AI663" s="70"/>
    </row>
    <row r="664" spans="1:35" x14ac:dyDescent="0.35">
      <c r="A664" s="72">
        <v>326836</v>
      </c>
      <c r="B664" s="72" t="s">
        <v>1257</v>
      </c>
      <c r="C664" s="72">
        <v>26</v>
      </c>
      <c r="D664" s="72">
        <v>28</v>
      </c>
      <c r="E664" s="68">
        <v>42229</v>
      </c>
      <c r="F664" s="72">
        <v>5</v>
      </c>
      <c r="G664" s="72">
        <v>39</v>
      </c>
      <c r="H664" s="72">
        <v>0</v>
      </c>
      <c r="I664" s="72">
        <v>1</v>
      </c>
      <c r="J664" s="72" t="s">
        <v>1097</v>
      </c>
      <c r="K664" s="72">
        <v>5489124</v>
      </c>
      <c r="L664" s="72"/>
      <c r="M664" s="72"/>
      <c r="N664" s="68">
        <v>72686</v>
      </c>
      <c r="O664" s="68">
        <v>72686</v>
      </c>
      <c r="P664" s="68">
        <v>72686</v>
      </c>
      <c r="Q664" s="68">
        <v>72686</v>
      </c>
      <c r="R664" s="72" t="s">
        <v>5879</v>
      </c>
      <c r="S664" s="72" t="s">
        <v>3058</v>
      </c>
      <c r="T664" s="70">
        <f>IF(Exts[cTB52]=DATE(2099,1,1), 0, IF(Exts[minV]&gt;52, 1, 2))</f>
        <v>0</v>
      </c>
      <c r="U664" s="69">
        <f t="shared" si="22"/>
        <v>0</v>
      </c>
      <c r="V664" s="69">
        <f>IF(Exts[cTB60]=DATE(2099,1,1), 0, IF(Exts[minV]&gt;60.9, 1, 2))</f>
        <v>0</v>
      </c>
      <c r="W664" s="70">
        <f>IF(Exts[cTB61-67]=DATE(2099,1,1), 0, IF(Exts[minV]&gt;67.9, 1, 2))</f>
        <v>0</v>
      </c>
      <c r="X664" s="70">
        <f>IF( OR( Exts[cTB68]=DATE(2099,1,1), Exts[Mext]=0 ), 0, IF( OR( Exts[maxV]&lt;68, Exts[minV]&gt;68 ), 2, 3)  )</f>
        <v>0</v>
      </c>
      <c r="Y664" s="71">
        <f>IF(SUBTOTAL(3,Exts[avgusers]),Exts[avgusers],0)</f>
        <v>26</v>
      </c>
      <c r="Z664" s="69">
        <f ca="1">IF(SUBTOTAL(3,Exts[CurVersion]),TODAY()-Exts[CurVersion],0)</f>
        <v>1496</v>
      </c>
      <c r="AA664" s="69">
        <f>IF(Exts[cTB52]=DATE(2099,1,1), 0, Exts[cTB52]-$AA$6)</f>
        <v>0</v>
      </c>
      <c r="AB664" s="69">
        <f>IF(Exts[[#This Row],[cTB60]]=DATE(2099,1,1), 0, Exts[[#This Row],[cTB60]]-$AA$7)</f>
        <v>0</v>
      </c>
      <c r="AC664" s="69">
        <f>IF(Exts[[#This Row],[cTB68]]=DATE(2099,1,1), 0, Exts[[#This Row],[cTB68]]-$AA$8)</f>
        <v>0</v>
      </c>
      <c r="AD664" s="70">
        <f t="shared" si="23"/>
        <v>646</v>
      </c>
      <c r="AE664" s="70"/>
      <c r="AF664" s="70">
        <f>IF(Exts[[#This Row],[OID]], INDEX( Exts[], MATCH(Exts[[#This Row],[OID]],Exts[ID],0), MATCH("avgusers", Exts[#Headers],0) )+1, Exts[[#This Row],[avgusers]])</f>
        <v>26</v>
      </c>
      <c r="AG664" s="70"/>
      <c r="AH664" s="70"/>
      <c r="AI664" s="70"/>
    </row>
    <row r="665" spans="1:35" x14ac:dyDescent="0.35">
      <c r="A665" s="72">
        <v>356748</v>
      </c>
      <c r="B665" s="72" t="s">
        <v>1237</v>
      </c>
      <c r="C665" s="72">
        <v>26</v>
      </c>
      <c r="D665" s="72">
        <v>22</v>
      </c>
      <c r="E665" s="68">
        <v>42667</v>
      </c>
      <c r="F665" s="72">
        <v>8</v>
      </c>
      <c r="G665" s="72">
        <v>45</v>
      </c>
      <c r="H665" s="72">
        <v>0</v>
      </c>
      <c r="I665" s="72">
        <v>1</v>
      </c>
      <c r="J665" s="72" t="s">
        <v>1238</v>
      </c>
      <c r="K665" s="72">
        <v>31473</v>
      </c>
      <c r="L665" s="72"/>
      <c r="M665" s="72"/>
      <c r="N665" s="68">
        <v>72686</v>
      </c>
      <c r="O665" s="68">
        <v>72686</v>
      </c>
      <c r="P665" s="68">
        <v>72686</v>
      </c>
      <c r="Q665" s="68">
        <v>72686</v>
      </c>
      <c r="R665" s="72" t="s">
        <v>5970</v>
      </c>
      <c r="S665" s="72" t="s">
        <v>3058</v>
      </c>
      <c r="T665" s="70">
        <f>IF(Exts[cTB52]=DATE(2099,1,1), 0, IF(Exts[minV]&gt;52, 1, 2))</f>
        <v>0</v>
      </c>
      <c r="U665" s="69">
        <f t="shared" si="22"/>
        <v>0</v>
      </c>
      <c r="V665" s="69">
        <f>IF(Exts[cTB60]=DATE(2099,1,1), 0, IF(Exts[minV]&gt;60.9, 1, 2))</f>
        <v>0</v>
      </c>
      <c r="W665" s="70">
        <f>IF(Exts[cTB61-67]=DATE(2099,1,1), 0, IF(Exts[minV]&gt;67.9, 1, 2))</f>
        <v>0</v>
      </c>
      <c r="X665" s="70">
        <f>IF( OR( Exts[cTB68]=DATE(2099,1,1), Exts[Mext]=0 ), 0, IF( OR( Exts[maxV]&lt;68, Exts[minV]&gt;68 ), 2, 3)  )</f>
        <v>0</v>
      </c>
      <c r="Y665" s="71">
        <f>IF(SUBTOTAL(3,Exts[avgusers]),Exts[avgusers],0)</f>
        <v>26</v>
      </c>
      <c r="Z665" s="69">
        <f ca="1">IF(SUBTOTAL(3,Exts[CurVersion]),TODAY()-Exts[CurVersion],0)</f>
        <v>1058</v>
      </c>
      <c r="AA665" s="69">
        <f>IF(Exts[cTB52]=DATE(2099,1,1), 0, Exts[cTB52]-$AA$6)</f>
        <v>0</v>
      </c>
      <c r="AB665" s="69">
        <f>IF(Exts[[#This Row],[cTB60]]=DATE(2099,1,1), 0, Exts[[#This Row],[cTB60]]-$AA$7)</f>
        <v>0</v>
      </c>
      <c r="AC665" s="69">
        <f>IF(Exts[[#This Row],[cTB68]]=DATE(2099,1,1), 0, Exts[[#This Row],[cTB68]]-$AA$8)</f>
        <v>0</v>
      </c>
      <c r="AD665" s="70">
        <f t="shared" si="23"/>
        <v>647</v>
      </c>
      <c r="AE665" s="70"/>
      <c r="AF665" s="70">
        <f>IF(Exts[[#This Row],[OID]], INDEX( Exts[], MATCH(Exts[[#This Row],[OID]],Exts[ID],0), MATCH("avgusers", Exts[#Headers],0) )+1, Exts[[#This Row],[avgusers]])</f>
        <v>26</v>
      </c>
      <c r="AG665" s="70"/>
      <c r="AH665" s="70"/>
      <c r="AI665" s="70"/>
    </row>
    <row r="666" spans="1:35" x14ac:dyDescent="0.35">
      <c r="A666" s="72">
        <v>658046</v>
      </c>
      <c r="B666" s="72" t="s">
        <v>1247</v>
      </c>
      <c r="C666" s="72">
        <v>26</v>
      </c>
      <c r="D666" s="72">
        <v>26</v>
      </c>
      <c r="E666" s="68">
        <v>42276</v>
      </c>
      <c r="F666" s="72">
        <v>10</v>
      </c>
      <c r="G666" s="72">
        <v>43</v>
      </c>
      <c r="H666" s="72">
        <v>0</v>
      </c>
      <c r="I666" s="72">
        <v>1</v>
      </c>
      <c r="J666" s="72" t="s">
        <v>1248</v>
      </c>
      <c r="K666" s="72">
        <v>58</v>
      </c>
      <c r="L666" s="72"/>
      <c r="M666" s="72"/>
      <c r="N666" s="68">
        <v>72686</v>
      </c>
      <c r="O666" s="68">
        <v>72686</v>
      </c>
      <c r="P666" s="68">
        <v>72686</v>
      </c>
      <c r="Q666" s="68">
        <v>72686</v>
      </c>
      <c r="R666" s="72" t="s">
        <v>6478</v>
      </c>
      <c r="S666" s="72" t="s">
        <v>3058</v>
      </c>
      <c r="T666" s="70">
        <f>IF(Exts[cTB52]=DATE(2099,1,1), 0, IF(Exts[minV]&gt;52, 1, 2))</f>
        <v>0</v>
      </c>
      <c r="U666" s="69">
        <f t="shared" si="22"/>
        <v>0</v>
      </c>
      <c r="V666" s="69">
        <f>IF(Exts[cTB60]=DATE(2099,1,1), 0, IF(Exts[minV]&gt;60.9, 1, 2))</f>
        <v>0</v>
      </c>
      <c r="W666" s="70">
        <f>IF(Exts[cTB61-67]=DATE(2099,1,1), 0, IF(Exts[minV]&gt;67.9, 1, 2))</f>
        <v>0</v>
      </c>
      <c r="X666" s="70">
        <f>IF( OR( Exts[cTB68]=DATE(2099,1,1), Exts[Mext]=0 ), 0, IF( OR( Exts[maxV]&lt;68, Exts[minV]&gt;68 ), 2, 3)  )</f>
        <v>0</v>
      </c>
      <c r="Y666" s="71">
        <f>IF(SUBTOTAL(3,Exts[avgusers]),Exts[avgusers],0)</f>
        <v>26</v>
      </c>
      <c r="Z666" s="69">
        <f ca="1">IF(SUBTOTAL(3,Exts[CurVersion]),TODAY()-Exts[CurVersion],0)</f>
        <v>1449</v>
      </c>
      <c r="AA666" s="69">
        <f>IF(Exts[cTB52]=DATE(2099,1,1), 0, Exts[cTB52]-$AA$6)</f>
        <v>0</v>
      </c>
      <c r="AB666" s="69">
        <f>IF(Exts[[#This Row],[cTB60]]=DATE(2099,1,1), 0, Exts[[#This Row],[cTB60]]-$AA$7)</f>
        <v>0</v>
      </c>
      <c r="AC666" s="69">
        <f>IF(Exts[[#This Row],[cTB68]]=DATE(2099,1,1), 0, Exts[[#This Row],[cTB68]]-$AA$8)</f>
        <v>0</v>
      </c>
      <c r="AD666" s="70">
        <f t="shared" si="23"/>
        <v>648</v>
      </c>
      <c r="AE666" s="70"/>
      <c r="AF666" s="70">
        <f>IF(Exts[[#This Row],[OID]], INDEX( Exts[], MATCH(Exts[[#This Row],[OID]],Exts[ID],0), MATCH("avgusers", Exts[#Headers],0) )+1, Exts[[#This Row],[avgusers]])</f>
        <v>26</v>
      </c>
      <c r="AG666" s="70"/>
      <c r="AH666" s="70"/>
      <c r="AI666" s="70"/>
    </row>
    <row r="667" spans="1:35" x14ac:dyDescent="0.35">
      <c r="A667" s="72">
        <v>702004</v>
      </c>
      <c r="B667" s="72" t="s">
        <v>1254</v>
      </c>
      <c r="C667" s="72">
        <v>26</v>
      </c>
      <c r="D667" s="72">
        <v>30</v>
      </c>
      <c r="E667" s="68">
        <v>42547</v>
      </c>
      <c r="F667" s="72">
        <v>40</v>
      </c>
      <c r="G667" s="72">
        <v>51</v>
      </c>
      <c r="H667" s="72">
        <v>1</v>
      </c>
      <c r="I667" s="72">
        <v>1</v>
      </c>
      <c r="J667" s="72" t="s">
        <v>1255</v>
      </c>
      <c r="K667" s="72">
        <v>12295599</v>
      </c>
      <c r="L667" s="72"/>
      <c r="M667" s="72"/>
      <c r="N667" s="68">
        <v>72686</v>
      </c>
      <c r="O667" s="68">
        <v>72686</v>
      </c>
      <c r="P667" s="68">
        <v>72686</v>
      </c>
      <c r="Q667" s="68">
        <v>72686</v>
      </c>
      <c r="R667" s="72" t="s">
        <v>6544</v>
      </c>
      <c r="S667" s="72" t="s">
        <v>3058</v>
      </c>
      <c r="T667" s="70">
        <f>IF(Exts[cTB52]=DATE(2099,1,1), 0, IF(Exts[minV]&gt;52, 1, 2))</f>
        <v>0</v>
      </c>
      <c r="U667" s="69">
        <f t="shared" si="22"/>
        <v>0</v>
      </c>
      <c r="V667" s="69">
        <f>IF(Exts[cTB60]=DATE(2099,1,1), 0, IF(Exts[minV]&gt;60.9, 1, 2))</f>
        <v>0</v>
      </c>
      <c r="W667" s="70">
        <f>IF(Exts[cTB61-67]=DATE(2099,1,1), 0, IF(Exts[minV]&gt;67.9, 1, 2))</f>
        <v>0</v>
      </c>
      <c r="X667" s="70">
        <f>IF( OR( Exts[cTB68]=DATE(2099,1,1), Exts[Mext]=0 ), 0, IF( OR( Exts[maxV]&lt;68, Exts[minV]&gt;68 ), 2, 3)  )</f>
        <v>0</v>
      </c>
      <c r="Y667" s="71">
        <f>IF(SUBTOTAL(3,Exts[avgusers]),Exts[avgusers],0)</f>
        <v>26</v>
      </c>
      <c r="Z667" s="69">
        <f ca="1">IF(SUBTOTAL(3,Exts[CurVersion]),TODAY()-Exts[CurVersion],0)</f>
        <v>1178</v>
      </c>
      <c r="AA667" s="69">
        <f>IF(Exts[cTB52]=DATE(2099,1,1), 0, Exts[cTB52]-$AA$6)</f>
        <v>0</v>
      </c>
      <c r="AB667" s="69">
        <f>IF(Exts[[#This Row],[cTB60]]=DATE(2099,1,1), 0, Exts[[#This Row],[cTB60]]-$AA$7)</f>
        <v>0</v>
      </c>
      <c r="AC667" s="69">
        <f>IF(Exts[[#This Row],[cTB68]]=DATE(2099,1,1), 0, Exts[[#This Row],[cTB68]]-$AA$8)</f>
        <v>0</v>
      </c>
      <c r="AD667" s="70">
        <f t="shared" si="23"/>
        <v>649</v>
      </c>
      <c r="AE667" s="70"/>
      <c r="AF667" s="70">
        <f>IF(Exts[[#This Row],[OID]], INDEX( Exts[], MATCH(Exts[[#This Row],[OID]],Exts[ID],0), MATCH("avgusers", Exts[#Headers],0) )+1, Exts[[#This Row],[avgusers]])</f>
        <v>26</v>
      </c>
      <c r="AG667" s="70"/>
      <c r="AH667" s="70"/>
      <c r="AI667" s="70"/>
    </row>
    <row r="668" spans="1:35" x14ac:dyDescent="0.35">
      <c r="A668" s="72">
        <v>3448</v>
      </c>
      <c r="B668" s="72" t="s">
        <v>1239</v>
      </c>
      <c r="C668" s="72">
        <v>25</v>
      </c>
      <c r="D668" s="72">
        <v>21</v>
      </c>
      <c r="E668" s="68">
        <v>40923</v>
      </c>
      <c r="F668" s="72">
        <v>1.5</v>
      </c>
      <c r="G668" s="72">
        <v>54</v>
      </c>
      <c r="H668" s="72">
        <v>0</v>
      </c>
      <c r="I668" s="72">
        <v>1</v>
      </c>
      <c r="J668" s="72" t="s">
        <v>1240</v>
      </c>
      <c r="K668" s="72">
        <v>48359</v>
      </c>
      <c r="L668" s="72"/>
      <c r="M668" s="72"/>
      <c r="N668" s="68">
        <v>40914</v>
      </c>
      <c r="O668" s="68">
        <v>72686</v>
      </c>
      <c r="P668" s="68">
        <v>72686</v>
      </c>
      <c r="Q668" s="68">
        <v>72686</v>
      </c>
      <c r="R668" s="72" t="s">
        <v>5188</v>
      </c>
      <c r="S668" s="72" t="s">
        <v>5189</v>
      </c>
      <c r="T668" s="70">
        <f>IF(Exts[cTB52]=DATE(2099,1,1), 0, IF(Exts[minV]&gt;52, 1, 2))</f>
        <v>2</v>
      </c>
      <c r="U668" s="69">
        <f t="shared" si="22"/>
        <v>0</v>
      </c>
      <c r="V668" s="69">
        <f>IF(Exts[cTB60]=DATE(2099,1,1), 0, IF(Exts[minV]&gt;60.9, 1, 2))</f>
        <v>0</v>
      </c>
      <c r="W668" s="70">
        <f>IF(Exts[cTB61-67]=DATE(2099,1,1), 0, IF(Exts[minV]&gt;67.9, 1, 2))</f>
        <v>0</v>
      </c>
      <c r="X668" s="70">
        <f>IF( OR( Exts[cTB68]=DATE(2099,1,1), Exts[Mext]=0 ), 0, IF( OR( Exts[maxV]&lt;68, Exts[minV]&gt;68 ), 2, 3)  )</f>
        <v>0</v>
      </c>
      <c r="Y668" s="71">
        <f>IF(SUBTOTAL(3,Exts[avgusers]),Exts[avgusers],0)</f>
        <v>25</v>
      </c>
      <c r="Z668" s="69">
        <f ca="1">IF(SUBTOTAL(3,Exts[CurVersion]),TODAY()-Exts[CurVersion],0)</f>
        <v>2802</v>
      </c>
      <c r="AA668" s="69">
        <f>IF(Exts[cTB52]=DATE(2099,1,1), 0, Exts[cTB52]-$AA$6)</f>
        <v>-1884</v>
      </c>
      <c r="AB668" s="69">
        <f>IF(Exts[[#This Row],[cTB60]]=DATE(2099,1,1), 0, Exts[[#This Row],[cTB60]]-$AA$7)</f>
        <v>0</v>
      </c>
      <c r="AC668" s="69">
        <f>IF(Exts[[#This Row],[cTB68]]=DATE(2099,1,1), 0, Exts[[#This Row],[cTB68]]-$AA$8)</f>
        <v>0</v>
      </c>
      <c r="AD668" s="70">
        <f t="shared" si="23"/>
        <v>650</v>
      </c>
      <c r="AE668" s="70"/>
      <c r="AF668" s="70">
        <f>IF(Exts[[#This Row],[OID]], INDEX( Exts[], MATCH(Exts[[#This Row],[OID]],Exts[ID],0), MATCH("avgusers", Exts[#Headers],0) )+1, Exts[[#This Row],[avgusers]])</f>
        <v>25</v>
      </c>
      <c r="AG668" s="70"/>
      <c r="AH668" s="70"/>
      <c r="AI668" s="70"/>
    </row>
    <row r="669" spans="1:35" x14ac:dyDescent="0.35">
      <c r="A669" s="72">
        <v>711999</v>
      </c>
      <c r="B669" s="72" t="s">
        <v>1226</v>
      </c>
      <c r="C669" s="72">
        <v>25</v>
      </c>
      <c r="D669" s="72">
        <v>29</v>
      </c>
      <c r="E669" s="68">
        <v>42547</v>
      </c>
      <c r="F669" s="72">
        <v>24</v>
      </c>
      <c r="G669" s="72">
        <v>45</v>
      </c>
      <c r="H669" s="72">
        <v>0</v>
      </c>
      <c r="I669" s="72">
        <v>1</v>
      </c>
      <c r="J669" s="72" t="s">
        <v>201</v>
      </c>
      <c r="K669" s="72">
        <v>10470256</v>
      </c>
      <c r="L669" s="72"/>
      <c r="M669" s="72"/>
      <c r="N669" s="68">
        <v>72686</v>
      </c>
      <c r="O669" s="68">
        <v>72686</v>
      </c>
      <c r="P669" s="68">
        <v>72686</v>
      </c>
      <c r="Q669" s="68">
        <v>72686</v>
      </c>
      <c r="R669" s="72" t="s">
        <v>6564</v>
      </c>
      <c r="S669" s="72" t="s">
        <v>3058</v>
      </c>
      <c r="T669" s="70">
        <f>IF(Exts[cTB52]=DATE(2099,1,1), 0, IF(Exts[minV]&gt;52, 1, 2))</f>
        <v>0</v>
      </c>
      <c r="U669" s="69">
        <f t="shared" si="22"/>
        <v>0</v>
      </c>
      <c r="V669" s="69">
        <f>IF(Exts[cTB60]=DATE(2099,1,1), 0, IF(Exts[minV]&gt;60.9, 1, 2))</f>
        <v>0</v>
      </c>
      <c r="W669" s="70">
        <f>IF(Exts[cTB61-67]=DATE(2099,1,1), 0, IF(Exts[minV]&gt;67.9, 1, 2))</f>
        <v>0</v>
      </c>
      <c r="X669" s="70">
        <f>IF( OR( Exts[cTB68]=DATE(2099,1,1), Exts[Mext]=0 ), 0, IF( OR( Exts[maxV]&lt;68, Exts[minV]&gt;68 ), 2, 3)  )</f>
        <v>0</v>
      </c>
      <c r="Y669" s="71">
        <f>IF(SUBTOTAL(3,Exts[avgusers]),Exts[avgusers],0)</f>
        <v>25</v>
      </c>
      <c r="Z669" s="69">
        <f ca="1">IF(SUBTOTAL(3,Exts[CurVersion]),TODAY()-Exts[CurVersion],0)</f>
        <v>1178</v>
      </c>
      <c r="AA669" s="69">
        <f>IF(Exts[cTB52]=DATE(2099,1,1), 0, Exts[cTB52]-$AA$6)</f>
        <v>0</v>
      </c>
      <c r="AB669" s="69">
        <f>IF(Exts[[#This Row],[cTB60]]=DATE(2099,1,1), 0, Exts[[#This Row],[cTB60]]-$AA$7)</f>
        <v>0</v>
      </c>
      <c r="AC669" s="69">
        <f>IF(Exts[[#This Row],[cTB68]]=DATE(2099,1,1), 0, Exts[[#This Row],[cTB68]]-$AA$8)</f>
        <v>0</v>
      </c>
      <c r="AD669" s="70">
        <f t="shared" si="23"/>
        <v>651</v>
      </c>
      <c r="AE669" s="70"/>
      <c r="AF669" s="70">
        <f>IF(Exts[[#This Row],[OID]], INDEX( Exts[], MATCH(Exts[[#This Row],[OID]],Exts[ID],0), MATCH("avgusers", Exts[#Headers],0) )+1, Exts[[#This Row],[avgusers]])</f>
        <v>25</v>
      </c>
      <c r="AG669" s="70"/>
      <c r="AH669" s="70"/>
      <c r="AI669" s="70"/>
    </row>
    <row r="670" spans="1:35" x14ac:dyDescent="0.35">
      <c r="A670" s="72">
        <v>986223</v>
      </c>
      <c r="B670" s="72" t="s">
        <v>1281</v>
      </c>
      <c r="C670" s="72">
        <v>25</v>
      </c>
      <c r="D670" s="72">
        <v>0</v>
      </c>
      <c r="E670" s="68">
        <v>43610</v>
      </c>
      <c r="F670" s="72">
        <v>60</v>
      </c>
      <c r="G670" s="72">
        <v>67</v>
      </c>
      <c r="H670" s="72">
        <v>1</v>
      </c>
      <c r="I670" s="72">
        <v>1</v>
      </c>
      <c r="J670" s="72" t="s">
        <v>1282</v>
      </c>
      <c r="K670" s="72">
        <v>112681</v>
      </c>
      <c r="L670" s="72"/>
      <c r="M670" s="72"/>
      <c r="N670" s="68">
        <v>43398</v>
      </c>
      <c r="O670" s="68">
        <v>43398</v>
      </c>
      <c r="P670" s="68">
        <v>43610</v>
      </c>
      <c r="Q670" s="68">
        <v>72686</v>
      </c>
      <c r="R670" s="72" t="s">
        <v>6674</v>
      </c>
      <c r="S670" s="72" t="s">
        <v>3058</v>
      </c>
      <c r="T670" s="70">
        <f>IF(Exts[cTB52]=DATE(2099,1,1), 0, IF(Exts[minV]&gt;52, 1, 2))</f>
        <v>1</v>
      </c>
      <c r="U670" s="69">
        <f t="shared" si="22"/>
        <v>0</v>
      </c>
      <c r="V670" s="69">
        <f>IF(Exts[cTB60]=DATE(2099,1,1), 0, IF(Exts[minV]&gt;60.9, 1, 2))</f>
        <v>2</v>
      </c>
      <c r="W670" s="70">
        <f>IF(Exts[cTB61-67]=DATE(2099,1,1), 0, IF(Exts[minV]&gt;67.9, 1, 2))</f>
        <v>2</v>
      </c>
      <c r="X670" s="70">
        <f>IF( OR( Exts[cTB68]=DATE(2099,1,1), Exts[Mext]=0 ), 0, IF( OR( Exts[maxV]&lt;68, Exts[minV]&gt;68 ), 2, 3)  )</f>
        <v>0</v>
      </c>
      <c r="Y670" s="71">
        <f>IF(SUBTOTAL(3,Exts[avgusers]),Exts[avgusers],0)</f>
        <v>25</v>
      </c>
      <c r="Z670" s="69">
        <f ca="1">IF(SUBTOTAL(3,Exts[CurVersion]),TODAY()-Exts[CurVersion],0)</f>
        <v>115</v>
      </c>
      <c r="AA670" s="69">
        <f>IF(Exts[cTB52]=DATE(2099,1,1), 0, Exts[cTB52]-$AA$6)</f>
        <v>600</v>
      </c>
      <c r="AB670" s="69">
        <f>IF(Exts[[#This Row],[cTB60]]=DATE(2099,1,1), 0, Exts[[#This Row],[cTB60]]-$AA$7)</f>
        <v>138</v>
      </c>
      <c r="AC670" s="69">
        <f>IF(Exts[[#This Row],[cTB68]]=DATE(2099,1,1), 0, Exts[[#This Row],[cTB68]]-$AA$8)</f>
        <v>0</v>
      </c>
      <c r="AD670" s="70">
        <f t="shared" si="23"/>
        <v>652</v>
      </c>
      <c r="AE670" s="70"/>
      <c r="AF670" s="70">
        <f>IF(Exts[[#This Row],[OID]], INDEX( Exts[], MATCH(Exts[[#This Row],[OID]],Exts[ID],0), MATCH("avgusers", Exts[#Headers],0) )+1, Exts[[#This Row],[avgusers]])</f>
        <v>25</v>
      </c>
      <c r="AG670" s="70"/>
      <c r="AH670" s="70"/>
      <c r="AI670" s="70"/>
    </row>
    <row r="671" spans="1:35" x14ac:dyDescent="0.35">
      <c r="A671" s="72">
        <v>302</v>
      </c>
      <c r="B671" s="72" t="s">
        <v>1198</v>
      </c>
      <c r="C671" s="72">
        <v>24</v>
      </c>
      <c r="D671" s="72">
        <v>23</v>
      </c>
      <c r="E671" s="68">
        <v>42418</v>
      </c>
      <c r="F671" s="72">
        <v>16</v>
      </c>
      <c r="G671" s="72">
        <v>38</v>
      </c>
      <c r="H671" s="72">
        <v>0</v>
      </c>
      <c r="I671" s="72">
        <v>1</v>
      </c>
      <c r="J671" s="72" t="s">
        <v>1199</v>
      </c>
      <c r="K671" s="72">
        <v>179</v>
      </c>
      <c r="L671" s="72"/>
      <c r="M671" s="72"/>
      <c r="N671" s="68">
        <v>72686</v>
      </c>
      <c r="O671" s="68">
        <v>72686</v>
      </c>
      <c r="P671" s="68">
        <v>72686</v>
      </c>
      <c r="Q671" s="68">
        <v>72686</v>
      </c>
      <c r="R671" s="72" t="s">
        <v>4951</v>
      </c>
      <c r="S671" s="72" t="s">
        <v>4952</v>
      </c>
      <c r="T671" s="70">
        <f>IF(Exts[cTB52]=DATE(2099,1,1), 0, IF(Exts[minV]&gt;52, 1, 2))</f>
        <v>0</v>
      </c>
      <c r="U671" s="69">
        <f t="shared" si="22"/>
        <v>0</v>
      </c>
      <c r="V671" s="69">
        <f>IF(Exts[cTB60]=DATE(2099,1,1), 0, IF(Exts[minV]&gt;60.9, 1, 2))</f>
        <v>0</v>
      </c>
      <c r="W671" s="70">
        <f>IF(Exts[cTB61-67]=DATE(2099,1,1), 0, IF(Exts[minV]&gt;67.9, 1, 2))</f>
        <v>0</v>
      </c>
      <c r="X671" s="70">
        <f>IF( OR( Exts[cTB68]=DATE(2099,1,1), Exts[Mext]=0 ), 0, IF( OR( Exts[maxV]&lt;68, Exts[minV]&gt;68 ), 2, 3)  )</f>
        <v>0</v>
      </c>
      <c r="Y671" s="71">
        <f>IF(SUBTOTAL(3,Exts[avgusers]),Exts[avgusers],0)</f>
        <v>24</v>
      </c>
      <c r="Z671" s="69">
        <f ca="1">IF(SUBTOTAL(3,Exts[CurVersion]),TODAY()-Exts[CurVersion],0)</f>
        <v>1307</v>
      </c>
      <c r="AA671" s="69">
        <f>IF(Exts[cTB52]=DATE(2099,1,1), 0, Exts[cTB52]-$AA$6)</f>
        <v>0</v>
      </c>
      <c r="AB671" s="69">
        <f>IF(Exts[[#This Row],[cTB60]]=DATE(2099,1,1), 0, Exts[[#This Row],[cTB60]]-$AA$7)</f>
        <v>0</v>
      </c>
      <c r="AC671" s="69">
        <f>IF(Exts[[#This Row],[cTB68]]=DATE(2099,1,1), 0, Exts[[#This Row],[cTB68]]-$AA$8)</f>
        <v>0</v>
      </c>
      <c r="AD671" s="70">
        <f t="shared" si="23"/>
        <v>653</v>
      </c>
      <c r="AE671" s="70"/>
      <c r="AF671" s="70">
        <f>IF(Exts[[#This Row],[OID]], INDEX( Exts[], MATCH(Exts[[#This Row],[OID]],Exts[ID],0), MATCH("avgusers", Exts[#Headers],0) )+1, Exts[[#This Row],[avgusers]])</f>
        <v>24</v>
      </c>
      <c r="AG671" s="70"/>
      <c r="AH671" s="70"/>
      <c r="AI671" s="70"/>
    </row>
    <row r="672" spans="1:35" x14ac:dyDescent="0.35">
      <c r="A672" s="72">
        <v>1379</v>
      </c>
      <c r="B672" s="72" t="s">
        <v>1229</v>
      </c>
      <c r="C672" s="72">
        <v>24</v>
      </c>
      <c r="D672" s="72">
        <v>23</v>
      </c>
      <c r="E672" s="68">
        <v>42611</v>
      </c>
      <c r="F672" s="72">
        <v>0.5</v>
      </c>
      <c r="G672" s="72">
        <v>12</v>
      </c>
      <c r="H672" s="72">
        <v>0</v>
      </c>
      <c r="I672" s="72">
        <v>1</v>
      </c>
      <c r="J672" s="72" t="s">
        <v>1230</v>
      </c>
      <c r="K672" s="72">
        <v>6634</v>
      </c>
      <c r="L672" s="72"/>
      <c r="M672" s="72"/>
      <c r="N672" s="68">
        <v>72686</v>
      </c>
      <c r="O672" s="68">
        <v>72686</v>
      </c>
      <c r="P672" s="68">
        <v>72686</v>
      </c>
      <c r="Q672" s="68">
        <v>72686</v>
      </c>
      <c r="R672" s="72" t="s">
        <v>5049</v>
      </c>
      <c r="S672" s="72" t="s">
        <v>5050</v>
      </c>
      <c r="T672" s="70">
        <f>IF(Exts[cTB52]=DATE(2099,1,1), 0, IF(Exts[minV]&gt;52, 1, 2))</f>
        <v>0</v>
      </c>
      <c r="U672" s="69">
        <f t="shared" si="22"/>
        <v>0</v>
      </c>
      <c r="V672" s="69">
        <f>IF(Exts[cTB60]=DATE(2099,1,1), 0, IF(Exts[minV]&gt;60.9, 1, 2))</f>
        <v>0</v>
      </c>
      <c r="W672" s="70">
        <f>IF(Exts[cTB61-67]=DATE(2099,1,1), 0, IF(Exts[minV]&gt;67.9, 1, 2))</f>
        <v>0</v>
      </c>
      <c r="X672" s="70">
        <f>IF( OR( Exts[cTB68]=DATE(2099,1,1), Exts[Mext]=0 ), 0, IF( OR( Exts[maxV]&lt;68, Exts[minV]&gt;68 ), 2, 3)  )</f>
        <v>0</v>
      </c>
      <c r="Y672" s="71">
        <f>IF(SUBTOTAL(3,Exts[avgusers]),Exts[avgusers],0)</f>
        <v>24</v>
      </c>
      <c r="Z672" s="69">
        <f ca="1">IF(SUBTOTAL(3,Exts[CurVersion]),TODAY()-Exts[CurVersion],0)</f>
        <v>1114</v>
      </c>
      <c r="AA672" s="69">
        <f>IF(Exts[cTB52]=DATE(2099,1,1), 0, Exts[cTB52]-$AA$6)</f>
        <v>0</v>
      </c>
      <c r="AB672" s="69">
        <f>IF(Exts[[#This Row],[cTB60]]=DATE(2099,1,1), 0, Exts[[#This Row],[cTB60]]-$AA$7)</f>
        <v>0</v>
      </c>
      <c r="AC672" s="69">
        <f>IF(Exts[[#This Row],[cTB68]]=DATE(2099,1,1), 0, Exts[[#This Row],[cTB68]]-$AA$8)</f>
        <v>0</v>
      </c>
      <c r="AD672" s="70">
        <f t="shared" si="23"/>
        <v>654</v>
      </c>
      <c r="AE672" s="70"/>
      <c r="AF672" s="70">
        <f>IF(Exts[[#This Row],[OID]], INDEX( Exts[], MATCH(Exts[[#This Row],[OID]],Exts[ID],0), MATCH("avgusers", Exts[#Headers],0) )+1, Exts[[#This Row],[avgusers]])</f>
        <v>24</v>
      </c>
      <c r="AG672" s="70"/>
      <c r="AH672" s="70"/>
      <c r="AI672" s="70"/>
    </row>
    <row r="673" spans="1:35" x14ac:dyDescent="0.35">
      <c r="A673" s="72">
        <v>12003</v>
      </c>
      <c r="B673" s="72" t="s">
        <v>1234</v>
      </c>
      <c r="C673" s="72">
        <v>24</v>
      </c>
      <c r="D673" s="72">
        <v>32</v>
      </c>
      <c r="E673" s="68">
        <v>41450</v>
      </c>
      <c r="F673" s="72">
        <v>3</v>
      </c>
      <c r="G673" s="72">
        <v>33</v>
      </c>
      <c r="H673" s="72">
        <v>0</v>
      </c>
      <c r="I673" s="72">
        <v>1</v>
      </c>
      <c r="J673" s="72" t="s">
        <v>1235</v>
      </c>
      <c r="K673" s="72">
        <v>3559963</v>
      </c>
      <c r="L673" s="72"/>
      <c r="M673" s="72"/>
      <c r="N673" s="68">
        <v>72686</v>
      </c>
      <c r="O673" s="68">
        <v>72686</v>
      </c>
      <c r="P673" s="68">
        <v>72686</v>
      </c>
      <c r="Q673" s="68">
        <v>72686</v>
      </c>
      <c r="R673" s="72" t="s">
        <v>5501</v>
      </c>
      <c r="S673" s="72" t="s">
        <v>5502</v>
      </c>
      <c r="T673" s="70">
        <f>IF(Exts[cTB52]=DATE(2099,1,1), 0, IF(Exts[minV]&gt;52, 1, 2))</f>
        <v>0</v>
      </c>
      <c r="U673" s="69">
        <f t="shared" si="22"/>
        <v>0</v>
      </c>
      <c r="V673" s="69">
        <f>IF(Exts[cTB60]=DATE(2099,1,1), 0, IF(Exts[minV]&gt;60.9, 1, 2))</f>
        <v>0</v>
      </c>
      <c r="W673" s="70">
        <f>IF(Exts[cTB61-67]=DATE(2099,1,1), 0, IF(Exts[minV]&gt;67.9, 1, 2))</f>
        <v>0</v>
      </c>
      <c r="X673" s="70">
        <f>IF( OR( Exts[cTB68]=DATE(2099,1,1), Exts[Mext]=0 ), 0, IF( OR( Exts[maxV]&lt;68, Exts[minV]&gt;68 ), 2, 3)  )</f>
        <v>0</v>
      </c>
      <c r="Y673" s="71">
        <f>IF(SUBTOTAL(3,Exts[avgusers]),Exts[avgusers],0)</f>
        <v>24</v>
      </c>
      <c r="Z673" s="69">
        <f ca="1">IF(SUBTOTAL(3,Exts[CurVersion]),TODAY()-Exts[CurVersion],0)</f>
        <v>2275</v>
      </c>
      <c r="AA673" s="69">
        <f>IF(Exts[cTB52]=DATE(2099,1,1), 0, Exts[cTB52]-$AA$6)</f>
        <v>0</v>
      </c>
      <c r="AB673" s="69">
        <f>IF(Exts[[#This Row],[cTB60]]=DATE(2099,1,1), 0, Exts[[#This Row],[cTB60]]-$AA$7)</f>
        <v>0</v>
      </c>
      <c r="AC673" s="69">
        <f>IF(Exts[[#This Row],[cTB68]]=DATE(2099,1,1), 0, Exts[[#This Row],[cTB68]]-$AA$8)</f>
        <v>0</v>
      </c>
      <c r="AD673" s="70">
        <f t="shared" si="23"/>
        <v>655</v>
      </c>
      <c r="AE673" s="70"/>
      <c r="AF673" s="70">
        <f>IF(Exts[[#This Row],[OID]], INDEX( Exts[], MATCH(Exts[[#This Row],[OID]],Exts[ID],0), MATCH("avgusers", Exts[#Headers],0) )+1, Exts[[#This Row],[avgusers]])</f>
        <v>24</v>
      </c>
      <c r="AG673" s="70"/>
      <c r="AH673" s="70"/>
      <c r="AI673" s="70"/>
    </row>
    <row r="674" spans="1:35" x14ac:dyDescent="0.35">
      <c r="A674" s="72">
        <v>358061</v>
      </c>
      <c r="B674" s="72" t="s">
        <v>1180</v>
      </c>
      <c r="C674" s="72">
        <v>24</v>
      </c>
      <c r="D674" s="72">
        <v>35</v>
      </c>
      <c r="E674" s="68">
        <v>42788</v>
      </c>
      <c r="F674" s="72">
        <v>45</v>
      </c>
      <c r="G674" s="72">
        <v>58</v>
      </c>
      <c r="H674" s="72">
        <v>0</v>
      </c>
      <c r="I674" s="72">
        <v>1</v>
      </c>
      <c r="J674" s="72" t="s">
        <v>147</v>
      </c>
      <c r="K674" s="72">
        <v>5641642</v>
      </c>
      <c r="L674" s="72"/>
      <c r="M674" s="72"/>
      <c r="N674" s="68">
        <v>42766</v>
      </c>
      <c r="O674" s="68">
        <v>72686</v>
      </c>
      <c r="P674" s="68">
        <v>72686</v>
      </c>
      <c r="Q674" s="68">
        <v>72686</v>
      </c>
      <c r="R674" s="72" t="s">
        <v>5974</v>
      </c>
      <c r="S674" s="72" t="s">
        <v>5975</v>
      </c>
      <c r="T674" s="70">
        <f>IF(Exts[cTB52]=DATE(2099,1,1), 0, IF(Exts[minV]&gt;52, 1, 2))</f>
        <v>2</v>
      </c>
      <c r="U674" s="69">
        <f t="shared" si="22"/>
        <v>1</v>
      </c>
      <c r="V674" s="69">
        <f>IF(Exts[cTB60]=DATE(2099,1,1), 0, IF(Exts[minV]&gt;60.9, 1, 2))</f>
        <v>0</v>
      </c>
      <c r="W674" s="70">
        <f>IF(Exts[cTB61-67]=DATE(2099,1,1), 0, IF(Exts[minV]&gt;67.9, 1, 2))</f>
        <v>0</v>
      </c>
      <c r="X674" s="70">
        <f>IF( OR( Exts[cTB68]=DATE(2099,1,1), Exts[Mext]=0 ), 0, IF( OR( Exts[maxV]&lt;68, Exts[minV]&gt;68 ), 2, 3)  )</f>
        <v>0</v>
      </c>
      <c r="Y674" s="71">
        <f>IF(SUBTOTAL(3,Exts[avgusers]),Exts[avgusers],0)</f>
        <v>24</v>
      </c>
      <c r="Z674" s="69">
        <f ca="1">IF(SUBTOTAL(3,Exts[CurVersion]),TODAY()-Exts[CurVersion],0)</f>
        <v>937</v>
      </c>
      <c r="AA674" s="69">
        <f>IF(Exts[cTB52]=DATE(2099,1,1), 0, Exts[cTB52]-$AA$6)</f>
        <v>-32</v>
      </c>
      <c r="AB674" s="69">
        <f>IF(Exts[[#This Row],[cTB60]]=DATE(2099,1,1), 0, Exts[[#This Row],[cTB60]]-$AA$7)</f>
        <v>0</v>
      </c>
      <c r="AC674" s="69">
        <f>IF(Exts[[#This Row],[cTB68]]=DATE(2099,1,1), 0, Exts[[#This Row],[cTB68]]-$AA$8)</f>
        <v>0</v>
      </c>
      <c r="AD674" s="70">
        <f t="shared" si="23"/>
        <v>656</v>
      </c>
      <c r="AE674" s="70"/>
      <c r="AF674" s="70">
        <f>IF(Exts[[#This Row],[OID]], INDEX( Exts[], MATCH(Exts[[#This Row],[OID]],Exts[ID],0), MATCH("avgusers", Exts[#Headers],0) )+1, Exts[[#This Row],[avgusers]])</f>
        <v>24</v>
      </c>
      <c r="AG674" s="70"/>
      <c r="AH674" s="70"/>
      <c r="AI674" s="70"/>
    </row>
    <row r="675" spans="1:35" x14ac:dyDescent="0.35">
      <c r="A675" s="72">
        <v>686656</v>
      </c>
      <c r="B675" s="72" t="s">
        <v>1220</v>
      </c>
      <c r="C675" s="72">
        <v>24</v>
      </c>
      <c r="D675" s="72">
        <v>27</v>
      </c>
      <c r="E675" s="68">
        <v>43398</v>
      </c>
      <c r="F675" s="72">
        <v>60</v>
      </c>
      <c r="G675" s="72">
        <v>60</v>
      </c>
      <c r="H675" s="72">
        <v>0</v>
      </c>
      <c r="I675" s="72">
        <v>1</v>
      </c>
      <c r="J675" s="72" t="s">
        <v>1095</v>
      </c>
      <c r="K675" s="72">
        <v>6661660</v>
      </c>
      <c r="L675" s="72"/>
      <c r="M675" s="72"/>
      <c r="N675" s="68">
        <v>72686</v>
      </c>
      <c r="O675" s="68">
        <v>43365</v>
      </c>
      <c r="P675" s="68">
        <v>72686</v>
      </c>
      <c r="Q675" s="68">
        <v>72686</v>
      </c>
      <c r="R675" s="72" t="s">
        <v>6516</v>
      </c>
      <c r="S675" s="72" t="s">
        <v>6517</v>
      </c>
      <c r="T675" s="70">
        <f>IF(Exts[cTB52]=DATE(2099,1,1), 0, IF(Exts[minV]&gt;52, 1, 2))</f>
        <v>0</v>
      </c>
      <c r="U675" s="69">
        <f t="shared" si="22"/>
        <v>0</v>
      </c>
      <c r="V675" s="69">
        <f>IF(Exts[cTB60]=DATE(2099,1,1), 0, IF(Exts[minV]&gt;60.9, 1, 2))</f>
        <v>2</v>
      </c>
      <c r="W675" s="70">
        <f>IF(Exts[cTB61-67]=DATE(2099,1,1), 0, IF(Exts[minV]&gt;67.9, 1, 2))</f>
        <v>0</v>
      </c>
      <c r="X675" s="70">
        <f>IF( OR( Exts[cTB68]=DATE(2099,1,1), Exts[Mext]=0 ), 0, IF( OR( Exts[maxV]&lt;68, Exts[minV]&gt;68 ), 2, 3)  )</f>
        <v>0</v>
      </c>
      <c r="Y675" s="71">
        <f>IF(SUBTOTAL(3,Exts[avgusers]),Exts[avgusers],0)</f>
        <v>24</v>
      </c>
      <c r="Z675" s="69">
        <f ca="1">IF(SUBTOTAL(3,Exts[CurVersion]),TODAY()-Exts[CurVersion],0)</f>
        <v>327</v>
      </c>
      <c r="AA675" s="69">
        <f>IF(Exts[cTB52]=DATE(2099,1,1), 0, Exts[cTB52]-$AA$6)</f>
        <v>0</v>
      </c>
      <c r="AB675" s="69">
        <f>IF(Exts[[#This Row],[cTB60]]=DATE(2099,1,1), 0, Exts[[#This Row],[cTB60]]-$AA$7)</f>
        <v>105</v>
      </c>
      <c r="AC675" s="69">
        <f>IF(Exts[[#This Row],[cTB68]]=DATE(2099,1,1), 0, Exts[[#This Row],[cTB68]]-$AA$8)</f>
        <v>0</v>
      </c>
      <c r="AD675" s="70">
        <f t="shared" si="23"/>
        <v>657</v>
      </c>
      <c r="AE675" s="70"/>
      <c r="AF675" s="70">
        <f>IF(Exts[[#This Row],[OID]], INDEX( Exts[], MATCH(Exts[[#This Row],[OID]],Exts[ID],0), MATCH("avgusers", Exts[#Headers],0) )+1, Exts[[#This Row],[avgusers]])</f>
        <v>24</v>
      </c>
      <c r="AG675" s="70"/>
      <c r="AH675" s="70"/>
      <c r="AI675" s="70"/>
    </row>
    <row r="676" spans="1:35" x14ac:dyDescent="0.35">
      <c r="A676" s="72">
        <v>12505</v>
      </c>
      <c r="B676" s="72" t="s">
        <v>1200</v>
      </c>
      <c r="C676" s="72">
        <v>23</v>
      </c>
      <c r="D676" s="72">
        <v>34</v>
      </c>
      <c r="E676" s="68">
        <v>41611</v>
      </c>
      <c r="F676" s="72">
        <v>3</v>
      </c>
      <c r="G676" s="72">
        <v>31</v>
      </c>
      <c r="H676" s="72">
        <v>0</v>
      </c>
      <c r="I676" s="72">
        <v>1</v>
      </c>
      <c r="J676" s="72" t="s">
        <v>1201</v>
      </c>
      <c r="K676" s="72">
        <v>13336735</v>
      </c>
      <c r="L676" s="72"/>
      <c r="M676" s="72"/>
      <c r="N676" s="68">
        <v>72686</v>
      </c>
      <c r="O676" s="68">
        <v>72686</v>
      </c>
      <c r="P676" s="68">
        <v>72686</v>
      </c>
      <c r="Q676" s="68">
        <v>72686</v>
      </c>
      <c r="R676" s="72" t="s">
        <v>5514</v>
      </c>
      <c r="S676" s="72" t="s">
        <v>6766</v>
      </c>
      <c r="T676" s="70">
        <f>IF(Exts[cTB52]=DATE(2099,1,1), 0, IF(Exts[minV]&gt;52, 1, 2))</f>
        <v>0</v>
      </c>
      <c r="U676" s="69">
        <f t="shared" si="22"/>
        <v>0</v>
      </c>
      <c r="V676" s="69">
        <f>IF(Exts[cTB60]=DATE(2099,1,1), 0, IF(Exts[minV]&gt;60.9, 1, 2))</f>
        <v>0</v>
      </c>
      <c r="W676" s="70">
        <f>IF(Exts[cTB61-67]=DATE(2099,1,1), 0, IF(Exts[minV]&gt;67.9, 1, 2))</f>
        <v>0</v>
      </c>
      <c r="X676" s="70">
        <f>IF( OR( Exts[cTB68]=DATE(2099,1,1), Exts[Mext]=0 ), 0, IF( OR( Exts[maxV]&lt;68, Exts[minV]&gt;68 ), 2, 3)  )</f>
        <v>0</v>
      </c>
      <c r="Y676" s="71">
        <f>IF(SUBTOTAL(3,Exts[avgusers]),Exts[avgusers],0)</f>
        <v>23</v>
      </c>
      <c r="Z676" s="69">
        <f ca="1">IF(SUBTOTAL(3,Exts[CurVersion]),TODAY()-Exts[CurVersion],0)</f>
        <v>2114</v>
      </c>
      <c r="AA676" s="69">
        <f>IF(Exts[cTB52]=DATE(2099,1,1), 0, Exts[cTB52]-$AA$6)</f>
        <v>0</v>
      </c>
      <c r="AB676" s="69">
        <f>IF(Exts[[#This Row],[cTB60]]=DATE(2099,1,1), 0, Exts[[#This Row],[cTB60]]-$AA$7)</f>
        <v>0</v>
      </c>
      <c r="AC676" s="69">
        <f>IF(Exts[[#This Row],[cTB68]]=DATE(2099,1,1), 0, Exts[[#This Row],[cTB68]]-$AA$8)</f>
        <v>0</v>
      </c>
      <c r="AD676" s="70">
        <f t="shared" si="23"/>
        <v>658</v>
      </c>
      <c r="AE676" s="70"/>
      <c r="AF676" s="70">
        <f>IF(Exts[[#This Row],[OID]], INDEX( Exts[], MATCH(Exts[[#This Row],[OID]],Exts[ID],0), MATCH("avgusers", Exts[#Headers],0) )+1, Exts[[#This Row],[avgusers]])</f>
        <v>23</v>
      </c>
      <c r="AG676" s="70"/>
      <c r="AH676" s="70"/>
      <c r="AI676" s="70"/>
    </row>
    <row r="677" spans="1:35" x14ac:dyDescent="0.35">
      <c r="A677" s="72">
        <v>141866</v>
      </c>
      <c r="B677" s="72" t="s">
        <v>1245</v>
      </c>
      <c r="C677" s="72">
        <v>23</v>
      </c>
      <c r="D677" s="72">
        <v>21</v>
      </c>
      <c r="E677" s="68">
        <v>40292</v>
      </c>
      <c r="F677" s="72">
        <v>1.5</v>
      </c>
      <c r="G677" s="72">
        <v>31</v>
      </c>
      <c r="H677" s="72">
        <v>0</v>
      </c>
      <c r="I677" s="72">
        <v>1</v>
      </c>
      <c r="J677" s="72" t="s">
        <v>1246</v>
      </c>
      <c r="K677" s="72">
        <v>5277246</v>
      </c>
      <c r="L677" s="72"/>
      <c r="M677" s="72"/>
      <c r="N677" s="68">
        <v>72686</v>
      </c>
      <c r="O677" s="68">
        <v>72686</v>
      </c>
      <c r="P677" s="68">
        <v>72686</v>
      </c>
      <c r="Q677" s="68">
        <v>72686</v>
      </c>
      <c r="R677" s="72" t="s">
        <v>5662</v>
      </c>
      <c r="S677" s="72" t="s">
        <v>5663</v>
      </c>
      <c r="T677" s="70">
        <f>IF(Exts[cTB52]=DATE(2099,1,1), 0, IF(Exts[minV]&gt;52, 1, 2))</f>
        <v>0</v>
      </c>
      <c r="U677" s="69">
        <f t="shared" si="22"/>
        <v>0</v>
      </c>
      <c r="V677" s="69">
        <f>IF(Exts[cTB60]=DATE(2099,1,1), 0, IF(Exts[minV]&gt;60.9, 1, 2))</f>
        <v>0</v>
      </c>
      <c r="W677" s="70">
        <f>IF(Exts[cTB61-67]=DATE(2099,1,1), 0, IF(Exts[minV]&gt;67.9, 1, 2))</f>
        <v>0</v>
      </c>
      <c r="X677" s="70">
        <f>IF( OR( Exts[cTB68]=DATE(2099,1,1), Exts[Mext]=0 ), 0, IF( OR( Exts[maxV]&lt;68, Exts[minV]&gt;68 ), 2, 3)  )</f>
        <v>0</v>
      </c>
      <c r="Y677" s="71">
        <f>IF(SUBTOTAL(3,Exts[avgusers]),Exts[avgusers],0)</f>
        <v>23</v>
      </c>
      <c r="Z677" s="69">
        <f ca="1">IF(SUBTOTAL(3,Exts[CurVersion]),TODAY()-Exts[CurVersion],0)</f>
        <v>3433</v>
      </c>
      <c r="AA677" s="69">
        <f>IF(Exts[cTB52]=DATE(2099,1,1), 0, Exts[cTB52]-$AA$6)</f>
        <v>0</v>
      </c>
      <c r="AB677" s="69">
        <f>IF(Exts[[#This Row],[cTB60]]=DATE(2099,1,1), 0, Exts[[#This Row],[cTB60]]-$AA$7)</f>
        <v>0</v>
      </c>
      <c r="AC677" s="69">
        <f>IF(Exts[[#This Row],[cTB68]]=DATE(2099,1,1), 0, Exts[[#This Row],[cTB68]]-$AA$8)</f>
        <v>0</v>
      </c>
      <c r="AD677" s="70">
        <f t="shared" si="23"/>
        <v>659</v>
      </c>
      <c r="AE677" s="70"/>
      <c r="AF677" s="70">
        <f>IF(Exts[[#This Row],[OID]], INDEX( Exts[], MATCH(Exts[[#This Row],[OID]],Exts[ID],0), MATCH("avgusers", Exts[#Headers],0) )+1, Exts[[#This Row],[avgusers]])</f>
        <v>23</v>
      </c>
      <c r="AG677" s="70"/>
      <c r="AH677" s="70"/>
      <c r="AI677" s="70"/>
    </row>
    <row r="678" spans="1:35" x14ac:dyDescent="0.35">
      <c r="A678" s="72">
        <v>424270</v>
      </c>
      <c r="B678" s="72" t="s">
        <v>700</v>
      </c>
      <c r="C678" s="72">
        <v>23</v>
      </c>
      <c r="D678" s="72">
        <v>50</v>
      </c>
      <c r="E678" s="68">
        <v>41970</v>
      </c>
      <c r="F678" s="72">
        <v>17</v>
      </c>
      <c r="G678" s="72">
        <v>60</v>
      </c>
      <c r="H678" s="72">
        <v>0</v>
      </c>
      <c r="I678" s="72">
        <v>1</v>
      </c>
      <c r="J678" s="72" t="s">
        <v>456</v>
      </c>
      <c r="K678" s="72">
        <v>5698549</v>
      </c>
      <c r="L678" s="72"/>
      <c r="M678" s="72"/>
      <c r="N678" s="68">
        <v>41968</v>
      </c>
      <c r="O678" s="68">
        <v>41968</v>
      </c>
      <c r="P678" s="68">
        <v>72686</v>
      </c>
      <c r="Q678" s="68">
        <v>72686</v>
      </c>
      <c r="R678" s="72" t="s">
        <v>6159</v>
      </c>
      <c r="S678" s="72" t="s">
        <v>6800</v>
      </c>
      <c r="T678" s="70">
        <f>IF(Exts[cTB52]=DATE(2099,1,1), 0, IF(Exts[minV]&gt;52, 1, 2))</f>
        <v>2</v>
      </c>
      <c r="U678" s="69">
        <f t="shared" si="22"/>
        <v>1</v>
      </c>
      <c r="V678" s="69">
        <f>IF(Exts[cTB60]=DATE(2099,1,1), 0, IF(Exts[minV]&gt;60.9, 1, 2))</f>
        <v>2</v>
      </c>
      <c r="W678" s="70">
        <f>IF(Exts[cTB61-67]=DATE(2099,1,1), 0, IF(Exts[minV]&gt;67.9, 1, 2))</f>
        <v>0</v>
      </c>
      <c r="X678" s="70">
        <f>IF( OR( Exts[cTB68]=DATE(2099,1,1), Exts[Mext]=0 ), 0, IF( OR( Exts[maxV]&lt;68, Exts[minV]&gt;68 ), 2, 3)  )</f>
        <v>0</v>
      </c>
      <c r="Y678" s="71">
        <f>IF(SUBTOTAL(3,Exts[avgusers]),Exts[avgusers],0)</f>
        <v>23</v>
      </c>
      <c r="Z678" s="69">
        <f ca="1">IF(SUBTOTAL(3,Exts[CurVersion]),TODAY()-Exts[CurVersion],0)</f>
        <v>1755</v>
      </c>
      <c r="AA678" s="69">
        <f>IF(Exts[cTB52]=DATE(2099,1,1), 0, Exts[cTB52]-$AA$6)</f>
        <v>-830</v>
      </c>
      <c r="AB678" s="69">
        <f>IF(Exts[[#This Row],[cTB60]]=DATE(2099,1,1), 0, Exts[[#This Row],[cTB60]]-$AA$7)</f>
        <v>-1292</v>
      </c>
      <c r="AC678" s="69">
        <f>IF(Exts[[#This Row],[cTB68]]=DATE(2099,1,1), 0, Exts[[#This Row],[cTB68]]-$AA$8)</f>
        <v>0</v>
      </c>
      <c r="AD678" s="70">
        <f t="shared" si="23"/>
        <v>660</v>
      </c>
      <c r="AE678" s="70"/>
      <c r="AF678" s="70">
        <f>IF(Exts[[#This Row],[OID]], INDEX( Exts[], MATCH(Exts[[#This Row],[OID]],Exts[ID],0), MATCH("avgusers", Exts[#Headers],0) )+1, Exts[[#This Row],[avgusers]])</f>
        <v>23</v>
      </c>
      <c r="AG678" s="70"/>
      <c r="AH678" s="70"/>
      <c r="AI678" s="70"/>
    </row>
    <row r="679" spans="1:35" x14ac:dyDescent="0.35">
      <c r="A679" s="72">
        <v>447</v>
      </c>
      <c r="B679" s="72" t="s">
        <v>1249</v>
      </c>
      <c r="C679" s="72">
        <v>22</v>
      </c>
      <c r="D679" s="72">
        <v>23</v>
      </c>
      <c r="E679" s="68">
        <v>42848</v>
      </c>
      <c r="F679" s="72">
        <v>3.1</v>
      </c>
      <c r="G679" s="72">
        <v>6</v>
      </c>
      <c r="H679" s="72">
        <v>0</v>
      </c>
      <c r="I679" s="72">
        <v>1</v>
      </c>
      <c r="J679" s="72" t="s">
        <v>434</v>
      </c>
      <c r="K679" s="72">
        <v>132</v>
      </c>
      <c r="L679" s="72"/>
      <c r="M679" s="72"/>
      <c r="N679" s="68">
        <v>72686</v>
      </c>
      <c r="O679" s="68">
        <v>72686</v>
      </c>
      <c r="P679" s="68">
        <v>72686</v>
      </c>
      <c r="Q679" s="68">
        <v>72686</v>
      </c>
      <c r="R679" s="72" t="s">
        <v>4972</v>
      </c>
      <c r="S679" s="72" t="s">
        <v>4973</v>
      </c>
      <c r="T679" s="70">
        <f>IF(Exts[cTB52]=DATE(2099,1,1), 0, IF(Exts[minV]&gt;52, 1, 2))</f>
        <v>0</v>
      </c>
      <c r="U679" s="69">
        <f t="shared" si="22"/>
        <v>0</v>
      </c>
      <c r="V679" s="69">
        <f>IF(Exts[cTB60]=DATE(2099,1,1), 0, IF(Exts[minV]&gt;60.9, 1, 2))</f>
        <v>0</v>
      </c>
      <c r="W679" s="70">
        <f>IF(Exts[cTB61-67]=DATE(2099,1,1), 0, IF(Exts[minV]&gt;67.9, 1, 2))</f>
        <v>0</v>
      </c>
      <c r="X679" s="70">
        <f>IF( OR( Exts[cTB68]=DATE(2099,1,1), Exts[Mext]=0 ), 0, IF( OR( Exts[maxV]&lt;68, Exts[minV]&gt;68 ), 2, 3)  )</f>
        <v>0</v>
      </c>
      <c r="Y679" s="71">
        <f>IF(SUBTOTAL(3,Exts[avgusers]),Exts[avgusers],0)</f>
        <v>22</v>
      </c>
      <c r="Z679" s="69">
        <f ca="1">IF(SUBTOTAL(3,Exts[CurVersion]),TODAY()-Exts[CurVersion],0)</f>
        <v>877</v>
      </c>
      <c r="AA679" s="69">
        <f>IF(Exts[cTB52]=DATE(2099,1,1), 0, Exts[cTB52]-$AA$6)</f>
        <v>0</v>
      </c>
      <c r="AB679" s="69">
        <f>IF(Exts[[#This Row],[cTB60]]=DATE(2099,1,1), 0, Exts[[#This Row],[cTB60]]-$AA$7)</f>
        <v>0</v>
      </c>
      <c r="AC679" s="69">
        <f>IF(Exts[[#This Row],[cTB68]]=DATE(2099,1,1), 0, Exts[[#This Row],[cTB68]]-$AA$8)</f>
        <v>0</v>
      </c>
      <c r="AD679" s="70">
        <f t="shared" si="23"/>
        <v>661</v>
      </c>
      <c r="AE679" s="70"/>
      <c r="AF679" s="70">
        <f>IF(Exts[[#This Row],[OID]], INDEX( Exts[], MATCH(Exts[[#This Row],[OID]],Exts[ID],0), MATCH("avgusers", Exts[#Headers],0) )+1, Exts[[#This Row],[avgusers]])</f>
        <v>22</v>
      </c>
      <c r="AG679" s="70"/>
      <c r="AH679" s="70"/>
      <c r="AI679" s="70"/>
    </row>
    <row r="680" spans="1:35" x14ac:dyDescent="0.35">
      <c r="A680" s="72">
        <v>212316</v>
      </c>
      <c r="B680" s="72" t="s">
        <v>1260</v>
      </c>
      <c r="C680" s="72">
        <v>22</v>
      </c>
      <c r="D680" s="72">
        <v>21</v>
      </c>
      <c r="E680" s="68">
        <v>40429</v>
      </c>
      <c r="F680" s="72">
        <v>3</v>
      </c>
      <c r="G680" s="72">
        <v>12</v>
      </c>
      <c r="H680" s="72">
        <v>0</v>
      </c>
      <c r="I680" s="72">
        <v>1</v>
      </c>
      <c r="J680" s="72" t="s">
        <v>1261</v>
      </c>
      <c r="K680" s="72">
        <v>5412793</v>
      </c>
      <c r="L680" s="72"/>
      <c r="M680" s="72"/>
      <c r="N680" s="68">
        <v>72686</v>
      </c>
      <c r="O680" s="68">
        <v>72686</v>
      </c>
      <c r="P680" s="68">
        <v>72686</v>
      </c>
      <c r="Q680" s="68">
        <v>72686</v>
      </c>
      <c r="R680" s="72" t="s">
        <v>5711</v>
      </c>
      <c r="S680" s="72" t="s">
        <v>3058</v>
      </c>
      <c r="T680" s="70">
        <f>IF(Exts[cTB52]=DATE(2099,1,1), 0, IF(Exts[minV]&gt;52, 1, 2))</f>
        <v>0</v>
      </c>
      <c r="U680" s="69">
        <f t="shared" si="22"/>
        <v>0</v>
      </c>
      <c r="V680" s="69">
        <f>IF(Exts[cTB60]=DATE(2099,1,1), 0, IF(Exts[minV]&gt;60.9, 1, 2))</f>
        <v>0</v>
      </c>
      <c r="W680" s="70">
        <f>IF(Exts[cTB61-67]=DATE(2099,1,1), 0, IF(Exts[minV]&gt;67.9, 1, 2))</f>
        <v>0</v>
      </c>
      <c r="X680" s="70">
        <f>IF( OR( Exts[cTB68]=DATE(2099,1,1), Exts[Mext]=0 ), 0, IF( OR( Exts[maxV]&lt;68, Exts[minV]&gt;68 ), 2, 3)  )</f>
        <v>0</v>
      </c>
      <c r="Y680" s="71">
        <f>IF(SUBTOTAL(3,Exts[avgusers]),Exts[avgusers],0)</f>
        <v>22</v>
      </c>
      <c r="Z680" s="69">
        <f ca="1">IF(SUBTOTAL(3,Exts[CurVersion]),TODAY()-Exts[CurVersion],0)</f>
        <v>3296</v>
      </c>
      <c r="AA680" s="69">
        <f>IF(Exts[cTB52]=DATE(2099,1,1), 0, Exts[cTB52]-$AA$6)</f>
        <v>0</v>
      </c>
      <c r="AB680" s="69">
        <f>IF(Exts[[#This Row],[cTB60]]=DATE(2099,1,1), 0, Exts[[#This Row],[cTB60]]-$AA$7)</f>
        <v>0</v>
      </c>
      <c r="AC680" s="69">
        <f>IF(Exts[[#This Row],[cTB68]]=DATE(2099,1,1), 0, Exts[[#This Row],[cTB68]]-$AA$8)</f>
        <v>0</v>
      </c>
      <c r="AD680" s="70">
        <f t="shared" si="23"/>
        <v>662</v>
      </c>
      <c r="AE680" s="70"/>
      <c r="AF680" s="70">
        <f>IF(Exts[[#This Row],[OID]], INDEX( Exts[], MATCH(Exts[[#This Row],[OID]],Exts[ID],0), MATCH("avgusers", Exts[#Headers],0) )+1, Exts[[#This Row],[avgusers]])</f>
        <v>22</v>
      </c>
      <c r="AG680" s="70"/>
      <c r="AH680" s="70"/>
      <c r="AI680" s="70"/>
    </row>
    <row r="681" spans="1:35" x14ac:dyDescent="0.35">
      <c r="A681" s="72">
        <v>222537</v>
      </c>
      <c r="B681" s="72" t="s">
        <v>715</v>
      </c>
      <c r="C681" s="72">
        <v>22</v>
      </c>
      <c r="D681" s="72">
        <v>104</v>
      </c>
      <c r="E681" s="68">
        <v>42574</v>
      </c>
      <c r="F681" s="72">
        <v>31</v>
      </c>
      <c r="G681" s="72">
        <v>55</v>
      </c>
      <c r="H681" s="72">
        <v>0</v>
      </c>
      <c r="I681" s="72">
        <v>1</v>
      </c>
      <c r="J681" s="72" t="s">
        <v>363</v>
      </c>
      <c r="K681" s="72">
        <v>748493</v>
      </c>
      <c r="L681" s="72"/>
      <c r="M681" s="72"/>
      <c r="N681" s="68">
        <v>42573</v>
      </c>
      <c r="O681" s="68">
        <v>72686</v>
      </c>
      <c r="P681" s="68">
        <v>72686</v>
      </c>
      <c r="Q681" s="68">
        <v>72686</v>
      </c>
      <c r="R681" s="72" t="s">
        <v>5724</v>
      </c>
      <c r="S681" s="72" t="s">
        <v>5725</v>
      </c>
      <c r="T681" s="70">
        <f>IF(Exts[cTB52]=DATE(2099,1,1), 0, IF(Exts[minV]&gt;52, 1, 2))</f>
        <v>2</v>
      </c>
      <c r="U681" s="69">
        <f t="shared" si="22"/>
        <v>0</v>
      </c>
      <c r="V681" s="69">
        <f>IF(Exts[cTB60]=DATE(2099,1,1), 0, IF(Exts[minV]&gt;60.9, 1, 2))</f>
        <v>0</v>
      </c>
      <c r="W681" s="70">
        <f>IF(Exts[cTB61-67]=DATE(2099,1,1), 0, IF(Exts[minV]&gt;67.9, 1, 2))</f>
        <v>0</v>
      </c>
      <c r="X681" s="70">
        <f>IF( OR( Exts[cTB68]=DATE(2099,1,1), Exts[Mext]=0 ), 0, IF( OR( Exts[maxV]&lt;68, Exts[minV]&gt;68 ), 2, 3)  )</f>
        <v>0</v>
      </c>
      <c r="Y681" s="71">
        <f>IF(SUBTOTAL(3,Exts[avgusers]),Exts[avgusers],0)</f>
        <v>22</v>
      </c>
      <c r="Z681" s="69">
        <f ca="1">IF(SUBTOTAL(3,Exts[CurVersion]),TODAY()-Exts[CurVersion],0)</f>
        <v>1151</v>
      </c>
      <c r="AA681" s="69">
        <f>IF(Exts[cTB52]=DATE(2099,1,1), 0, Exts[cTB52]-$AA$6)</f>
        <v>-225</v>
      </c>
      <c r="AB681" s="69">
        <f>IF(Exts[[#This Row],[cTB60]]=DATE(2099,1,1), 0, Exts[[#This Row],[cTB60]]-$AA$7)</f>
        <v>0</v>
      </c>
      <c r="AC681" s="69">
        <f>IF(Exts[[#This Row],[cTB68]]=DATE(2099,1,1), 0, Exts[[#This Row],[cTB68]]-$AA$8)</f>
        <v>0</v>
      </c>
      <c r="AD681" s="70">
        <f t="shared" si="23"/>
        <v>663</v>
      </c>
      <c r="AE681" s="70"/>
      <c r="AF681" s="70">
        <f>IF(Exts[[#This Row],[OID]], INDEX( Exts[], MATCH(Exts[[#This Row],[OID]],Exts[ID],0), MATCH("avgusers", Exts[#Headers],0) )+1, Exts[[#This Row],[avgusers]])</f>
        <v>22</v>
      </c>
      <c r="AG681" s="70"/>
      <c r="AH681" s="70"/>
      <c r="AI681" s="70"/>
    </row>
    <row r="682" spans="1:35" x14ac:dyDescent="0.35">
      <c r="A682" s="72">
        <v>330639</v>
      </c>
      <c r="B682" s="72" t="s">
        <v>1267</v>
      </c>
      <c r="C682" s="72">
        <v>22</v>
      </c>
      <c r="D682" s="72">
        <v>34</v>
      </c>
      <c r="E682" s="68">
        <v>42990</v>
      </c>
      <c r="F682" s="72">
        <v>1.5</v>
      </c>
      <c r="G682" s="72">
        <v>57</v>
      </c>
      <c r="H682" s="72">
        <v>0</v>
      </c>
      <c r="I682" s="72">
        <v>1</v>
      </c>
      <c r="J682" s="72" t="s">
        <v>1268</v>
      </c>
      <c r="K682" s="72">
        <v>5831333</v>
      </c>
      <c r="L682" s="72"/>
      <c r="M682" s="72"/>
      <c r="N682" s="68">
        <v>42989</v>
      </c>
      <c r="O682" s="68">
        <v>72686</v>
      </c>
      <c r="P682" s="68">
        <v>72686</v>
      </c>
      <c r="Q682" s="68">
        <v>72686</v>
      </c>
      <c r="R682" s="72" t="s">
        <v>5896</v>
      </c>
      <c r="S682" s="72" t="s">
        <v>5897</v>
      </c>
      <c r="T682" s="70">
        <f>IF(Exts[cTB52]=DATE(2099,1,1), 0, IF(Exts[minV]&gt;52, 1, 2))</f>
        <v>2</v>
      </c>
      <c r="U682" s="69">
        <f t="shared" si="22"/>
        <v>0</v>
      </c>
      <c r="V682" s="69">
        <f>IF(Exts[cTB60]=DATE(2099,1,1), 0, IF(Exts[minV]&gt;60.9, 1, 2))</f>
        <v>0</v>
      </c>
      <c r="W682" s="70">
        <f>IF(Exts[cTB61-67]=DATE(2099,1,1), 0, IF(Exts[minV]&gt;67.9, 1, 2))</f>
        <v>0</v>
      </c>
      <c r="X682" s="70">
        <f>IF( OR( Exts[cTB68]=DATE(2099,1,1), Exts[Mext]=0 ), 0, IF( OR( Exts[maxV]&lt;68, Exts[minV]&gt;68 ), 2, 3)  )</f>
        <v>0</v>
      </c>
      <c r="Y682" s="71">
        <f>IF(SUBTOTAL(3,Exts[avgusers]),Exts[avgusers],0)</f>
        <v>22</v>
      </c>
      <c r="Z682" s="69">
        <f ca="1">IF(SUBTOTAL(3,Exts[CurVersion]),TODAY()-Exts[CurVersion],0)</f>
        <v>735</v>
      </c>
      <c r="AA682" s="69">
        <f>IF(Exts[cTB52]=DATE(2099,1,1), 0, Exts[cTB52]-$AA$6)</f>
        <v>191</v>
      </c>
      <c r="AB682" s="69">
        <f>IF(Exts[[#This Row],[cTB60]]=DATE(2099,1,1), 0, Exts[[#This Row],[cTB60]]-$AA$7)</f>
        <v>0</v>
      </c>
      <c r="AC682" s="69">
        <f>IF(Exts[[#This Row],[cTB68]]=DATE(2099,1,1), 0, Exts[[#This Row],[cTB68]]-$AA$8)</f>
        <v>0</v>
      </c>
      <c r="AD682" s="70">
        <f t="shared" si="23"/>
        <v>664</v>
      </c>
      <c r="AE682" s="70"/>
      <c r="AF682" s="70">
        <f>IF(Exts[[#This Row],[OID]], INDEX( Exts[], MATCH(Exts[[#This Row],[OID]],Exts[ID],0), MATCH("avgusers", Exts[#Headers],0) )+1, Exts[[#This Row],[avgusers]])</f>
        <v>22</v>
      </c>
      <c r="AG682" s="70"/>
      <c r="AH682" s="70"/>
      <c r="AI682" s="70"/>
    </row>
    <row r="683" spans="1:35" x14ac:dyDescent="0.35">
      <c r="A683" s="72">
        <v>513276</v>
      </c>
      <c r="B683" s="72" t="s">
        <v>1216</v>
      </c>
      <c r="C683" s="72">
        <v>22</v>
      </c>
      <c r="D683" s="72">
        <v>35</v>
      </c>
      <c r="E683" s="68">
        <v>43115</v>
      </c>
      <c r="F683" s="72">
        <v>20</v>
      </c>
      <c r="G683" s="72">
        <v>58</v>
      </c>
      <c r="H683" s="72">
        <v>0</v>
      </c>
      <c r="I683" s="72">
        <v>1</v>
      </c>
      <c r="J683" s="72" t="s">
        <v>1217</v>
      </c>
      <c r="K683" s="72">
        <v>10836488</v>
      </c>
      <c r="L683" s="72"/>
      <c r="M683" s="72"/>
      <c r="N683" s="68">
        <v>42714</v>
      </c>
      <c r="O683" s="68">
        <v>72686</v>
      </c>
      <c r="P683" s="68">
        <v>72686</v>
      </c>
      <c r="Q683" s="68">
        <v>72686</v>
      </c>
      <c r="R683" s="72" t="s">
        <v>6328</v>
      </c>
      <c r="S683" s="72" t="s">
        <v>6329</v>
      </c>
      <c r="T683" s="70">
        <f>IF(Exts[cTB52]=DATE(2099,1,1), 0, IF(Exts[minV]&gt;52, 1, 2))</f>
        <v>2</v>
      </c>
      <c r="U683" s="69">
        <f t="shared" si="22"/>
        <v>1</v>
      </c>
      <c r="V683" s="69">
        <f>IF(Exts[cTB60]=DATE(2099,1,1), 0, IF(Exts[minV]&gt;60.9, 1, 2))</f>
        <v>0</v>
      </c>
      <c r="W683" s="70">
        <f>IF(Exts[cTB61-67]=DATE(2099,1,1), 0, IF(Exts[minV]&gt;67.9, 1, 2))</f>
        <v>0</v>
      </c>
      <c r="X683" s="70">
        <f>IF( OR( Exts[cTB68]=DATE(2099,1,1), Exts[Mext]=0 ), 0, IF( OR( Exts[maxV]&lt;68, Exts[minV]&gt;68 ), 2, 3)  )</f>
        <v>0</v>
      </c>
      <c r="Y683" s="71">
        <f>IF(SUBTOTAL(3,Exts[avgusers]),Exts[avgusers],0)</f>
        <v>22</v>
      </c>
      <c r="Z683" s="69">
        <f ca="1">IF(SUBTOTAL(3,Exts[CurVersion]),TODAY()-Exts[CurVersion],0)</f>
        <v>610</v>
      </c>
      <c r="AA683" s="69">
        <f>IF(Exts[cTB52]=DATE(2099,1,1), 0, Exts[cTB52]-$AA$6)</f>
        <v>-84</v>
      </c>
      <c r="AB683" s="69">
        <f>IF(Exts[[#This Row],[cTB60]]=DATE(2099,1,1), 0, Exts[[#This Row],[cTB60]]-$AA$7)</f>
        <v>0</v>
      </c>
      <c r="AC683" s="69">
        <f>IF(Exts[[#This Row],[cTB68]]=DATE(2099,1,1), 0, Exts[[#This Row],[cTB68]]-$AA$8)</f>
        <v>0</v>
      </c>
      <c r="AD683" s="70">
        <f t="shared" si="23"/>
        <v>665</v>
      </c>
      <c r="AE683" s="70"/>
      <c r="AF683" s="70">
        <f>IF(Exts[[#This Row],[OID]], INDEX( Exts[], MATCH(Exts[[#This Row],[OID]],Exts[ID],0), MATCH("avgusers", Exts[#Headers],0) )+1, Exts[[#This Row],[avgusers]])</f>
        <v>22</v>
      </c>
      <c r="AG683" s="70"/>
      <c r="AH683" s="70"/>
      <c r="AI683" s="70"/>
    </row>
    <row r="684" spans="1:35" x14ac:dyDescent="0.35">
      <c r="A684" s="72">
        <v>535008</v>
      </c>
      <c r="B684" s="72" t="s">
        <v>1209</v>
      </c>
      <c r="C684" s="72">
        <v>22</v>
      </c>
      <c r="D684" s="72">
        <v>34</v>
      </c>
      <c r="E684" s="68">
        <v>42256</v>
      </c>
      <c r="F684" s="72">
        <v>24</v>
      </c>
      <c r="G684" s="72">
        <v>38</v>
      </c>
      <c r="H684" s="72">
        <v>0</v>
      </c>
      <c r="I684" s="72">
        <v>1</v>
      </c>
      <c r="J684" s="72" t="s">
        <v>36</v>
      </c>
      <c r="K684" s="72">
        <v>11011018</v>
      </c>
      <c r="L684" s="72"/>
      <c r="M684" s="72"/>
      <c r="N684" s="68">
        <v>72686</v>
      </c>
      <c r="O684" s="68">
        <v>72686</v>
      </c>
      <c r="P684" s="68">
        <v>72686</v>
      </c>
      <c r="Q684" s="68">
        <v>72686</v>
      </c>
      <c r="R684" s="72" t="s">
        <v>6353</v>
      </c>
      <c r="S684" s="72" t="s">
        <v>3058</v>
      </c>
      <c r="T684" s="70">
        <f>IF(Exts[cTB52]=DATE(2099,1,1), 0, IF(Exts[minV]&gt;52, 1, 2))</f>
        <v>0</v>
      </c>
      <c r="U684" s="69">
        <f t="shared" si="22"/>
        <v>0</v>
      </c>
      <c r="V684" s="69">
        <f>IF(Exts[cTB60]=DATE(2099,1,1), 0, IF(Exts[minV]&gt;60.9, 1, 2))</f>
        <v>0</v>
      </c>
      <c r="W684" s="70">
        <f>IF(Exts[cTB61-67]=DATE(2099,1,1), 0, IF(Exts[minV]&gt;67.9, 1, 2))</f>
        <v>0</v>
      </c>
      <c r="X684" s="70">
        <f>IF( OR( Exts[cTB68]=DATE(2099,1,1), Exts[Mext]=0 ), 0, IF( OR( Exts[maxV]&lt;68, Exts[minV]&gt;68 ), 2, 3)  )</f>
        <v>0</v>
      </c>
      <c r="Y684" s="71">
        <f>IF(SUBTOTAL(3,Exts[avgusers]),Exts[avgusers],0)</f>
        <v>22</v>
      </c>
      <c r="Z684" s="69">
        <f ca="1">IF(SUBTOTAL(3,Exts[CurVersion]),TODAY()-Exts[CurVersion],0)</f>
        <v>1469</v>
      </c>
      <c r="AA684" s="69">
        <f>IF(Exts[cTB52]=DATE(2099,1,1), 0, Exts[cTB52]-$AA$6)</f>
        <v>0</v>
      </c>
      <c r="AB684" s="69">
        <f>IF(Exts[[#This Row],[cTB60]]=DATE(2099,1,1), 0, Exts[[#This Row],[cTB60]]-$AA$7)</f>
        <v>0</v>
      </c>
      <c r="AC684" s="69">
        <f>IF(Exts[[#This Row],[cTB68]]=DATE(2099,1,1), 0, Exts[[#This Row],[cTB68]]-$AA$8)</f>
        <v>0</v>
      </c>
      <c r="AD684" s="70">
        <f t="shared" si="23"/>
        <v>666</v>
      </c>
      <c r="AE684" s="70"/>
      <c r="AF684" s="70">
        <f>IF(Exts[[#This Row],[OID]], INDEX( Exts[], MATCH(Exts[[#This Row],[OID]],Exts[ID],0), MATCH("avgusers", Exts[#Headers],0) )+1, Exts[[#This Row],[avgusers]])</f>
        <v>22</v>
      </c>
      <c r="AG684" s="70"/>
      <c r="AH684" s="70"/>
      <c r="AI684" s="70"/>
    </row>
    <row r="685" spans="1:35" x14ac:dyDescent="0.35">
      <c r="A685" s="72">
        <v>620670</v>
      </c>
      <c r="B685" s="72" t="s">
        <v>1284</v>
      </c>
      <c r="C685" s="72">
        <v>22</v>
      </c>
      <c r="D685" s="72">
        <v>30</v>
      </c>
      <c r="E685" s="68">
        <v>42166</v>
      </c>
      <c r="F685" s="72">
        <v>20</v>
      </c>
      <c r="G685" s="72">
        <v>42</v>
      </c>
      <c r="H685" s="72">
        <v>0</v>
      </c>
      <c r="I685" s="72">
        <v>1</v>
      </c>
      <c r="J685" s="72" t="s">
        <v>118</v>
      </c>
      <c r="K685" s="72">
        <v>11280414</v>
      </c>
      <c r="L685" s="72"/>
      <c r="M685" s="72"/>
      <c r="N685" s="68">
        <v>72686</v>
      </c>
      <c r="O685" s="68">
        <v>72686</v>
      </c>
      <c r="P685" s="68">
        <v>72686</v>
      </c>
      <c r="Q685" s="68">
        <v>72686</v>
      </c>
      <c r="R685" s="72" t="s">
        <v>6445</v>
      </c>
      <c r="S685" s="72" t="s">
        <v>6381</v>
      </c>
      <c r="T685" s="70">
        <f>IF(Exts[cTB52]=DATE(2099,1,1), 0, IF(Exts[minV]&gt;52, 1, 2))</f>
        <v>0</v>
      </c>
      <c r="U685" s="69">
        <f t="shared" si="22"/>
        <v>0</v>
      </c>
      <c r="V685" s="69">
        <f>IF(Exts[cTB60]=DATE(2099,1,1), 0, IF(Exts[minV]&gt;60.9, 1, 2))</f>
        <v>0</v>
      </c>
      <c r="W685" s="70">
        <f>IF(Exts[cTB61-67]=DATE(2099,1,1), 0, IF(Exts[minV]&gt;67.9, 1, 2))</f>
        <v>0</v>
      </c>
      <c r="X685" s="70">
        <f>IF( OR( Exts[cTB68]=DATE(2099,1,1), Exts[Mext]=0 ), 0, IF( OR( Exts[maxV]&lt;68, Exts[minV]&gt;68 ), 2, 3)  )</f>
        <v>0</v>
      </c>
      <c r="Y685" s="71">
        <f>IF(SUBTOTAL(3,Exts[avgusers]),Exts[avgusers],0)</f>
        <v>22</v>
      </c>
      <c r="Z685" s="69">
        <f ca="1">IF(SUBTOTAL(3,Exts[CurVersion]),TODAY()-Exts[CurVersion],0)</f>
        <v>1559</v>
      </c>
      <c r="AA685" s="69">
        <f>IF(Exts[cTB52]=DATE(2099,1,1), 0, Exts[cTB52]-$AA$6)</f>
        <v>0</v>
      </c>
      <c r="AB685" s="69">
        <f>IF(Exts[[#This Row],[cTB60]]=DATE(2099,1,1), 0, Exts[[#This Row],[cTB60]]-$AA$7)</f>
        <v>0</v>
      </c>
      <c r="AC685" s="69">
        <f>IF(Exts[[#This Row],[cTB68]]=DATE(2099,1,1), 0, Exts[[#This Row],[cTB68]]-$AA$8)</f>
        <v>0</v>
      </c>
      <c r="AD685" s="70">
        <f t="shared" si="23"/>
        <v>667</v>
      </c>
      <c r="AE685" s="70"/>
      <c r="AF685" s="70">
        <f>IF(Exts[[#This Row],[OID]], INDEX( Exts[], MATCH(Exts[[#This Row],[OID]],Exts[ID],0), MATCH("avgusers", Exts[#Headers],0) )+1, Exts[[#This Row],[avgusers]])</f>
        <v>22</v>
      </c>
      <c r="AG685" s="70"/>
      <c r="AH685" s="70"/>
      <c r="AI685" s="70"/>
    </row>
    <row r="686" spans="1:35" x14ac:dyDescent="0.35">
      <c r="A686" s="72">
        <v>817839</v>
      </c>
      <c r="B686" s="72" t="s">
        <v>1250</v>
      </c>
      <c r="C686" s="72">
        <v>22</v>
      </c>
      <c r="D686" s="72">
        <v>33</v>
      </c>
      <c r="E686" s="68">
        <v>42881</v>
      </c>
      <c r="F686" s="72">
        <v>30</v>
      </c>
      <c r="G686" s="72">
        <v>46</v>
      </c>
      <c r="H686" s="72">
        <v>0</v>
      </c>
      <c r="I686" s="72">
        <v>1</v>
      </c>
      <c r="J686" s="72" t="s">
        <v>1251</v>
      </c>
      <c r="K686" s="72">
        <v>13055639</v>
      </c>
      <c r="L686" s="72"/>
      <c r="M686" s="72"/>
      <c r="N686" s="68">
        <v>72686</v>
      </c>
      <c r="O686" s="68">
        <v>72686</v>
      </c>
      <c r="P686" s="68">
        <v>72686</v>
      </c>
      <c r="Q686" s="68">
        <v>72686</v>
      </c>
      <c r="R686" s="72" t="s">
        <v>6623</v>
      </c>
      <c r="S686" s="72" t="s">
        <v>6624</v>
      </c>
      <c r="T686" s="70">
        <f>IF(Exts[cTB52]=DATE(2099,1,1), 0, IF(Exts[minV]&gt;52, 1, 2))</f>
        <v>0</v>
      </c>
      <c r="U686" s="69">
        <f t="shared" si="22"/>
        <v>0</v>
      </c>
      <c r="V686" s="69">
        <f>IF(Exts[cTB60]=DATE(2099,1,1), 0, IF(Exts[minV]&gt;60.9, 1, 2))</f>
        <v>0</v>
      </c>
      <c r="W686" s="70">
        <f>IF(Exts[cTB61-67]=DATE(2099,1,1), 0, IF(Exts[minV]&gt;67.9, 1, 2))</f>
        <v>0</v>
      </c>
      <c r="X686" s="70">
        <f>IF( OR( Exts[cTB68]=DATE(2099,1,1), Exts[Mext]=0 ), 0, IF( OR( Exts[maxV]&lt;68, Exts[minV]&gt;68 ), 2, 3)  )</f>
        <v>0</v>
      </c>
      <c r="Y686" s="71">
        <f>IF(SUBTOTAL(3,Exts[avgusers]),Exts[avgusers],0)</f>
        <v>22</v>
      </c>
      <c r="Z686" s="69">
        <f ca="1">IF(SUBTOTAL(3,Exts[CurVersion]),TODAY()-Exts[CurVersion],0)</f>
        <v>844</v>
      </c>
      <c r="AA686" s="69">
        <f>IF(Exts[cTB52]=DATE(2099,1,1), 0, Exts[cTB52]-$AA$6)</f>
        <v>0</v>
      </c>
      <c r="AB686" s="69">
        <f>IF(Exts[[#This Row],[cTB60]]=DATE(2099,1,1), 0, Exts[[#This Row],[cTB60]]-$AA$7)</f>
        <v>0</v>
      </c>
      <c r="AC686" s="69">
        <f>IF(Exts[[#This Row],[cTB68]]=DATE(2099,1,1), 0, Exts[[#This Row],[cTB68]]-$AA$8)</f>
        <v>0</v>
      </c>
      <c r="AD686" s="70">
        <f t="shared" si="23"/>
        <v>668</v>
      </c>
      <c r="AE686" s="70"/>
      <c r="AF686" s="70">
        <f>IF(Exts[[#This Row],[OID]], INDEX( Exts[], MATCH(Exts[[#This Row],[OID]],Exts[ID],0), MATCH("avgusers", Exts[#Headers],0) )+1, Exts[[#This Row],[avgusers]])</f>
        <v>22</v>
      </c>
      <c r="AG686" s="70"/>
      <c r="AH686" s="70"/>
      <c r="AI686" s="70"/>
    </row>
    <row r="687" spans="1:35" x14ac:dyDescent="0.35">
      <c r="A687" s="72">
        <v>215976</v>
      </c>
      <c r="B687" s="72" t="s">
        <v>1159</v>
      </c>
      <c r="C687" s="72">
        <v>21</v>
      </c>
      <c r="D687" s="72">
        <v>21</v>
      </c>
      <c r="E687" s="68">
        <v>40725</v>
      </c>
      <c r="F687" s="72">
        <v>2</v>
      </c>
      <c r="G687" s="72">
        <v>31</v>
      </c>
      <c r="H687" s="72">
        <v>0</v>
      </c>
      <c r="I687" s="72">
        <v>1</v>
      </c>
      <c r="J687" s="72" t="s">
        <v>1160</v>
      </c>
      <c r="K687" s="72">
        <v>4806231</v>
      </c>
      <c r="L687" s="72"/>
      <c r="M687" s="72"/>
      <c r="N687" s="68">
        <v>72686</v>
      </c>
      <c r="O687" s="68">
        <v>72686</v>
      </c>
      <c r="P687" s="68">
        <v>72686</v>
      </c>
      <c r="Q687" s="68">
        <v>72686</v>
      </c>
      <c r="R687" s="72" t="s">
        <v>5712</v>
      </c>
      <c r="S687" s="72" t="s">
        <v>3058</v>
      </c>
      <c r="T687" s="70">
        <f>IF(Exts[cTB52]=DATE(2099,1,1), 0, IF(Exts[minV]&gt;52, 1, 2))</f>
        <v>0</v>
      </c>
      <c r="U687" s="69">
        <f t="shared" si="22"/>
        <v>0</v>
      </c>
      <c r="V687" s="69">
        <f>IF(Exts[cTB60]=DATE(2099,1,1), 0, IF(Exts[minV]&gt;60.9, 1, 2))</f>
        <v>0</v>
      </c>
      <c r="W687" s="70">
        <f>IF(Exts[cTB61-67]=DATE(2099,1,1), 0, IF(Exts[minV]&gt;67.9, 1, 2))</f>
        <v>0</v>
      </c>
      <c r="X687" s="70">
        <f>IF( OR( Exts[cTB68]=DATE(2099,1,1), Exts[Mext]=0 ), 0, IF( OR( Exts[maxV]&lt;68, Exts[minV]&gt;68 ), 2, 3)  )</f>
        <v>0</v>
      </c>
      <c r="Y687" s="71">
        <f>IF(SUBTOTAL(3,Exts[avgusers]),Exts[avgusers],0)</f>
        <v>21</v>
      </c>
      <c r="Z687" s="69">
        <f ca="1">IF(SUBTOTAL(3,Exts[CurVersion]),TODAY()-Exts[CurVersion],0)</f>
        <v>3000</v>
      </c>
      <c r="AA687" s="69">
        <f>IF(Exts[cTB52]=DATE(2099,1,1), 0, Exts[cTB52]-$AA$6)</f>
        <v>0</v>
      </c>
      <c r="AB687" s="69">
        <f>IF(Exts[[#This Row],[cTB60]]=DATE(2099,1,1), 0, Exts[[#This Row],[cTB60]]-$AA$7)</f>
        <v>0</v>
      </c>
      <c r="AC687" s="69">
        <f>IF(Exts[[#This Row],[cTB68]]=DATE(2099,1,1), 0, Exts[[#This Row],[cTB68]]-$AA$8)</f>
        <v>0</v>
      </c>
      <c r="AD687" s="70">
        <f t="shared" si="23"/>
        <v>669</v>
      </c>
      <c r="AE687" s="70"/>
      <c r="AF687" s="70">
        <f>IF(Exts[[#This Row],[OID]], INDEX( Exts[], MATCH(Exts[[#This Row],[OID]],Exts[ID],0), MATCH("avgusers", Exts[#Headers],0) )+1, Exts[[#This Row],[avgusers]])</f>
        <v>21</v>
      </c>
      <c r="AG687" s="70"/>
      <c r="AH687" s="70"/>
      <c r="AI687" s="70"/>
    </row>
    <row r="688" spans="1:35" x14ac:dyDescent="0.35">
      <c r="A688" s="72">
        <v>470121</v>
      </c>
      <c r="B688" s="72" t="s">
        <v>1196</v>
      </c>
      <c r="C688" s="72">
        <v>21</v>
      </c>
      <c r="D688" s="72">
        <v>24</v>
      </c>
      <c r="E688" s="68">
        <v>43236</v>
      </c>
      <c r="F688" s="72">
        <v>52</v>
      </c>
      <c r="G688" s="72">
        <v>60</v>
      </c>
      <c r="H688" s="72">
        <v>0</v>
      </c>
      <c r="I688" s="72">
        <v>1</v>
      </c>
      <c r="J688" s="72" t="s">
        <v>1197</v>
      </c>
      <c r="K688" s="72">
        <v>10404523</v>
      </c>
      <c r="L688" s="72"/>
      <c r="M688" s="72"/>
      <c r="N688" s="68">
        <v>42678</v>
      </c>
      <c r="O688" s="68">
        <v>43228</v>
      </c>
      <c r="P688" s="68">
        <v>72686</v>
      </c>
      <c r="Q688" s="68">
        <v>72686</v>
      </c>
      <c r="R688" s="72" t="s">
        <v>6243</v>
      </c>
      <c r="S688" s="72" t="s">
        <v>3058</v>
      </c>
      <c r="T688" s="70">
        <f>IF(Exts[cTB52]=DATE(2099,1,1), 0, IF(Exts[minV]&gt;52, 1, 2))</f>
        <v>2</v>
      </c>
      <c r="U688" s="69">
        <f t="shared" si="22"/>
        <v>1</v>
      </c>
      <c r="V688" s="69">
        <f>IF(Exts[cTB60]=DATE(2099,1,1), 0, IF(Exts[minV]&gt;60.9, 1, 2))</f>
        <v>2</v>
      </c>
      <c r="W688" s="70">
        <f>IF(Exts[cTB61-67]=DATE(2099,1,1), 0, IF(Exts[minV]&gt;67.9, 1, 2))</f>
        <v>0</v>
      </c>
      <c r="X688" s="70">
        <f>IF( OR( Exts[cTB68]=DATE(2099,1,1), Exts[Mext]=0 ), 0, IF( OR( Exts[maxV]&lt;68, Exts[minV]&gt;68 ), 2, 3)  )</f>
        <v>0</v>
      </c>
      <c r="Y688" s="71">
        <f>IF(SUBTOTAL(3,Exts[avgusers]),Exts[avgusers],0)</f>
        <v>21</v>
      </c>
      <c r="Z688" s="69">
        <f ca="1">IF(SUBTOTAL(3,Exts[CurVersion]),TODAY()-Exts[CurVersion],0)</f>
        <v>489</v>
      </c>
      <c r="AA688" s="69">
        <f>IF(Exts[cTB52]=DATE(2099,1,1), 0, Exts[cTB52]-$AA$6)</f>
        <v>-120</v>
      </c>
      <c r="AB688" s="69">
        <f>IF(Exts[[#This Row],[cTB60]]=DATE(2099,1,1), 0, Exts[[#This Row],[cTB60]]-$AA$7)</f>
        <v>-32</v>
      </c>
      <c r="AC688" s="69">
        <f>IF(Exts[[#This Row],[cTB68]]=DATE(2099,1,1), 0, Exts[[#This Row],[cTB68]]-$AA$8)</f>
        <v>0</v>
      </c>
      <c r="AD688" s="70">
        <f t="shared" si="23"/>
        <v>670</v>
      </c>
      <c r="AE688" s="70"/>
      <c r="AF688" s="70">
        <f>IF(Exts[[#This Row],[OID]], INDEX( Exts[], MATCH(Exts[[#This Row],[OID]],Exts[ID],0), MATCH("avgusers", Exts[#Headers],0) )+1, Exts[[#This Row],[avgusers]])</f>
        <v>21</v>
      </c>
      <c r="AG688" s="70"/>
      <c r="AH688" s="70"/>
      <c r="AI688" s="70"/>
    </row>
    <row r="689" spans="1:35" x14ac:dyDescent="0.35">
      <c r="A689" s="72">
        <v>5584</v>
      </c>
      <c r="B689" s="72" t="s">
        <v>703</v>
      </c>
      <c r="C689" s="72">
        <v>20</v>
      </c>
      <c r="D689" s="72">
        <v>43</v>
      </c>
      <c r="E689" s="68">
        <v>42532</v>
      </c>
      <c r="F689" s="72">
        <v>5</v>
      </c>
      <c r="G689" s="72">
        <v>48</v>
      </c>
      <c r="H689" s="72">
        <v>0</v>
      </c>
      <c r="I689" s="72">
        <v>1</v>
      </c>
      <c r="J689" s="72" t="s">
        <v>458</v>
      </c>
      <c r="K689" s="72">
        <v>185524</v>
      </c>
      <c r="L689" s="72"/>
      <c r="M689" s="72"/>
      <c r="N689" s="68">
        <v>72686</v>
      </c>
      <c r="O689" s="68">
        <v>72686</v>
      </c>
      <c r="P689" s="68">
        <v>72686</v>
      </c>
      <c r="Q689" s="68">
        <v>72686</v>
      </c>
      <c r="R689" s="72" t="s">
        <v>5338</v>
      </c>
      <c r="S689" s="72" t="s">
        <v>5339</v>
      </c>
      <c r="T689" s="70">
        <f>IF(Exts[cTB52]=DATE(2099,1,1), 0, IF(Exts[minV]&gt;52, 1, 2))</f>
        <v>0</v>
      </c>
      <c r="U689" s="69">
        <f t="shared" si="22"/>
        <v>0</v>
      </c>
      <c r="V689" s="69">
        <f>IF(Exts[cTB60]=DATE(2099,1,1), 0, IF(Exts[minV]&gt;60.9, 1, 2))</f>
        <v>0</v>
      </c>
      <c r="W689" s="70">
        <f>IF(Exts[cTB61-67]=DATE(2099,1,1), 0, IF(Exts[minV]&gt;67.9, 1, 2))</f>
        <v>0</v>
      </c>
      <c r="X689" s="70">
        <f>IF( OR( Exts[cTB68]=DATE(2099,1,1), Exts[Mext]=0 ), 0, IF( OR( Exts[maxV]&lt;68, Exts[minV]&gt;68 ), 2, 3)  )</f>
        <v>0</v>
      </c>
      <c r="Y689" s="71">
        <f>IF(SUBTOTAL(3,Exts[avgusers]),Exts[avgusers],0)</f>
        <v>20</v>
      </c>
      <c r="Z689" s="69">
        <f ca="1">IF(SUBTOTAL(3,Exts[CurVersion]),TODAY()-Exts[CurVersion],0)</f>
        <v>1193</v>
      </c>
      <c r="AA689" s="69">
        <f>IF(Exts[cTB52]=DATE(2099,1,1), 0, Exts[cTB52]-$AA$6)</f>
        <v>0</v>
      </c>
      <c r="AB689" s="69">
        <f>IF(Exts[[#This Row],[cTB60]]=DATE(2099,1,1), 0, Exts[[#This Row],[cTB60]]-$AA$7)</f>
        <v>0</v>
      </c>
      <c r="AC689" s="69">
        <f>IF(Exts[[#This Row],[cTB68]]=DATE(2099,1,1), 0, Exts[[#This Row],[cTB68]]-$AA$8)</f>
        <v>0</v>
      </c>
      <c r="AD689" s="70">
        <f t="shared" si="23"/>
        <v>671</v>
      </c>
      <c r="AE689" s="70"/>
      <c r="AF689" s="70">
        <f>IF(Exts[[#This Row],[OID]], INDEX( Exts[], MATCH(Exts[[#This Row],[OID]],Exts[ID],0), MATCH("avgusers", Exts[#Headers],0) )+1, Exts[[#This Row],[avgusers]])</f>
        <v>20</v>
      </c>
      <c r="AG689" s="70"/>
      <c r="AH689" s="70"/>
      <c r="AI689" s="70"/>
    </row>
    <row r="690" spans="1:35" x14ac:dyDescent="0.35">
      <c r="A690" s="72">
        <v>862263</v>
      </c>
      <c r="B690" s="72" t="s">
        <v>710</v>
      </c>
      <c r="C690" s="72">
        <v>20</v>
      </c>
      <c r="D690" s="72">
        <v>93</v>
      </c>
      <c r="E690" s="68">
        <v>43174</v>
      </c>
      <c r="F690" s="72">
        <v>17</v>
      </c>
      <c r="G690" s="72">
        <v>56</v>
      </c>
      <c r="H690" s="72">
        <v>0</v>
      </c>
      <c r="I690" s="72">
        <v>1</v>
      </c>
      <c r="J690" s="72" t="s">
        <v>361</v>
      </c>
      <c r="K690" s="72">
        <v>13347553</v>
      </c>
      <c r="L690" s="72"/>
      <c r="M690" s="72"/>
      <c r="N690" s="68">
        <v>43017</v>
      </c>
      <c r="O690" s="68">
        <v>72686</v>
      </c>
      <c r="P690" s="68">
        <v>72686</v>
      </c>
      <c r="Q690" s="68">
        <v>72686</v>
      </c>
      <c r="R690" s="72" t="s">
        <v>6638</v>
      </c>
      <c r="S690" s="72" t="s">
        <v>6639</v>
      </c>
      <c r="T690" s="70">
        <f>IF(Exts[cTB52]=DATE(2099,1,1), 0, IF(Exts[minV]&gt;52, 1, 2))</f>
        <v>2</v>
      </c>
      <c r="U690" s="69">
        <f t="shared" si="22"/>
        <v>0</v>
      </c>
      <c r="V690" s="69">
        <f>IF(Exts[cTB60]=DATE(2099,1,1), 0, IF(Exts[minV]&gt;60.9, 1, 2))</f>
        <v>0</v>
      </c>
      <c r="W690" s="70">
        <f>IF(Exts[cTB61-67]=DATE(2099,1,1), 0, IF(Exts[minV]&gt;67.9, 1, 2))</f>
        <v>0</v>
      </c>
      <c r="X690" s="70">
        <f>IF( OR( Exts[cTB68]=DATE(2099,1,1), Exts[Mext]=0 ), 0, IF( OR( Exts[maxV]&lt;68, Exts[minV]&gt;68 ), 2, 3)  )</f>
        <v>0</v>
      </c>
      <c r="Y690" s="71">
        <f>IF(SUBTOTAL(3,Exts[avgusers]),Exts[avgusers],0)</f>
        <v>20</v>
      </c>
      <c r="Z690" s="69">
        <f ca="1">IF(SUBTOTAL(3,Exts[CurVersion]),TODAY()-Exts[CurVersion],0)</f>
        <v>551</v>
      </c>
      <c r="AA690" s="69">
        <f>IF(Exts[cTB52]=DATE(2099,1,1), 0, Exts[cTB52]-$AA$6)</f>
        <v>219</v>
      </c>
      <c r="AB690" s="69">
        <f>IF(Exts[[#This Row],[cTB60]]=DATE(2099,1,1), 0, Exts[[#This Row],[cTB60]]-$AA$7)</f>
        <v>0</v>
      </c>
      <c r="AC690" s="69">
        <f>IF(Exts[[#This Row],[cTB68]]=DATE(2099,1,1), 0, Exts[[#This Row],[cTB68]]-$AA$8)</f>
        <v>0</v>
      </c>
      <c r="AD690" s="70">
        <f t="shared" si="23"/>
        <v>672</v>
      </c>
      <c r="AE690" s="70"/>
      <c r="AF690" s="70">
        <f>IF(Exts[[#This Row],[OID]], INDEX( Exts[], MATCH(Exts[[#This Row],[OID]],Exts[ID],0), MATCH("avgusers", Exts[#Headers],0) )+1, Exts[[#This Row],[avgusers]])</f>
        <v>20</v>
      </c>
      <c r="AG690" s="70"/>
      <c r="AH690" s="70"/>
      <c r="AI690" s="70"/>
    </row>
    <row r="691" spans="1:35" x14ac:dyDescent="0.35">
      <c r="A691" s="72">
        <v>7472</v>
      </c>
      <c r="B691" s="72" t="s">
        <v>1241</v>
      </c>
      <c r="C691" s="72">
        <v>19</v>
      </c>
      <c r="D691" s="72">
        <v>26</v>
      </c>
      <c r="E691" s="68">
        <v>41002</v>
      </c>
      <c r="F691" s="72">
        <v>3</v>
      </c>
      <c r="G691" s="72">
        <v>17</v>
      </c>
      <c r="H691" s="72">
        <v>0</v>
      </c>
      <c r="I691" s="72">
        <v>1</v>
      </c>
      <c r="J691" s="72" t="s">
        <v>1242</v>
      </c>
      <c r="K691" s="72">
        <v>126323</v>
      </c>
      <c r="L691" s="72"/>
      <c r="M691" s="72"/>
      <c r="N691" s="68">
        <v>72686</v>
      </c>
      <c r="O691" s="68">
        <v>72686</v>
      </c>
      <c r="P691" s="68">
        <v>72686</v>
      </c>
      <c r="Q691" s="68">
        <v>72686</v>
      </c>
      <c r="R691" s="72" t="s">
        <v>5411</v>
      </c>
      <c r="S691" s="72" t="s">
        <v>6756</v>
      </c>
      <c r="T691" s="70">
        <f>IF(Exts[cTB52]=DATE(2099,1,1), 0, IF(Exts[minV]&gt;52, 1, 2))</f>
        <v>0</v>
      </c>
      <c r="U691" s="69">
        <f t="shared" si="22"/>
        <v>0</v>
      </c>
      <c r="V691" s="69">
        <f>IF(Exts[cTB60]=DATE(2099,1,1), 0, IF(Exts[minV]&gt;60.9, 1, 2))</f>
        <v>0</v>
      </c>
      <c r="W691" s="70">
        <f>IF(Exts[cTB61-67]=DATE(2099,1,1), 0, IF(Exts[minV]&gt;67.9, 1, 2))</f>
        <v>0</v>
      </c>
      <c r="X691" s="70">
        <f>IF( OR( Exts[cTB68]=DATE(2099,1,1), Exts[Mext]=0 ), 0, IF( OR( Exts[maxV]&lt;68, Exts[minV]&gt;68 ), 2, 3)  )</f>
        <v>0</v>
      </c>
      <c r="Y691" s="71">
        <f>IF(SUBTOTAL(3,Exts[avgusers]),Exts[avgusers],0)</f>
        <v>19</v>
      </c>
      <c r="Z691" s="69">
        <f ca="1">IF(SUBTOTAL(3,Exts[CurVersion]),TODAY()-Exts[CurVersion],0)</f>
        <v>2723</v>
      </c>
      <c r="AA691" s="69">
        <f>IF(Exts[cTB52]=DATE(2099,1,1), 0, Exts[cTB52]-$AA$6)</f>
        <v>0</v>
      </c>
      <c r="AB691" s="69">
        <f>IF(Exts[[#This Row],[cTB60]]=DATE(2099,1,1), 0, Exts[[#This Row],[cTB60]]-$AA$7)</f>
        <v>0</v>
      </c>
      <c r="AC691" s="69">
        <f>IF(Exts[[#This Row],[cTB68]]=DATE(2099,1,1), 0, Exts[[#This Row],[cTB68]]-$AA$8)</f>
        <v>0</v>
      </c>
      <c r="AD691" s="70">
        <f t="shared" si="23"/>
        <v>673</v>
      </c>
      <c r="AE691" s="70"/>
      <c r="AF691" s="70">
        <f>IF(Exts[[#This Row],[OID]], INDEX( Exts[], MATCH(Exts[[#This Row],[OID]],Exts[ID],0), MATCH("avgusers", Exts[#Headers],0) )+1, Exts[[#This Row],[avgusers]])</f>
        <v>19</v>
      </c>
      <c r="AG691" s="70"/>
      <c r="AH691" s="70"/>
      <c r="AI691" s="70"/>
    </row>
    <row r="692" spans="1:35" x14ac:dyDescent="0.35">
      <c r="A692" s="72">
        <v>60152</v>
      </c>
      <c r="B692" s="72" t="s">
        <v>1286</v>
      </c>
      <c r="C692" s="72">
        <v>19</v>
      </c>
      <c r="D692" s="72">
        <v>25</v>
      </c>
      <c r="E692" s="68">
        <v>40954</v>
      </c>
      <c r="F692" s="72">
        <v>2</v>
      </c>
      <c r="G692" s="72">
        <v>14</v>
      </c>
      <c r="H692" s="72">
        <v>0</v>
      </c>
      <c r="I692" s="72">
        <v>1</v>
      </c>
      <c r="J692" s="72" t="s">
        <v>1287</v>
      </c>
      <c r="K692" s="72">
        <v>5128015</v>
      </c>
      <c r="L692" s="72"/>
      <c r="M692" s="72"/>
      <c r="N692" s="68">
        <v>72686</v>
      </c>
      <c r="O692" s="68">
        <v>72686</v>
      </c>
      <c r="P692" s="68">
        <v>72686</v>
      </c>
      <c r="Q692" s="68">
        <v>72686</v>
      </c>
      <c r="R692" s="72" t="s">
        <v>5607</v>
      </c>
      <c r="S692" s="72" t="s">
        <v>5608</v>
      </c>
      <c r="T692" s="70">
        <f>IF(Exts[cTB52]=DATE(2099,1,1), 0, IF(Exts[minV]&gt;52, 1, 2))</f>
        <v>0</v>
      </c>
      <c r="U692" s="69">
        <f t="shared" si="22"/>
        <v>0</v>
      </c>
      <c r="V692" s="69">
        <f>IF(Exts[cTB60]=DATE(2099,1,1), 0, IF(Exts[minV]&gt;60.9, 1, 2))</f>
        <v>0</v>
      </c>
      <c r="W692" s="70">
        <f>IF(Exts[cTB61-67]=DATE(2099,1,1), 0, IF(Exts[minV]&gt;67.9, 1, 2))</f>
        <v>0</v>
      </c>
      <c r="X692" s="70">
        <f>IF( OR( Exts[cTB68]=DATE(2099,1,1), Exts[Mext]=0 ), 0, IF( OR( Exts[maxV]&lt;68, Exts[minV]&gt;68 ), 2, 3)  )</f>
        <v>0</v>
      </c>
      <c r="Y692" s="71">
        <f>IF(SUBTOTAL(3,Exts[avgusers]),Exts[avgusers],0)</f>
        <v>19</v>
      </c>
      <c r="Z692" s="69">
        <f ca="1">IF(SUBTOTAL(3,Exts[CurVersion]),TODAY()-Exts[CurVersion],0)</f>
        <v>2771</v>
      </c>
      <c r="AA692" s="69">
        <f>IF(Exts[cTB52]=DATE(2099,1,1), 0, Exts[cTB52]-$AA$6)</f>
        <v>0</v>
      </c>
      <c r="AB692" s="69">
        <f>IF(Exts[[#This Row],[cTB60]]=DATE(2099,1,1), 0, Exts[[#This Row],[cTB60]]-$AA$7)</f>
        <v>0</v>
      </c>
      <c r="AC692" s="69">
        <f>IF(Exts[[#This Row],[cTB68]]=DATE(2099,1,1), 0, Exts[[#This Row],[cTB68]]-$AA$8)</f>
        <v>0</v>
      </c>
      <c r="AD692" s="70">
        <f t="shared" si="23"/>
        <v>674</v>
      </c>
      <c r="AE692" s="70"/>
      <c r="AF692" s="70">
        <f>IF(Exts[[#This Row],[OID]], INDEX( Exts[], MATCH(Exts[[#This Row],[OID]],Exts[ID],0), MATCH("avgusers", Exts[#Headers],0) )+1, Exts[[#This Row],[avgusers]])</f>
        <v>19</v>
      </c>
      <c r="AG692" s="70"/>
      <c r="AH692" s="70"/>
      <c r="AI692" s="70"/>
    </row>
    <row r="693" spans="1:35" x14ac:dyDescent="0.35">
      <c r="A693" s="72">
        <v>101360</v>
      </c>
      <c r="B693" s="72" t="s">
        <v>712</v>
      </c>
      <c r="C693" s="72">
        <v>19</v>
      </c>
      <c r="D693" s="72">
        <v>50</v>
      </c>
      <c r="E693" s="68">
        <v>41850</v>
      </c>
      <c r="F693" s="72">
        <v>3</v>
      </c>
      <c r="G693" s="72">
        <v>31</v>
      </c>
      <c r="H693" s="72">
        <v>0</v>
      </c>
      <c r="I693" s="72">
        <v>1</v>
      </c>
      <c r="J693" s="72" t="s">
        <v>461</v>
      </c>
      <c r="K693" s="72">
        <v>1449503</v>
      </c>
      <c r="L693" s="72"/>
      <c r="M693" s="72"/>
      <c r="N693" s="68">
        <v>72686</v>
      </c>
      <c r="O693" s="68">
        <v>72686</v>
      </c>
      <c r="P693" s="68">
        <v>72686</v>
      </c>
      <c r="Q693" s="68">
        <v>72686</v>
      </c>
      <c r="R693" s="72" t="s">
        <v>5641</v>
      </c>
      <c r="S693" s="72" t="s">
        <v>5642</v>
      </c>
      <c r="T693" s="70">
        <f>IF(Exts[cTB52]=DATE(2099,1,1), 0, IF(Exts[minV]&gt;52, 1, 2))</f>
        <v>0</v>
      </c>
      <c r="U693" s="69">
        <f t="shared" si="22"/>
        <v>0</v>
      </c>
      <c r="V693" s="69">
        <f>IF(Exts[cTB60]=DATE(2099,1,1), 0, IF(Exts[minV]&gt;60.9, 1, 2))</f>
        <v>0</v>
      </c>
      <c r="W693" s="70">
        <f>IF(Exts[cTB61-67]=DATE(2099,1,1), 0, IF(Exts[minV]&gt;67.9, 1, 2))</f>
        <v>0</v>
      </c>
      <c r="X693" s="70">
        <f>IF( OR( Exts[cTB68]=DATE(2099,1,1), Exts[Mext]=0 ), 0, IF( OR( Exts[maxV]&lt;68, Exts[minV]&gt;68 ), 2, 3)  )</f>
        <v>0</v>
      </c>
      <c r="Y693" s="71">
        <f>IF(SUBTOTAL(3,Exts[avgusers]),Exts[avgusers],0)</f>
        <v>19</v>
      </c>
      <c r="Z693" s="69">
        <f ca="1">IF(SUBTOTAL(3,Exts[CurVersion]),TODAY()-Exts[CurVersion],0)</f>
        <v>1875</v>
      </c>
      <c r="AA693" s="69">
        <f>IF(Exts[cTB52]=DATE(2099,1,1), 0, Exts[cTB52]-$AA$6)</f>
        <v>0</v>
      </c>
      <c r="AB693" s="69">
        <f>IF(Exts[[#This Row],[cTB60]]=DATE(2099,1,1), 0, Exts[[#This Row],[cTB60]]-$AA$7)</f>
        <v>0</v>
      </c>
      <c r="AC693" s="69">
        <f>IF(Exts[[#This Row],[cTB68]]=DATE(2099,1,1), 0, Exts[[#This Row],[cTB68]]-$AA$8)</f>
        <v>0</v>
      </c>
      <c r="AD693" s="70">
        <f t="shared" si="23"/>
        <v>675</v>
      </c>
      <c r="AE693" s="70"/>
      <c r="AF693" s="70">
        <f>IF(Exts[[#This Row],[OID]], INDEX( Exts[], MATCH(Exts[[#This Row],[OID]],Exts[ID],0), MATCH("avgusers", Exts[#Headers],0) )+1, Exts[[#This Row],[avgusers]])</f>
        <v>19</v>
      </c>
      <c r="AG693" s="70"/>
      <c r="AH693" s="70"/>
      <c r="AI693" s="70"/>
    </row>
    <row r="694" spans="1:35" x14ac:dyDescent="0.35">
      <c r="A694" s="72">
        <v>370237</v>
      </c>
      <c r="B694" s="72" t="s">
        <v>714</v>
      </c>
      <c r="C694" s="72">
        <v>19</v>
      </c>
      <c r="D694" s="72">
        <v>44</v>
      </c>
      <c r="E694" s="68">
        <v>42753</v>
      </c>
      <c r="F694" s="72">
        <v>35</v>
      </c>
      <c r="G694" s="72">
        <v>54</v>
      </c>
      <c r="H694" s="72">
        <v>0</v>
      </c>
      <c r="I694" s="72">
        <v>1</v>
      </c>
      <c r="J694" s="72" t="s">
        <v>336</v>
      </c>
      <c r="K694" s="72" t="s">
        <v>448</v>
      </c>
      <c r="L694" s="72">
        <v>5971761</v>
      </c>
      <c r="M694" s="72"/>
      <c r="N694" s="72"/>
      <c r="O694" s="68">
        <v>42458</v>
      </c>
      <c r="P694" s="68">
        <v>72686</v>
      </c>
      <c r="Q694" s="68">
        <v>72686</v>
      </c>
      <c r="R694" s="68">
        <v>72686</v>
      </c>
      <c r="S694" s="72" t="s">
        <v>6732</v>
      </c>
      <c r="T694" s="70">
        <f>IF(Exts[cTB52]=DATE(2099,1,1), 0, IF(Exts[minV]&gt;52, 1, 2))</f>
        <v>2</v>
      </c>
      <c r="U694" s="69">
        <f t="shared" si="22"/>
        <v>0</v>
      </c>
      <c r="V694" s="69">
        <f>IF(Exts[cTB60]=DATE(2099,1,1), 0, IF(Exts[minV]&gt;60.9, 1, 2))</f>
        <v>2</v>
      </c>
      <c r="W694" s="70">
        <f>IF(Exts[cTB61-67]=DATE(2099,1,1), 0, IF(Exts[minV]&gt;67.9, 1, 2))</f>
        <v>0</v>
      </c>
      <c r="X694" s="70">
        <f>IF( OR( Exts[cTB68]=DATE(2099,1,1), Exts[Mext]=0 ), 0, IF( OR( Exts[maxV]&lt;68, Exts[minV]&gt;68 ), 2, 3)  )</f>
        <v>0</v>
      </c>
      <c r="Y694" s="71">
        <f>IF(SUBTOTAL(3,Exts[avgusers]),Exts[avgusers],0)</f>
        <v>19</v>
      </c>
      <c r="Z694" s="69">
        <f ca="1">IF(SUBTOTAL(3,Exts[CurVersion]),TODAY()-Exts[CurVersion],0)</f>
        <v>972</v>
      </c>
      <c r="AA694" s="69">
        <f>IF(Exts[cTB52]=DATE(2099,1,1), 0, Exts[cTB52]-$AA$6)</f>
        <v>-42798</v>
      </c>
      <c r="AB694" s="69">
        <f>IF(Exts[[#This Row],[cTB60]]=DATE(2099,1,1), 0, Exts[[#This Row],[cTB60]]-$AA$7)</f>
        <v>-802</v>
      </c>
      <c r="AC694" s="69">
        <f>IF(Exts[[#This Row],[cTB68]]=DATE(2099,1,1), 0, Exts[[#This Row],[cTB68]]-$AA$8)</f>
        <v>0</v>
      </c>
      <c r="AD694" s="70">
        <f t="shared" si="23"/>
        <v>676</v>
      </c>
      <c r="AE694" s="70"/>
      <c r="AF694" s="70">
        <f>IF(Exts[[#This Row],[OID]], INDEX( Exts[], MATCH(Exts[[#This Row],[OID]],Exts[ID],0), MATCH("avgusers", Exts[#Headers],0) )+1, Exts[[#This Row],[avgusers]])</f>
        <v>19</v>
      </c>
      <c r="AG694" s="70"/>
      <c r="AH694" s="70"/>
      <c r="AI694" s="70"/>
    </row>
    <row r="695" spans="1:35" x14ac:dyDescent="0.35">
      <c r="A695" s="72">
        <v>413710</v>
      </c>
      <c r="B695" s="72" t="s">
        <v>1265</v>
      </c>
      <c r="C695" s="72">
        <v>19</v>
      </c>
      <c r="D695" s="72">
        <v>22</v>
      </c>
      <c r="E695" s="68">
        <v>41276</v>
      </c>
      <c r="F695" s="72">
        <v>3</v>
      </c>
      <c r="G695" s="72">
        <v>31</v>
      </c>
      <c r="H695" s="72">
        <v>0</v>
      </c>
      <c r="I695" s="72">
        <v>1</v>
      </c>
      <c r="J695" s="72" t="s">
        <v>1266</v>
      </c>
      <c r="K695" s="72">
        <v>6813886</v>
      </c>
      <c r="L695" s="72"/>
      <c r="M695" s="72"/>
      <c r="N695" s="68">
        <v>72686</v>
      </c>
      <c r="O695" s="68">
        <v>72686</v>
      </c>
      <c r="P695" s="68">
        <v>72686</v>
      </c>
      <c r="Q695" s="68">
        <v>72686</v>
      </c>
      <c r="R695" s="72" t="s">
        <v>6143</v>
      </c>
      <c r="S695" s="72" t="s">
        <v>3058</v>
      </c>
      <c r="T695" s="70">
        <f>IF(Exts[cTB52]=DATE(2099,1,1), 0, IF(Exts[minV]&gt;52, 1, 2))</f>
        <v>0</v>
      </c>
      <c r="U695" s="69">
        <f t="shared" si="22"/>
        <v>0</v>
      </c>
      <c r="V695" s="69">
        <f>IF(Exts[cTB60]=DATE(2099,1,1), 0, IF(Exts[minV]&gt;60.9, 1, 2))</f>
        <v>0</v>
      </c>
      <c r="W695" s="70">
        <f>IF(Exts[cTB61-67]=DATE(2099,1,1), 0, IF(Exts[minV]&gt;67.9, 1, 2))</f>
        <v>0</v>
      </c>
      <c r="X695" s="70">
        <f>IF( OR( Exts[cTB68]=DATE(2099,1,1), Exts[Mext]=0 ), 0, IF( OR( Exts[maxV]&lt;68, Exts[minV]&gt;68 ), 2, 3)  )</f>
        <v>0</v>
      </c>
      <c r="Y695" s="71">
        <f>IF(SUBTOTAL(3,Exts[avgusers]),Exts[avgusers],0)</f>
        <v>19</v>
      </c>
      <c r="Z695" s="69">
        <f ca="1">IF(SUBTOTAL(3,Exts[CurVersion]),TODAY()-Exts[CurVersion],0)</f>
        <v>2449</v>
      </c>
      <c r="AA695" s="69">
        <f>IF(Exts[cTB52]=DATE(2099,1,1), 0, Exts[cTB52]-$AA$6)</f>
        <v>0</v>
      </c>
      <c r="AB695" s="69">
        <f>IF(Exts[[#This Row],[cTB60]]=DATE(2099,1,1), 0, Exts[[#This Row],[cTB60]]-$AA$7)</f>
        <v>0</v>
      </c>
      <c r="AC695" s="69">
        <f>IF(Exts[[#This Row],[cTB68]]=DATE(2099,1,1), 0, Exts[[#This Row],[cTB68]]-$AA$8)</f>
        <v>0</v>
      </c>
      <c r="AD695" s="70">
        <f t="shared" si="23"/>
        <v>677</v>
      </c>
      <c r="AE695" s="70"/>
      <c r="AF695" s="70">
        <f>IF(Exts[[#This Row],[OID]], INDEX( Exts[], MATCH(Exts[[#This Row],[OID]],Exts[ID],0), MATCH("avgusers", Exts[#Headers],0) )+1, Exts[[#This Row],[avgusers]])</f>
        <v>19</v>
      </c>
      <c r="AG695" s="70"/>
      <c r="AH695" s="70"/>
      <c r="AI695" s="70"/>
    </row>
    <row r="696" spans="1:35" x14ac:dyDescent="0.35">
      <c r="A696" s="72">
        <v>437618</v>
      </c>
      <c r="B696" s="72" t="s">
        <v>1272</v>
      </c>
      <c r="C696" s="72">
        <v>19</v>
      </c>
      <c r="D696" s="72">
        <v>31</v>
      </c>
      <c r="E696" s="68">
        <v>42260</v>
      </c>
      <c r="F696" s="72">
        <v>38</v>
      </c>
      <c r="G696" s="72">
        <v>38</v>
      </c>
      <c r="H696" s="72">
        <v>0</v>
      </c>
      <c r="I696" s="72">
        <v>1</v>
      </c>
      <c r="J696" s="72" t="s">
        <v>1273</v>
      </c>
      <c r="K696" s="72">
        <v>9913556</v>
      </c>
      <c r="L696" s="72"/>
      <c r="M696" s="72"/>
      <c r="N696" s="68">
        <v>72686</v>
      </c>
      <c r="O696" s="68">
        <v>72686</v>
      </c>
      <c r="P696" s="68">
        <v>72686</v>
      </c>
      <c r="Q696" s="68">
        <v>72686</v>
      </c>
      <c r="R696" s="72" t="s">
        <v>6182</v>
      </c>
      <c r="S696" s="72" t="s">
        <v>3058</v>
      </c>
      <c r="T696" s="70">
        <f>IF(Exts[cTB52]=DATE(2099,1,1), 0, IF(Exts[minV]&gt;52, 1, 2))</f>
        <v>0</v>
      </c>
      <c r="U696" s="69">
        <f t="shared" si="22"/>
        <v>0</v>
      </c>
      <c r="V696" s="69">
        <f>IF(Exts[cTB60]=DATE(2099,1,1), 0, IF(Exts[minV]&gt;60.9, 1, 2))</f>
        <v>0</v>
      </c>
      <c r="W696" s="70">
        <f>IF(Exts[cTB61-67]=DATE(2099,1,1), 0, IF(Exts[minV]&gt;67.9, 1, 2))</f>
        <v>0</v>
      </c>
      <c r="X696" s="70">
        <f>IF( OR( Exts[cTB68]=DATE(2099,1,1), Exts[Mext]=0 ), 0, IF( OR( Exts[maxV]&lt;68, Exts[minV]&gt;68 ), 2, 3)  )</f>
        <v>0</v>
      </c>
      <c r="Y696" s="71">
        <f>IF(SUBTOTAL(3,Exts[avgusers]),Exts[avgusers],0)</f>
        <v>19</v>
      </c>
      <c r="Z696" s="69">
        <f ca="1">IF(SUBTOTAL(3,Exts[CurVersion]),TODAY()-Exts[CurVersion],0)</f>
        <v>1465</v>
      </c>
      <c r="AA696" s="69">
        <f>IF(Exts[cTB52]=DATE(2099,1,1), 0, Exts[cTB52]-$AA$6)</f>
        <v>0</v>
      </c>
      <c r="AB696" s="69">
        <f>IF(Exts[[#This Row],[cTB60]]=DATE(2099,1,1), 0, Exts[[#This Row],[cTB60]]-$AA$7)</f>
        <v>0</v>
      </c>
      <c r="AC696" s="69">
        <f>IF(Exts[[#This Row],[cTB68]]=DATE(2099,1,1), 0, Exts[[#This Row],[cTB68]]-$AA$8)</f>
        <v>0</v>
      </c>
      <c r="AD696" s="70">
        <f t="shared" si="23"/>
        <v>678</v>
      </c>
      <c r="AE696" s="70"/>
      <c r="AF696" s="70">
        <f>IF(Exts[[#This Row],[OID]], INDEX( Exts[], MATCH(Exts[[#This Row],[OID]],Exts[ID],0), MATCH("avgusers", Exts[#Headers],0) )+1, Exts[[#This Row],[avgusers]])</f>
        <v>19</v>
      </c>
      <c r="AG696" s="70"/>
      <c r="AH696" s="70"/>
      <c r="AI696" s="70"/>
    </row>
    <row r="697" spans="1:35" x14ac:dyDescent="0.35">
      <c r="A697" s="72">
        <v>769</v>
      </c>
      <c r="B697" s="72" t="s">
        <v>2146</v>
      </c>
      <c r="C697" s="72">
        <v>18</v>
      </c>
      <c r="D697" s="72">
        <v>23</v>
      </c>
      <c r="E697" s="68">
        <v>39146</v>
      </c>
      <c r="F697" s="72">
        <v>0.7</v>
      </c>
      <c r="G697" s="72">
        <v>1.5</v>
      </c>
      <c r="H697" s="72">
        <v>0</v>
      </c>
      <c r="I697" s="72">
        <v>1</v>
      </c>
      <c r="J697" s="72" t="s">
        <v>2147</v>
      </c>
      <c r="K697" s="72">
        <v>2091</v>
      </c>
      <c r="L697" s="72"/>
      <c r="M697" s="72"/>
      <c r="N697" s="68">
        <v>72686</v>
      </c>
      <c r="O697" s="68">
        <v>72686</v>
      </c>
      <c r="P697" s="68">
        <v>72686</v>
      </c>
      <c r="Q697" s="68">
        <v>72686</v>
      </c>
      <c r="R697" s="72" t="s">
        <v>5006</v>
      </c>
      <c r="S697" s="72" t="s">
        <v>3058</v>
      </c>
      <c r="T697" s="70">
        <f>IF(Exts[cTB52]=DATE(2099,1,1), 0, IF(Exts[minV]&gt;52, 1, 2))</f>
        <v>0</v>
      </c>
      <c r="U697" s="69">
        <f t="shared" si="22"/>
        <v>0</v>
      </c>
      <c r="V697" s="69">
        <f>IF(Exts[cTB60]=DATE(2099,1,1), 0, IF(Exts[minV]&gt;60.9, 1, 2))</f>
        <v>0</v>
      </c>
      <c r="W697" s="70">
        <f>IF(Exts[cTB61-67]=DATE(2099,1,1), 0, IF(Exts[minV]&gt;67.9, 1, 2))</f>
        <v>0</v>
      </c>
      <c r="X697" s="70">
        <f>IF( OR( Exts[cTB68]=DATE(2099,1,1), Exts[Mext]=0 ), 0, IF( OR( Exts[maxV]&lt;68, Exts[minV]&gt;68 ), 2, 3)  )</f>
        <v>0</v>
      </c>
      <c r="Y697" s="71">
        <f>IF(SUBTOTAL(3,Exts[avgusers]),Exts[avgusers],0)</f>
        <v>18</v>
      </c>
      <c r="Z697" s="69">
        <f ca="1">IF(SUBTOTAL(3,Exts[CurVersion]),TODAY()-Exts[CurVersion],0)</f>
        <v>4579</v>
      </c>
      <c r="AA697" s="69">
        <f>IF(Exts[cTB52]=DATE(2099,1,1), 0, Exts[cTB52]-$AA$6)</f>
        <v>0</v>
      </c>
      <c r="AB697" s="69">
        <f>IF(Exts[[#This Row],[cTB60]]=DATE(2099,1,1), 0, Exts[[#This Row],[cTB60]]-$AA$7)</f>
        <v>0</v>
      </c>
      <c r="AC697" s="69">
        <f>IF(Exts[[#This Row],[cTB68]]=DATE(2099,1,1), 0, Exts[[#This Row],[cTB68]]-$AA$8)</f>
        <v>0</v>
      </c>
      <c r="AD697" s="70">
        <f t="shared" si="23"/>
        <v>679</v>
      </c>
      <c r="AE697" s="70"/>
      <c r="AF697" s="70">
        <f>IF(Exts[[#This Row],[OID]], INDEX( Exts[], MATCH(Exts[[#This Row],[OID]],Exts[ID],0), MATCH("avgusers", Exts[#Headers],0) )+1, Exts[[#This Row],[avgusers]])</f>
        <v>18</v>
      </c>
      <c r="AG697" s="70"/>
      <c r="AH697" s="70"/>
      <c r="AI697" s="70"/>
    </row>
    <row r="698" spans="1:35" x14ac:dyDescent="0.35">
      <c r="A698" s="72">
        <v>3607</v>
      </c>
      <c r="B698" s="72" t="s">
        <v>719</v>
      </c>
      <c r="C698" s="72">
        <v>18</v>
      </c>
      <c r="D698" s="72">
        <v>81</v>
      </c>
      <c r="E698" s="68">
        <v>40547</v>
      </c>
      <c r="F698" s="72">
        <v>2</v>
      </c>
      <c r="G698" s="72">
        <v>3.1</v>
      </c>
      <c r="H698" s="72">
        <v>0</v>
      </c>
      <c r="I698" s="72">
        <v>1</v>
      </c>
      <c r="J698" s="72" t="s">
        <v>2246</v>
      </c>
      <c r="K698" s="72">
        <v>2936</v>
      </c>
      <c r="L698" s="72"/>
      <c r="M698" s="72"/>
      <c r="N698" s="68">
        <v>72686</v>
      </c>
      <c r="O698" s="68">
        <v>72686</v>
      </c>
      <c r="P698" s="68">
        <v>72686</v>
      </c>
      <c r="Q698" s="68">
        <v>72686</v>
      </c>
      <c r="R698" s="72" t="s">
        <v>5198</v>
      </c>
      <c r="S698" s="72" t="s">
        <v>5199</v>
      </c>
      <c r="T698" s="70">
        <f>IF(Exts[cTB52]=DATE(2099,1,1), 0, IF(Exts[minV]&gt;52, 1, 2))</f>
        <v>0</v>
      </c>
      <c r="U698" s="69">
        <f t="shared" si="22"/>
        <v>0</v>
      </c>
      <c r="V698" s="69">
        <f>IF(Exts[cTB60]=DATE(2099,1,1), 0, IF(Exts[minV]&gt;60.9, 1, 2))</f>
        <v>0</v>
      </c>
      <c r="W698" s="70">
        <f>IF(Exts[cTB61-67]=DATE(2099,1,1), 0, IF(Exts[minV]&gt;67.9, 1, 2))</f>
        <v>0</v>
      </c>
      <c r="X698" s="70">
        <f>IF( OR( Exts[cTB68]=DATE(2099,1,1), Exts[Mext]=0 ), 0, IF( OR( Exts[maxV]&lt;68, Exts[minV]&gt;68 ), 2, 3)  )</f>
        <v>0</v>
      </c>
      <c r="Y698" s="71">
        <f>IF(SUBTOTAL(3,Exts[avgusers]),Exts[avgusers],0)</f>
        <v>18</v>
      </c>
      <c r="Z698" s="69">
        <f ca="1">IF(SUBTOTAL(3,Exts[CurVersion]),TODAY()-Exts[CurVersion],0)</f>
        <v>3178</v>
      </c>
      <c r="AA698" s="69">
        <f>IF(Exts[cTB52]=DATE(2099,1,1), 0, Exts[cTB52]-$AA$6)</f>
        <v>0</v>
      </c>
      <c r="AB698" s="69">
        <f>IF(Exts[[#This Row],[cTB60]]=DATE(2099,1,1), 0, Exts[[#This Row],[cTB60]]-$AA$7)</f>
        <v>0</v>
      </c>
      <c r="AC698" s="69">
        <f>IF(Exts[[#This Row],[cTB68]]=DATE(2099,1,1), 0, Exts[[#This Row],[cTB68]]-$AA$8)</f>
        <v>0</v>
      </c>
      <c r="AD698" s="70">
        <f t="shared" si="23"/>
        <v>680</v>
      </c>
      <c r="AE698" s="70"/>
      <c r="AF698" s="70">
        <f>IF(Exts[[#This Row],[OID]], INDEX( Exts[], MATCH(Exts[[#This Row],[OID]],Exts[ID],0), MATCH("avgusers", Exts[#Headers],0) )+1, Exts[[#This Row],[avgusers]])</f>
        <v>18</v>
      </c>
      <c r="AG698" s="70"/>
      <c r="AH698" s="70"/>
      <c r="AI698" s="70"/>
    </row>
    <row r="699" spans="1:35" x14ac:dyDescent="0.35">
      <c r="A699" s="72">
        <v>60146</v>
      </c>
      <c r="B699" s="72" t="s">
        <v>1263</v>
      </c>
      <c r="C699" s="72">
        <v>18</v>
      </c>
      <c r="D699" s="72">
        <v>32</v>
      </c>
      <c r="E699" s="68">
        <v>40256</v>
      </c>
      <c r="F699" s="72">
        <v>3</v>
      </c>
      <c r="G699" s="72">
        <v>18</v>
      </c>
      <c r="H699" s="72">
        <v>0</v>
      </c>
      <c r="I699" s="72">
        <v>1</v>
      </c>
      <c r="J699" s="72" t="s">
        <v>1264</v>
      </c>
      <c r="K699" s="72">
        <v>2048206</v>
      </c>
      <c r="L699" s="72"/>
      <c r="M699" s="72"/>
      <c r="N699" s="68">
        <v>72686</v>
      </c>
      <c r="O699" s="68">
        <v>72686</v>
      </c>
      <c r="P699" s="68">
        <v>72686</v>
      </c>
      <c r="Q699" s="68">
        <v>72686</v>
      </c>
      <c r="R699" s="72" t="s">
        <v>5605</v>
      </c>
      <c r="S699" s="72" t="s">
        <v>5606</v>
      </c>
      <c r="T699" s="70">
        <f>IF(Exts[cTB52]=DATE(2099,1,1), 0, IF(Exts[minV]&gt;52, 1, 2))</f>
        <v>0</v>
      </c>
      <c r="U699" s="69">
        <f t="shared" si="22"/>
        <v>0</v>
      </c>
      <c r="V699" s="69">
        <f>IF(Exts[cTB60]=DATE(2099,1,1), 0, IF(Exts[minV]&gt;60.9, 1, 2))</f>
        <v>0</v>
      </c>
      <c r="W699" s="70">
        <f>IF(Exts[cTB61-67]=DATE(2099,1,1), 0, IF(Exts[minV]&gt;67.9, 1, 2))</f>
        <v>0</v>
      </c>
      <c r="X699" s="70">
        <f>IF( OR( Exts[cTB68]=DATE(2099,1,1), Exts[Mext]=0 ), 0, IF( OR( Exts[maxV]&lt;68, Exts[minV]&gt;68 ), 2, 3)  )</f>
        <v>0</v>
      </c>
      <c r="Y699" s="71">
        <f>IF(SUBTOTAL(3,Exts[avgusers]),Exts[avgusers],0)</f>
        <v>18</v>
      </c>
      <c r="Z699" s="69">
        <f ca="1">IF(SUBTOTAL(3,Exts[CurVersion]),TODAY()-Exts[CurVersion],0)</f>
        <v>3469</v>
      </c>
      <c r="AA699" s="69">
        <f>IF(Exts[cTB52]=DATE(2099,1,1), 0, Exts[cTB52]-$AA$6)</f>
        <v>0</v>
      </c>
      <c r="AB699" s="69">
        <f>IF(Exts[[#This Row],[cTB60]]=DATE(2099,1,1), 0, Exts[[#This Row],[cTB60]]-$AA$7)</f>
        <v>0</v>
      </c>
      <c r="AC699" s="69">
        <f>IF(Exts[[#This Row],[cTB68]]=DATE(2099,1,1), 0, Exts[[#This Row],[cTB68]]-$AA$8)</f>
        <v>0</v>
      </c>
      <c r="AD699" s="70">
        <f t="shared" si="23"/>
        <v>681</v>
      </c>
      <c r="AE699" s="70"/>
      <c r="AF699" s="70">
        <f>IF(Exts[[#This Row],[OID]], INDEX( Exts[], MATCH(Exts[[#This Row],[OID]],Exts[ID],0), MATCH("avgusers", Exts[#Headers],0) )+1, Exts[[#This Row],[avgusers]])</f>
        <v>18</v>
      </c>
      <c r="AG699" s="70"/>
      <c r="AH699" s="70"/>
      <c r="AI699" s="70"/>
    </row>
    <row r="700" spans="1:35" x14ac:dyDescent="0.35">
      <c r="A700" s="72">
        <v>534526</v>
      </c>
      <c r="B700" s="72" t="s">
        <v>1214</v>
      </c>
      <c r="C700" s="72">
        <v>18</v>
      </c>
      <c r="D700" s="72">
        <v>23</v>
      </c>
      <c r="E700" s="68">
        <v>42657</v>
      </c>
      <c r="F700" s="72">
        <v>20</v>
      </c>
      <c r="G700" s="72">
        <v>46</v>
      </c>
      <c r="H700" s="72">
        <v>0</v>
      </c>
      <c r="I700" s="72">
        <v>1</v>
      </c>
      <c r="J700" s="72" t="s">
        <v>1215</v>
      </c>
      <c r="K700" s="72">
        <v>4003836</v>
      </c>
      <c r="L700" s="72"/>
      <c r="M700" s="72"/>
      <c r="N700" s="68">
        <v>72686</v>
      </c>
      <c r="O700" s="68">
        <v>72686</v>
      </c>
      <c r="P700" s="68">
        <v>72686</v>
      </c>
      <c r="Q700" s="68">
        <v>72686</v>
      </c>
      <c r="R700" s="72" t="s">
        <v>6352</v>
      </c>
      <c r="S700" s="72" t="s">
        <v>3058</v>
      </c>
      <c r="T700" s="70">
        <f>IF(Exts[cTB52]=DATE(2099,1,1), 0, IF(Exts[minV]&gt;52, 1, 2))</f>
        <v>0</v>
      </c>
      <c r="U700" s="69">
        <f t="shared" si="22"/>
        <v>0</v>
      </c>
      <c r="V700" s="69">
        <f>IF(Exts[cTB60]=DATE(2099,1,1), 0, IF(Exts[minV]&gt;60.9, 1, 2))</f>
        <v>0</v>
      </c>
      <c r="W700" s="70">
        <f>IF(Exts[cTB61-67]=DATE(2099,1,1), 0, IF(Exts[minV]&gt;67.9, 1, 2))</f>
        <v>0</v>
      </c>
      <c r="X700" s="70">
        <f>IF( OR( Exts[cTB68]=DATE(2099,1,1), Exts[Mext]=0 ), 0, IF( OR( Exts[maxV]&lt;68, Exts[minV]&gt;68 ), 2, 3)  )</f>
        <v>0</v>
      </c>
      <c r="Y700" s="71">
        <f>IF(SUBTOTAL(3,Exts[avgusers]),Exts[avgusers],0)</f>
        <v>18</v>
      </c>
      <c r="Z700" s="69">
        <f ca="1">IF(SUBTOTAL(3,Exts[CurVersion]),TODAY()-Exts[CurVersion],0)</f>
        <v>1068</v>
      </c>
      <c r="AA700" s="69">
        <f>IF(Exts[cTB52]=DATE(2099,1,1), 0, Exts[cTB52]-$AA$6)</f>
        <v>0</v>
      </c>
      <c r="AB700" s="69">
        <f>IF(Exts[[#This Row],[cTB60]]=DATE(2099,1,1), 0, Exts[[#This Row],[cTB60]]-$AA$7)</f>
        <v>0</v>
      </c>
      <c r="AC700" s="69">
        <f>IF(Exts[[#This Row],[cTB68]]=DATE(2099,1,1), 0, Exts[[#This Row],[cTB68]]-$AA$8)</f>
        <v>0</v>
      </c>
      <c r="AD700" s="70">
        <f t="shared" si="23"/>
        <v>682</v>
      </c>
      <c r="AE700" s="70"/>
      <c r="AF700" s="70">
        <f>IF(Exts[[#This Row],[OID]], INDEX( Exts[], MATCH(Exts[[#This Row],[OID]],Exts[ID],0), MATCH("avgusers", Exts[#Headers],0) )+1, Exts[[#This Row],[avgusers]])</f>
        <v>18</v>
      </c>
      <c r="AG700" s="70"/>
      <c r="AH700" s="70"/>
      <c r="AI700" s="70"/>
    </row>
    <row r="701" spans="1:35" x14ac:dyDescent="0.35">
      <c r="A701" s="72">
        <v>4393</v>
      </c>
      <c r="B701" s="72" t="s">
        <v>1296</v>
      </c>
      <c r="C701" s="72">
        <v>17</v>
      </c>
      <c r="D701" s="72">
        <v>22</v>
      </c>
      <c r="E701" s="68">
        <v>39269</v>
      </c>
      <c r="F701" s="72">
        <v>1</v>
      </c>
      <c r="G701" s="72">
        <v>3.1</v>
      </c>
      <c r="H701" s="72">
        <v>0</v>
      </c>
      <c r="I701" s="72">
        <v>1</v>
      </c>
      <c r="J701" s="72" t="s">
        <v>1297</v>
      </c>
      <c r="K701" s="72">
        <v>98980</v>
      </c>
      <c r="L701" s="72"/>
      <c r="M701" s="72"/>
      <c r="N701" s="68">
        <v>72686</v>
      </c>
      <c r="O701" s="68">
        <v>72686</v>
      </c>
      <c r="P701" s="68">
        <v>72686</v>
      </c>
      <c r="Q701" s="68">
        <v>72686</v>
      </c>
      <c r="R701" s="72" t="s">
        <v>5250</v>
      </c>
      <c r="S701" s="72" t="s">
        <v>3058</v>
      </c>
      <c r="T701" s="70">
        <f>IF(Exts[cTB52]=DATE(2099,1,1), 0, IF(Exts[minV]&gt;52, 1, 2))</f>
        <v>0</v>
      </c>
      <c r="U701" s="69">
        <f t="shared" si="22"/>
        <v>0</v>
      </c>
      <c r="V701" s="69">
        <f>IF(Exts[cTB60]=DATE(2099,1,1), 0, IF(Exts[minV]&gt;60.9, 1, 2))</f>
        <v>0</v>
      </c>
      <c r="W701" s="70">
        <f>IF(Exts[cTB61-67]=DATE(2099,1,1), 0, IF(Exts[minV]&gt;67.9, 1, 2))</f>
        <v>0</v>
      </c>
      <c r="X701" s="70">
        <f>IF( OR( Exts[cTB68]=DATE(2099,1,1), Exts[Mext]=0 ), 0, IF( OR( Exts[maxV]&lt;68, Exts[minV]&gt;68 ), 2, 3)  )</f>
        <v>0</v>
      </c>
      <c r="Y701" s="71">
        <f>IF(SUBTOTAL(3,Exts[avgusers]),Exts[avgusers],0)</f>
        <v>17</v>
      </c>
      <c r="Z701" s="69">
        <f ca="1">IF(SUBTOTAL(3,Exts[CurVersion]),TODAY()-Exts[CurVersion],0)</f>
        <v>4456</v>
      </c>
      <c r="AA701" s="69">
        <f>IF(Exts[cTB52]=DATE(2099,1,1), 0, Exts[cTB52]-$AA$6)</f>
        <v>0</v>
      </c>
      <c r="AB701" s="69">
        <f>IF(Exts[[#This Row],[cTB60]]=DATE(2099,1,1), 0, Exts[[#This Row],[cTB60]]-$AA$7)</f>
        <v>0</v>
      </c>
      <c r="AC701" s="69">
        <f>IF(Exts[[#This Row],[cTB68]]=DATE(2099,1,1), 0, Exts[[#This Row],[cTB68]]-$AA$8)</f>
        <v>0</v>
      </c>
      <c r="AD701" s="70">
        <f t="shared" si="23"/>
        <v>683</v>
      </c>
      <c r="AE701" s="70"/>
      <c r="AF701" s="70">
        <f>IF(Exts[[#This Row],[OID]], INDEX( Exts[], MATCH(Exts[[#This Row],[OID]],Exts[ID],0), MATCH("avgusers", Exts[#Headers],0) )+1, Exts[[#This Row],[avgusers]])</f>
        <v>17</v>
      </c>
      <c r="AG701" s="70"/>
      <c r="AH701" s="70"/>
      <c r="AI701" s="70"/>
    </row>
    <row r="702" spans="1:35" x14ac:dyDescent="0.35">
      <c r="A702" s="72">
        <v>10000</v>
      </c>
      <c r="B702" s="72" t="s">
        <v>1276</v>
      </c>
      <c r="C702" s="72">
        <v>17</v>
      </c>
      <c r="D702" s="72">
        <v>27</v>
      </c>
      <c r="E702" s="68">
        <v>40515</v>
      </c>
      <c r="F702" s="72">
        <v>3</v>
      </c>
      <c r="G702" s="72">
        <v>3.1</v>
      </c>
      <c r="H702" s="72">
        <v>0</v>
      </c>
      <c r="I702" s="72">
        <v>1</v>
      </c>
      <c r="J702" s="72" t="s">
        <v>427</v>
      </c>
      <c r="K702" s="72">
        <v>408</v>
      </c>
      <c r="L702" s="72"/>
      <c r="M702" s="72"/>
      <c r="N702" s="68">
        <v>72686</v>
      </c>
      <c r="O702" s="68">
        <v>72686</v>
      </c>
      <c r="P702" s="68">
        <v>72686</v>
      </c>
      <c r="Q702" s="68">
        <v>72686</v>
      </c>
      <c r="R702" s="72" t="s">
        <v>5464</v>
      </c>
      <c r="S702" s="72" t="s">
        <v>3058</v>
      </c>
      <c r="T702" s="70">
        <f>IF(Exts[cTB52]=DATE(2099,1,1), 0, IF(Exts[minV]&gt;52, 1, 2))</f>
        <v>0</v>
      </c>
      <c r="U702" s="69">
        <f t="shared" si="22"/>
        <v>0</v>
      </c>
      <c r="V702" s="69">
        <f>IF(Exts[cTB60]=DATE(2099,1,1), 0, IF(Exts[minV]&gt;60.9, 1, 2))</f>
        <v>0</v>
      </c>
      <c r="W702" s="70">
        <f>IF(Exts[cTB61-67]=DATE(2099,1,1), 0, IF(Exts[minV]&gt;67.9, 1, 2))</f>
        <v>0</v>
      </c>
      <c r="X702" s="70">
        <f>IF( OR( Exts[cTB68]=DATE(2099,1,1), Exts[Mext]=0 ), 0, IF( OR( Exts[maxV]&lt;68, Exts[minV]&gt;68 ), 2, 3)  )</f>
        <v>0</v>
      </c>
      <c r="Y702" s="71">
        <f>IF(SUBTOTAL(3,Exts[avgusers]),Exts[avgusers],0)</f>
        <v>17</v>
      </c>
      <c r="Z702" s="69">
        <f ca="1">IF(SUBTOTAL(3,Exts[CurVersion]),TODAY()-Exts[CurVersion],0)</f>
        <v>3210</v>
      </c>
      <c r="AA702" s="69">
        <f>IF(Exts[cTB52]=DATE(2099,1,1), 0, Exts[cTB52]-$AA$6)</f>
        <v>0</v>
      </c>
      <c r="AB702" s="69">
        <f>IF(Exts[[#This Row],[cTB60]]=DATE(2099,1,1), 0, Exts[[#This Row],[cTB60]]-$AA$7)</f>
        <v>0</v>
      </c>
      <c r="AC702" s="69">
        <f>IF(Exts[[#This Row],[cTB68]]=DATE(2099,1,1), 0, Exts[[#This Row],[cTB68]]-$AA$8)</f>
        <v>0</v>
      </c>
      <c r="AD702" s="70">
        <f t="shared" si="23"/>
        <v>684</v>
      </c>
      <c r="AE702" s="70"/>
      <c r="AF702" s="70">
        <f>IF(Exts[[#This Row],[OID]], INDEX( Exts[], MATCH(Exts[[#This Row],[OID]],Exts[ID],0), MATCH("avgusers", Exts[#Headers],0) )+1, Exts[[#This Row],[avgusers]])</f>
        <v>17</v>
      </c>
      <c r="AG702" s="70"/>
      <c r="AH702" s="70"/>
      <c r="AI702" s="70"/>
    </row>
    <row r="703" spans="1:35" x14ac:dyDescent="0.35">
      <c r="A703" s="72">
        <v>12394</v>
      </c>
      <c r="B703" s="72" t="s">
        <v>706</v>
      </c>
      <c r="C703" s="72">
        <v>17</v>
      </c>
      <c r="D703" s="72">
        <v>91</v>
      </c>
      <c r="E703" s="68">
        <v>43145</v>
      </c>
      <c r="F703" s="72">
        <v>24</v>
      </c>
      <c r="G703" s="72">
        <v>56</v>
      </c>
      <c r="H703" s="72">
        <v>0</v>
      </c>
      <c r="I703" s="72">
        <v>1</v>
      </c>
      <c r="J703" s="72" t="s">
        <v>359</v>
      </c>
      <c r="K703" s="72">
        <v>12658859</v>
      </c>
      <c r="L703" s="72"/>
      <c r="M703" s="72"/>
      <c r="N703" s="68">
        <v>42697</v>
      </c>
      <c r="O703" s="68">
        <v>72686</v>
      </c>
      <c r="P703" s="68">
        <v>72686</v>
      </c>
      <c r="Q703" s="68">
        <v>72686</v>
      </c>
      <c r="R703" s="72" t="s">
        <v>5511</v>
      </c>
      <c r="S703" s="72" t="s">
        <v>3058</v>
      </c>
      <c r="T703" s="70">
        <f>IF(Exts[cTB52]=DATE(2099,1,1), 0, IF(Exts[minV]&gt;52, 1, 2))</f>
        <v>2</v>
      </c>
      <c r="U703" s="69">
        <f t="shared" si="22"/>
        <v>0</v>
      </c>
      <c r="V703" s="69">
        <f>IF(Exts[cTB60]=DATE(2099,1,1), 0, IF(Exts[minV]&gt;60.9, 1, 2))</f>
        <v>0</v>
      </c>
      <c r="W703" s="70">
        <f>IF(Exts[cTB61-67]=DATE(2099,1,1), 0, IF(Exts[minV]&gt;67.9, 1, 2))</f>
        <v>0</v>
      </c>
      <c r="X703" s="70">
        <f>IF( OR( Exts[cTB68]=DATE(2099,1,1), Exts[Mext]=0 ), 0, IF( OR( Exts[maxV]&lt;68, Exts[minV]&gt;68 ), 2, 3)  )</f>
        <v>0</v>
      </c>
      <c r="Y703" s="71">
        <f>IF(SUBTOTAL(3,Exts[avgusers]),Exts[avgusers],0)</f>
        <v>17</v>
      </c>
      <c r="Z703" s="69">
        <f ca="1">IF(SUBTOTAL(3,Exts[CurVersion]),TODAY()-Exts[CurVersion],0)</f>
        <v>580</v>
      </c>
      <c r="AA703" s="69">
        <f>IF(Exts[cTB52]=DATE(2099,1,1), 0, Exts[cTB52]-$AA$6)</f>
        <v>-101</v>
      </c>
      <c r="AB703" s="69">
        <f>IF(Exts[[#This Row],[cTB60]]=DATE(2099,1,1), 0, Exts[[#This Row],[cTB60]]-$AA$7)</f>
        <v>0</v>
      </c>
      <c r="AC703" s="69">
        <f>IF(Exts[[#This Row],[cTB68]]=DATE(2099,1,1), 0, Exts[[#This Row],[cTB68]]-$AA$8)</f>
        <v>0</v>
      </c>
      <c r="AD703" s="70">
        <f t="shared" si="23"/>
        <v>685</v>
      </c>
      <c r="AE703" s="70"/>
      <c r="AF703" s="70">
        <f>IF(Exts[[#This Row],[OID]], INDEX( Exts[], MATCH(Exts[[#This Row],[OID]],Exts[ID],0), MATCH("avgusers", Exts[#Headers],0) )+1, Exts[[#This Row],[avgusers]])</f>
        <v>17</v>
      </c>
      <c r="AG703" s="70"/>
      <c r="AH703" s="70"/>
      <c r="AI703" s="70"/>
    </row>
    <row r="704" spans="1:35" x14ac:dyDescent="0.35">
      <c r="A704" s="72">
        <v>386335</v>
      </c>
      <c r="B704" s="72" t="s">
        <v>709</v>
      </c>
      <c r="C704" s="72">
        <v>17</v>
      </c>
      <c r="D704" s="72">
        <v>48</v>
      </c>
      <c r="E704" s="68">
        <v>42753</v>
      </c>
      <c r="F704" s="72">
        <v>35</v>
      </c>
      <c r="G704" s="72">
        <v>56</v>
      </c>
      <c r="H704" s="72">
        <v>0</v>
      </c>
      <c r="I704" s="72">
        <v>1</v>
      </c>
      <c r="J704" s="72" t="s">
        <v>336</v>
      </c>
      <c r="K704" s="72" t="s">
        <v>448</v>
      </c>
      <c r="L704" s="72">
        <v>5971761</v>
      </c>
      <c r="M704" s="72"/>
      <c r="N704" s="72"/>
      <c r="O704" s="68">
        <v>42466</v>
      </c>
      <c r="P704" s="68">
        <v>72686</v>
      </c>
      <c r="Q704" s="68">
        <v>72686</v>
      </c>
      <c r="R704" s="68">
        <v>72686</v>
      </c>
      <c r="S704" s="72" t="s">
        <v>6733</v>
      </c>
      <c r="T704" s="70">
        <f>IF(Exts[cTB52]=DATE(2099,1,1), 0, IF(Exts[minV]&gt;52, 1, 2))</f>
        <v>2</v>
      </c>
      <c r="U704" s="69">
        <f t="shared" si="22"/>
        <v>0</v>
      </c>
      <c r="V704" s="69">
        <f>IF(Exts[cTB60]=DATE(2099,1,1), 0, IF(Exts[minV]&gt;60.9, 1, 2))</f>
        <v>2</v>
      </c>
      <c r="W704" s="70">
        <f>IF(Exts[cTB61-67]=DATE(2099,1,1), 0, IF(Exts[minV]&gt;67.9, 1, 2))</f>
        <v>0</v>
      </c>
      <c r="X704" s="70">
        <f>IF( OR( Exts[cTB68]=DATE(2099,1,1), Exts[Mext]=0 ), 0, IF( OR( Exts[maxV]&lt;68, Exts[minV]&gt;68 ), 2, 3)  )</f>
        <v>0</v>
      </c>
      <c r="Y704" s="71">
        <f>IF(SUBTOTAL(3,Exts[avgusers]),Exts[avgusers],0)</f>
        <v>17</v>
      </c>
      <c r="Z704" s="69">
        <f ca="1">IF(SUBTOTAL(3,Exts[CurVersion]),TODAY()-Exts[CurVersion],0)</f>
        <v>972</v>
      </c>
      <c r="AA704" s="69">
        <f>IF(Exts[cTB52]=DATE(2099,1,1), 0, Exts[cTB52]-$AA$6)</f>
        <v>-42798</v>
      </c>
      <c r="AB704" s="69">
        <f>IF(Exts[[#This Row],[cTB60]]=DATE(2099,1,1), 0, Exts[[#This Row],[cTB60]]-$AA$7)</f>
        <v>-794</v>
      </c>
      <c r="AC704" s="69">
        <f>IF(Exts[[#This Row],[cTB68]]=DATE(2099,1,1), 0, Exts[[#This Row],[cTB68]]-$AA$8)</f>
        <v>0</v>
      </c>
      <c r="AD704" s="70">
        <f t="shared" si="23"/>
        <v>686</v>
      </c>
      <c r="AE704" s="70"/>
      <c r="AF704" s="70">
        <f>IF(Exts[[#This Row],[OID]], INDEX( Exts[], MATCH(Exts[[#This Row],[OID]],Exts[ID],0), MATCH("avgusers", Exts[#Headers],0) )+1, Exts[[#This Row],[avgusers]])</f>
        <v>17</v>
      </c>
      <c r="AG704" s="70"/>
      <c r="AH704" s="70"/>
      <c r="AI704" s="70"/>
    </row>
    <row r="705" spans="1:35" x14ac:dyDescent="0.35">
      <c r="A705" s="72">
        <v>475550</v>
      </c>
      <c r="B705" s="72" t="s">
        <v>1277</v>
      </c>
      <c r="C705" s="72">
        <v>17</v>
      </c>
      <c r="D705" s="72">
        <v>25</v>
      </c>
      <c r="E705" s="68">
        <v>41737</v>
      </c>
      <c r="F705" s="72">
        <v>3.1</v>
      </c>
      <c r="G705" s="72">
        <v>30</v>
      </c>
      <c r="H705" s="72">
        <v>0</v>
      </c>
      <c r="I705" s="72">
        <v>1</v>
      </c>
      <c r="J705" s="72" t="s">
        <v>1278</v>
      </c>
      <c r="K705" s="72">
        <v>6041274</v>
      </c>
      <c r="L705" s="72"/>
      <c r="M705" s="72"/>
      <c r="N705" s="68">
        <v>72686</v>
      </c>
      <c r="O705" s="68">
        <v>72686</v>
      </c>
      <c r="P705" s="68">
        <v>72686</v>
      </c>
      <c r="Q705" s="68">
        <v>72686</v>
      </c>
      <c r="R705" s="72" t="s">
        <v>6253</v>
      </c>
      <c r="S705" s="72" t="s">
        <v>3058</v>
      </c>
      <c r="T705" s="70">
        <f>IF(Exts[cTB52]=DATE(2099,1,1), 0, IF(Exts[minV]&gt;52, 1, 2))</f>
        <v>0</v>
      </c>
      <c r="U705" s="69">
        <f t="shared" si="22"/>
        <v>0</v>
      </c>
      <c r="V705" s="69">
        <f>IF(Exts[cTB60]=DATE(2099,1,1), 0, IF(Exts[minV]&gt;60.9, 1, 2))</f>
        <v>0</v>
      </c>
      <c r="W705" s="70">
        <f>IF(Exts[cTB61-67]=DATE(2099,1,1), 0, IF(Exts[minV]&gt;67.9, 1, 2))</f>
        <v>0</v>
      </c>
      <c r="X705" s="70">
        <f>IF( OR( Exts[cTB68]=DATE(2099,1,1), Exts[Mext]=0 ), 0, IF( OR( Exts[maxV]&lt;68, Exts[minV]&gt;68 ), 2, 3)  )</f>
        <v>0</v>
      </c>
      <c r="Y705" s="71">
        <f>IF(SUBTOTAL(3,Exts[avgusers]),Exts[avgusers],0)</f>
        <v>17</v>
      </c>
      <c r="Z705" s="69">
        <f ca="1">IF(SUBTOTAL(3,Exts[CurVersion]),TODAY()-Exts[CurVersion],0)</f>
        <v>1988</v>
      </c>
      <c r="AA705" s="69">
        <f>IF(Exts[cTB52]=DATE(2099,1,1), 0, Exts[cTB52]-$AA$6)</f>
        <v>0</v>
      </c>
      <c r="AB705" s="69">
        <f>IF(Exts[[#This Row],[cTB60]]=DATE(2099,1,1), 0, Exts[[#This Row],[cTB60]]-$AA$7)</f>
        <v>0</v>
      </c>
      <c r="AC705" s="69">
        <f>IF(Exts[[#This Row],[cTB68]]=DATE(2099,1,1), 0, Exts[[#This Row],[cTB68]]-$AA$8)</f>
        <v>0</v>
      </c>
      <c r="AD705" s="70">
        <f t="shared" si="23"/>
        <v>687</v>
      </c>
      <c r="AE705" s="70"/>
      <c r="AF705" s="70">
        <f>IF(Exts[[#This Row],[OID]], INDEX( Exts[], MATCH(Exts[[#This Row],[OID]],Exts[ID],0), MATCH("avgusers", Exts[#Headers],0) )+1, Exts[[#This Row],[avgusers]])</f>
        <v>17</v>
      </c>
      <c r="AG705" s="70"/>
      <c r="AH705" s="70"/>
      <c r="AI705" s="70"/>
    </row>
    <row r="706" spans="1:35" x14ac:dyDescent="0.35">
      <c r="A706" s="72">
        <v>306</v>
      </c>
      <c r="B706" s="72" t="s">
        <v>2247</v>
      </c>
      <c r="C706" s="72">
        <v>16</v>
      </c>
      <c r="D706" s="72">
        <v>23</v>
      </c>
      <c r="E706" s="68">
        <v>39196</v>
      </c>
      <c r="F706" s="72">
        <v>1</v>
      </c>
      <c r="G706" s="72">
        <v>2</v>
      </c>
      <c r="H706" s="72">
        <v>0</v>
      </c>
      <c r="I706" s="72">
        <v>1</v>
      </c>
      <c r="J706" s="72" t="s">
        <v>228</v>
      </c>
      <c r="K706" s="72">
        <v>52</v>
      </c>
      <c r="L706" s="72"/>
      <c r="M706" s="72"/>
      <c r="N706" s="68">
        <v>72686</v>
      </c>
      <c r="O706" s="68">
        <v>72686</v>
      </c>
      <c r="P706" s="68">
        <v>72686</v>
      </c>
      <c r="Q706" s="68">
        <v>72686</v>
      </c>
      <c r="R706" s="72" t="s">
        <v>4954</v>
      </c>
      <c r="S706" s="72" t="s">
        <v>3058</v>
      </c>
      <c r="T706" s="70">
        <f>IF(Exts[cTB52]=DATE(2099,1,1), 0, IF(Exts[minV]&gt;52, 1, 2))</f>
        <v>0</v>
      </c>
      <c r="U706" s="69">
        <f t="shared" si="22"/>
        <v>0</v>
      </c>
      <c r="V706" s="69">
        <f>IF(Exts[cTB60]=DATE(2099,1,1), 0, IF(Exts[minV]&gt;60.9, 1, 2))</f>
        <v>0</v>
      </c>
      <c r="W706" s="70">
        <f>IF(Exts[cTB61-67]=DATE(2099,1,1), 0, IF(Exts[minV]&gt;67.9, 1, 2))</f>
        <v>0</v>
      </c>
      <c r="X706" s="70">
        <f>IF( OR( Exts[cTB68]=DATE(2099,1,1), Exts[Mext]=0 ), 0, IF( OR( Exts[maxV]&lt;68, Exts[minV]&gt;68 ), 2, 3)  )</f>
        <v>0</v>
      </c>
      <c r="Y706" s="71">
        <f>IF(SUBTOTAL(3,Exts[avgusers]),Exts[avgusers],0)</f>
        <v>16</v>
      </c>
      <c r="Z706" s="69">
        <f ca="1">IF(SUBTOTAL(3,Exts[CurVersion]),TODAY()-Exts[CurVersion],0)</f>
        <v>4529</v>
      </c>
      <c r="AA706" s="69">
        <f>IF(Exts[cTB52]=DATE(2099,1,1), 0, Exts[cTB52]-$AA$6)</f>
        <v>0</v>
      </c>
      <c r="AB706" s="69">
        <f>IF(Exts[[#This Row],[cTB60]]=DATE(2099,1,1), 0, Exts[[#This Row],[cTB60]]-$AA$7)</f>
        <v>0</v>
      </c>
      <c r="AC706" s="69">
        <f>IF(Exts[[#This Row],[cTB68]]=DATE(2099,1,1), 0, Exts[[#This Row],[cTB68]]-$AA$8)</f>
        <v>0</v>
      </c>
      <c r="AD706" s="70">
        <f t="shared" si="23"/>
        <v>688</v>
      </c>
      <c r="AE706" s="70"/>
      <c r="AF706" s="70">
        <f>IF(Exts[[#This Row],[OID]], INDEX( Exts[], MATCH(Exts[[#This Row],[OID]],Exts[ID],0), MATCH("avgusers", Exts[#Headers],0) )+1, Exts[[#This Row],[avgusers]])</f>
        <v>16</v>
      </c>
      <c r="AG706" s="70"/>
      <c r="AH706" s="70"/>
      <c r="AI706" s="70"/>
    </row>
    <row r="707" spans="1:35" x14ac:dyDescent="0.35">
      <c r="A707" s="72">
        <v>770</v>
      </c>
      <c r="B707" s="72" t="s">
        <v>720</v>
      </c>
      <c r="C707" s="72">
        <v>16</v>
      </c>
      <c r="D707" s="72">
        <v>108</v>
      </c>
      <c r="E707" s="68">
        <v>40039</v>
      </c>
      <c r="F707" s="72">
        <v>1</v>
      </c>
      <c r="G707" s="72">
        <v>3</v>
      </c>
      <c r="H707" s="72">
        <v>0</v>
      </c>
      <c r="I707" s="72">
        <v>1</v>
      </c>
      <c r="J707" s="72" t="s">
        <v>365</v>
      </c>
      <c r="K707" s="72">
        <v>659</v>
      </c>
      <c r="L707" s="72"/>
      <c r="M707" s="72"/>
      <c r="N707" s="68">
        <v>72686</v>
      </c>
      <c r="O707" s="68">
        <v>72686</v>
      </c>
      <c r="P707" s="68">
        <v>72686</v>
      </c>
      <c r="Q707" s="68">
        <v>72686</v>
      </c>
      <c r="R707" s="72" t="s">
        <v>5007</v>
      </c>
      <c r="S707" s="72" t="s">
        <v>5008</v>
      </c>
      <c r="T707" s="70">
        <f>IF(Exts[cTB52]=DATE(2099,1,1), 0, IF(Exts[minV]&gt;52, 1, 2))</f>
        <v>0</v>
      </c>
      <c r="U707" s="69">
        <f t="shared" si="22"/>
        <v>0</v>
      </c>
      <c r="V707" s="69">
        <f>IF(Exts[cTB60]=DATE(2099,1,1), 0, IF(Exts[minV]&gt;60.9, 1, 2))</f>
        <v>0</v>
      </c>
      <c r="W707" s="70">
        <f>IF(Exts[cTB61-67]=DATE(2099,1,1), 0, IF(Exts[minV]&gt;67.9, 1, 2))</f>
        <v>0</v>
      </c>
      <c r="X707" s="70">
        <f>IF( OR( Exts[cTB68]=DATE(2099,1,1), Exts[Mext]=0 ), 0, IF( OR( Exts[maxV]&lt;68, Exts[minV]&gt;68 ), 2, 3)  )</f>
        <v>0</v>
      </c>
      <c r="Y707" s="71">
        <f>IF(SUBTOTAL(3,Exts[avgusers]),Exts[avgusers],0)</f>
        <v>16</v>
      </c>
      <c r="Z707" s="69">
        <f ca="1">IF(SUBTOTAL(3,Exts[CurVersion]),TODAY()-Exts[CurVersion],0)</f>
        <v>3686</v>
      </c>
      <c r="AA707" s="69">
        <f>IF(Exts[cTB52]=DATE(2099,1,1), 0, Exts[cTB52]-$AA$6)</f>
        <v>0</v>
      </c>
      <c r="AB707" s="69">
        <f>IF(Exts[[#This Row],[cTB60]]=DATE(2099,1,1), 0, Exts[[#This Row],[cTB60]]-$AA$7)</f>
        <v>0</v>
      </c>
      <c r="AC707" s="69">
        <f>IF(Exts[[#This Row],[cTB68]]=DATE(2099,1,1), 0, Exts[[#This Row],[cTB68]]-$AA$8)</f>
        <v>0</v>
      </c>
      <c r="AD707" s="70">
        <f t="shared" si="23"/>
        <v>689</v>
      </c>
      <c r="AE707" s="70"/>
      <c r="AF707" s="70">
        <f>IF(Exts[[#This Row],[OID]], INDEX( Exts[], MATCH(Exts[[#This Row],[OID]],Exts[ID],0), MATCH("avgusers", Exts[#Headers],0) )+1, Exts[[#This Row],[avgusers]])</f>
        <v>16</v>
      </c>
      <c r="AG707" s="70"/>
      <c r="AH707" s="70"/>
      <c r="AI707" s="70"/>
    </row>
    <row r="708" spans="1:35" x14ac:dyDescent="0.35">
      <c r="A708" s="72">
        <v>9656</v>
      </c>
      <c r="B708" s="72" t="s">
        <v>1256</v>
      </c>
      <c r="C708" s="72">
        <v>16</v>
      </c>
      <c r="D708" s="72">
        <v>30</v>
      </c>
      <c r="E708" s="68">
        <v>41110</v>
      </c>
      <c r="F708" s="72">
        <v>5</v>
      </c>
      <c r="G708" s="72">
        <v>31</v>
      </c>
      <c r="H708" s="72">
        <v>0</v>
      </c>
      <c r="I708" s="72">
        <v>1</v>
      </c>
      <c r="J708" s="72" t="s">
        <v>433</v>
      </c>
      <c r="K708" s="72">
        <v>36228</v>
      </c>
      <c r="L708" s="72"/>
      <c r="M708" s="72"/>
      <c r="N708" s="68">
        <v>72686</v>
      </c>
      <c r="O708" s="68">
        <v>72686</v>
      </c>
      <c r="P708" s="68">
        <v>72686</v>
      </c>
      <c r="Q708" s="68">
        <v>72686</v>
      </c>
      <c r="R708" s="72" t="s">
        <v>5447</v>
      </c>
      <c r="S708" s="72" t="s">
        <v>3058</v>
      </c>
      <c r="T708" s="70">
        <f>IF(Exts[cTB52]=DATE(2099,1,1), 0, IF(Exts[minV]&gt;52, 1, 2))</f>
        <v>0</v>
      </c>
      <c r="U708" s="69">
        <f t="shared" si="22"/>
        <v>0</v>
      </c>
      <c r="V708" s="69">
        <f>IF(Exts[cTB60]=DATE(2099,1,1), 0, IF(Exts[minV]&gt;60.9, 1, 2))</f>
        <v>0</v>
      </c>
      <c r="W708" s="70">
        <f>IF(Exts[cTB61-67]=DATE(2099,1,1), 0, IF(Exts[minV]&gt;67.9, 1, 2))</f>
        <v>0</v>
      </c>
      <c r="X708" s="70">
        <f>IF( OR( Exts[cTB68]=DATE(2099,1,1), Exts[Mext]=0 ), 0, IF( OR( Exts[maxV]&lt;68, Exts[minV]&gt;68 ), 2, 3)  )</f>
        <v>0</v>
      </c>
      <c r="Y708" s="71">
        <f>IF(SUBTOTAL(3,Exts[avgusers]),Exts[avgusers],0)</f>
        <v>16</v>
      </c>
      <c r="Z708" s="69">
        <f ca="1">IF(SUBTOTAL(3,Exts[CurVersion]),TODAY()-Exts[CurVersion],0)</f>
        <v>2615</v>
      </c>
      <c r="AA708" s="69">
        <f>IF(Exts[cTB52]=DATE(2099,1,1), 0, Exts[cTB52]-$AA$6)</f>
        <v>0</v>
      </c>
      <c r="AB708" s="69">
        <f>IF(Exts[[#This Row],[cTB60]]=DATE(2099,1,1), 0, Exts[[#This Row],[cTB60]]-$AA$7)</f>
        <v>0</v>
      </c>
      <c r="AC708" s="69">
        <f>IF(Exts[[#This Row],[cTB68]]=DATE(2099,1,1), 0, Exts[[#This Row],[cTB68]]-$AA$8)</f>
        <v>0</v>
      </c>
      <c r="AD708" s="70">
        <f t="shared" si="23"/>
        <v>690</v>
      </c>
      <c r="AE708" s="70"/>
      <c r="AF708" s="70">
        <f>IF(Exts[[#This Row],[OID]], INDEX( Exts[], MATCH(Exts[[#This Row],[OID]],Exts[ID],0), MATCH("avgusers", Exts[#Headers],0) )+1, Exts[[#This Row],[avgusers]])</f>
        <v>16</v>
      </c>
      <c r="AG708" s="70"/>
      <c r="AH708" s="70"/>
      <c r="AI708" s="70"/>
    </row>
    <row r="709" spans="1:35" x14ac:dyDescent="0.35">
      <c r="A709" s="72">
        <v>427702</v>
      </c>
      <c r="B709" s="72" t="s">
        <v>717</v>
      </c>
      <c r="C709" s="72">
        <v>16</v>
      </c>
      <c r="D709" s="72">
        <v>140</v>
      </c>
      <c r="E709" s="68">
        <v>41417</v>
      </c>
      <c r="F709" s="72">
        <v>8</v>
      </c>
      <c r="G709" s="72">
        <v>58</v>
      </c>
      <c r="H709" s="72">
        <v>0</v>
      </c>
      <c r="I709" s="72">
        <v>1</v>
      </c>
      <c r="J709" s="72" t="s">
        <v>324</v>
      </c>
      <c r="K709" s="72">
        <v>5379973</v>
      </c>
      <c r="L709" s="72"/>
      <c r="M709" s="72"/>
      <c r="N709" s="68">
        <v>41369</v>
      </c>
      <c r="O709" s="68">
        <v>72686</v>
      </c>
      <c r="P709" s="68">
        <v>72686</v>
      </c>
      <c r="Q709" s="68">
        <v>72686</v>
      </c>
      <c r="R709" s="72" t="s">
        <v>6168</v>
      </c>
      <c r="S709" s="72" t="s">
        <v>3058</v>
      </c>
      <c r="T709" s="70">
        <f>IF(Exts[cTB52]=DATE(2099,1,1), 0, IF(Exts[minV]&gt;52, 1, 2))</f>
        <v>2</v>
      </c>
      <c r="U709" s="69">
        <f t="shared" si="22"/>
        <v>1</v>
      </c>
      <c r="V709" s="69">
        <f>IF(Exts[cTB60]=DATE(2099,1,1), 0, IF(Exts[minV]&gt;60.9, 1, 2))</f>
        <v>0</v>
      </c>
      <c r="W709" s="70">
        <f>IF(Exts[cTB61-67]=DATE(2099,1,1), 0, IF(Exts[minV]&gt;67.9, 1, 2))</f>
        <v>0</v>
      </c>
      <c r="X709" s="70">
        <f>IF( OR( Exts[cTB68]=DATE(2099,1,1), Exts[Mext]=0 ), 0, IF( OR( Exts[maxV]&lt;68, Exts[minV]&gt;68 ), 2, 3)  )</f>
        <v>0</v>
      </c>
      <c r="Y709" s="71">
        <f>IF(SUBTOTAL(3,Exts[avgusers]),Exts[avgusers],0)</f>
        <v>16</v>
      </c>
      <c r="Z709" s="69">
        <f ca="1">IF(SUBTOTAL(3,Exts[CurVersion]),TODAY()-Exts[CurVersion],0)</f>
        <v>2308</v>
      </c>
      <c r="AA709" s="69">
        <f>IF(Exts[cTB52]=DATE(2099,1,1), 0, Exts[cTB52]-$AA$6)</f>
        <v>-1429</v>
      </c>
      <c r="AB709" s="69">
        <f>IF(Exts[[#This Row],[cTB60]]=DATE(2099,1,1), 0, Exts[[#This Row],[cTB60]]-$AA$7)</f>
        <v>0</v>
      </c>
      <c r="AC709" s="69">
        <f>IF(Exts[[#This Row],[cTB68]]=DATE(2099,1,1), 0, Exts[[#This Row],[cTB68]]-$AA$8)</f>
        <v>0</v>
      </c>
      <c r="AD709" s="70">
        <f t="shared" si="23"/>
        <v>691</v>
      </c>
      <c r="AE709" s="70"/>
      <c r="AF709" s="70">
        <f>IF(Exts[[#This Row],[OID]], INDEX( Exts[], MATCH(Exts[[#This Row],[OID]],Exts[ID],0), MATCH("avgusers", Exts[#Headers],0) )+1, Exts[[#This Row],[avgusers]])</f>
        <v>16</v>
      </c>
      <c r="AG709" s="70"/>
      <c r="AH709" s="70"/>
      <c r="AI709" s="70"/>
    </row>
    <row r="710" spans="1:35" x14ac:dyDescent="0.35">
      <c r="A710" s="72">
        <v>599</v>
      </c>
      <c r="B710" s="72" t="s">
        <v>718</v>
      </c>
      <c r="C710" s="72">
        <v>15</v>
      </c>
      <c r="D710" s="72">
        <v>46</v>
      </c>
      <c r="E710" s="68">
        <v>40361</v>
      </c>
      <c r="F710" s="72">
        <v>3</v>
      </c>
      <c r="G710" s="72">
        <v>3.1</v>
      </c>
      <c r="H710" s="72">
        <v>0</v>
      </c>
      <c r="I710" s="72">
        <v>1</v>
      </c>
      <c r="J710" s="72" t="s">
        <v>462</v>
      </c>
      <c r="K710" s="72">
        <v>552</v>
      </c>
      <c r="L710" s="72"/>
      <c r="M710" s="72"/>
      <c r="N710" s="68">
        <v>72686</v>
      </c>
      <c r="O710" s="68">
        <v>72686</v>
      </c>
      <c r="P710" s="68">
        <v>72686</v>
      </c>
      <c r="Q710" s="68">
        <v>72686</v>
      </c>
      <c r="R710" s="72" t="s">
        <v>4989</v>
      </c>
      <c r="S710" s="72" t="s">
        <v>4990</v>
      </c>
      <c r="T710" s="70">
        <f>IF(Exts[cTB52]=DATE(2099,1,1), 0, IF(Exts[minV]&gt;52, 1, 2))</f>
        <v>0</v>
      </c>
      <c r="U710" s="69">
        <f t="shared" si="22"/>
        <v>0</v>
      </c>
      <c r="V710" s="69">
        <f>IF(Exts[cTB60]=DATE(2099,1,1), 0, IF(Exts[minV]&gt;60.9, 1, 2))</f>
        <v>0</v>
      </c>
      <c r="W710" s="70">
        <f>IF(Exts[cTB61-67]=DATE(2099,1,1), 0, IF(Exts[minV]&gt;67.9, 1, 2))</f>
        <v>0</v>
      </c>
      <c r="X710" s="70">
        <f>IF( OR( Exts[cTB68]=DATE(2099,1,1), Exts[Mext]=0 ), 0, IF( OR( Exts[maxV]&lt;68, Exts[minV]&gt;68 ), 2, 3)  )</f>
        <v>0</v>
      </c>
      <c r="Y710" s="71">
        <f>IF(SUBTOTAL(3,Exts[avgusers]),Exts[avgusers],0)</f>
        <v>15</v>
      </c>
      <c r="Z710" s="69">
        <f ca="1">IF(SUBTOTAL(3,Exts[CurVersion]),TODAY()-Exts[CurVersion],0)</f>
        <v>3364</v>
      </c>
      <c r="AA710" s="69">
        <f>IF(Exts[cTB52]=DATE(2099,1,1), 0, Exts[cTB52]-$AA$6)</f>
        <v>0</v>
      </c>
      <c r="AB710" s="69">
        <f>IF(Exts[[#This Row],[cTB60]]=DATE(2099,1,1), 0, Exts[[#This Row],[cTB60]]-$AA$7)</f>
        <v>0</v>
      </c>
      <c r="AC710" s="69">
        <f>IF(Exts[[#This Row],[cTB68]]=DATE(2099,1,1), 0, Exts[[#This Row],[cTB68]]-$AA$8)</f>
        <v>0</v>
      </c>
      <c r="AD710" s="70">
        <f t="shared" si="23"/>
        <v>692</v>
      </c>
      <c r="AE710" s="70"/>
      <c r="AF710" s="70">
        <f>IF(Exts[[#This Row],[OID]], INDEX( Exts[], MATCH(Exts[[#This Row],[OID]],Exts[ID],0), MATCH("avgusers", Exts[#Headers],0) )+1, Exts[[#This Row],[avgusers]])</f>
        <v>15</v>
      </c>
      <c r="AG710" s="70"/>
      <c r="AH710" s="70"/>
      <c r="AI710" s="70"/>
    </row>
    <row r="711" spans="1:35" x14ac:dyDescent="0.35">
      <c r="A711" s="72">
        <v>4824</v>
      </c>
      <c r="B711" s="72" t="s">
        <v>1271</v>
      </c>
      <c r="C711" s="72">
        <v>15</v>
      </c>
      <c r="D711" s="72">
        <v>21</v>
      </c>
      <c r="E711" s="68">
        <v>40844</v>
      </c>
      <c r="F711" s="72">
        <v>3</v>
      </c>
      <c r="G711" s="72">
        <v>24</v>
      </c>
      <c r="H711" s="72">
        <v>0</v>
      </c>
      <c r="I711" s="72">
        <v>1</v>
      </c>
      <c r="J711" s="72" t="s">
        <v>412</v>
      </c>
      <c r="K711" s="72">
        <v>9429</v>
      </c>
      <c r="L711" s="72"/>
      <c r="M711" s="72"/>
      <c r="N711" s="68">
        <v>72686</v>
      </c>
      <c r="O711" s="68">
        <v>72686</v>
      </c>
      <c r="P711" s="68">
        <v>72686</v>
      </c>
      <c r="Q711" s="68">
        <v>72686</v>
      </c>
      <c r="R711" s="72" t="s">
        <v>5290</v>
      </c>
      <c r="S711" s="72" t="s">
        <v>3058</v>
      </c>
      <c r="T711" s="70">
        <f>IF(Exts[cTB52]=DATE(2099,1,1), 0, IF(Exts[minV]&gt;52, 1, 2))</f>
        <v>0</v>
      </c>
      <c r="U711" s="69">
        <f t="shared" si="22"/>
        <v>0</v>
      </c>
      <c r="V711" s="69">
        <f>IF(Exts[cTB60]=DATE(2099,1,1), 0, IF(Exts[minV]&gt;60.9, 1, 2))</f>
        <v>0</v>
      </c>
      <c r="W711" s="70">
        <f>IF(Exts[cTB61-67]=DATE(2099,1,1), 0, IF(Exts[minV]&gt;67.9, 1, 2))</f>
        <v>0</v>
      </c>
      <c r="X711" s="70">
        <f>IF( OR( Exts[cTB68]=DATE(2099,1,1), Exts[Mext]=0 ), 0, IF( OR( Exts[maxV]&lt;68, Exts[minV]&gt;68 ), 2, 3)  )</f>
        <v>0</v>
      </c>
      <c r="Y711" s="71">
        <f>IF(SUBTOTAL(3,Exts[avgusers]),Exts[avgusers],0)</f>
        <v>15</v>
      </c>
      <c r="Z711" s="69">
        <f ca="1">IF(SUBTOTAL(3,Exts[CurVersion]),TODAY()-Exts[CurVersion],0)</f>
        <v>2881</v>
      </c>
      <c r="AA711" s="69">
        <f>IF(Exts[cTB52]=DATE(2099,1,1), 0, Exts[cTB52]-$AA$6)</f>
        <v>0</v>
      </c>
      <c r="AB711" s="69">
        <f>IF(Exts[[#This Row],[cTB60]]=DATE(2099,1,1), 0, Exts[[#This Row],[cTB60]]-$AA$7)</f>
        <v>0</v>
      </c>
      <c r="AC711" s="69">
        <f>IF(Exts[[#This Row],[cTB68]]=DATE(2099,1,1), 0, Exts[[#This Row],[cTB68]]-$AA$8)</f>
        <v>0</v>
      </c>
      <c r="AD711" s="70">
        <f t="shared" si="23"/>
        <v>693</v>
      </c>
      <c r="AE711" s="70"/>
      <c r="AF711" s="70">
        <f>IF(Exts[[#This Row],[OID]], INDEX( Exts[], MATCH(Exts[[#This Row],[OID]],Exts[ID],0), MATCH("avgusers", Exts[#Headers],0) )+1, Exts[[#This Row],[avgusers]])</f>
        <v>15</v>
      </c>
      <c r="AG711" s="70"/>
      <c r="AH711" s="70"/>
      <c r="AI711" s="70"/>
    </row>
    <row r="712" spans="1:35" x14ac:dyDescent="0.35">
      <c r="A712" s="72">
        <v>394970</v>
      </c>
      <c r="B712" s="72" t="s">
        <v>1302</v>
      </c>
      <c r="C712" s="72">
        <v>15</v>
      </c>
      <c r="D712" s="72">
        <v>22</v>
      </c>
      <c r="E712" s="68">
        <v>41179</v>
      </c>
      <c r="F712" s="72">
        <v>8</v>
      </c>
      <c r="G712" s="72">
        <v>19</v>
      </c>
      <c r="H712" s="72">
        <v>0</v>
      </c>
      <c r="I712" s="72">
        <v>1</v>
      </c>
      <c r="J712" s="72" t="s">
        <v>30</v>
      </c>
      <c r="K712" s="72">
        <v>5389259</v>
      </c>
      <c r="L712" s="72"/>
      <c r="M712" s="72"/>
      <c r="N712" s="68">
        <v>72686</v>
      </c>
      <c r="O712" s="68">
        <v>72686</v>
      </c>
      <c r="P712" s="68">
        <v>72686</v>
      </c>
      <c r="Q712" s="68">
        <v>72686</v>
      </c>
      <c r="R712" s="72" t="s">
        <v>6081</v>
      </c>
      <c r="S712" s="72" t="s">
        <v>3058</v>
      </c>
      <c r="T712" s="70">
        <f>IF(Exts[cTB52]=DATE(2099,1,1), 0, IF(Exts[minV]&gt;52, 1, 2))</f>
        <v>0</v>
      </c>
      <c r="U712" s="69">
        <f t="shared" si="22"/>
        <v>0</v>
      </c>
      <c r="V712" s="69">
        <f>IF(Exts[cTB60]=DATE(2099,1,1), 0, IF(Exts[minV]&gt;60.9, 1, 2))</f>
        <v>0</v>
      </c>
      <c r="W712" s="70">
        <f>IF(Exts[cTB61-67]=DATE(2099,1,1), 0, IF(Exts[minV]&gt;67.9, 1, 2))</f>
        <v>0</v>
      </c>
      <c r="X712" s="70">
        <f>IF( OR( Exts[cTB68]=DATE(2099,1,1), Exts[Mext]=0 ), 0, IF( OR( Exts[maxV]&lt;68, Exts[minV]&gt;68 ), 2, 3)  )</f>
        <v>0</v>
      </c>
      <c r="Y712" s="71">
        <f>IF(SUBTOTAL(3,Exts[avgusers]),Exts[avgusers],0)</f>
        <v>15</v>
      </c>
      <c r="Z712" s="69">
        <f ca="1">IF(SUBTOTAL(3,Exts[CurVersion]),TODAY()-Exts[CurVersion],0)</f>
        <v>2546</v>
      </c>
      <c r="AA712" s="69">
        <f>IF(Exts[cTB52]=DATE(2099,1,1), 0, Exts[cTB52]-$AA$6)</f>
        <v>0</v>
      </c>
      <c r="AB712" s="69">
        <f>IF(Exts[[#This Row],[cTB60]]=DATE(2099,1,1), 0, Exts[[#This Row],[cTB60]]-$AA$7)</f>
        <v>0</v>
      </c>
      <c r="AC712" s="69">
        <f>IF(Exts[[#This Row],[cTB68]]=DATE(2099,1,1), 0, Exts[[#This Row],[cTB68]]-$AA$8)</f>
        <v>0</v>
      </c>
      <c r="AD712" s="70">
        <f t="shared" si="23"/>
        <v>694</v>
      </c>
      <c r="AE712" s="70"/>
      <c r="AF712" s="70">
        <f>IF(Exts[[#This Row],[OID]], INDEX( Exts[], MATCH(Exts[[#This Row],[OID]],Exts[ID],0), MATCH("avgusers", Exts[#Headers],0) )+1, Exts[[#This Row],[avgusers]])</f>
        <v>15</v>
      </c>
      <c r="AG712" s="70"/>
      <c r="AH712" s="70"/>
      <c r="AI712" s="70"/>
    </row>
    <row r="713" spans="1:35" x14ac:dyDescent="0.35">
      <c r="A713" s="72">
        <v>467960</v>
      </c>
      <c r="B713" s="72" t="s">
        <v>1274</v>
      </c>
      <c r="C713" s="72">
        <v>15</v>
      </c>
      <c r="D713" s="72">
        <v>27</v>
      </c>
      <c r="E713" s="68">
        <v>41694</v>
      </c>
      <c r="F713" s="72">
        <v>2</v>
      </c>
      <c r="G713" s="72">
        <v>31</v>
      </c>
      <c r="H713" s="72">
        <v>0</v>
      </c>
      <c r="I713" s="72">
        <v>1</v>
      </c>
      <c r="J713" s="72" t="s">
        <v>1275</v>
      </c>
      <c r="K713" s="72">
        <v>6140639</v>
      </c>
      <c r="L713" s="72"/>
      <c r="M713" s="72"/>
      <c r="N713" s="68">
        <v>72686</v>
      </c>
      <c r="O713" s="68">
        <v>72686</v>
      </c>
      <c r="P713" s="68">
        <v>72686</v>
      </c>
      <c r="Q713" s="68">
        <v>72686</v>
      </c>
      <c r="R713" s="72" t="s">
        <v>6237</v>
      </c>
      <c r="S713" s="72" t="s">
        <v>3058</v>
      </c>
      <c r="T713" s="70">
        <f>IF(Exts[cTB52]=DATE(2099,1,1), 0, IF(Exts[minV]&gt;52, 1, 2))</f>
        <v>0</v>
      </c>
      <c r="U713" s="69">
        <f t="shared" si="22"/>
        <v>0</v>
      </c>
      <c r="V713" s="69">
        <f>IF(Exts[cTB60]=DATE(2099,1,1), 0, IF(Exts[minV]&gt;60.9, 1, 2))</f>
        <v>0</v>
      </c>
      <c r="W713" s="70">
        <f>IF(Exts[cTB61-67]=DATE(2099,1,1), 0, IF(Exts[minV]&gt;67.9, 1, 2))</f>
        <v>0</v>
      </c>
      <c r="X713" s="70">
        <f>IF( OR( Exts[cTB68]=DATE(2099,1,1), Exts[Mext]=0 ), 0, IF( OR( Exts[maxV]&lt;68, Exts[minV]&gt;68 ), 2, 3)  )</f>
        <v>0</v>
      </c>
      <c r="Y713" s="71">
        <f>IF(SUBTOTAL(3,Exts[avgusers]),Exts[avgusers],0)</f>
        <v>15</v>
      </c>
      <c r="Z713" s="69">
        <f ca="1">IF(SUBTOTAL(3,Exts[CurVersion]),TODAY()-Exts[CurVersion],0)</f>
        <v>2031</v>
      </c>
      <c r="AA713" s="69">
        <f>IF(Exts[cTB52]=DATE(2099,1,1), 0, Exts[cTB52]-$AA$6)</f>
        <v>0</v>
      </c>
      <c r="AB713" s="69">
        <f>IF(Exts[[#This Row],[cTB60]]=DATE(2099,1,1), 0, Exts[[#This Row],[cTB60]]-$AA$7)</f>
        <v>0</v>
      </c>
      <c r="AC713" s="69">
        <f>IF(Exts[[#This Row],[cTB68]]=DATE(2099,1,1), 0, Exts[[#This Row],[cTB68]]-$AA$8)</f>
        <v>0</v>
      </c>
      <c r="AD713" s="70">
        <f t="shared" si="23"/>
        <v>695</v>
      </c>
      <c r="AE713" s="70"/>
      <c r="AF713" s="70">
        <f>IF(Exts[[#This Row],[OID]], INDEX( Exts[], MATCH(Exts[[#This Row],[OID]],Exts[ID],0), MATCH("avgusers", Exts[#Headers],0) )+1, Exts[[#This Row],[avgusers]])</f>
        <v>15</v>
      </c>
      <c r="AG713" s="70"/>
      <c r="AH713" s="70"/>
      <c r="AI713" s="70"/>
    </row>
    <row r="714" spans="1:35" x14ac:dyDescent="0.35">
      <c r="A714" s="72">
        <v>659092</v>
      </c>
      <c r="B714" s="72" t="s">
        <v>1352</v>
      </c>
      <c r="C714" s="72">
        <v>15</v>
      </c>
      <c r="D714" s="72">
        <v>25</v>
      </c>
      <c r="E714" s="68">
        <v>42318</v>
      </c>
      <c r="F714" s="72">
        <v>17</v>
      </c>
      <c r="G714" s="72">
        <v>45</v>
      </c>
      <c r="H714" s="72">
        <v>0</v>
      </c>
      <c r="I714" s="72">
        <v>1</v>
      </c>
      <c r="J714" s="72" t="s">
        <v>1353</v>
      </c>
      <c r="K714" s="72">
        <v>11940426</v>
      </c>
      <c r="L714" s="72"/>
      <c r="M714" s="72"/>
      <c r="N714" s="68">
        <v>72686</v>
      </c>
      <c r="O714" s="68">
        <v>72686</v>
      </c>
      <c r="P714" s="68">
        <v>72686</v>
      </c>
      <c r="Q714" s="68">
        <v>72686</v>
      </c>
      <c r="R714" s="72" t="s">
        <v>6481</v>
      </c>
      <c r="S714" s="72" t="s">
        <v>3058</v>
      </c>
      <c r="T714" s="70">
        <f>IF(Exts[cTB52]=DATE(2099,1,1), 0, IF(Exts[minV]&gt;52, 1, 2))</f>
        <v>0</v>
      </c>
      <c r="U714" s="69">
        <f t="shared" si="22"/>
        <v>0</v>
      </c>
      <c r="V714" s="69">
        <f>IF(Exts[cTB60]=DATE(2099,1,1), 0, IF(Exts[minV]&gt;60.9, 1, 2))</f>
        <v>0</v>
      </c>
      <c r="W714" s="70">
        <f>IF(Exts[cTB61-67]=DATE(2099,1,1), 0, IF(Exts[minV]&gt;67.9, 1, 2))</f>
        <v>0</v>
      </c>
      <c r="X714" s="70">
        <f>IF( OR( Exts[cTB68]=DATE(2099,1,1), Exts[Mext]=0 ), 0, IF( OR( Exts[maxV]&lt;68, Exts[minV]&gt;68 ), 2, 3)  )</f>
        <v>0</v>
      </c>
      <c r="Y714" s="71">
        <f>IF(SUBTOTAL(3,Exts[avgusers]),Exts[avgusers],0)</f>
        <v>15</v>
      </c>
      <c r="Z714" s="69">
        <f ca="1">IF(SUBTOTAL(3,Exts[CurVersion]),TODAY()-Exts[CurVersion],0)</f>
        <v>1407</v>
      </c>
      <c r="AA714" s="69">
        <f>IF(Exts[cTB52]=DATE(2099,1,1), 0, Exts[cTB52]-$AA$6)</f>
        <v>0</v>
      </c>
      <c r="AB714" s="69">
        <f>IF(Exts[[#This Row],[cTB60]]=DATE(2099,1,1), 0, Exts[[#This Row],[cTB60]]-$AA$7)</f>
        <v>0</v>
      </c>
      <c r="AC714" s="69">
        <f>IF(Exts[[#This Row],[cTB68]]=DATE(2099,1,1), 0, Exts[[#This Row],[cTB68]]-$AA$8)</f>
        <v>0</v>
      </c>
      <c r="AD714" s="70">
        <f t="shared" si="23"/>
        <v>696</v>
      </c>
      <c r="AE714" s="70"/>
      <c r="AF714" s="70">
        <f>IF(Exts[[#This Row],[OID]], INDEX( Exts[], MATCH(Exts[[#This Row],[OID]],Exts[ID],0), MATCH("avgusers", Exts[#Headers],0) )+1, Exts[[#This Row],[avgusers]])</f>
        <v>15</v>
      </c>
      <c r="AG714" s="70"/>
      <c r="AH714" s="70"/>
      <c r="AI714" s="70"/>
    </row>
    <row r="715" spans="1:35" x14ac:dyDescent="0.35">
      <c r="A715" s="72">
        <v>781108</v>
      </c>
      <c r="B715" s="72" t="s">
        <v>1304</v>
      </c>
      <c r="C715" s="72">
        <v>15</v>
      </c>
      <c r="D715" s="72">
        <v>40</v>
      </c>
      <c r="E715" s="68">
        <v>42824</v>
      </c>
      <c r="F715" s="72">
        <v>38</v>
      </c>
      <c r="G715" s="72">
        <v>49</v>
      </c>
      <c r="H715" s="72">
        <v>0</v>
      </c>
      <c r="I715" s="72">
        <v>1</v>
      </c>
      <c r="J715" s="72" t="s">
        <v>1304</v>
      </c>
      <c r="K715" s="72">
        <v>12798516</v>
      </c>
      <c r="L715" s="72"/>
      <c r="M715" s="72"/>
      <c r="N715" s="68">
        <v>72686</v>
      </c>
      <c r="O715" s="68">
        <v>72686</v>
      </c>
      <c r="P715" s="68">
        <v>72686</v>
      </c>
      <c r="Q715" s="68">
        <v>72686</v>
      </c>
      <c r="R715" s="72" t="s">
        <v>6606</v>
      </c>
      <c r="S715" s="72" t="s">
        <v>6607</v>
      </c>
      <c r="T715" s="70">
        <f>IF(Exts[cTB52]=DATE(2099,1,1), 0, IF(Exts[minV]&gt;52, 1, 2))</f>
        <v>0</v>
      </c>
      <c r="U715" s="69">
        <f t="shared" si="22"/>
        <v>0</v>
      </c>
      <c r="V715" s="69">
        <f>IF(Exts[cTB60]=DATE(2099,1,1), 0, IF(Exts[minV]&gt;60.9, 1, 2))</f>
        <v>0</v>
      </c>
      <c r="W715" s="70">
        <f>IF(Exts[cTB61-67]=DATE(2099,1,1), 0, IF(Exts[minV]&gt;67.9, 1, 2))</f>
        <v>0</v>
      </c>
      <c r="X715" s="70">
        <f>IF( OR( Exts[cTB68]=DATE(2099,1,1), Exts[Mext]=0 ), 0, IF( OR( Exts[maxV]&lt;68, Exts[minV]&gt;68 ), 2, 3)  )</f>
        <v>0</v>
      </c>
      <c r="Y715" s="71">
        <f>IF(SUBTOTAL(3,Exts[avgusers]),Exts[avgusers],0)</f>
        <v>15</v>
      </c>
      <c r="Z715" s="69">
        <f ca="1">IF(SUBTOTAL(3,Exts[CurVersion]),TODAY()-Exts[CurVersion],0)</f>
        <v>901</v>
      </c>
      <c r="AA715" s="69">
        <f>IF(Exts[cTB52]=DATE(2099,1,1), 0, Exts[cTB52]-$AA$6)</f>
        <v>0</v>
      </c>
      <c r="AB715" s="69">
        <f>IF(Exts[[#This Row],[cTB60]]=DATE(2099,1,1), 0, Exts[[#This Row],[cTB60]]-$AA$7)</f>
        <v>0</v>
      </c>
      <c r="AC715" s="69">
        <f>IF(Exts[[#This Row],[cTB68]]=DATE(2099,1,1), 0, Exts[[#This Row],[cTB68]]-$AA$8)</f>
        <v>0</v>
      </c>
      <c r="AD715" s="70">
        <f t="shared" si="23"/>
        <v>697</v>
      </c>
      <c r="AE715" s="70"/>
      <c r="AF715" s="70">
        <f>IF(Exts[[#This Row],[OID]], INDEX( Exts[], MATCH(Exts[[#This Row],[OID]],Exts[ID],0), MATCH("avgusers", Exts[#Headers],0) )+1, Exts[[#This Row],[avgusers]])</f>
        <v>15</v>
      </c>
      <c r="AG715" s="70"/>
      <c r="AH715" s="70"/>
      <c r="AI715" s="70"/>
    </row>
    <row r="716" spans="1:35" x14ac:dyDescent="0.35">
      <c r="A716" s="72">
        <v>286843</v>
      </c>
      <c r="B716" s="72" t="s">
        <v>1280</v>
      </c>
      <c r="C716" s="72">
        <v>14</v>
      </c>
      <c r="D716" s="72">
        <v>22</v>
      </c>
      <c r="E716" s="68">
        <v>40617</v>
      </c>
      <c r="F716" s="72">
        <v>3.1</v>
      </c>
      <c r="G716" s="72">
        <v>31</v>
      </c>
      <c r="H716" s="72">
        <v>0</v>
      </c>
      <c r="I716" s="72">
        <v>1</v>
      </c>
      <c r="J716" s="72" t="s">
        <v>447</v>
      </c>
      <c r="K716" s="72">
        <v>5645847</v>
      </c>
      <c r="L716" s="72"/>
      <c r="M716" s="72"/>
      <c r="N716" s="68">
        <v>72686</v>
      </c>
      <c r="O716" s="68">
        <v>72686</v>
      </c>
      <c r="P716" s="68">
        <v>72686</v>
      </c>
      <c r="Q716" s="68">
        <v>72686</v>
      </c>
      <c r="R716" s="72" t="s">
        <v>5801</v>
      </c>
      <c r="S716" s="72" t="s">
        <v>3058</v>
      </c>
      <c r="T716" s="70">
        <f>IF(Exts[cTB52]=DATE(2099,1,1), 0, IF(Exts[minV]&gt;52, 1, 2))</f>
        <v>0</v>
      </c>
      <c r="U716" s="69">
        <f t="shared" si="22"/>
        <v>0</v>
      </c>
      <c r="V716" s="69">
        <f>IF(Exts[cTB60]=DATE(2099,1,1), 0, IF(Exts[minV]&gt;60.9, 1, 2))</f>
        <v>0</v>
      </c>
      <c r="W716" s="70">
        <f>IF(Exts[cTB61-67]=DATE(2099,1,1), 0, IF(Exts[minV]&gt;67.9, 1, 2))</f>
        <v>0</v>
      </c>
      <c r="X716" s="70">
        <f>IF( OR( Exts[cTB68]=DATE(2099,1,1), Exts[Mext]=0 ), 0, IF( OR( Exts[maxV]&lt;68, Exts[minV]&gt;68 ), 2, 3)  )</f>
        <v>0</v>
      </c>
      <c r="Y716" s="71">
        <f>IF(SUBTOTAL(3,Exts[avgusers]),Exts[avgusers],0)</f>
        <v>14</v>
      </c>
      <c r="Z716" s="69">
        <f ca="1">IF(SUBTOTAL(3,Exts[CurVersion]),TODAY()-Exts[CurVersion],0)</f>
        <v>3108</v>
      </c>
      <c r="AA716" s="69">
        <f>IF(Exts[cTB52]=DATE(2099,1,1), 0, Exts[cTB52]-$AA$6)</f>
        <v>0</v>
      </c>
      <c r="AB716" s="69">
        <f>IF(Exts[[#This Row],[cTB60]]=DATE(2099,1,1), 0, Exts[[#This Row],[cTB60]]-$AA$7)</f>
        <v>0</v>
      </c>
      <c r="AC716" s="69">
        <f>IF(Exts[[#This Row],[cTB68]]=DATE(2099,1,1), 0, Exts[[#This Row],[cTB68]]-$AA$8)</f>
        <v>0</v>
      </c>
      <c r="AD716" s="70">
        <f t="shared" si="23"/>
        <v>698</v>
      </c>
      <c r="AE716" s="70"/>
      <c r="AF716" s="70">
        <f>IF(Exts[[#This Row],[OID]], INDEX( Exts[], MATCH(Exts[[#This Row],[OID]],Exts[ID],0), MATCH("avgusers", Exts[#Headers],0) )+1, Exts[[#This Row],[avgusers]])</f>
        <v>14</v>
      </c>
      <c r="AG716" s="70"/>
      <c r="AH716" s="70"/>
      <c r="AI716" s="70"/>
    </row>
    <row r="717" spans="1:35" x14ac:dyDescent="0.35">
      <c r="A717" s="72">
        <v>344856</v>
      </c>
      <c r="B717" s="72" t="s">
        <v>2214</v>
      </c>
      <c r="C717" s="72">
        <v>14</v>
      </c>
      <c r="D717" s="72">
        <v>21</v>
      </c>
      <c r="E717" s="68">
        <v>40836</v>
      </c>
      <c r="F717" s="72">
        <v>3</v>
      </c>
      <c r="G717" s="72">
        <v>24</v>
      </c>
      <c r="H717" s="72">
        <v>0</v>
      </c>
      <c r="I717" s="72">
        <v>1</v>
      </c>
      <c r="J717" s="72" t="s">
        <v>447</v>
      </c>
      <c r="K717" s="72">
        <v>5645847</v>
      </c>
      <c r="L717" s="72"/>
      <c r="M717" s="72"/>
      <c r="N717" s="68">
        <v>72686</v>
      </c>
      <c r="O717" s="68">
        <v>72686</v>
      </c>
      <c r="P717" s="68">
        <v>72686</v>
      </c>
      <c r="Q717" s="68">
        <v>72686</v>
      </c>
      <c r="R717" s="72" t="s">
        <v>5931</v>
      </c>
      <c r="S717" s="72" t="s">
        <v>3058</v>
      </c>
      <c r="T717" s="70">
        <f>IF(Exts[cTB52]=DATE(2099,1,1), 0, IF(Exts[minV]&gt;52, 1, 2))</f>
        <v>0</v>
      </c>
      <c r="U717" s="69">
        <f t="shared" si="22"/>
        <v>0</v>
      </c>
      <c r="V717" s="69">
        <f>IF(Exts[cTB60]=DATE(2099,1,1), 0, IF(Exts[minV]&gt;60.9, 1, 2))</f>
        <v>0</v>
      </c>
      <c r="W717" s="70">
        <f>IF(Exts[cTB61-67]=DATE(2099,1,1), 0, IF(Exts[minV]&gt;67.9, 1, 2))</f>
        <v>0</v>
      </c>
      <c r="X717" s="70">
        <f>IF( OR( Exts[cTB68]=DATE(2099,1,1), Exts[Mext]=0 ), 0, IF( OR( Exts[maxV]&lt;68, Exts[minV]&gt;68 ), 2, 3)  )</f>
        <v>0</v>
      </c>
      <c r="Y717" s="71">
        <f>IF(SUBTOTAL(3,Exts[avgusers]),Exts[avgusers],0)</f>
        <v>14</v>
      </c>
      <c r="Z717" s="69">
        <f ca="1">IF(SUBTOTAL(3,Exts[CurVersion]),TODAY()-Exts[CurVersion],0)</f>
        <v>2889</v>
      </c>
      <c r="AA717" s="69">
        <f>IF(Exts[cTB52]=DATE(2099,1,1), 0, Exts[cTB52]-$AA$6)</f>
        <v>0</v>
      </c>
      <c r="AB717" s="69">
        <f>IF(Exts[[#This Row],[cTB60]]=DATE(2099,1,1), 0, Exts[[#This Row],[cTB60]]-$AA$7)</f>
        <v>0</v>
      </c>
      <c r="AC717" s="69">
        <f>IF(Exts[[#This Row],[cTB68]]=DATE(2099,1,1), 0, Exts[[#This Row],[cTB68]]-$AA$8)</f>
        <v>0</v>
      </c>
      <c r="AD717" s="70">
        <f t="shared" si="23"/>
        <v>699</v>
      </c>
      <c r="AE717" s="70"/>
      <c r="AF717" s="70">
        <f>IF(Exts[[#This Row],[OID]], INDEX( Exts[], MATCH(Exts[[#This Row],[OID]],Exts[ID],0), MATCH("avgusers", Exts[#Headers],0) )+1, Exts[[#This Row],[avgusers]])</f>
        <v>14</v>
      </c>
      <c r="AG717" s="70"/>
      <c r="AH717" s="70"/>
      <c r="AI717" s="70"/>
    </row>
    <row r="718" spans="1:35" x14ac:dyDescent="0.35">
      <c r="A718" s="72">
        <v>406846</v>
      </c>
      <c r="B718" s="72" t="s">
        <v>1310</v>
      </c>
      <c r="C718" s="72">
        <v>14</v>
      </c>
      <c r="D718" s="72">
        <v>22</v>
      </c>
      <c r="E718" s="68">
        <v>41222</v>
      </c>
      <c r="F718" s="72">
        <v>3</v>
      </c>
      <c r="G718" s="72">
        <v>31</v>
      </c>
      <c r="H718" s="72">
        <v>0</v>
      </c>
      <c r="I718" s="72">
        <v>1</v>
      </c>
      <c r="J718" s="72" t="s">
        <v>1311</v>
      </c>
      <c r="K718" s="72">
        <v>6661150</v>
      </c>
      <c r="L718" s="72"/>
      <c r="M718" s="72"/>
      <c r="N718" s="68">
        <v>72686</v>
      </c>
      <c r="O718" s="68">
        <v>72686</v>
      </c>
      <c r="P718" s="68">
        <v>72686</v>
      </c>
      <c r="Q718" s="68">
        <v>72686</v>
      </c>
      <c r="R718" s="72" t="s">
        <v>6118</v>
      </c>
      <c r="S718" s="72" t="s">
        <v>3058</v>
      </c>
      <c r="T718" s="70">
        <f>IF(Exts[cTB52]=DATE(2099,1,1), 0, IF(Exts[minV]&gt;52, 1, 2))</f>
        <v>0</v>
      </c>
      <c r="U718" s="69">
        <f t="shared" si="22"/>
        <v>0</v>
      </c>
      <c r="V718" s="69">
        <f>IF(Exts[cTB60]=DATE(2099,1,1), 0, IF(Exts[minV]&gt;60.9, 1, 2))</f>
        <v>0</v>
      </c>
      <c r="W718" s="70">
        <f>IF(Exts[cTB61-67]=DATE(2099,1,1), 0, IF(Exts[minV]&gt;67.9, 1, 2))</f>
        <v>0</v>
      </c>
      <c r="X718" s="70">
        <f>IF( OR( Exts[cTB68]=DATE(2099,1,1), Exts[Mext]=0 ), 0, IF( OR( Exts[maxV]&lt;68, Exts[minV]&gt;68 ), 2, 3)  )</f>
        <v>0</v>
      </c>
      <c r="Y718" s="71">
        <f>IF(SUBTOTAL(3,Exts[avgusers]),Exts[avgusers],0)</f>
        <v>14</v>
      </c>
      <c r="Z718" s="69">
        <f ca="1">IF(SUBTOTAL(3,Exts[CurVersion]),TODAY()-Exts[CurVersion],0)</f>
        <v>2503</v>
      </c>
      <c r="AA718" s="69">
        <f>IF(Exts[cTB52]=DATE(2099,1,1), 0, Exts[cTB52]-$AA$6)</f>
        <v>0</v>
      </c>
      <c r="AB718" s="69">
        <f>IF(Exts[[#This Row],[cTB60]]=DATE(2099,1,1), 0, Exts[[#This Row],[cTB60]]-$AA$7)</f>
        <v>0</v>
      </c>
      <c r="AC718" s="69">
        <f>IF(Exts[[#This Row],[cTB68]]=DATE(2099,1,1), 0, Exts[[#This Row],[cTB68]]-$AA$8)</f>
        <v>0</v>
      </c>
      <c r="AD718" s="70">
        <f t="shared" si="23"/>
        <v>700</v>
      </c>
      <c r="AE718" s="70"/>
      <c r="AF718" s="70">
        <f>IF(Exts[[#This Row],[OID]], INDEX( Exts[], MATCH(Exts[[#This Row],[OID]],Exts[ID],0), MATCH("avgusers", Exts[#Headers],0) )+1, Exts[[#This Row],[avgusers]])</f>
        <v>14</v>
      </c>
      <c r="AG718" s="70"/>
      <c r="AH718" s="70"/>
      <c r="AI718" s="70"/>
    </row>
    <row r="719" spans="1:35" x14ac:dyDescent="0.35">
      <c r="A719" s="72">
        <v>435948</v>
      </c>
      <c r="B719" s="72" t="s">
        <v>711</v>
      </c>
      <c r="C719" s="72">
        <v>14</v>
      </c>
      <c r="D719" s="72">
        <v>51</v>
      </c>
      <c r="E719" s="68">
        <v>41402</v>
      </c>
      <c r="F719" s="72">
        <v>3</v>
      </c>
      <c r="G719" s="72">
        <v>31</v>
      </c>
      <c r="H719" s="72">
        <v>0</v>
      </c>
      <c r="I719" s="72">
        <v>1</v>
      </c>
      <c r="J719" s="72" t="s">
        <v>460</v>
      </c>
      <c r="K719" s="72">
        <v>5784219</v>
      </c>
      <c r="L719" s="72"/>
      <c r="M719" s="72"/>
      <c r="N719" s="68">
        <v>72686</v>
      </c>
      <c r="O719" s="68">
        <v>72686</v>
      </c>
      <c r="P719" s="68">
        <v>72686</v>
      </c>
      <c r="Q719" s="68">
        <v>72686</v>
      </c>
      <c r="R719" s="72" t="s">
        <v>6179</v>
      </c>
      <c r="S719" s="72" t="s">
        <v>3058</v>
      </c>
      <c r="T719" s="70">
        <f>IF(Exts[cTB52]=DATE(2099,1,1), 0, IF(Exts[minV]&gt;52, 1, 2))</f>
        <v>0</v>
      </c>
      <c r="U719" s="69">
        <f t="shared" si="22"/>
        <v>0</v>
      </c>
      <c r="V719" s="69">
        <f>IF(Exts[cTB60]=DATE(2099,1,1), 0, IF(Exts[minV]&gt;60.9, 1, 2))</f>
        <v>0</v>
      </c>
      <c r="W719" s="70">
        <f>IF(Exts[cTB61-67]=DATE(2099,1,1), 0, IF(Exts[minV]&gt;67.9, 1, 2))</f>
        <v>0</v>
      </c>
      <c r="X719" s="70">
        <f>IF( OR( Exts[cTB68]=DATE(2099,1,1), Exts[Mext]=0 ), 0, IF( OR( Exts[maxV]&lt;68, Exts[minV]&gt;68 ), 2, 3)  )</f>
        <v>0</v>
      </c>
      <c r="Y719" s="71">
        <f>IF(SUBTOTAL(3,Exts[avgusers]),Exts[avgusers],0)</f>
        <v>14</v>
      </c>
      <c r="Z719" s="69">
        <f ca="1">IF(SUBTOTAL(3,Exts[CurVersion]),TODAY()-Exts[CurVersion],0)</f>
        <v>2323</v>
      </c>
      <c r="AA719" s="69">
        <f>IF(Exts[cTB52]=DATE(2099,1,1), 0, Exts[cTB52]-$AA$6)</f>
        <v>0</v>
      </c>
      <c r="AB719" s="69">
        <f>IF(Exts[[#This Row],[cTB60]]=DATE(2099,1,1), 0, Exts[[#This Row],[cTB60]]-$AA$7)</f>
        <v>0</v>
      </c>
      <c r="AC719" s="69">
        <f>IF(Exts[[#This Row],[cTB68]]=DATE(2099,1,1), 0, Exts[[#This Row],[cTB68]]-$AA$8)</f>
        <v>0</v>
      </c>
      <c r="AD719" s="70">
        <f t="shared" si="23"/>
        <v>701</v>
      </c>
      <c r="AE719" s="70"/>
      <c r="AF719" s="70">
        <f>IF(Exts[[#This Row],[OID]], INDEX( Exts[], MATCH(Exts[[#This Row],[OID]],Exts[ID],0), MATCH("avgusers", Exts[#Headers],0) )+1, Exts[[#This Row],[avgusers]])</f>
        <v>14</v>
      </c>
      <c r="AG719" s="70"/>
      <c r="AH719" s="70"/>
      <c r="AI719" s="70"/>
    </row>
    <row r="720" spans="1:35" x14ac:dyDescent="0.35">
      <c r="A720" s="72">
        <v>532524</v>
      </c>
      <c r="B720" s="72" t="s">
        <v>1289</v>
      </c>
      <c r="C720" s="72">
        <v>14</v>
      </c>
      <c r="D720" s="72">
        <v>29</v>
      </c>
      <c r="E720" s="68">
        <v>42626</v>
      </c>
      <c r="F720" s="72">
        <v>5</v>
      </c>
      <c r="G720" s="72">
        <v>38</v>
      </c>
      <c r="H720" s="72">
        <v>0</v>
      </c>
      <c r="I720" s="72">
        <v>1</v>
      </c>
      <c r="J720" s="72" t="s">
        <v>1290</v>
      </c>
      <c r="K720" s="72">
        <v>11009602</v>
      </c>
      <c r="L720" s="72"/>
      <c r="M720" s="72"/>
      <c r="N720" s="68">
        <v>72686</v>
      </c>
      <c r="O720" s="68">
        <v>72686</v>
      </c>
      <c r="P720" s="68">
        <v>72686</v>
      </c>
      <c r="Q720" s="68">
        <v>72686</v>
      </c>
      <c r="R720" s="72" t="s">
        <v>6346</v>
      </c>
      <c r="S720" s="72" t="s">
        <v>6347</v>
      </c>
      <c r="T720" s="70">
        <f>IF(Exts[cTB52]=DATE(2099,1,1), 0, IF(Exts[minV]&gt;52, 1, 2))</f>
        <v>0</v>
      </c>
      <c r="U720" s="69">
        <f t="shared" si="22"/>
        <v>0</v>
      </c>
      <c r="V720" s="69">
        <f>IF(Exts[cTB60]=DATE(2099,1,1), 0, IF(Exts[minV]&gt;60.9, 1, 2))</f>
        <v>0</v>
      </c>
      <c r="W720" s="70">
        <f>IF(Exts[cTB61-67]=DATE(2099,1,1), 0, IF(Exts[minV]&gt;67.9, 1, 2))</f>
        <v>0</v>
      </c>
      <c r="X720" s="70">
        <f>IF( OR( Exts[cTB68]=DATE(2099,1,1), Exts[Mext]=0 ), 0, IF( OR( Exts[maxV]&lt;68, Exts[minV]&gt;68 ), 2, 3)  )</f>
        <v>0</v>
      </c>
      <c r="Y720" s="71">
        <f>IF(SUBTOTAL(3,Exts[avgusers]),Exts[avgusers],0)</f>
        <v>14</v>
      </c>
      <c r="Z720" s="69">
        <f ca="1">IF(SUBTOTAL(3,Exts[CurVersion]),TODAY()-Exts[CurVersion],0)</f>
        <v>1099</v>
      </c>
      <c r="AA720" s="69">
        <f>IF(Exts[cTB52]=DATE(2099,1,1), 0, Exts[cTB52]-$AA$6)</f>
        <v>0</v>
      </c>
      <c r="AB720" s="69">
        <f>IF(Exts[[#This Row],[cTB60]]=DATE(2099,1,1), 0, Exts[[#This Row],[cTB60]]-$AA$7)</f>
        <v>0</v>
      </c>
      <c r="AC720" s="69">
        <f>IF(Exts[[#This Row],[cTB68]]=DATE(2099,1,1), 0, Exts[[#This Row],[cTB68]]-$AA$8)</f>
        <v>0</v>
      </c>
      <c r="AD720" s="70">
        <f t="shared" si="23"/>
        <v>702</v>
      </c>
      <c r="AE720" s="70"/>
      <c r="AF720" s="70">
        <f>IF(Exts[[#This Row],[OID]], INDEX( Exts[], MATCH(Exts[[#This Row],[OID]],Exts[ID],0), MATCH("avgusers", Exts[#Headers],0) )+1, Exts[[#This Row],[avgusers]])</f>
        <v>14</v>
      </c>
      <c r="AG720" s="70"/>
      <c r="AH720" s="70"/>
      <c r="AI720" s="70"/>
    </row>
    <row r="721" spans="1:35" x14ac:dyDescent="0.35">
      <c r="A721" s="72">
        <v>619096</v>
      </c>
      <c r="B721" s="72" t="s">
        <v>1314</v>
      </c>
      <c r="C721" s="72">
        <v>14</v>
      </c>
      <c r="D721" s="72">
        <v>29</v>
      </c>
      <c r="E721" s="68">
        <v>42161</v>
      </c>
      <c r="F721" s="72">
        <v>20</v>
      </c>
      <c r="G721" s="72">
        <v>42</v>
      </c>
      <c r="H721" s="72">
        <v>0</v>
      </c>
      <c r="I721" s="72">
        <v>1</v>
      </c>
      <c r="J721" s="72" t="s">
        <v>118</v>
      </c>
      <c r="K721" s="72">
        <v>11280414</v>
      </c>
      <c r="L721" s="72"/>
      <c r="M721" s="72"/>
      <c r="N721" s="68">
        <v>72686</v>
      </c>
      <c r="O721" s="68">
        <v>72686</v>
      </c>
      <c r="P721" s="68">
        <v>72686</v>
      </c>
      <c r="Q721" s="68">
        <v>72686</v>
      </c>
      <c r="R721" s="72" t="s">
        <v>6441</v>
      </c>
      <c r="S721" s="72" t="s">
        <v>6381</v>
      </c>
      <c r="T721" s="70">
        <f>IF(Exts[cTB52]=DATE(2099,1,1), 0, IF(Exts[minV]&gt;52, 1, 2))</f>
        <v>0</v>
      </c>
      <c r="U721" s="69">
        <f t="shared" si="22"/>
        <v>0</v>
      </c>
      <c r="V721" s="69">
        <f>IF(Exts[cTB60]=DATE(2099,1,1), 0, IF(Exts[minV]&gt;60.9, 1, 2))</f>
        <v>0</v>
      </c>
      <c r="W721" s="70">
        <f>IF(Exts[cTB61-67]=DATE(2099,1,1), 0, IF(Exts[minV]&gt;67.9, 1, 2))</f>
        <v>0</v>
      </c>
      <c r="X721" s="70">
        <f>IF( OR( Exts[cTB68]=DATE(2099,1,1), Exts[Mext]=0 ), 0, IF( OR( Exts[maxV]&lt;68, Exts[minV]&gt;68 ), 2, 3)  )</f>
        <v>0</v>
      </c>
      <c r="Y721" s="71">
        <f>IF(SUBTOTAL(3,Exts[avgusers]),Exts[avgusers],0)</f>
        <v>14</v>
      </c>
      <c r="Z721" s="69">
        <f ca="1">IF(SUBTOTAL(3,Exts[CurVersion]),TODAY()-Exts[CurVersion],0)</f>
        <v>1564</v>
      </c>
      <c r="AA721" s="69">
        <f>IF(Exts[cTB52]=DATE(2099,1,1), 0, Exts[cTB52]-$AA$6)</f>
        <v>0</v>
      </c>
      <c r="AB721" s="69">
        <f>IF(Exts[[#This Row],[cTB60]]=DATE(2099,1,1), 0, Exts[[#This Row],[cTB60]]-$AA$7)</f>
        <v>0</v>
      </c>
      <c r="AC721" s="69">
        <f>IF(Exts[[#This Row],[cTB68]]=DATE(2099,1,1), 0, Exts[[#This Row],[cTB68]]-$AA$8)</f>
        <v>0</v>
      </c>
      <c r="AD721" s="70">
        <f t="shared" si="23"/>
        <v>703</v>
      </c>
      <c r="AE721" s="70"/>
      <c r="AF721" s="70">
        <f>IF(Exts[[#This Row],[OID]], INDEX( Exts[], MATCH(Exts[[#This Row],[OID]],Exts[ID],0), MATCH("avgusers", Exts[#Headers],0) )+1, Exts[[#This Row],[avgusers]])</f>
        <v>14</v>
      </c>
      <c r="AG721" s="70"/>
      <c r="AH721" s="70"/>
      <c r="AI721" s="70"/>
    </row>
    <row r="722" spans="1:35" x14ac:dyDescent="0.35">
      <c r="A722" s="72">
        <v>620962</v>
      </c>
      <c r="B722" s="72" t="s">
        <v>1307</v>
      </c>
      <c r="C722" s="72">
        <v>14</v>
      </c>
      <c r="D722" s="72">
        <v>29</v>
      </c>
      <c r="E722" s="68">
        <v>42166</v>
      </c>
      <c r="F722" s="72">
        <v>20</v>
      </c>
      <c r="G722" s="72">
        <v>42</v>
      </c>
      <c r="H722" s="72">
        <v>0</v>
      </c>
      <c r="I722" s="72">
        <v>1</v>
      </c>
      <c r="J722" s="72" t="s">
        <v>118</v>
      </c>
      <c r="K722" s="72">
        <v>11280414</v>
      </c>
      <c r="L722" s="72"/>
      <c r="M722" s="72"/>
      <c r="N722" s="68">
        <v>72686</v>
      </c>
      <c r="O722" s="68">
        <v>72686</v>
      </c>
      <c r="P722" s="68">
        <v>72686</v>
      </c>
      <c r="Q722" s="68">
        <v>72686</v>
      </c>
      <c r="R722" s="72" t="s">
        <v>6446</v>
      </c>
      <c r="S722" s="72" t="s">
        <v>6381</v>
      </c>
      <c r="T722" s="70">
        <f>IF(Exts[cTB52]=DATE(2099,1,1), 0, IF(Exts[minV]&gt;52, 1, 2))</f>
        <v>0</v>
      </c>
      <c r="U722" s="69">
        <f t="shared" si="22"/>
        <v>0</v>
      </c>
      <c r="V722" s="69">
        <f>IF(Exts[cTB60]=DATE(2099,1,1), 0, IF(Exts[minV]&gt;60.9, 1, 2))</f>
        <v>0</v>
      </c>
      <c r="W722" s="70">
        <f>IF(Exts[cTB61-67]=DATE(2099,1,1), 0, IF(Exts[minV]&gt;67.9, 1, 2))</f>
        <v>0</v>
      </c>
      <c r="X722" s="70">
        <f>IF( OR( Exts[cTB68]=DATE(2099,1,1), Exts[Mext]=0 ), 0, IF( OR( Exts[maxV]&lt;68, Exts[minV]&gt;68 ), 2, 3)  )</f>
        <v>0</v>
      </c>
      <c r="Y722" s="71">
        <f>IF(SUBTOTAL(3,Exts[avgusers]),Exts[avgusers],0)</f>
        <v>14</v>
      </c>
      <c r="Z722" s="69">
        <f ca="1">IF(SUBTOTAL(3,Exts[CurVersion]),TODAY()-Exts[CurVersion],0)</f>
        <v>1559</v>
      </c>
      <c r="AA722" s="69">
        <f>IF(Exts[cTB52]=DATE(2099,1,1), 0, Exts[cTB52]-$AA$6)</f>
        <v>0</v>
      </c>
      <c r="AB722" s="69">
        <f>IF(Exts[[#This Row],[cTB60]]=DATE(2099,1,1), 0, Exts[[#This Row],[cTB60]]-$AA$7)</f>
        <v>0</v>
      </c>
      <c r="AC722" s="69">
        <f>IF(Exts[[#This Row],[cTB68]]=DATE(2099,1,1), 0, Exts[[#This Row],[cTB68]]-$AA$8)</f>
        <v>0</v>
      </c>
      <c r="AD722" s="70">
        <f t="shared" si="23"/>
        <v>704</v>
      </c>
      <c r="AE722" s="70"/>
      <c r="AF722" s="70">
        <f>IF(Exts[[#This Row],[OID]], INDEX( Exts[], MATCH(Exts[[#This Row],[OID]],Exts[ID],0), MATCH("avgusers", Exts[#Headers],0) )+1, Exts[[#This Row],[avgusers]])</f>
        <v>14</v>
      </c>
      <c r="AG722" s="70"/>
      <c r="AH722" s="70"/>
      <c r="AI722" s="70"/>
    </row>
    <row r="723" spans="1:35" x14ac:dyDescent="0.35">
      <c r="A723" s="72">
        <v>684671</v>
      </c>
      <c r="B723" s="72" t="s">
        <v>1319</v>
      </c>
      <c r="C723" s="72">
        <v>14</v>
      </c>
      <c r="D723" s="72">
        <v>8</v>
      </c>
      <c r="E723" s="68">
        <v>43118</v>
      </c>
      <c r="F723" s="72">
        <v>31</v>
      </c>
      <c r="G723" s="72">
        <v>52</v>
      </c>
      <c r="H723" s="72">
        <v>0</v>
      </c>
      <c r="I723" s="72">
        <v>1</v>
      </c>
      <c r="J723" s="72" t="s">
        <v>76</v>
      </c>
      <c r="K723" s="72">
        <v>182999</v>
      </c>
      <c r="L723" s="72"/>
      <c r="M723" s="72"/>
      <c r="N723" s="68">
        <v>43118</v>
      </c>
      <c r="O723" s="68">
        <v>72686</v>
      </c>
      <c r="P723" s="68">
        <v>72686</v>
      </c>
      <c r="Q723" s="68">
        <v>72686</v>
      </c>
      <c r="R723" s="72" t="s">
        <v>6512</v>
      </c>
      <c r="S723" s="72" t="s">
        <v>3058</v>
      </c>
      <c r="T723" s="70">
        <f>IF(Exts[cTB52]=DATE(2099,1,1), 0, IF(Exts[minV]&gt;52, 1, 2))</f>
        <v>2</v>
      </c>
      <c r="U723" s="69">
        <f t="shared" si="22"/>
        <v>0</v>
      </c>
      <c r="V723" s="69">
        <f>IF(Exts[cTB60]=DATE(2099,1,1), 0, IF(Exts[minV]&gt;60.9, 1, 2))</f>
        <v>0</v>
      </c>
      <c r="W723" s="70">
        <f>IF(Exts[cTB61-67]=DATE(2099,1,1), 0, IF(Exts[minV]&gt;67.9, 1, 2))</f>
        <v>0</v>
      </c>
      <c r="X723" s="70">
        <f>IF( OR( Exts[cTB68]=DATE(2099,1,1), Exts[Mext]=0 ), 0, IF( OR( Exts[maxV]&lt;68, Exts[minV]&gt;68 ), 2, 3)  )</f>
        <v>0</v>
      </c>
      <c r="Y723" s="71">
        <f>IF(SUBTOTAL(3,Exts[avgusers]),Exts[avgusers],0)</f>
        <v>14</v>
      </c>
      <c r="Z723" s="69">
        <f ca="1">IF(SUBTOTAL(3,Exts[CurVersion]),TODAY()-Exts[CurVersion],0)</f>
        <v>607</v>
      </c>
      <c r="AA723" s="69">
        <f>IF(Exts[cTB52]=DATE(2099,1,1), 0, Exts[cTB52]-$AA$6)</f>
        <v>320</v>
      </c>
      <c r="AB723" s="69">
        <f>IF(Exts[[#This Row],[cTB60]]=DATE(2099,1,1), 0, Exts[[#This Row],[cTB60]]-$AA$7)</f>
        <v>0</v>
      </c>
      <c r="AC723" s="69">
        <f>IF(Exts[[#This Row],[cTB68]]=DATE(2099,1,1), 0, Exts[[#This Row],[cTB68]]-$AA$8)</f>
        <v>0</v>
      </c>
      <c r="AD723" s="70">
        <f t="shared" si="23"/>
        <v>705</v>
      </c>
      <c r="AE723" s="70"/>
      <c r="AF723" s="70">
        <f>IF(Exts[[#This Row],[OID]], INDEX( Exts[], MATCH(Exts[[#This Row],[OID]],Exts[ID],0), MATCH("avgusers", Exts[#Headers],0) )+1, Exts[[#This Row],[avgusers]])</f>
        <v>14</v>
      </c>
      <c r="AG723" s="70"/>
      <c r="AH723" s="70"/>
      <c r="AI723" s="70"/>
    </row>
    <row r="724" spans="1:35" x14ac:dyDescent="0.35">
      <c r="A724" s="72">
        <v>946707</v>
      </c>
      <c r="B724" s="72" t="s">
        <v>745</v>
      </c>
      <c r="C724" s="72">
        <v>14</v>
      </c>
      <c r="D724" s="72">
        <v>55</v>
      </c>
      <c r="E724" s="68">
        <v>43651</v>
      </c>
      <c r="F724" s="72">
        <v>1</v>
      </c>
      <c r="G724" s="72">
        <v>60</v>
      </c>
      <c r="H724" s="72">
        <v>0</v>
      </c>
      <c r="I724" s="72">
        <v>1</v>
      </c>
      <c r="J724" s="72" t="s">
        <v>376</v>
      </c>
      <c r="K724" s="72">
        <v>13840130</v>
      </c>
      <c r="L724" s="72"/>
      <c r="M724" s="72"/>
      <c r="N724" s="68">
        <v>43171</v>
      </c>
      <c r="O724" s="68">
        <v>43487</v>
      </c>
      <c r="P724" s="68">
        <v>72686</v>
      </c>
      <c r="Q724" s="68">
        <v>72686</v>
      </c>
      <c r="R724" s="72" t="s">
        <v>6660</v>
      </c>
      <c r="S724" s="72" t="s">
        <v>6661</v>
      </c>
      <c r="T724" s="70">
        <f>IF(Exts[cTB52]=DATE(2099,1,1), 0, IF(Exts[minV]&gt;52, 1, 2))</f>
        <v>2</v>
      </c>
      <c r="U724" s="69">
        <f t="shared" ref="U724:U787" si="24">IF(AND($F724&lt;=58,$G724&gt;=58),1,0)</f>
        <v>1</v>
      </c>
      <c r="V724" s="69">
        <f>IF(Exts[cTB60]=DATE(2099,1,1), 0, IF(Exts[minV]&gt;60.9, 1, 2))</f>
        <v>2</v>
      </c>
      <c r="W724" s="70">
        <f>IF(Exts[cTB61-67]=DATE(2099,1,1), 0, IF(Exts[minV]&gt;67.9, 1, 2))</f>
        <v>0</v>
      </c>
      <c r="X724" s="70">
        <f>IF( OR( Exts[cTB68]=DATE(2099,1,1), Exts[Mext]=0 ), 0, IF( OR( Exts[maxV]&lt;68, Exts[minV]&gt;68 ), 2, 3)  )</f>
        <v>0</v>
      </c>
      <c r="Y724" s="71">
        <f>IF(SUBTOTAL(3,Exts[avgusers]),Exts[avgusers],0)</f>
        <v>14</v>
      </c>
      <c r="Z724" s="69">
        <f ca="1">IF(SUBTOTAL(3,Exts[CurVersion]),TODAY()-Exts[CurVersion],0)</f>
        <v>74</v>
      </c>
      <c r="AA724" s="69">
        <f>IF(Exts[cTB52]=DATE(2099,1,1), 0, Exts[cTB52]-$AA$6)</f>
        <v>373</v>
      </c>
      <c r="AB724" s="69">
        <f>IF(Exts[[#This Row],[cTB60]]=DATE(2099,1,1), 0, Exts[[#This Row],[cTB60]]-$AA$7)</f>
        <v>227</v>
      </c>
      <c r="AC724" s="69">
        <f>IF(Exts[[#This Row],[cTB68]]=DATE(2099,1,1), 0, Exts[[#This Row],[cTB68]]-$AA$8)</f>
        <v>0</v>
      </c>
      <c r="AD724" s="70">
        <f t="shared" ref="AD724:AD787" si="25">ROW()-18</f>
        <v>706</v>
      </c>
      <c r="AE724" s="70"/>
      <c r="AF724" s="70">
        <f>IF(Exts[[#This Row],[OID]], INDEX( Exts[], MATCH(Exts[[#This Row],[OID]],Exts[ID],0), MATCH("avgusers", Exts[#Headers],0) )+1, Exts[[#This Row],[avgusers]])</f>
        <v>14</v>
      </c>
      <c r="AG724" s="70"/>
      <c r="AH724" s="70"/>
      <c r="AI724" s="70"/>
    </row>
    <row r="725" spans="1:35" x14ac:dyDescent="0.35">
      <c r="A725" s="72">
        <v>987661</v>
      </c>
      <c r="B725" s="72" t="s">
        <v>6719</v>
      </c>
      <c r="C725" s="72">
        <v>14</v>
      </c>
      <c r="D725" s="72">
        <v>0</v>
      </c>
      <c r="E725" s="68">
        <v>43704</v>
      </c>
      <c r="F725" s="72">
        <v>68</v>
      </c>
      <c r="G725" s="72">
        <v>69</v>
      </c>
      <c r="H725" s="72">
        <v>1</v>
      </c>
      <c r="I725" s="72">
        <v>1</v>
      </c>
      <c r="J725" s="72" t="s">
        <v>6720</v>
      </c>
      <c r="K725" s="72">
        <v>14169890</v>
      </c>
      <c r="L725" s="72"/>
      <c r="M725" s="72"/>
      <c r="N725" s="68">
        <v>72686</v>
      </c>
      <c r="O725" s="68">
        <v>72686</v>
      </c>
      <c r="P725" s="68">
        <v>72686</v>
      </c>
      <c r="Q725" s="68">
        <v>43692</v>
      </c>
      <c r="R725" s="72" t="s">
        <v>6721</v>
      </c>
      <c r="S725" s="72" t="s">
        <v>3058</v>
      </c>
      <c r="T725" s="70">
        <f>IF(Exts[cTB52]=DATE(2099,1,1), 0, IF(Exts[minV]&gt;52, 1, 2))</f>
        <v>0</v>
      </c>
      <c r="U725" s="69">
        <f t="shared" si="24"/>
        <v>0</v>
      </c>
      <c r="V725" s="69">
        <f>IF(Exts[cTB60]=DATE(2099,1,1), 0, IF(Exts[minV]&gt;60.9, 1, 2))</f>
        <v>0</v>
      </c>
      <c r="W725" s="70">
        <f>IF(Exts[cTB61-67]=DATE(2099,1,1), 0, IF(Exts[minV]&gt;67.9, 1, 2))</f>
        <v>0</v>
      </c>
      <c r="X725" s="70">
        <f>IF( OR( Exts[cTB68]=DATE(2099,1,1), Exts[Mext]=0 ), 0, IF( OR( Exts[maxV]&lt;68, Exts[minV]&gt;68 ), 2, 3)  )</f>
        <v>3</v>
      </c>
      <c r="Y725" s="71">
        <f>IF(SUBTOTAL(3,Exts[avgusers]),Exts[avgusers],0)</f>
        <v>14</v>
      </c>
      <c r="Z725" s="69">
        <f ca="1">IF(SUBTOTAL(3,Exts[CurVersion]),TODAY()-Exts[CurVersion],0)</f>
        <v>21</v>
      </c>
      <c r="AA725" s="69">
        <f>IF(Exts[cTB52]=DATE(2099,1,1), 0, Exts[cTB52]-$AA$6)</f>
        <v>0</v>
      </c>
      <c r="AB725" s="69">
        <f>IF(Exts[[#This Row],[cTB60]]=DATE(2099,1,1), 0, Exts[[#This Row],[cTB60]]-$AA$7)</f>
        <v>0</v>
      </c>
      <c r="AC725" s="69">
        <f>IF(Exts[[#This Row],[cTB68]]=DATE(2099,1,1), 0, Exts[[#This Row],[cTB68]]-$AA$8)</f>
        <v>-5</v>
      </c>
      <c r="AD725" s="70">
        <f t="shared" si="25"/>
        <v>707</v>
      </c>
      <c r="AE725" s="70"/>
      <c r="AF725" s="70">
        <f>IF(Exts[[#This Row],[OID]], INDEX( Exts[], MATCH(Exts[[#This Row],[OID]],Exts[ID],0), MATCH("avgusers", Exts[#Headers],0) )+1, Exts[[#This Row],[avgusers]])</f>
        <v>14</v>
      </c>
      <c r="AG725" s="70"/>
      <c r="AH725" s="70"/>
      <c r="AI725" s="70"/>
    </row>
    <row r="726" spans="1:35" x14ac:dyDescent="0.35">
      <c r="A726" s="72">
        <v>421</v>
      </c>
      <c r="B726" s="72" t="s">
        <v>1279</v>
      </c>
      <c r="C726" s="72">
        <v>13</v>
      </c>
      <c r="D726" s="72">
        <v>22</v>
      </c>
      <c r="E726" s="68">
        <v>40156</v>
      </c>
      <c r="F726" s="72">
        <v>2</v>
      </c>
      <c r="G726" s="72">
        <v>3.2</v>
      </c>
      <c r="H726" s="72">
        <v>0</v>
      </c>
      <c r="I726" s="72">
        <v>1</v>
      </c>
      <c r="J726" s="72" t="s">
        <v>380</v>
      </c>
      <c r="K726" s="72">
        <v>253</v>
      </c>
      <c r="L726" s="72"/>
      <c r="M726" s="72"/>
      <c r="N726" s="68">
        <v>72686</v>
      </c>
      <c r="O726" s="68">
        <v>72686</v>
      </c>
      <c r="P726" s="68">
        <v>72686</v>
      </c>
      <c r="Q726" s="68">
        <v>72686</v>
      </c>
      <c r="R726" s="72" t="s">
        <v>4967</v>
      </c>
      <c r="S726" s="72" t="s">
        <v>4968</v>
      </c>
      <c r="T726" s="70">
        <f>IF(Exts[cTB52]=DATE(2099,1,1), 0, IF(Exts[minV]&gt;52, 1, 2))</f>
        <v>0</v>
      </c>
      <c r="U726" s="69">
        <f t="shared" si="24"/>
        <v>0</v>
      </c>
      <c r="V726" s="69">
        <f>IF(Exts[cTB60]=DATE(2099,1,1), 0, IF(Exts[minV]&gt;60.9, 1, 2))</f>
        <v>0</v>
      </c>
      <c r="W726" s="70">
        <f>IF(Exts[cTB61-67]=DATE(2099,1,1), 0, IF(Exts[minV]&gt;67.9, 1, 2))</f>
        <v>0</v>
      </c>
      <c r="X726" s="70">
        <f>IF( OR( Exts[cTB68]=DATE(2099,1,1), Exts[Mext]=0 ), 0, IF( OR( Exts[maxV]&lt;68, Exts[minV]&gt;68 ), 2, 3)  )</f>
        <v>0</v>
      </c>
      <c r="Y726" s="71">
        <f>IF(SUBTOTAL(3,Exts[avgusers]),Exts[avgusers],0)</f>
        <v>13</v>
      </c>
      <c r="Z726" s="69">
        <f ca="1">IF(SUBTOTAL(3,Exts[CurVersion]),TODAY()-Exts[CurVersion],0)</f>
        <v>3569</v>
      </c>
      <c r="AA726" s="69">
        <f>IF(Exts[cTB52]=DATE(2099,1,1), 0, Exts[cTB52]-$AA$6)</f>
        <v>0</v>
      </c>
      <c r="AB726" s="69">
        <f>IF(Exts[[#This Row],[cTB60]]=DATE(2099,1,1), 0, Exts[[#This Row],[cTB60]]-$AA$7)</f>
        <v>0</v>
      </c>
      <c r="AC726" s="69">
        <f>IF(Exts[[#This Row],[cTB68]]=DATE(2099,1,1), 0, Exts[[#This Row],[cTB68]]-$AA$8)</f>
        <v>0</v>
      </c>
      <c r="AD726" s="70">
        <f t="shared" si="25"/>
        <v>708</v>
      </c>
      <c r="AE726" s="70"/>
      <c r="AF726" s="70">
        <f>IF(Exts[[#This Row],[OID]], INDEX( Exts[], MATCH(Exts[[#This Row],[OID]],Exts[ID],0), MATCH("avgusers", Exts[#Headers],0) )+1, Exts[[#This Row],[avgusers]])</f>
        <v>13</v>
      </c>
      <c r="AG726" s="70"/>
      <c r="AH726" s="70"/>
      <c r="AI726" s="70"/>
    </row>
    <row r="727" spans="1:35" x14ac:dyDescent="0.35">
      <c r="A727" s="72">
        <v>2649</v>
      </c>
      <c r="B727" s="72" t="s">
        <v>2149</v>
      </c>
      <c r="C727" s="72">
        <v>13</v>
      </c>
      <c r="D727" s="72">
        <v>23</v>
      </c>
      <c r="E727" s="68">
        <v>39571</v>
      </c>
      <c r="F727" s="72">
        <v>1.5</v>
      </c>
      <c r="G727" s="72">
        <v>31</v>
      </c>
      <c r="H727" s="72">
        <v>0</v>
      </c>
      <c r="I727" s="72">
        <v>1</v>
      </c>
      <c r="J727" s="72" t="s">
        <v>2150</v>
      </c>
      <c r="K727" s="72">
        <v>11944</v>
      </c>
      <c r="L727" s="72"/>
      <c r="M727" s="72"/>
      <c r="N727" s="68">
        <v>72686</v>
      </c>
      <c r="O727" s="68">
        <v>72686</v>
      </c>
      <c r="P727" s="68">
        <v>72686</v>
      </c>
      <c r="Q727" s="68">
        <v>72686</v>
      </c>
      <c r="R727" s="72" t="s">
        <v>5145</v>
      </c>
      <c r="S727" s="72" t="s">
        <v>5146</v>
      </c>
      <c r="T727" s="70">
        <f>IF(Exts[cTB52]=DATE(2099,1,1), 0, IF(Exts[minV]&gt;52, 1, 2))</f>
        <v>0</v>
      </c>
      <c r="U727" s="69">
        <f t="shared" si="24"/>
        <v>0</v>
      </c>
      <c r="V727" s="69">
        <f>IF(Exts[cTB60]=DATE(2099,1,1), 0, IF(Exts[minV]&gt;60.9, 1, 2))</f>
        <v>0</v>
      </c>
      <c r="W727" s="70">
        <f>IF(Exts[cTB61-67]=DATE(2099,1,1), 0, IF(Exts[minV]&gt;67.9, 1, 2))</f>
        <v>0</v>
      </c>
      <c r="X727" s="70">
        <f>IF( OR( Exts[cTB68]=DATE(2099,1,1), Exts[Mext]=0 ), 0, IF( OR( Exts[maxV]&lt;68, Exts[minV]&gt;68 ), 2, 3)  )</f>
        <v>0</v>
      </c>
      <c r="Y727" s="71">
        <f>IF(SUBTOTAL(3,Exts[avgusers]),Exts[avgusers],0)</f>
        <v>13</v>
      </c>
      <c r="Z727" s="69">
        <f ca="1">IF(SUBTOTAL(3,Exts[CurVersion]),TODAY()-Exts[CurVersion],0)</f>
        <v>4154</v>
      </c>
      <c r="AA727" s="69">
        <f>IF(Exts[cTB52]=DATE(2099,1,1), 0, Exts[cTB52]-$AA$6)</f>
        <v>0</v>
      </c>
      <c r="AB727" s="69">
        <f>IF(Exts[[#This Row],[cTB60]]=DATE(2099,1,1), 0, Exts[[#This Row],[cTB60]]-$AA$7)</f>
        <v>0</v>
      </c>
      <c r="AC727" s="69">
        <f>IF(Exts[[#This Row],[cTB68]]=DATE(2099,1,1), 0, Exts[[#This Row],[cTB68]]-$AA$8)</f>
        <v>0</v>
      </c>
      <c r="AD727" s="70">
        <f t="shared" si="25"/>
        <v>709</v>
      </c>
      <c r="AE727" s="70"/>
      <c r="AF727" s="70">
        <f>IF(Exts[[#This Row],[OID]], INDEX( Exts[], MATCH(Exts[[#This Row],[OID]],Exts[ID],0), MATCH("avgusers", Exts[#Headers],0) )+1, Exts[[#This Row],[avgusers]])</f>
        <v>13</v>
      </c>
      <c r="AG727" s="70"/>
      <c r="AH727" s="70"/>
      <c r="AI727" s="70"/>
    </row>
    <row r="728" spans="1:35" x14ac:dyDescent="0.35">
      <c r="A728" s="72">
        <v>3778</v>
      </c>
      <c r="B728" s="72" t="s">
        <v>1335</v>
      </c>
      <c r="C728" s="72">
        <v>13</v>
      </c>
      <c r="D728" s="72">
        <v>22</v>
      </c>
      <c r="E728" s="68">
        <v>40213</v>
      </c>
      <c r="F728" s="72">
        <v>2</v>
      </c>
      <c r="G728" s="72">
        <v>38</v>
      </c>
      <c r="H728" s="72">
        <v>0</v>
      </c>
      <c r="I728" s="72">
        <v>1</v>
      </c>
      <c r="J728" s="72" t="s">
        <v>1336</v>
      </c>
      <c r="K728" s="72">
        <v>59168</v>
      </c>
      <c r="L728" s="72"/>
      <c r="M728" s="72"/>
      <c r="N728" s="68">
        <v>72686</v>
      </c>
      <c r="O728" s="68">
        <v>72686</v>
      </c>
      <c r="P728" s="68">
        <v>72686</v>
      </c>
      <c r="Q728" s="68">
        <v>72686</v>
      </c>
      <c r="R728" s="72" t="s">
        <v>5209</v>
      </c>
      <c r="S728" s="72" t="s">
        <v>3058</v>
      </c>
      <c r="T728" s="70">
        <f>IF(Exts[cTB52]=DATE(2099,1,1), 0, IF(Exts[minV]&gt;52, 1, 2))</f>
        <v>0</v>
      </c>
      <c r="U728" s="69">
        <f t="shared" si="24"/>
        <v>0</v>
      </c>
      <c r="V728" s="69">
        <f>IF(Exts[cTB60]=DATE(2099,1,1), 0, IF(Exts[minV]&gt;60.9, 1, 2))</f>
        <v>0</v>
      </c>
      <c r="W728" s="70">
        <f>IF(Exts[cTB61-67]=DATE(2099,1,1), 0, IF(Exts[minV]&gt;67.9, 1, 2))</f>
        <v>0</v>
      </c>
      <c r="X728" s="70">
        <f>IF( OR( Exts[cTB68]=DATE(2099,1,1), Exts[Mext]=0 ), 0, IF( OR( Exts[maxV]&lt;68, Exts[minV]&gt;68 ), 2, 3)  )</f>
        <v>0</v>
      </c>
      <c r="Y728" s="71">
        <f>IF(SUBTOTAL(3,Exts[avgusers]),Exts[avgusers],0)</f>
        <v>13</v>
      </c>
      <c r="Z728" s="69">
        <f ca="1">IF(SUBTOTAL(3,Exts[CurVersion]),TODAY()-Exts[CurVersion],0)</f>
        <v>3512</v>
      </c>
      <c r="AA728" s="69">
        <f>IF(Exts[cTB52]=DATE(2099,1,1), 0, Exts[cTB52]-$AA$6)</f>
        <v>0</v>
      </c>
      <c r="AB728" s="69">
        <f>IF(Exts[[#This Row],[cTB60]]=DATE(2099,1,1), 0, Exts[[#This Row],[cTB60]]-$AA$7)</f>
        <v>0</v>
      </c>
      <c r="AC728" s="69">
        <f>IF(Exts[[#This Row],[cTB68]]=DATE(2099,1,1), 0, Exts[[#This Row],[cTB68]]-$AA$8)</f>
        <v>0</v>
      </c>
      <c r="AD728" s="70">
        <f t="shared" si="25"/>
        <v>710</v>
      </c>
      <c r="AE728" s="70"/>
      <c r="AF728" s="70">
        <f>IF(Exts[[#This Row],[OID]], INDEX( Exts[], MATCH(Exts[[#This Row],[OID]],Exts[ID],0), MATCH("avgusers", Exts[#Headers],0) )+1, Exts[[#This Row],[avgusers]])</f>
        <v>13</v>
      </c>
      <c r="AG728" s="70"/>
      <c r="AH728" s="70"/>
      <c r="AI728" s="70"/>
    </row>
    <row r="729" spans="1:35" x14ac:dyDescent="0.35">
      <c r="A729" s="72">
        <v>10905</v>
      </c>
      <c r="B729" s="72" t="s">
        <v>1285</v>
      </c>
      <c r="C729" s="72">
        <v>13</v>
      </c>
      <c r="D729" s="72">
        <v>25</v>
      </c>
      <c r="E729" s="68">
        <v>41561</v>
      </c>
      <c r="F729" s="72">
        <v>3</v>
      </c>
      <c r="G729" s="72">
        <v>31</v>
      </c>
      <c r="H729" s="72">
        <v>0</v>
      </c>
      <c r="I729" s="72">
        <v>1</v>
      </c>
      <c r="J729" s="72" t="s">
        <v>22</v>
      </c>
      <c r="K729" s="72">
        <v>3346687</v>
      </c>
      <c r="L729" s="72"/>
      <c r="M729" s="72"/>
      <c r="N729" s="68">
        <v>72686</v>
      </c>
      <c r="O729" s="68">
        <v>72686</v>
      </c>
      <c r="P729" s="68">
        <v>72686</v>
      </c>
      <c r="Q729" s="68">
        <v>72686</v>
      </c>
      <c r="R729" s="72" t="s">
        <v>5478</v>
      </c>
      <c r="S729" s="72" t="s">
        <v>5479</v>
      </c>
      <c r="T729" s="70">
        <f>IF(Exts[cTB52]=DATE(2099,1,1), 0, IF(Exts[minV]&gt;52, 1, 2))</f>
        <v>0</v>
      </c>
      <c r="U729" s="69">
        <f t="shared" si="24"/>
        <v>0</v>
      </c>
      <c r="V729" s="69">
        <f>IF(Exts[cTB60]=DATE(2099,1,1), 0, IF(Exts[minV]&gt;60.9, 1, 2))</f>
        <v>0</v>
      </c>
      <c r="W729" s="70">
        <f>IF(Exts[cTB61-67]=DATE(2099,1,1), 0, IF(Exts[minV]&gt;67.9, 1, 2))</f>
        <v>0</v>
      </c>
      <c r="X729" s="70">
        <f>IF( OR( Exts[cTB68]=DATE(2099,1,1), Exts[Mext]=0 ), 0, IF( OR( Exts[maxV]&lt;68, Exts[minV]&gt;68 ), 2, 3)  )</f>
        <v>0</v>
      </c>
      <c r="Y729" s="71">
        <f>IF(SUBTOTAL(3,Exts[avgusers]),Exts[avgusers],0)</f>
        <v>13</v>
      </c>
      <c r="Z729" s="69">
        <f ca="1">IF(SUBTOTAL(3,Exts[CurVersion]),TODAY()-Exts[CurVersion],0)</f>
        <v>2164</v>
      </c>
      <c r="AA729" s="69">
        <f>IF(Exts[cTB52]=DATE(2099,1,1), 0, Exts[cTB52]-$AA$6)</f>
        <v>0</v>
      </c>
      <c r="AB729" s="69">
        <f>IF(Exts[[#This Row],[cTB60]]=DATE(2099,1,1), 0, Exts[[#This Row],[cTB60]]-$AA$7)</f>
        <v>0</v>
      </c>
      <c r="AC729" s="69">
        <f>IF(Exts[[#This Row],[cTB68]]=DATE(2099,1,1), 0, Exts[[#This Row],[cTB68]]-$AA$8)</f>
        <v>0</v>
      </c>
      <c r="AD729" s="70">
        <f t="shared" si="25"/>
        <v>711</v>
      </c>
      <c r="AE729" s="70"/>
      <c r="AF729" s="70">
        <f>IF(Exts[[#This Row],[OID]], INDEX( Exts[], MATCH(Exts[[#This Row],[OID]],Exts[ID],0), MATCH("avgusers", Exts[#Headers],0) )+1, Exts[[#This Row],[avgusers]])</f>
        <v>13</v>
      </c>
      <c r="AG729" s="70"/>
      <c r="AH729" s="70"/>
      <c r="AI729" s="70"/>
    </row>
    <row r="730" spans="1:35" x14ac:dyDescent="0.35">
      <c r="A730" s="72">
        <v>14829</v>
      </c>
      <c r="B730" s="72" t="s">
        <v>1291</v>
      </c>
      <c r="C730" s="72">
        <v>13</v>
      </c>
      <c r="D730" s="72">
        <v>27</v>
      </c>
      <c r="E730" s="68">
        <v>41302</v>
      </c>
      <c r="F730" s="72">
        <v>2</v>
      </c>
      <c r="G730" s="72">
        <v>51</v>
      </c>
      <c r="H730" s="72">
        <v>0</v>
      </c>
      <c r="I730" s="72">
        <v>1</v>
      </c>
      <c r="J730" s="72" t="s">
        <v>1292</v>
      </c>
      <c r="K730" s="72">
        <v>4941551</v>
      </c>
      <c r="L730" s="72"/>
      <c r="M730" s="72"/>
      <c r="N730" s="68">
        <v>72686</v>
      </c>
      <c r="O730" s="68">
        <v>72686</v>
      </c>
      <c r="P730" s="68">
        <v>72686</v>
      </c>
      <c r="Q730" s="68">
        <v>72686</v>
      </c>
      <c r="R730" s="72" t="s">
        <v>5556</v>
      </c>
      <c r="S730" s="72" t="s">
        <v>5557</v>
      </c>
      <c r="T730" s="70">
        <f>IF(Exts[cTB52]=DATE(2099,1,1), 0, IF(Exts[minV]&gt;52, 1, 2))</f>
        <v>0</v>
      </c>
      <c r="U730" s="69">
        <f t="shared" si="24"/>
        <v>0</v>
      </c>
      <c r="V730" s="69">
        <f>IF(Exts[cTB60]=DATE(2099,1,1), 0, IF(Exts[minV]&gt;60.9, 1, 2))</f>
        <v>0</v>
      </c>
      <c r="W730" s="70">
        <f>IF(Exts[cTB61-67]=DATE(2099,1,1), 0, IF(Exts[minV]&gt;67.9, 1, 2))</f>
        <v>0</v>
      </c>
      <c r="X730" s="70">
        <f>IF( OR( Exts[cTB68]=DATE(2099,1,1), Exts[Mext]=0 ), 0, IF( OR( Exts[maxV]&lt;68, Exts[minV]&gt;68 ), 2, 3)  )</f>
        <v>0</v>
      </c>
      <c r="Y730" s="71">
        <f>IF(SUBTOTAL(3,Exts[avgusers]),Exts[avgusers],0)</f>
        <v>13</v>
      </c>
      <c r="Z730" s="69">
        <f ca="1">IF(SUBTOTAL(3,Exts[CurVersion]),TODAY()-Exts[CurVersion],0)</f>
        <v>2423</v>
      </c>
      <c r="AA730" s="69">
        <f>IF(Exts[cTB52]=DATE(2099,1,1), 0, Exts[cTB52]-$AA$6)</f>
        <v>0</v>
      </c>
      <c r="AB730" s="69">
        <f>IF(Exts[[#This Row],[cTB60]]=DATE(2099,1,1), 0, Exts[[#This Row],[cTB60]]-$AA$7)</f>
        <v>0</v>
      </c>
      <c r="AC730" s="69">
        <f>IF(Exts[[#This Row],[cTB68]]=DATE(2099,1,1), 0, Exts[[#This Row],[cTB68]]-$AA$8)</f>
        <v>0</v>
      </c>
      <c r="AD730" s="70">
        <f t="shared" si="25"/>
        <v>712</v>
      </c>
      <c r="AE730" s="70"/>
      <c r="AF730" s="70">
        <f>IF(Exts[[#This Row],[OID]], INDEX( Exts[], MATCH(Exts[[#This Row],[OID]],Exts[ID],0), MATCH("avgusers", Exts[#Headers],0) )+1, Exts[[#This Row],[avgusers]])</f>
        <v>13</v>
      </c>
      <c r="AG730" s="70"/>
      <c r="AH730" s="70"/>
      <c r="AI730" s="70"/>
    </row>
    <row r="731" spans="1:35" x14ac:dyDescent="0.35">
      <c r="A731" s="72">
        <v>118642</v>
      </c>
      <c r="B731" s="72" t="s">
        <v>2153</v>
      </c>
      <c r="C731" s="72">
        <v>13</v>
      </c>
      <c r="D731" s="72">
        <v>21</v>
      </c>
      <c r="E731" s="68">
        <v>40682</v>
      </c>
      <c r="F731" s="72">
        <v>1.5</v>
      </c>
      <c r="G731" s="72">
        <v>13</v>
      </c>
      <c r="H731" s="72">
        <v>0</v>
      </c>
      <c r="I731" s="72">
        <v>1</v>
      </c>
      <c r="J731" s="72" t="s">
        <v>2154</v>
      </c>
      <c r="K731" s="72">
        <v>5256486</v>
      </c>
      <c r="L731" s="72"/>
      <c r="M731" s="72"/>
      <c r="N731" s="68">
        <v>72686</v>
      </c>
      <c r="O731" s="68">
        <v>72686</v>
      </c>
      <c r="P731" s="68">
        <v>72686</v>
      </c>
      <c r="Q731" s="68">
        <v>72686</v>
      </c>
      <c r="R731" s="72" t="s">
        <v>5648</v>
      </c>
      <c r="S731" s="72" t="s">
        <v>3058</v>
      </c>
      <c r="T731" s="70">
        <f>IF(Exts[cTB52]=DATE(2099,1,1), 0, IF(Exts[minV]&gt;52, 1, 2))</f>
        <v>0</v>
      </c>
      <c r="U731" s="69">
        <f t="shared" si="24"/>
        <v>0</v>
      </c>
      <c r="V731" s="69">
        <f>IF(Exts[cTB60]=DATE(2099,1,1), 0, IF(Exts[minV]&gt;60.9, 1, 2))</f>
        <v>0</v>
      </c>
      <c r="W731" s="70">
        <f>IF(Exts[cTB61-67]=DATE(2099,1,1), 0, IF(Exts[minV]&gt;67.9, 1, 2))</f>
        <v>0</v>
      </c>
      <c r="X731" s="70">
        <f>IF( OR( Exts[cTB68]=DATE(2099,1,1), Exts[Mext]=0 ), 0, IF( OR( Exts[maxV]&lt;68, Exts[minV]&gt;68 ), 2, 3)  )</f>
        <v>0</v>
      </c>
      <c r="Y731" s="71">
        <f>IF(SUBTOTAL(3,Exts[avgusers]),Exts[avgusers],0)</f>
        <v>13</v>
      </c>
      <c r="Z731" s="69">
        <f ca="1">IF(SUBTOTAL(3,Exts[CurVersion]),TODAY()-Exts[CurVersion],0)</f>
        <v>3043</v>
      </c>
      <c r="AA731" s="69">
        <f>IF(Exts[cTB52]=DATE(2099,1,1), 0, Exts[cTB52]-$AA$6)</f>
        <v>0</v>
      </c>
      <c r="AB731" s="69">
        <f>IF(Exts[[#This Row],[cTB60]]=DATE(2099,1,1), 0, Exts[[#This Row],[cTB60]]-$AA$7)</f>
        <v>0</v>
      </c>
      <c r="AC731" s="69">
        <f>IF(Exts[[#This Row],[cTB68]]=DATE(2099,1,1), 0, Exts[[#This Row],[cTB68]]-$AA$8)</f>
        <v>0</v>
      </c>
      <c r="AD731" s="70">
        <f t="shared" si="25"/>
        <v>713</v>
      </c>
      <c r="AE731" s="70"/>
      <c r="AF731" s="70">
        <f>IF(Exts[[#This Row],[OID]], INDEX( Exts[], MATCH(Exts[[#This Row],[OID]],Exts[ID],0), MATCH("avgusers", Exts[#Headers],0) )+1, Exts[[#This Row],[avgusers]])</f>
        <v>13</v>
      </c>
      <c r="AG731" s="70"/>
      <c r="AH731" s="70"/>
      <c r="AI731" s="70"/>
    </row>
    <row r="732" spans="1:35" x14ac:dyDescent="0.35">
      <c r="A732" s="72">
        <v>386325</v>
      </c>
      <c r="B732" s="72" t="s">
        <v>716</v>
      </c>
      <c r="C732" s="72">
        <v>13</v>
      </c>
      <c r="D732" s="72">
        <v>55</v>
      </c>
      <c r="E732" s="68">
        <v>42112</v>
      </c>
      <c r="F732" s="72">
        <v>24</v>
      </c>
      <c r="G732" s="72">
        <v>40</v>
      </c>
      <c r="H732" s="72">
        <v>0</v>
      </c>
      <c r="I732" s="72">
        <v>1</v>
      </c>
      <c r="J732" s="72" t="s">
        <v>364</v>
      </c>
      <c r="K732" s="72">
        <v>5431787</v>
      </c>
      <c r="L732" s="72"/>
      <c r="M732" s="72"/>
      <c r="N732" s="68">
        <v>72686</v>
      </c>
      <c r="O732" s="68">
        <v>72686</v>
      </c>
      <c r="P732" s="68">
        <v>72686</v>
      </c>
      <c r="Q732" s="68">
        <v>72686</v>
      </c>
      <c r="R732" s="72" t="s">
        <v>6060</v>
      </c>
      <c r="S732" s="72" t="s">
        <v>6061</v>
      </c>
      <c r="T732" s="70">
        <f>IF(Exts[cTB52]=DATE(2099,1,1), 0, IF(Exts[minV]&gt;52, 1, 2))</f>
        <v>0</v>
      </c>
      <c r="U732" s="69">
        <f t="shared" si="24"/>
        <v>0</v>
      </c>
      <c r="V732" s="69">
        <f>IF(Exts[cTB60]=DATE(2099,1,1), 0, IF(Exts[minV]&gt;60.9, 1, 2))</f>
        <v>0</v>
      </c>
      <c r="W732" s="70">
        <f>IF(Exts[cTB61-67]=DATE(2099,1,1), 0, IF(Exts[minV]&gt;67.9, 1, 2))</f>
        <v>0</v>
      </c>
      <c r="X732" s="70">
        <f>IF( OR( Exts[cTB68]=DATE(2099,1,1), Exts[Mext]=0 ), 0, IF( OR( Exts[maxV]&lt;68, Exts[minV]&gt;68 ), 2, 3)  )</f>
        <v>0</v>
      </c>
      <c r="Y732" s="71">
        <f>IF(SUBTOTAL(3,Exts[avgusers]),Exts[avgusers],0)</f>
        <v>13</v>
      </c>
      <c r="Z732" s="69">
        <f ca="1">IF(SUBTOTAL(3,Exts[CurVersion]),TODAY()-Exts[CurVersion],0)</f>
        <v>1613</v>
      </c>
      <c r="AA732" s="69">
        <f>IF(Exts[cTB52]=DATE(2099,1,1), 0, Exts[cTB52]-$AA$6)</f>
        <v>0</v>
      </c>
      <c r="AB732" s="69">
        <f>IF(Exts[[#This Row],[cTB60]]=DATE(2099,1,1), 0, Exts[[#This Row],[cTB60]]-$AA$7)</f>
        <v>0</v>
      </c>
      <c r="AC732" s="69">
        <f>IF(Exts[[#This Row],[cTB68]]=DATE(2099,1,1), 0, Exts[[#This Row],[cTB68]]-$AA$8)</f>
        <v>0</v>
      </c>
      <c r="AD732" s="70">
        <f t="shared" si="25"/>
        <v>714</v>
      </c>
      <c r="AE732" s="70"/>
      <c r="AF732" s="70">
        <f>IF(Exts[[#This Row],[OID]], INDEX( Exts[], MATCH(Exts[[#This Row],[OID]],Exts[ID],0), MATCH("avgusers", Exts[#Headers],0) )+1, Exts[[#This Row],[avgusers]])</f>
        <v>13</v>
      </c>
      <c r="AG732" s="70"/>
      <c r="AH732" s="70"/>
      <c r="AI732" s="70"/>
    </row>
    <row r="733" spans="1:35" x14ac:dyDescent="0.35">
      <c r="A733" s="72">
        <v>395386</v>
      </c>
      <c r="B733" s="72" t="s">
        <v>1318</v>
      </c>
      <c r="C733" s="72">
        <v>13</v>
      </c>
      <c r="D733" s="72">
        <v>22</v>
      </c>
      <c r="E733" s="68">
        <v>41694</v>
      </c>
      <c r="F733" s="72">
        <v>2</v>
      </c>
      <c r="G733" s="72">
        <v>31</v>
      </c>
      <c r="H733" s="72">
        <v>0</v>
      </c>
      <c r="I733" s="72">
        <v>1</v>
      </c>
      <c r="J733" s="72" t="s">
        <v>76</v>
      </c>
      <c r="K733" s="72">
        <v>182999</v>
      </c>
      <c r="L733" s="72"/>
      <c r="M733" s="72"/>
      <c r="N733" s="68">
        <v>72686</v>
      </c>
      <c r="O733" s="68">
        <v>72686</v>
      </c>
      <c r="P733" s="68">
        <v>72686</v>
      </c>
      <c r="Q733" s="68">
        <v>72686</v>
      </c>
      <c r="R733" s="72" t="s">
        <v>6085</v>
      </c>
      <c r="S733" s="72" t="s">
        <v>6086</v>
      </c>
      <c r="T733" s="70">
        <f>IF(Exts[cTB52]=DATE(2099,1,1), 0, IF(Exts[minV]&gt;52, 1, 2))</f>
        <v>0</v>
      </c>
      <c r="U733" s="69">
        <f t="shared" si="24"/>
        <v>0</v>
      </c>
      <c r="V733" s="69">
        <f>IF(Exts[cTB60]=DATE(2099,1,1), 0, IF(Exts[minV]&gt;60.9, 1, 2))</f>
        <v>0</v>
      </c>
      <c r="W733" s="70">
        <f>IF(Exts[cTB61-67]=DATE(2099,1,1), 0, IF(Exts[minV]&gt;67.9, 1, 2))</f>
        <v>0</v>
      </c>
      <c r="X733" s="70">
        <f>IF( OR( Exts[cTB68]=DATE(2099,1,1), Exts[Mext]=0 ), 0, IF( OR( Exts[maxV]&lt;68, Exts[minV]&gt;68 ), 2, 3)  )</f>
        <v>0</v>
      </c>
      <c r="Y733" s="71">
        <f>IF(SUBTOTAL(3,Exts[avgusers]),Exts[avgusers],0)</f>
        <v>13</v>
      </c>
      <c r="Z733" s="69">
        <f ca="1">IF(SUBTOTAL(3,Exts[CurVersion]),TODAY()-Exts[CurVersion],0)</f>
        <v>2031</v>
      </c>
      <c r="AA733" s="69">
        <f>IF(Exts[cTB52]=DATE(2099,1,1), 0, Exts[cTB52]-$AA$6)</f>
        <v>0</v>
      </c>
      <c r="AB733" s="69">
        <f>IF(Exts[[#This Row],[cTB60]]=DATE(2099,1,1), 0, Exts[[#This Row],[cTB60]]-$AA$7)</f>
        <v>0</v>
      </c>
      <c r="AC733" s="69">
        <f>IF(Exts[[#This Row],[cTB68]]=DATE(2099,1,1), 0, Exts[[#This Row],[cTB68]]-$AA$8)</f>
        <v>0</v>
      </c>
      <c r="AD733" s="70">
        <f t="shared" si="25"/>
        <v>715</v>
      </c>
      <c r="AE733" s="70"/>
      <c r="AF733" s="70">
        <f>IF(Exts[[#This Row],[OID]], INDEX( Exts[], MATCH(Exts[[#This Row],[OID]],Exts[ID],0), MATCH("avgusers", Exts[#Headers],0) )+1, Exts[[#This Row],[avgusers]])</f>
        <v>13</v>
      </c>
      <c r="AG733" s="70"/>
      <c r="AH733" s="70"/>
      <c r="AI733" s="70"/>
    </row>
    <row r="734" spans="1:35" x14ac:dyDescent="0.35">
      <c r="A734" s="72">
        <v>488828</v>
      </c>
      <c r="B734" s="72" t="s">
        <v>1328</v>
      </c>
      <c r="C734" s="72">
        <v>13</v>
      </c>
      <c r="D734" s="72">
        <v>26</v>
      </c>
      <c r="E734" s="68">
        <v>42271</v>
      </c>
      <c r="F734" s="72">
        <v>3</v>
      </c>
      <c r="G734" s="72">
        <v>38</v>
      </c>
      <c r="H734" s="72">
        <v>0</v>
      </c>
      <c r="I734" s="72">
        <v>1</v>
      </c>
      <c r="J734" s="72" t="s">
        <v>76</v>
      </c>
      <c r="K734" s="72">
        <v>182999</v>
      </c>
      <c r="L734" s="72"/>
      <c r="M734" s="72"/>
      <c r="N734" s="68">
        <v>72686</v>
      </c>
      <c r="O734" s="68">
        <v>72686</v>
      </c>
      <c r="P734" s="68">
        <v>72686</v>
      </c>
      <c r="Q734" s="68">
        <v>72686</v>
      </c>
      <c r="R734" s="72" t="s">
        <v>6301</v>
      </c>
      <c r="S734" s="72" t="s">
        <v>6302</v>
      </c>
      <c r="T734" s="70">
        <f>IF(Exts[cTB52]=DATE(2099,1,1), 0, IF(Exts[minV]&gt;52, 1, 2))</f>
        <v>0</v>
      </c>
      <c r="U734" s="69">
        <f t="shared" si="24"/>
        <v>0</v>
      </c>
      <c r="V734" s="69">
        <f>IF(Exts[cTB60]=DATE(2099,1,1), 0, IF(Exts[minV]&gt;60.9, 1, 2))</f>
        <v>0</v>
      </c>
      <c r="W734" s="70">
        <f>IF(Exts[cTB61-67]=DATE(2099,1,1), 0, IF(Exts[minV]&gt;67.9, 1, 2))</f>
        <v>0</v>
      </c>
      <c r="X734" s="70">
        <f>IF( OR( Exts[cTB68]=DATE(2099,1,1), Exts[Mext]=0 ), 0, IF( OR( Exts[maxV]&lt;68, Exts[minV]&gt;68 ), 2, 3)  )</f>
        <v>0</v>
      </c>
      <c r="Y734" s="71">
        <f>IF(SUBTOTAL(3,Exts[avgusers]),Exts[avgusers],0)</f>
        <v>13</v>
      </c>
      <c r="Z734" s="69">
        <f ca="1">IF(SUBTOTAL(3,Exts[CurVersion]),TODAY()-Exts[CurVersion],0)</f>
        <v>1454</v>
      </c>
      <c r="AA734" s="69">
        <f>IF(Exts[cTB52]=DATE(2099,1,1), 0, Exts[cTB52]-$AA$6)</f>
        <v>0</v>
      </c>
      <c r="AB734" s="69">
        <f>IF(Exts[[#This Row],[cTB60]]=DATE(2099,1,1), 0, Exts[[#This Row],[cTB60]]-$AA$7)</f>
        <v>0</v>
      </c>
      <c r="AC734" s="69">
        <f>IF(Exts[[#This Row],[cTB68]]=DATE(2099,1,1), 0, Exts[[#This Row],[cTB68]]-$AA$8)</f>
        <v>0</v>
      </c>
      <c r="AD734" s="70">
        <f t="shared" si="25"/>
        <v>716</v>
      </c>
      <c r="AE734" s="70"/>
      <c r="AF734" s="70">
        <f>IF(Exts[[#This Row],[OID]], INDEX( Exts[], MATCH(Exts[[#This Row],[OID]],Exts[ID],0), MATCH("avgusers", Exts[#Headers],0) )+1, Exts[[#This Row],[avgusers]])</f>
        <v>13</v>
      </c>
      <c r="AG734" s="70"/>
      <c r="AH734" s="70"/>
      <c r="AI734" s="70"/>
    </row>
    <row r="735" spans="1:35" x14ac:dyDescent="0.35">
      <c r="A735" s="72">
        <v>533642</v>
      </c>
      <c r="B735" s="72" t="s">
        <v>1320</v>
      </c>
      <c r="C735" s="72">
        <v>13</v>
      </c>
      <c r="D735" s="72">
        <v>26</v>
      </c>
      <c r="E735" s="68">
        <v>41984</v>
      </c>
      <c r="F735" s="72">
        <v>17</v>
      </c>
      <c r="G735" s="72">
        <v>33</v>
      </c>
      <c r="H735" s="72">
        <v>0</v>
      </c>
      <c r="I735" s="72">
        <v>1</v>
      </c>
      <c r="J735" s="72" t="s">
        <v>1321</v>
      </c>
      <c r="K735" s="72">
        <v>11017868</v>
      </c>
      <c r="L735" s="72"/>
      <c r="M735" s="72"/>
      <c r="N735" s="68">
        <v>72686</v>
      </c>
      <c r="O735" s="68">
        <v>72686</v>
      </c>
      <c r="P735" s="68">
        <v>72686</v>
      </c>
      <c r="Q735" s="68">
        <v>72686</v>
      </c>
      <c r="R735" s="72" t="s">
        <v>6349</v>
      </c>
      <c r="S735" s="72" t="s">
        <v>3058</v>
      </c>
      <c r="T735" s="70">
        <f>IF(Exts[cTB52]=DATE(2099,1,1), 0, IF(Exts[minV]&gt;52, 1, 2))</f>
        <v>0</v>
      </c>
      <c r="U735" s="69">
        <f t="shared" si="24"/>
        <v>0</v>
      </c>
      <c r="V735" s="69">
        <f>IF(Exts[cTB60]=DATE(2099,1,1), 0, IF(Exts[minV]&gt;60.9, 1, 2))</f>
        <v>0</v>
      </c>
      <c r="W735" s="70">
        <f>IF(Exts[cTB61-67]=DATE(2099,1,1), 0, IF(Exts[minV]&gt;67.9, 1, 2))</f>
        <v>0</v>
      </c>
      <c r="X735" s="70">
        <f>IF( OR( Exts[cTB68]=DATE(2099,1,1), Exts[Mext]=0 ), 0, IF( OR( Exts[maxV]&lt;68, Exts[minV]&gt;68 ), 2, 3)  )</f>
        <v>0</v>
      </c>
      <c r="Y735" s="71">
        <f>IF(SUBTOTAL(3,Exts[avgusers]),Exts[avgusers],0)</f>
        <v>13</v>
      </c>
      <c r="Z735" s="69">
        <f ca="1">IF(SUBTOTAL(3,Exts[CurVersion]),TODAY()-Exts[CurVersion],0)</f>
        <v>1741</v>
      </c>
      <c r="AA735" s="69">
        <f>IF(Exts[cTB52]=DATE(2099,1,1), 0, Exts[cTB52]-$AA$6)</f>
        <v>0</v>
      </c>
      <c r="AB735" s="69">
        <f>IF(Exts[[#This Row],[cTB60]]=DATE(2099,1,1), 0, Exts[[#This Row],[cTB60]]-$AA$7)</f>
        <v>0</v>
      </c>
      <c r="AC735" s="69">
        <f>IF(Exts[[#This Row],[cTB68]]=DATE(2099,1,1), 0, Exts[[#This Row],[cTB68]]-$AA$8)</f>
        <v>0</v>
      </c>
      <c r="AD735" s="70">
        <f t="shared" si="25"/>
        <v>717</v>
      </c>
      <c r="AE735" s="70"/>
      <c r="AF735" s="70">
        <f>IF(Exts[[#This Row],[OID]], INDEX( Exts[], MATCH(Exts[[#This Row],[OID]],Exts[ID],0), MATCH("avgusers", Exts[#Headers],0) )+1, Exts[[#This Row],[avgusers]])</f>
        <v>13</v>
      </c>
      <c r="AG735" s="70"/>
      <c r="AH735" s="70"/>
      <c r="AI735" s="70"/>
    </row>
    <row r="736" spans="1:35" x14ac:dyDescent="0.35">
      <c r="A736" s="72">
        <v>134</v>
      </c>
      <c r="B736" s="72" t="s">
        <v>727</v>
      </c>
      <c r="C736" s="72">
        <v>12</v>
      </c>
      <c r="D736" s="72">
        <v>49</v>
      </c>
      <c r="E736" s="68">
        <v>39146</v>
      </c>
      <c r="F736" s="72">
        <v>0.5</v>
      </c>
      <c r="G736" s="72">
        <v>3</v>
      </c>
      <c r="H736" s="72">
        <v>0</v>
      </c>
      <c r="I736" s="72">
        <v>1</v>
      </c>
      <c r="J736" s="72" t="s">
        <v>464</v>
      </c>
      <c r="K736" s="72">
        <v>77</v>
      </c>
      <c r="L736" s="72"/>
      <c r="M736" s="72"/>
      <c r="N736" s="68">
        <v>72686</v>
      </c>
      <c r="O736" s="68">
        <v>72686</v>
      </c>
      <c r="P736" s="68">
        <v>72686</v>
      </c>
      <c r="Q736" s="68">
        <v>72686</v>
      </c>
      <c r="R736" s="72" t="s">
        <v>4931</v>
      </c>
      <c r="S736" s="72" t="s">
        <v>3058</v>
      </c>
      <c r="T736" s="70">
        <f>IF(Exts[cTB52]=DATE(2099,1,1), 0, IF(Exts[minV]&gt;52, 1, 2))</f>
        <v>0</v>
      </c>
      <c r="U736" s="69">
        <f t="shared" si="24"/>
        <v>0</v>
      </c>
      <c r="V736" s="69">
        <f>IF(Exts[cTB60]=DATE(2099,1,1), 0, IF(Exts[minV]&gt;60.9, 1, 2))</f>
        <v>0</v>
      </c>
      <c r="W736" s="70">
        <f>IF(Exts[cTB61-67]=DATE(2099,1,1), 0, IF(Exts[minV]&gt;67.9, 1, 2))</f>
        <v>0</v>
      </c>
      <c r="X736" s="70">
        <f>IF( OR( Exts[cTB68]=DATE(2099,1,1), Exts[Mext]=0 ), 0, IF( OR( Exts[maxV]&lt;68, Exts[minV]&gt;68 ), 2, 3)  )</f>
        <v>0</v>
      </c>
      <c r="Y736" s="71">
        <f>IF(SUBTOTAL(3,Exts[avgusers]),Exts[avgusers],0)</f>
        <v>12</v>
      </c>
      <c r="Z736" s="69">
        <f ca="1">IF(SUBTOTAL(3,Exts[CurVersion]),TODAY()-Exts[CurVersion],0)</f>
        <v>4579</v>
      </c>
      <c r="AA736" s="69">
        <f>IF(Exts[cTB52]=DATE(2099,1,1), 0, Exts[cTB52]-$AA$6)</f>
        <v>0</v>
      </c>
      <c r="AB736" s="69">
        <f>IF(Exts[[#This Row],[cTB60]]=DATE(2099,1,1), 0, Exts[[#This Row],[cTB60]]-$AA$7)</f>
        <v>0</v>
      </c>
      <c r="AC736" s="69">
        <f>IF(Exts[[#This Row],[cTB68]]=DATE(2099,1,1), 0, Exts[[#This Row],[cTB68]]-$AA$8)</f>
        <v>0</v>
      </c>
      <c r="AD736" s="70">
        <f t="shared" si="25"/>
        <v>718</v>
      </c>
      <c r="AE736" s="70"/>
      <c r="AF736" s="70">
        <f>IF(Exts[[#This Row],[OID]], INDEX( Exts[], MATCH(Exts[[#This Row],[OID]],Exts[ID],0), MATCH("avgusers", Exts[#Headers],0) )+1, Exts[[#This Row],[avgusers]])</f>
        <v>12</v>
      </c>
      <c r="AG736" s="70"/>
      <c r="AH736" s="70"/>
      <c r="AI736" s="70"/>
    </row>
    <row r="737" spans="1:35" x14ac:dyDescent="0.35">
      <c r="A737" s="72">
        <v>152</v>
      </c>
      <c r="B737" s="72" t="s">
        <v>1298</v>
      </c>
      <c r="C737" s="72">
        <v>12</v>
      </c>
      <c r="D737" s="72">
        <v>39</v>
      </c>
      <c r="E737" s="68">
        <v>39199</v>
      </c>
      <c r="F737" s="72">
        <v>0.5</v>
      </c>
      <c r="G737" s="72">
        <v>2</v>
      </c>
      <c r="H737" s="72">
        <v>0</v>
      </c>
      <c r="I737" s="72">
        <v>1</v>
      </c>
      <c r="J737" s="72" t="s">
        <v>1299</v>
      </c>
      <c r="K737" s="72">
        <v>93</v>
      </c>
      <c r="L737" s="72"/>
      <c r="M737" s="72"/>
      <c r="N737" s="68">
        <v>72686</v>
      </c>
      <c r="O737" s="68">
        <v>72686</v>
      </c>
      <c r="P737" s="68">
        <v>72686</v>
      </c>
      <c r="Q737" s="68">
        <v>72686</v>
      </c>
      <c r="R737" s="72" t="s">
        <v>4938</v>
      </c>
      <c r="S737" s="72" t="s">
        <v>3058</v>
      </c>
      <c r="T737" s="70">
        <f>IF(Exts[cTB52]=DATE(2099,1,1), 0, IF(Exts[minV]&gt;52, 1, 2))</f>
        <v>0</v>
      </c>
      <c r="U737" s="69">
        <f t="shared" si="24"/>
        <v>0</v>
      </c>
      <c r="V737" s="69">
        <f>IF(Exts[cTB60]=DATE(2099,1,1), 0, IF(Exts[minV]&gt;60.9, 1, 2))</f>
        <v>0</v>
      </c>
      <c r="W737" s="70">
        <f>IF(Exts[cTB61-67]=DATE(2099,1,1), 0, IF(Exts[minV]&gt;67.9, 1, 2))</f>
        <v>0</v>
      </c>
      <c r="X737" s="70">
        <f>IF( OR( Exts[cTB68]=DATE(2099,1,1), Exts[Mext]=0 ), 0, IF( OR( Exts[maxV]&lt;68, Exts[minV]&gt;68 ), 2, 3)  )</f>
        <v>0</v>
      </c>
      <c r="Y737" s="71">
        <f>IF(SUBTOTAL(3,Exts[avgusers]),Exts[avgusers],0)</f>
        <v>12</v>
      </c>
      <c r="Z737" s="69">
        <f ca="1">IF(SUBTOTAL(3,Exts[CurVersion]),TODAY()-Exts[CurVersion],0)</f>
        <v>4526</v>
      </c>
      <c r="AA737" s="69">
        <f>IF(Exts[cTB52]=DATE(2099,1,1), 0, Exts[cTB52]-$AA$6)</f>
        <v>0</v>
      </c>
      <c r="AB737" s="69">
        <f>IF(Exts[[#This Row],[cTB60]]=DATE(2099,1,1), 0, Exts[[#This Row],[cTB60]]-$AA$7)</f>
        <v>0</v>
      </c>
      <c r="AC737" s="69">
        <f>IF(Exts[[#This Row],[cTB68]]=DATE(2099,1,1), 0, Exts[[#This Row],[cTB68]]-$AA$8)</f>
        <v>0</v>
      </c>
      <c r="AD737" s="70">
        <f t="shared" si="25"/>
        <v>719</v>
      </c>
      <c r="AE737" s="70"/>
      <c r="AF737" s="70">
        <f>IF(Exts[[#This Row],[OID]], INDEX( Exts[], MATCH(Exts[[#This Row],[OID]],Exts[ID],0), MATCH("avgusers", Exts[#Headers],0) )+1, Exts[[#This Row],[avgusers]])</f>
        <v>12</v>
      </c>
      <c r="AG737" s="70"/>
      <c r="AH737" s="70"/>
      <c r="AI737" s="70"/>
    </row>
    <row r="738" spans="1:35" x14ac:dyDescent="0.35">
      <c r="A738" s="72">
        <v>2291</v>
      </c>
      <c r="B738" s="72" t="s">
        <v>1269</v>
      </c>
      <c r="C738" s="72">
        <v>12</v>
      </c>
      <c r="D738" s="72">
        <v>24</v>
      </c>
      <c r="E738" s="68">
        <v>40386</v>
      </c>
      <c r="F738" s="72">
        <v>1.5</v>
      </c>
      <c r="G738" s="72">
        <v>16</v>
      </c>
      <c r="H738" s="72">
        <v>0</v>
      </c>
      <c r="I738" s="72">
        <v>1</v>
      </c>
      <c r="J738" s="72" t="s">
        <v>1270</v>
      </c>
      <c r="K738" s="72">
        <v>10344</v>
      </c>
      <c r="L738" s="72"/>
      <c r="M738" s="72"/>
      <c r="N738" s="68">
        <v>72686</v>
      </c>
      <c r="O738" s="68">
        <v>72686</v>
      </c>
      <c r="P738" s="68">
        <v>72686</v>
      </c>
      <c r="Q738" s="68">
        <v>72686</v>
      </c>
      <c r="R738" s="72" t="s">
        <v>5113</v>
      </c>
      <c r="S738" s="72" t="s">
        <v>3058</v>
      </c>
      <c r="T738" s="70">
        <f>IF(Exts[cTB52]=DATE(2099,1,1), 0, IF(Exts[minV]&gt;52, 1, 2))</f>
        <v>0</v>
      </c>
      <c r="U738" s="69">
        <f t="shared" si="24"/>
        <v>0</v>
      </c>
      <c r="V738" s="69">
        <f>IF(Exts[cTB60]=DATE(2099,1,1), 0, IF(Exts[minV]&gt;60.9, 1, 2))</f>
        <v>0</v>
      </c>
      <c r="W738" s="70">
        <f>IF(Exts[cTB61-67]=DATE(2099,1,1), 0, IF(Exts[minV]&gt;67.9, 1, 2))</f>
        <v>0</v>
      </c>
      <c r="X738" s="70">
        <f>IF( OR( Exts[cTB68]=DATE(2099,1,1), Exts[Mext]=0 ), 0, IF( OR( Exts[maxV]&lt;68, Exts[minV]&gt;68 ), 2, 3)  )</f>
        <v>0</v>
      </c>
      <c r="Y738" s="71">
        <f>IF(SUBTOTAL(3,Exts[avgusers]),Exts[avgusers],0)</f>
        <v>12</v>
      </c>
      <c r="Z738" s="69">
        <f ca="1">IF(SUBTOTAL(3,Exts[CurVersion]),TODAY()-Exts[CurVersion],0)</f>
        <v>3339</v>
      </c>
      <c r="AA738" s="69">
        <f>IF(Exts[cTB52]=DATE(2099,1,1), 0, Exts[cTB52]-$AA$6)</f>
        <v>0</v>
      </c>
      <c r="AB738" s="69">
        <f>IF(Exts[[#This Row],[cTB60]]=DATE(2099,1,1), 0, Exts[[#This Row],[cTB60]]-$AA$7)</f>
        <v>0</v>
      </c>
      <c r="AC738" s="69">
        <f>IF(Exts[[#This Row],[cTB68]]=DATE(2099,1,1), 0, Exts[[#This Row],[cTB68]]-$AA$8)</f>
        <v>0</v>
      </c>
      <c r="AD738" s="70">
        <f t="shared" si="25"/>
        <v>720</v>
      </c>
      <c r="AE738" s="70"/>
      <c r="AF738" s="70">
        <f>IF(Exts[[#This Row],[OID]], INDEX( Exts[], MATCH(Exts[[#This Row],[OID]],Exts[ID],0), MATCH("avgusers", Exts[#Headers],0) )+1, Exts[[#This Row],[avgusers]])</f>
        <v>12</v>
      </c>
      <c r="AG738" s="70"/>
      <c r="AH738" s="70"/>
      <c r="AI738" s="70"/>
    </row>
    <row r="739" spans="1:35" x14ac:dyDescent="0.35">
      <c r="A739" s="72">
        <v>11009</v>
      </c>
      <c r="B739" s="72" t="s">
        <v>713</v>
      </c>
      <c r="C739" s="72">
        <v>12</v>
      </c>
      <c r="D739" s="72">
        <v>549</v>
      </c>
      <c r="E739" s="68">
        <v>41418</v>
      </c>
      <c r="F739" s="72">
        <v>5</v>
      </c>
      <c r="G739" s="72">
        <v>24</v>
      </c>
      <c r="H739" s="72">
        <v>0</v>
      </c>
      <c r="I739" s="72">
        <v>1</v>
      </c>
      <c r="J739" s="72" t="s">
        <v>362</v>
      </c>
      <c r="K739" s="72">
        <v>996144</v>
      </c>
      <c r="L739" s="72"/>
      <c r="M739" s="72"/>
      <c r="N739" s="68">
        <v>72686</v>
      </c>
      <c r="O739" s="68">
        <v>72686</v>
      </c>
      <c r="P739" s="68">
        <v>72686</v>
      </c>
      <c r="Q739" s="68">
        <v>72686</v>
      </c>
      <c r="R739" s="72" t="s">
        <v>5481</v>
      </c>
      <c r="S739" s="72" t="s">
        <v>5482</v>
      </c>
      <c r="T739" s="70">
        <f>IF(Exts[cTB52]=DATE(2099,1,1), 0, IF(Exts[minV]&gt;52, 1, 2))</f>
        <v>0</v>
      </c>
      <c r="U739" s="69">
        <f t="shared" si="24"/>
        <v>0</v>
      </c>
      <c r="V739" s="69">
        <f>IF(Exts[cTB60]=DATE(2099,1,1), 0, IF(Exts[minV]&gt;60.9, 1, 2))</f>
        <v>0</v>
      </c>
      <c r="W739" s="70">
        <f>IF(Exts[cTB61-67]=DATE(2099,1,1), 0, IF(Exts[minV]&gt;67.9, 1, 2))</f>
        <v>0</v>
      </c>
      <c r="X739" s="70">
        <f>IF( OR( Exts[cTB68]=DATE(2099,1,1), Exts[Mext]=0 ), 0, IF( OR( Exts[maxV]&lt;68, Exts[minV]&gt;68 ), 2, 3)  )</f>
        <v>0</v>
      </c>
      <c r="Y739" s="71">
        <f>IF(SUBTOTAL(3,Exts[avgusers]),Exts[avgusers],0)</f>
        <v>12</v>
      </c>
      <c r="Z739" s="69">
        <f ca="1">IF(SUBTOTAL(3,Exts[CurVersion]),TODAY()-Exts[CurVersion],0)</f>
        <v>2307</v>
      </c>
      <c r="AA739" s="69">
        <f>IF(Exts[cTB52]=DATE(2099,1,1), 0, Exts[cTB52]-$AA$6)</f>
        <v>0</v>
      </c>
      <c r="AB739" s="69">
        <f>IF(Exts[[#This Row],[cTB60]]=DATE(2099,1,1), 0, Exts[[#This Row],[cTB60]]-$AA$7)</f>
        <v>0</v>
      </c>
      <c r="AC739" s="69">
        <f>IF(Exts[[#This Row],[cTB68]]=DATE(2099,1,1), 0, Exts[[#This Row],[cTB68]]-$AA$8)</f>
        <v>0</v>
      </c>
      <c r="AD739" s="70">
        <f t="shared" si="25"/>
        <v>721</v>
      </c>
      <c r="AE739" s="70"/>
      <c r="AF739" s="70">
        <f>IF(Exts[[#This Row],[OID]], INDEX( Exts[], MATCH(Exts[[#This Row],[OID]],Exts[ID],0), MATCH("avgusers", Exts[#Headers],0) )+1, Exts[[#This Row],[avgusers]])</f>
        <v>12</v>
      </c>
      <c r="AG739" s="70"/>
      <c r="AH739" s="70"/>
      <c r="AI739" s="70"/>
    </row>
    <row r="740" spans="1:35" x14ac:dyDescent="0.35">
      <c r="A740" s="72">
        <v>223377</v>
      </c>
      <c r="B740" s="72" t="s">
        <v>1305</v>
      </c>
      <c r="C740" s="72">
        <v>12</v>
      </c>
      <c r="D740" s="72">
        <v>34</v>
      </c>
      <c r="E740" s="68">
        <v>42335</v>
      </c>
      <c r="F740" s="72">
        <v>10</v>
      </c>
      <c r="G740" s="72">
        <v>54</v>
      </c>
      <c r="H740" s="72">
        <v>0</v>
      </c>
      <c r="I740" s="72">
        <v>1</v>
      </c>
      <c r="J740" s="72" t="s">
        <v>1306</v>
      </c>
      <c r="K740" s="72">
        <v>5116669</v>
      </c>
      <c r="L740" s="72"/>
      <c r="M740" s="72"/>
      <c r="N740" s="68">
        <v>42335</v>
      </c>
      <c r="O740" s="68">
        <v>72686</v>
      </c>
      <c r="P740" s="68">
        <v>72686</v>
      </c>
      <c r="Q740" s="68">
        <v>72686</v>
      </c>
      <c r="R740" s="72" t="s">
        <v>5728</v>
      </c>
      <c r="S740" s="72" t="s">
        <v>3058</v>
      </c>
      <c r="T740" s="70">
        <f>IF(Exts[cTB52]=DATE(2099,1,1), 0, IF(Exts[minV]&gt;52, 1, 2))</f>
        <v>2</v>
      </c>
      <c r="U740" s="69">
        <f t="shared" si="24"/>
        <v>0</v>
      </c>
      <c r="V740" s="69">
        <f>IF(Exts[cTB60]=DATE(2099,1,1), 0, IF(Exts[minV]&gt;60.9, 1, 2))</f>
        <v>0</v>
      </c>
      <c r="W740" s="70">
        <f>IF(Exts[cTB61-67]=DATE(2099,1,1), 0, IF(Exts[minV]&gt;67.9, 1, 2))</f>
        <v>0</v>
      </c>
      <c r="X740" s="70">
        <f>IF( OR( Exts[cTB68]=DATE(2099,1,1), Exts[Mext]=0 ), 0, IF( OR( Exts[maxV]&lt;68, Exts[minV]&gt;68 ), 2, 3)  )</f>
        <v>0</v>
      </c>
      <c r="Y740" s="71">
        <f>IF(SUBTOTAL(3,Exts[avgusers]),Exts[avgusers],0)</f>
        <v>12</v>
      </c>
      <c r="Z740" s="69">
        <f ca="1">IF(SUBTOTAL(3,Exts[CurVersion]),TODAY()-Exts[CurVersion],0)</f>
        <v>1390</v>
      </c>
      <c r="AA740" s="69">
        <f>IF(Exts[cTB52]=DATE(2099,1,1), 0, Exts[cTB52]-$AA$6)</f>
        <v>-463</v>
      </c>
      <c r="AB740" s="69">
        <f>IF(Exts[[#This Row],[cTB60]]=DATE(2099,1,1), 0, Exts[[#This Row],[cTB60]]-$AA$7)</f>
        <v>0</v>
      </c>
      <c r="AC740" s="69">
        <f>IF(Exts[[#This Row],[cTB68]]=DATE(2099,1,1), 0, Exts[[#This Row],[cTB68]]-$AA$8)</f>
        <v>0</v>
      </c>
      <c r="AD740" s="70">
        <f t="shared" si="25"/>
        <v>722</v>
      </c>
      <c r="AE740" s="70"/>
      <c r="AF740" s="70">
        <f>IF(Exts[[#This Row],[OID]], INDEX( Exts[], MATCH(Exts[[#This Row],[OID]],Exts[ID],0), MATCH("avgusers", Exts[#Headers],0) )+1, Exts[[#This Row],[avgusers]])</f>
        <v>12</v>
      </c>
      <c r="AG740" s="70"/>
      <c r="AH740" s="70"/>
      <c r="AI740" s="70"/>
    </row>
    <row r="741" spans="1:35" x14ac:dyDescent="0.35">
      <c r="A741" s="72">
        <v>280819</v>
      </c>
      <c r="B741" s="72" t="s">
        <v>707</v>
      </c>
      <c r="C741" s="72">
        <v>12</v>
      </c>
      <c r="D741" s="72">
        <v>675</v>
      </c>
      <c r="E741" s="68">
        <v>41047</v>
      </c>
      <c r="F741" s="72">
        <v>2</v>
      </c>
      <c r="G741" s="72">
        <v>15</v>
      </c>
      <c r="H741" s="72">
        <v>0</v>
      </c>
      <c r="I741" s="72">
        <v>1</v>
      </c>
      <c r="J741" s="72" t="s">
        <v>2246</v>
      </c>
      <c r="K741" s="72">
        <v>5386901</v>
      </c>
      <c r="L741" s="72"/>
      <c r="M741" s="72"/>
      <c r="N741" s="68">
        <v>72686</v>
      </c>
      <c r="O741" s="68">
        <v>72686</v>
      </c>
      <c r="P741" s="68">
        <v>72686</v>
      </c>
      <c r="Q741" s="68">
        <v>72686</v>
      </c>
      <c r="R741" s="72" t="s">
        <v>5790</v>
      </c>
      <c r="S741" s="72" t="s">
        <v>5791</v>
      </c>
      <c r="T741" s="70">
        <f>IF(Exts[cTB52]=DATE(2099,1,1), 0, IF(Exts[minV]&gt;52, 1, 2))</f>
        <v>0</v>
      </c>
      <c r="U741" s="69">
        <f t="shared" si="24"/>
        <v>0</v>
      </c>
      <c r="V741" s="69">
        <f>IF(Exts[cTB60]=DATE(2099,1,1), 0, IF(Exts[minV]&gt;60.9, 1, 2))</f>
        <v>0</v>
      </c>
      <c r="W741" s="70">
        <f>IF(Exts[cTB61-67]=DATE(2099,1,1), 0, IF(Exts[minV]&gt;67.9, 1, 2))</f>
        <v>0</v>
      </c>
      <c r="X741" s="70">
        <f>IF( OR( Exts[cTB68]=DATE(2099,1,1), Exts[Mext]=0 ), 0, IF( OR( Exts[maxV]&lt;68, Exts[minV]&gt;68 ), 2, 3)  )</f>
        <v>0</v>
      </c>
      <c r="Y741" s="71">
        <f>IF(SUBTOTAL(3,Exts[avgusers]),Exts[avgusers],0)</f>
        <v>12</v>
      </c>
      <c r="Z741" s="69">
        <f ca="1">IF(SUBTOTAL(3,Exts[CurVersion]),TODAY()-Exts[CurVersion],0)</f>
        <v>2678</v>
      </c>
      <c r="AA741" s="69">
        <f>IF(Exts[cTB52]=DATE(2099,1,1), 0, Exts[cTB52]-$AA$6)</f>
        <v>0</v>
      </c>
      <c r="AB741" s="69">
        <f>IF(Exts[[#This Row],[cTB60]]=DATE(2099,1,1), 0, Exts[[#This Row],[cTB60]]-$AA$7)</f>
        <v>0</v>
      </c>
      <c r="AC741" s="69">
        <f>IF(Exts[[#This Row],[cTB68]]=DATE(2099,1,1), 0, Exts[[#This Row],[cTB68]]-$AA$8)</f>
        <v>0</v>
      </c>
      <c r="AD741" s="70">
        <f t="shared" si="25"/>
        <v>723</v>
      </c>
      <c r="AE741" s="70"/>
      <c r="AF741" s="70">
        <f>IF(Exts[[#This Row],[OID]], INDEX( Exts[], MATCH(Exts[[#This Row],[OID]],Exts[ID],0), MATCH("avgusers", Exts[#Headers],0) )+1, Exts[[#This Row],[avgusers]])</f>
        <v>12</v>
      </c>
      <c r="AG741" s="70"/>
      <c r="AH741" s="70"/>
      <c r="AI741" s="70"/>
    </row>
    <row r="742" spans="1:35" x14ac:dyDescent="0.35">
      <c r="A742" s="72">
        <v>320618</v>
      </c>
      <c r="B742" s="72" t="s">
        <v>1315</v>
      </c>
      <c r="C742" s="72">
        <v>12</v>
      </c>
      <c r="D742" s="72">
        <v>23</v>
      </c>
      <c r="E742" s="68">
        <v>42304</v>
      </c>
      <c r="F742" s="72">
        <v>42</v>
      </c>
      <c r="G742" s="72">
        <v>45</v>
      </c>
      <c r="H742" s="72">
        <v>0</v>
      </c>
      <c r="I742" s="72">
        <v>1</v>
      </c>
      <c r="J742" s="72" t="s">
        <v>1133</v>
      </c>
      <c r="K742" s="72">
        <v>50247</v>
      </c>
      <c r="L742" s="72"/>
      <c r="M742" s="72"/>
      <c r="N742" s="68">
        <v>72686</v>
      </c>
      <c r="O742" s="68">
        <v>72686</v>
      </c>
      <c r="P742" s="68">
        <v>72686</v>
      </c>
      <c r="Q742" s="68">
        <v>72686</v>
      </c>
      <c r="R742" s="72" t="s">
        <v>5859</v>
      </c>
      <c r="S742" s="72" t="s">
        <v>5860</v>
      </c>
      <c r="T742" s="70">
        <f>IF(Exts[cTB52]=DATE(2099,1,1), 0, IF(Exts[minV]&gt;52, 1, 2))</f>
        <v>0</v>
      </c>
      <c r="U742" s="69">
        <f t="shared" si="24"/>
        <v>0</v>
      </c>
      <c r="V742" s="69">
        <f>IF(Exts[cTB60]=DATE(2099,1,1), 0, IF(Exts[minV]&gt;60.9, 1, 2))</f>
        <v>0</v>
      </c>
      <c r="W742" s="70">
        <f>IF(Exts[cTB61-67]=DATE(2099,1,1), 0, IF(Exts[minV]&gt;67.9, 1, 2))</f>
        <v>0</v>
      </c>
      <c r="X742" s="70">
        <f>IF( OR( Exts[cTB68]=DATE(2099,1,1), Exts[Mext]=0 ), 0, IF( OR( Exts[maxV]&lt;68, Exts[minV]&gt;68 ), 2, 3)  )</f>
        <v>0</v>
      </c>
      <c r="Y742" s="71">
        <f>IF(SUBTOTAL(3,Exts[avgusers]),Exts[avgusers],0)</f>
        <v>12</v>
      </c>
      <c r="Z742" s="69">
        <f ca="1">IF(SUBTOTAL(3,Exts[CurVersion]),TODAY()-Exts[CurVersion],0)</f>
        <v>1421</v>
      </c>
      <c r="AA742" s="69">
        <f>IF(Exts[cTB52]=DATE(2099,1,1), 0, Exts[cTB52]-$AA$6)</f>
        <v>0</v>
      </c>
      <c r="AB742" s="69">
        <f>IF(Exts[[#This Row],[cTB60]]=DATE(2099,1,1), 0, Exts[[#This Row],[cTB60]]-$AA$7)</f>
        <v>0</v>
      </c>
      <c r="AC742" s="69">
        <f>IF(Exts[[#This Row],[cTB68]]=DATE(2099,1,1), 0, Exts[[#This Row],[cTB68]]-$AA$8)</f>
        <v>0</v>
      </c>
      <c r="AD742" s="70">
        <f t="shared" si="25"/>
        <v>724</v>
      </c>
      <c r="AE742" s="70"/>
      <c r="AF742" s="70">
        <f>IF(Exts[[#This Row],[OID]], INDEX( Exts[], MATCH(Exts[[#This Row],[OID]],Exts[ID],0), MATCH("avgusers", Exts[#Headers],0) )+1, Exts[[#This Row],[avgusers]])</f>
        <v>12</v>
      </c>
      <c r="AG742" s="70"/>
      <c r="AH742" s="70"/>
      <c r="AI742" s="70"/>
    </row>
    <row r="743" spans="1:35" x14ac:dyDescent="0.35">
      <c r="A743" s="72">
        <v>337390</v>
      </c>
      <c r="B743" s="72" t="s">
        <v>1363</v>
      </c>
      <c r="C743" s="72">
        <v>12</v>
      </c>
      <c r="D743" s="72">
        <v>25</v>
      </c>
      <c r="E743" s="68">
        <v>40840</v>
      </c>
      <c r="F743" s="72">
        <v>3</v>
      </c>
      <c r="G743" s="72">
        <v>12</v>
      </c>
      <c r="H743" s="72">
        <v>0</v>
      </c>
      <c r="I743" s="72">
        <v>1</v>
      </c>
      <c r="J743" s="72" t="s">
        <v>1364</v>
      </c>
      <c r="K743" s="72">
        <v>5898389</v>
      </c>
      <c r="L743" s="72"/>
      <c r="M743" s="72"/>
      <c r="N743" s="68">
        <v>72686</v>
      </c>
      <c r="O743" s="68">
        <v>72686</v>
      </c>
      <c r="P743" s="68">
        <v>72686</v>
      </c>
      <c r="Q743" s="68">
        <v>72686</v>
      </c>
      <c r="R743" s="72" t="s">
        <v>5919</v>
      </c>
      <c r="S743" s="72" t="s">
        <v>5920</v>
      </c>
      <c r="T743" s="70">
        <f>IF(Exts[cTB52]=DATE(2099,1,1), 0, IF(Exts[minV]&gt;52, 1, 2))</f>
        <v>0</v>
      </c>
      <c r="U743" s="69">
        <f t="shared" si="24"/>
        <v>0</v>
      </c>
      <c r="V743" s="69">
        <f>IF(Exts[cTB60]=DATE(2099,1,1), 0, IF(Exts[minV]&gt;60.9, 1, 2))</f>
        <v>0</v>
      </c>
      <c r="W743" s="70">
        <f>IF(Exts[cTB61-67]=DATE(2099,1,1), 0, IF(Exts[minV]&gt;67.9, 1, 2))</f>
        <v>0</v>
      </c>
      <c r="X743" s="70">
        <f>IF( OR( Exts[cTB68]=DATE(2099,1,1), Exts[Mext]=0 ), 0, IF( OR( Exts[maxV]&lt;68, Exts[minV]&gt;68 ), 2, 3)  )</f>
        <v>0</v>
      </c>
      <c r="Y743" s="71">
        <f>IF(SUBTOTAL(3,Exts[avgusers]),Exts[avgusers],0)</f>
        <v>12</v>
      </c>
      <c r="Z743" s="69">
        <f ca="1">IF(SUBTOTAL(3,Exts[CurVersion]),TODAY()-Exts[CurVersion],0)</f>
        <v>2885</v>
      </c>
      <c r="AA743" s="69">
        <f>IF(Exts[cTB52]=DATE(2099,1,1), 0, Exts[cTB52]-$AA$6)</f>
        <v>0</v>
      </c>
      <c r="AB743" s="69">
        <f>IF(Exts[[#This Row],[cTB60]]=DATE(2099,1,1), 0, Exts[[#This Row],[cTB60]]-$AA$7)</f>
        <v>0</v>
      </c>
      <c r="AC743" s="69">
        <f>IF(Exts[[#This Row],[cTB68]]=DATE(2099,1,1), 0, Exts[[#This Row],[cTB68]]-$AA$8)</f>
        <v>0</v>
      </c>
      <c r="AD743" s="70">
        <f t="shared" si="25"/>
        <v>725</v>
      </c>
      <c r="AE743" s="70"/>
      <c r="AF743" s="70">
        <f>IF(Exts[[#This Row],[OID]], INDEX( Exts[], MATCH(Exts[[#This Row],[OID]],Exts[ID],0), MATCH("avgusers", Exts[#Headers],0) )+1, Exts[[#This Row],[avgusers]])</f>
        <v>12</v>
      </c>
      <c r="AG743" s="70"/>
      <c r="AH743" s="70"/>
      <c r="AI743" s="70"/>
    </row>
    <row r="744" spans="1:35" x14ac:dyDescent="0.35">
      <c r="A744" s="72">
        <v>355400</v>
      </c>
      <c r="B744" s="72" t="s">
        <v>1346</v>
      </c>
      <c r="C744" s="72">
        <v>12</v>
      </c>
      <c r="D744" s="72">
        <v>25</v>
      </c>
      <c r="E744" s="68">
        <v>40903</v>
      </c>
      <c r="F744" s="72">
        <v>3.1</v>
      </c>
      <c r="G744" s="72">
        <v>12</v>
      </c>
      <c r="H744" s="72">
        <v>0</v>
      </c>
      <c r="I744" s="72">
        <v>1</v>
      </c>
      <c r="J744" s="72" t="s">
        <v>1347</v>
      </c>
      <c r="K744" s="72">
        <v>6018888</v>
      </c>
      <c r="L744" s="72"/>
      <c r="M744" s="72"/>
      <c r="N744" s="68">
        <v>72686</v>
      </c>
      <c r="O744" s="68">
        <v>72686</v>
      </c>
      <c r="P744" s="68">
        <v>72686</v>
      </c>
      <c r="Q744" s="68">
        <v>72686</v>
      </c>
      <c r="R744" s="72" t="s">
        <v>5961</v>
      </c>
      <c r="S744" s="72" t="s">
        <v>3058</v>
      </c>
      <c r="T744" s="70">
        <f>IF(Exts[cTB52]=DATE(2099,1,1), 0, IF(Exts[minV]&gt;52, 1, 2))</f>
        <v>0</v>
      </c>
      <c r="U744" s="69">
        <f t="shared" si="24"/>
        <v>0</v>
      </c>
      <c r="V744" s="69">
        <f>IF(Exts[cTB60]=DATE(2099,1,1), 0, IF(Exts[minV]&gt;60.9, 1, 2))</f>
        <v>0</v>
      </c>
      <c r="W744" s="70">
        <f>IF(Exts[cTB61-67]=DATE(2099,1,1), 0, IF(Exts[minV]&gt;67.9, 1, 2))</f>
        <v>0</v>
      </c>
      <c r="X744" s="70">
        <f>IF( OR( Exts[cTB68]=DATE(2099,1,1), Exts[Mext]=0 ), 0, IF( OR( Exts[maxV]&lt;68, Exts[minV]&gt;68 ), 2, 3)  )</f>
        <v>0</v>
      </c>
      <c r="Y744" s="71">
        <f>IF(SUBTOTAL(3,Exts[avgusers]),Exts[avgusers],0)</f>
        <v>12</v>
      </c>
      <c r="Z744" s="69">
        <f ca="1">IF(SUBTOTAL(3,Exts[CurVersion]),TODAY()-Exts[CurVersion],0)</f>
        <v>2822</v>
      </c>
      <c r="AA744" s="69">
        <f>IF(Exts[cTB52]=DATE(2099,1,1), 0, Exts[cTB52]-$AA$6)</f>
        <v>0</v>
      </c>
      <c r="AB744" s="69">
        <f>IF(Exts[[#This Row],[cTB60]]=DATE(2099,1,1), 0, Exts[[#This Row],[cTB60]]-$AA$7)</f>
        <v>0</v>
      </c>
      <c r="AC744" s="69">
        <f>IF(Exts[[#This Row],[cTB68]]=DATE(2099,1,1), 0, Exts[[#This Row],[cTB68]]-$AA$8)</f>
        <v>0</v>
      </c>
      <c r="AD744" s="70">
        <f t="shared" si="25"/>
        <v>726</v>
      </c>
      <c r="AE744" s="70"/>
      <c r="AF744" s="70">
        <f>IF(Exts[[#This Row],[OID]], INDEX( Exts[], MATCH(Exts[[#This Row],[OID]],Exts[ID],0), MATCH("avgusers", Exts[#Headers],0) )+1, Exts[[#This Row],[avgusers]])</f>
        <v>12</v>
      </c>
      <c r="AG744" s="70"/>
      <c r="AH744" s="70"/>
      <c r="AI744" s="70"/>
    </row>
    <row r="745" spans="1:35" x14ac:dyDescent="0.35">
      <c r="A745" s="72">
        <v>365897</v>
      </c>
      <c r="B745" s="72" t="s">
        <v>1303</v>
      </c>
      <c r="C745" s="72">
        <v>12</v>
      </c>
      <c r="D745" s="72">
        <v>41</v>
      </c>
      <c r="E745" s="68">
        <v>42753</v>
      </c>
      <c r="F745" s="72">
        <v>35</v>
      </c>
      <c r="G745" s="72">
        <v>56</v>
      </c>
      <c r="H745" s="72">
        <v>0</v>
      </c>
      <c r="I745" s="72">
        <v>1</v>
      </c>
      <c r="J745" s="72" t="s">
        <v>336</v>
      </c>
      <c r="K745" s="72" t="s">
        <v>448</v>
      </c>
      <c r="L745" s="72">
        <v>5971761</v>
      </c>
      <c r="M745" s="72"/>
      <c r="N745" s="72"/>
      <c r="O745" s="68">
        <v>42461</v>
      </c>
      <c r="P745" s="68">
        <v>72686</v>
      </c>
      <c r="Q745" s="68">
        <v>72686</v>
      </c>
      <c r="R745" s="68">
        <v>72686</v>
      </c>
      <c r="S745" s="72" t="s">
        <v>6731</v>
      </c>
      <c r="T745" s="70">
        <f>IF(Exts[cTB52]=DATE(2099,1,1), 0, IF(Exts[minV]&gt;52, 1, 2))</f>
        <v>2</v>
      </c>
      <c r="U745" s="69">
        <f t="shared" si="24"/>
        <v>0</v>
      </c>
      <c r="V745" s="69">
        <f>IF(Exts[cTB60]=DATE(2099,1,1), 0, IF(Exts[minV]&gt;60.9, 1, 2))</f>
        <v>2</v>
      </c>
      <c r="W745" s="70">
        <f>IF(Exts[cTB61-67]=DATE(2099,1,1), 0, IF(Exts[minV]&gt;67.9, 1, 2))</f>
        <v>0</v>
      </c>
      <c r="X745" s="70">
        <f>IF( OR( Exts[cTB68]=DATE(2099,1,1), Exts[Mext]=0 ), 0, IF( OR( Exts[maxV]&lt;68, Exts[minV]&gt;68 ), 2, 3)  )</f>
        <v>0</v>
      </c>
      <c r="Y745" s="71">
        <f>IF(SUBTOTAL(3,Exts[avgusers]),Exts[avgusers],0)</f>
        <v>12</v>
      </c>
      <c r="Z745" s="69">
        <f ca="1">IF(SUBTOTAL(3,Exts[CurVersion]),TODAY()-Exts[CurVersion],0)</f>
        <v>972</v>
      </c>
      <c r="AA745" s="69">
        <f>IF(Exts[cTB52]=DATE(2099,1,1), 0, Exts[cTB52]-$AA$6)</f>
        <v>-42798</v>
      </c>
      <c r="AB745" s="69">
        <f>IF(Exts[[#This Row],[cTB60]]=DATE(2099,1,1), 0, Exts[[#This Row],[cTB60]]-$AA$7)</f>
        <v>-799</v>
      </c>
      <c r="AC745" s="69">
        <f>IF(Exts[[#This Row],[cTB68]]=DATE(2099,1,1), 0, Exts[[#This Row],[cTB68]]-$AA$8)</f>
        <v>0</v>
      </c>
      <c r="AD745" s="70">
        <f t="shared" si="25"/>
        <v>727</v>
      </c>
      <c r="AE745" s="70"/>
      <c r="AF745" s="70">
        <f>IF(Exts[[#This Row],[OID]], INDEX( Exts[], MATCH(Exts[[#This Row],[OID]],Exts[ID],0), MATCH("avgusers", Exts[#Headers],0) )+1, Exts[[#This Row],[avgusers]])</f>
        <v>12</v>
      </c>
      <c r="AG745" s="70"/>
      <c r="AH745" s="70"/>
      <c r="AI745" s="70"/>
    </row>
    <row r="746" spans="1:35" x14ac:dyDescent="0.35">
      <c r="A746" s="72">
        <v>394306</v>
      </c>
      <c r="B746" s="72" t="s">
        <v>1252</v>
      </c>
      <c r="C746" s="72">
        <v>12</v>
      </c>
      <c r="D746" s="72">
        <v>31</v>
      </c>
      <c r="E746" s="68">
        <v>41297</v>
      </c>
      <c r="F746" s="72">
        <v>13</v>
      </c>
      <c r="G746" s="72">
        <v>18</v>
      </c>
      <c r="H746" s="72">
        <v>0</v>
      </c>
      <c r="I746" s="72">
        <v>1</v>
      </c>
      <c r="J746" s="72" t="s">
        <v>1253</v>
      </c>
      <c r="K746" s="72">
        <v>6392845</v>
      </c>
      <c r="L746" s="72"/>
      <c r="M746" s="72"/>
      <c r="N746" s="68">
        <v>72686</v>
      </c>
      <c r="O746" s="68">
        <v>72686</v>
      </c>
      <c r="P746" s="68">
        <v>72686</v>
      </c>
      <c r="Q746" s="68">
        <v>72686</v>
      </c>
      <c r="R746" s="72" t="s">
        <v>6078</v>
      </c>
      <c r="S746" s="72" t="s">
        <v>6079</v>
      </c>
      <c r="T746" s="70">
        <f>IF(Exts[cTB52]=DATE(2099,1,1), 0, IF(Exts[minV]&gt;52, 1, 2))</f>
        <v>0</v>
      </c>
      <c r="U746" s="69">
        <f t="shared" si="24"/>
        <v>0</v>
      </c>
      <c r="V746" s="69">
        <f>IF(Exts[cTB60]=DATE(2099,1,1), 0, IF(Exts[minV]&gt;60.9, 1, 2))</f>
        <v>0</v>
      </c>
      <c r="W746" s="70">
        <f>IF(Exts[cTB61-67]=DATE(2099,1,1), 0, IF(Exts[minV]&gt;67.9, 1, 2))</f>
        <v>0</v>
      </c>
      <c r="X746" s="70">
        <f>IF( OR( Exts[cTB68]=DATE(2099,1,1), Exts[Mext]=0 ), 0, IF( OR( Exts[maxV]&lt;68, Exts[minV]&gt;68 ), 2, 3)  )</f>
        <v>0</v>
      </c>
      <c r="Y746" s="71">
        <f>IF(SUBTOTAL(3,Exts[avgusers]),Exts[avgusers],0)</f>
        <v>12</v>
      </c>
      <c r="Z746" s="69">
        <f ca="1">IF(SUBTOTAL(3,Exts[CurVersion]),TODAY()-Exts[CurVersion],0)</f>
        <v>2428</v>
      </c>
      <c r="AA746" s="69">
        <f>IF(Exts[cTB52]=DATE(2099,1,1), 0, Exts[cTB52]-$AA$6)</f>
        <v>0</v>
      </c>
      <c r="AB746" s="69">
        <f>IF(Exts[[#This Row],[cTB60]]=DATE(2099,1,1), 0, Exts[[#This Row],[cTB60]]-$AA$7)</f>
        <v>0</v>
      </c>
      <c r="AC746" s="69">
        <f>IF(Exts[[#This Row],[cTB68]]=DATE(2099,1,1), 0, Exts[[#This Row],[cTB68]]-$AA$8)</f>
        <v>0</v>
      </c>
      <c r="AD746" s="70">
        <f t="shared" si="25"/>
        <v>728</v>
      </c>
      <c r="AE746" s="70"/>
      <c r="AF746" s="70">
        <f>IF(Exts[[#This Row],[OID]], INDEX( Exts[], MATCH(Exts[[#This Row],[OID]],Exts[ID],0), MATCH("avgusers", Exts[#Headers],0) )+1, Exts[[#This Row],[avgusers]])</f>
        <v>12</v>
      </c>
      <c r="AG746" s="70"/>
      <c r="AH746" s="70"/>
      <c r="AI746" s="70"/>
    </row>
    <row r="747" spans="1:35" x14ac:dyDescent="0.35">
      <c r="A747" s="72">
        <v>479679</v>
      </c>
      <c r="B747" s="72" t="s">
        <v>1294</v>
      </c>
      <c r="C747" s="72">
        <v>12</v>
      </c>
      <c r="D747" s="72">
        <v>23</v>
      </c>
      <c r="E747" s="68">
        <v>41667</v>
      </c>
      <c r="F747" s="72">
        <v>18</v>
      </c>
      <c r="G747" s="72">
        <v>24</v>
      </c>
      <c r="H747" s="72">
        <v>0</v>
      </c>
      <c r="I747" s="72">
        <v>1</v>
      </c>
      <c r="J747" s="72" t="s">
        <v>1295</v>
      </c>
      <c r="K747" s="72">
        <v>6216229</v>
      </c>
      <c r="L747" s="72"/>
      <c r="M747" s="72"/>
      <c r="N747" s="68">
        <v>72686</v>
      </c>
      <c r="O747" s="68">
        <v>72686</v>
      </c>
      <c r="P747" s="68">
        <v>72686</v>
      </c>
      <c r="Q747" s="68">
        <v>72686</v>
      </c>
      <c r="R747" s="72" t="s">
        <v>6265</v>
      </c>
      <c r="S747" s="72" t="s">
        <v>3058</v>
      </c>
      <c r="T747" s="70">
        <f>IF(Exts[cTB52]=DATE(2099,1,1), 0, IF(Exts[minV]&gt;52, 1, 2))</f>
        <v>0</v>
      </c>
      <c r="U747" s="69">
        <f t="shared" si="24"/>
        <v>0</v>
      </c>
      <c r="V747" s="69">
        <f>IF(Exts[cTB60]=DATE(2099,1,1), 0, IF(Exts[minV]&gt;60.9, 1, 2))</f>
        <v>0</v>
      </c>
      <c r="W747" s="70">
        <f>IF(Exts[cTB61-67]=DATE(2099,1,1), 0, IF(Exts[minV]&gt;67.9, 1, 2))</f>
        <v>0</v>
      </c>
      <c r="X747" s="70">
        <f>IF( OR( Exts[cTB68]=DATE(2099,1,1), Exts[Mext]=0 ), 0, IF( OR( Exts[maxV]&lt;68, Exts[minV]&gt;68 ), 2, 3)  )</f>
        <v>0</v>
      </c>
      <c r="Y747" s="71">
        <f>IF(SUBTOTAL(3,Exts[avgusers]),Exts[avgusers],0)</f>
        <v>12</v>
      </c>
      <c r="Z747" s="69">
        <f ca="1">IF(SUBTOTAL(3,Exts[CurVersion]),TODAY()-Exts[CurVersion],0)</f>
        <v>2058</v>
      </c>
      <c r="AA747" s="69">
        <f>IF(Exts[cTB52]=DATE(2099,1,1), 0, Exts[cTB52]-$AA$6)</f>
        <v>0</v>
      </c>
      <c r="AB747" s="69">
        <f>IF(Exts[[#This Row],[cTB60]]=DATE(2099,1,1), 0, Exts[[#This Row],[cTB60]]-$AA$7)</f>
        <v>0</v>
      </c>
      <c r="AC747" s="69">
        <f>IF(Exts[[#This Row],[cTB68]]=DATE(2099,1,1), 0, Exts[[#This Row],[cTB68]]-$AA$8)</f>
        <v>0</v>
      </c>
      <c r="AD747" s="70">
        <f t="shared" si="25"/>
        <v>729</v>
      </c>
      <c r="AE747" s="70"/>
      <c r="AF747" s="70">
        <f>IF(Exts[[#This Row],[OID]], INDEX( Exts[], MATCH(Exts[[#This Row],[OID]],Exts[ID],0), MATCH("avgusers", Exts[#Headers],0) )+1, Exts[[#This Row],[avgusers]])</f>
        <v>12</v>
      </c>
      <c r="AG747" s="70"/>
      <c r="AH747" s="70"/>
      <c r="AI747" s="70"/>
    </row>
    <row r="748" spans="1:35" x14ac:dyDescent="0.35">
      <c r="A748" s="72">
        <v>614698</v>
      </c>
      <c r="B748" s="72" t="s">
        <v>1340</v>
      </c>
      <c r="C748" s="72">
        <v>12</v>
      </c>
      <c r="D748" s="72">
        <v>29</v>
      </c>
      <c r="E748" s="68">
        <v>43415</v>
      </c>
      <c r="F748" s="72">
        <v>3</v>
      </c>
      <c r="G748" s="72">
        <v>65</v>
      </c>
      <c r="H748" s="72">
        <v>0</v>
      </c>
      <c r="I748" s="72">
        <v>1</v>
      </c>
      <c r="J748" s="72" t="s">
        <v>1341</v>
      </c>
      <c r="K748" s="72">
        <v>11666952</v>
      </c>
      <c r="L748" s="72"/>
      <c r="M748" s="72"/>
      <c r="N748" s="68">
        <v>42845</v>
      </c>
      <c r="O748" s="68">
        <v>43414</v>
      </c>
      <c r="P748" s="68">
        <v>43414</v>
      </c>
      <c r="Q748" s="68">
        <v>72686</v>
      </c>
      <c r="R748" s="72" t="s">
        <v>6433</v>
      </c>
      <c r="S748" s="72" t="s">
        <v>3058</v>
      </c>
      <c r="T748" s="70">
        <f>IF(Exts[cTB52]=DATE(2099,1,1), 0, IF(Exts[minV]&gt;52, 1, 2))</f>
        <v>2</v>
      </c>
      <c r="U748" s="69">
        <f t="shared" si="24"/>
        <v>1</v>
      </c>
      <c r="V748" s="69">
        <f>IF(Exts[cTB60]=DATE(2099,1,1), 0, IF(Exts[minV]&gt;60.9, 1, 2))</f>
        <v>2</v>
      </c>
      <c r="W748" s="70">
        <f>IF(Exts[cTB61-67]=DATE(2099,1,1), 0, IF(Exts[minV]&gt;67.9, 1, 2))</f>
        <v>2</v>
      </c>
      <c r="X748" s="70">
        <f>IF( OR( Exts[cTB68]=DATE(2099,1,1), Exts[Mext]=0 ), 0, IF( OR( Exts[maxV]&lt;68, Exts[minV]&gt;68 ), 2, 3)  )</f>
        <v>0</v>
      </c>
      <c r="Y748" s="71">
        <f>IF(SUBTOTAL(3,Exts[avgusers]),Exts[avgusers],0)</f>
        <v>12</v>
      </c>
      <c r="Z748" s="69">
        <f ca="1">IF(SUBTOTAL(3,Exts[CurVersion]),TODAY()-Exts[CurVersion],0)</f>
        <v>310</v>
      </c>
      <c r="AA748" s="69">
        <f>IF(Exts[cTB52]=DATE(2099,1,1), 0, Exts[cTB52]-$AA$6)</f>
        <v>47</v>
      </c>
      <c r="AB748" s="69">
        <f>IF(Exts[[#This Row],[cTB60]]=DATE(2099,1,1), 0, Exts[[#This Row],[cTB60]]-$AA$7)</f>
        <v>154</v>
      </c>
      <c r="AC748" s="69">
        <f>IF(Exts[[#This Row],[cTB68]]=DATE(2099,1,1), 0, Exts[[#This Row],[cTB68]]-$AA$8)</f>
        <v>0</v>
      </c>
      <c r="AD748" s="70">
        <f t="shared" si="25"/>
        <v>730</v>
      </c>
      <c r="AE748" s="70"/>
      <c r="AF748" s="70">
        <f>IF(Exts[[#This Row],[OID]], INDEX( Exts[], MATCH(Exts[[#This Row],[OID]],Exts[ID],0), MATCH("avgusers", Exts[#Headers],0) )+1, Exts[[#This Row],[avgusers]])</f>
        <v>12</v>
      </c>
      <c r="AG748" s="70"/>
      <c r="AH748" s="70"/>
      <c r="AI748" s="70"/>
    </row>
    <row r="749" spans="1:35" x14ac:dyDescent="0.35">
      <c r="A749" s="72">
        <v>878</v>
      </c>
      <c r="B749" s="72" t="s">
        <v>1323</v>
      </c>
      <c r="C749" s="72">
        <v>11</v>
      </c>
      <c r="D749" s="72">
        <v>25</v>
      </c>
      <c r="E749" s="68">
        <v>39146</v>
      </c>
      <c r="F749" s="72">
        <v>0.8</v>
      </c>
      <c r="G749" s="72">
        <v>3</v>
      </c>
      <c r="H749" s="72">
        <v>0</v>
      </c>
      <c r="I749" s="72">
        <v>1</v>
      </c>
      <c r="J749" s="72" t="s">
        <v>1117</v>
      </c>
      <c r="K749" s="72">
        <v>2058</v>
      </c>
      <c r="L749" s="72"/>
      <c r="M749" s="72"/>
      <c r="N749" s="68">
        <v>72686</v>
      </c>
      <c r="O749" s="68">
        <v>72686</v>
      </c>
      <c r="P749" s="68">
        <v>72686</v>
      </c>
      <c r="Q749" s="68">
        <v>72686</v>
      </c>
      <c r="R749" s="72" t="s">
        <v>5017</v>
      </c>
      <c r="S749" s="72" t="s">
        <v>3058</v>
      </c>
      <c r="T749" s="70">
        <f>IF(Exts[cTB52]=DATE(2099,1,1), 0, IF(Exts[minV]&gt;52, 1, 2))</f>
        <v>0</v>
      </c>
      <c r="U749" s="69">
        <f t="shared" si="24"/>
        <v>0</v>
      </c>
      <c r="V749" s="69">
        <f>IF(Exts[cTB60]=DATE(2099,1,1), 0, IF(Exts[minV]&gt;60.9, 1, 2))</f>
        <v>0</v>
      </c>
      <c r="W749" s="70">
        <f>IF(Exts[cTB61-67]=DATE(2099,1,1), 0, IF(Exts[minV]&gt;67.9, 1, 2))</f>
        <v>0</v>
      </c>
      <c r="X749" s="70">
        <f>IF( OR( Exts[cTB68]=DATE(2099,1,1), Exts[Mext]=0 ), 0, IF( OR( Exts[maxV]&lt;68, Exts[minV]&gt;68 ), 2, 3)  )</f>
        <v>0</v>
      </c>
      <c r="Y749" s="71">
        <f>IF(SUBTOTAL(3,Exts[avgusers]),Exts[avgusers],0)</f>
        <v>11</v>
      </c>
      <c r="Z749" s="69">
        <f ca="1">IF(SUBTOTAL(3,Exts[CurVersion]),TODAY()-Exts[CurVersion],0)</f>
        <v>4579</v>
      </c>
      <c r="AA749" s="69">
        <f>IF(Exts[cTB52]=DATE(2099,1,1), 0, Exts[cTB52]-$AA$6)</f>
        <v>0</v>
      </c>
      <c r="AB749" s="69">
        <f>IF(Exts[[#This Row],[cTB60]]=DATE(2099,1,1), 0, Exts[[#This Row],[cTB60]]-$AA$7)</f>
        <v>0</v>
      </c>
      <c r="AC749" s="69">
        <f>IF(Exts[[#This Row],[cTB68]]=DATE(2099,1,1), 0, Exts[[#This Row],[cTB68]]-$AA$8)</f>
        <v>0</v>
      </c>
      <c r="AD749" s="70">
        <f t="shared" si="25"/>
        <v>731</v>
      </c>
      <c r="AE749" s="70"/>
      <c r="AF749" s="70">
        <f>IF(Exts[[#This Row],[OID]], INDEX( Exts[], MATCH(Exts[[#This Row],[OID]],Exts[ID],0), MATCH("avgusers", Exts[#Headers],0) )+1, Exts[[#This Row],[avgusers]])</f>
        <v>11</v>
      </c>
      <c r="AG749" s="70"/>
      <c r="AH749" s="70"/>
      <c r="AI749" s="70"/>
    </row>
    <row r="750" spans="1:35" x14ac:dyDescent="0.35">
      <c r="A750" s="72">
        <v>4136</v>
      </c>
      <c r="B750" s="72" t="s">
        <v>1331</v>
      </c>
      <c r="C750" s="72">
        <v>11</v>
      </c>
      <c r="D750" s="72">
        <v>22</v>
      </c>
      <c r="E750" s="68">
        <v>39146</v>
      </c>
      <c r="F750" s="72">
        <v>1.5</v>
      </c>
      <c r="G750" s="72">
        <v>1.5</v>
      </c>
      <c r="H750" s="72">
        <v>0</v>
      </c>
      <c r="I750" s="72">
        <v>1</v>
      </c>
      <c r="J750" s="72" t="s">
        <v>1332</v>
      </c>
      <c r="K750" s="72">
        <v>85127</v>
      </c>
      <c r="L750" s="72"/>
      <c r="M750" s="72"/>
      <c r="N750" s="68">
        <v>72686</v>
      </c>
      <c r="O750" s="68">
        <v>72686</v>
      </c>
      <c r="P750" s="68">
        <v>72686</v>
      </c>
      <c r="Q750" s="68">
        <v>72686</v>
      </c>
      <c r="R750" s="72" t="s">
        <v>5236</v>
      </c>
      <c r="S750" s="72" t="s">
        <v>3058</v>
      </c>
      <c r="T750" s="70">
        <f>IF(Exts[cTB52]=DATE(2099,1,1), 0, IF(Exts[minV]&gt;52, 1, 2))</f>
        <v>0</v>
      </c>
      <c r="U750" s="69">
        <f t="shared" si="24"/>
        <v>0</v>
      </c>
      <c r="V750" s="69">
        <f>IF(Exts[cTB60]=DATE(2099,1,1), 0, IF(Exts[minV]&gt;60.9, 1, 2))</f>
        <v>0</v>
      </c>
      <c r="W750" s="70">
        <f>IF(Exts[cTB61-67]=DATE(2099,1,1), 0, IF(Exts[minV]&gt;67.9, 1, 2))</f>
        <v>0</v>
      </c>
      <c r="X750" s="70">
        <f>IF( OR( Exts[cTB68]=DATE(2099,1,1), Exts[Mext]=0 ), 0, IF( OR( Exts[maxV]&lt;68, Exts[minV]&gt;68 ), 2, 3)  )</f>
        <v>0</v>
      </c>
      <c r="Y750" s="71">
        <f>IF(SUBTOTAL(3,Exts[avgusers]),Exts[avgusers],0)</f>
        <v>11</v>
      </c>
      <c r="Z750" s="69">
        <f ca="1">IF(SUBTOTAL(3,Exts[CurVersion]),TODAY()-Exts[CurVersion],0)</f>
        <v>4579</v>
      </c>
      <c r="AA750" s="69">
        <f>IF(Exts[cTB52]=DATE(2099,1,1), 0, Exts[cTB52]-$AA$6)</f>
        <v>0</v>
      </c>
      <c r="AB750" s="69">
        <f>IF(Exts[[#This Row],[cTB60]]=DATE(2099,1,1), 0, Exts[[#This Row],[cTB60]]-$AA$7)</f>
        <v>0</v>
      </c>
      <c r="AC750" s="69">
        <f>IF(Exts[[#This Row],[cTB68]]=DATE(2099,1,1), 0, Exts[[#This Row],[cTB68]]-$AA$8)</f>
        <v>0</v>
      </c>
      <c r="AD750" s="70">
        <f t="shared" si="25"/>
        <v>732</v>
      </c>
      <c r="AE750" s="70"/>
      <c r="AF750" s="70">
        <f>IF(Exts[[#This Row],[OID]], INDEX( Exts[], MATCH(Exts[[#This Row],[OID]],Exts[ID],0), MATCH("avgusers", Exts[#Headers],0) )+1, Exts[[#This Row],[avgusers]])</f>
        <v>11</v>
      </c>
      <c r="AG750" s="70"/>
      <c r="AH750" s="70"/>
      <c r="AI750" s="70"/>
    </row>
    <row r="751" spans="1:35" x14ac:dyDescent="0.35">
      <c r="A751" s="72">
        <v>4259</v>
      </c>
      <c r="B751" s="72" t="s">
        <v>1365</v>
      </c>
      <c r="C751" s="72">
        <v>11</v>
      </c>
      <c r="D751" s="72">
        <v>23</v>
      </c>
      <c r="E751" s="68">
        <v>42732</v>
      </c>
      <c r="F751" s="72">
        <v>1.5</v>
      </c>
      <c r="G751" s="72">
        <v>45</v>
      </c>
      <c r="H751" s="72">
        <v>0</v>
      </c>
      <c r="I751" s="72">
        <v>1</v>
      </c>
      <c r="J751" s="72" t="s">
        <v>1366</v>
      </c>
      <c r="K751" s="72">
        <v>91654</v>
      </c>
      <c r="L751" s="72"/>
      <c r="M751" s="72"/>
      <c r="N751" s="68">
        <v>72686</v>
      </c>
      <c r="O751" s="68">
        <v>72686</v>
      </c>
      <c r="P751" s="68">
        <v>72686</v>
      </c>
      <c r="Q751" s="68">
        <v>72686</v>
      </c>
      <c r="R751" s="72" t="s">
        <v>5242</v>
      </c>
      <c r="S751" s="72" t="s">
        <v>5243</v>
      </c>
      <c r="T751" s="70">
        <f>IF(Exts[cTB52]=DATE(2099,1,1), 0, IF(Exts[minV]&gt;52, 1, 2))</f>
        <v>0</v>
      </c>
      <c r="U751" s="69">
        <f t="shared" si="24"/>
        <v>0</v>
      </c>
      <c r="V751" s="69">
        <f>IF(Exts[cTB60]=DATE(2099,1,1), 0, IF(Exts[minV]&gt;60.9, 1, 2))</f>
        <v>0</v>
      </c>
      <c r="W751" s="70">
        <f>IF(Exts[cTB61-67]=DATE(2099,1,1), 0, IF(Exts[minV]&gt;67.9, 1, 2))</f>
        <v>0</v>
      </c>
      <c r="X751" s="70">
        <f>IF( OR( Exts[cTB68]=DATE(2099,1,1), Exts[Mext]=0 ), 0, IF( OR( Exts[maxV]&lt;68, Exts[minV]&gt;68 ), 2, 3)  )</f>
        <v>0</v>
      </c>
      <c r="Y751" s="71">
        <f>IF(SUBTOTAL(3,Exts[avgusers]),Exts[avgusers],0)</f>
        <v>11</v>
      </c>
      <c r="Z751" s="69">
        <f ca="1">IF(SUBTOTAL(3,Exts[CurVersion]),TODAY()-Exts[CurVersion],0)</f>
        <v>993</v>
      </c>
      <c r="AA751" s="69">
        <f>IF(Exts[cTB52]=DATE(2099,1,1), 0, Exts[cTB52]-$AA$6)</f>
        <v>0</v>
      </c>
      <c r="AB751" s="69">
        <f>IF(Exts[[#This Row],[cTB60]]=DATE(2099,1,1), 0, Exts[[#This Row],[cTB60]]-$AA$7)</f>
        <v>0</v>
      </c>
      <c r="AC751" s="69">
        <f>IF(Exts[[#This Row],[cTB68]]=DATE(2099,1,1), 0, Exts[[#This Row],[cTB68]]-$AA$8)</f>
        <v>0</v>
      </c>
      <c r="AD751" s="70">
        <f t="shared" si="25"/>
        <v>733</v>
      </c>
      <c r="AE751" s="70"/>
      <c r="AF751" s="70">
        <f>IF(Exts[[#This Row],[OID]], INDEX( Exts[], MATCH(Exts[[#This Row],[OID]],Exts[ID],0), MATCH("avgusers", Exts[#Headers],0) )+1, Exts[[#This Row],[avgusers]])</f>
        <v>11</v>
      </c>
      <c r="AG751" s="70"/>
      <c r="AH751" s="70"/>
      <c r="AI751" s="70"/>
    </row>
    <row r="752" spans="1:35" x14ac:dyDescent="0.35">
      <c r="A752" s="72">
        <v>588338</v>
      </c>
      <c r="B752" s="72" t="s">
        <v>721</v>
      </c>
      <c r="C752" s="72">
        <v>11</v>
      </c>
      <c r="D752" s="72">
        <v>52</v>
      </c>
      <c r="E752" s="68">
        <v>43185</v>
      </c>
      <c r="F752" s="72">
        <v>29</v>
      </c>
      <c r="G752" s="72">
        <v>52</v>
      </c>
      <c r="H752" s="72">
        <v>0</v>
      </c>
      <c r="I752" s="72">
        <v>1</v>
      </c>
      <c r="J752" s="72" t="s">
        <v>463</v>
      </c>
      <c r="K752" s="72">
        <v>11493946</v>
      </c>
      <c r="L752" s="72"/>
      <c r="M752" s="72"/>
      <c r="N752" s="68">
        <v>43185</v>
      </c>
      <c r="O752" s="68">
        <v>72686</v>
      </c>
      <c r="P752" s="68">
        <v>72686</v>
      </c>
      <c r="Q752" s="68">
        <v>72686</v>
      </c>
      <c r="R752" s="72" t="s">
        <v>6405</v>
      </c>
      <c r="S752" s="72" t="s">
        <v>6406</v>
      </c>
      <c r="T752" s="70">
        <f>IF(Exts[cTB52]=DATE(2099,1,1), 0, IF(Exts[minV]&gt;52, 1, 2))</f>
        <v>2</v>
      </c>
      <c r="U752" s="69">
        <f t="shared" si="24"/>
        <v>0</v>
      </c>
      <c r="V752" s="69">
        <f>IF(Exts[cTB60]=DATE(2099,1,1), 0, IF(Exts[minV]&gt;60.9, 1, 2))</f>
        <v>0</v>
      </c>
      <c r="W752" s="70">
        <f>IF(Exts[cTB61-67]=DATE(2099,1,1), 0, IF(Exts[minV]&gt;67.9, 1, 2))</f>
        <v>0</v>
      </c>
      <c r="X752" s="70">
        <f>IF( OR( Exts[cTB68]=DATE(2099,1,1), Exts[Mext]=0 ), 0, IF( OR( Exts[maxV]&lt;68, Exts[minV]&gt;68 ), 2, 3)  )</f>
        <v>0</v>
      </c>
      <c r="Y752" s="71">
        <f>IF(SUBTOTAL(3,Exts[avgusers]),Exts[avgusers],0)</f>
        <v>11</v>
      </c>
      <c r="Z752" s="69">
        <f ca="1">IF(SUBTOTAL(3,Exts[CurVersion]),TODAY()-Exts[CurVersion],0)</f>
        <v>540</v>
      </c>
      <c r="AA752" s="69">
        <f>IF(Exts[cTB52]=DATE(2099,1,1), 0, Exts[cTB52]-$AA$6)</f>
        <v>387</v>
      </c>
      <c r="AB752" s="69">
        <f>IF(Exts[[#This Row],[cTB60]]=DATE(2099,1,1), 0, Exts[[#This Row],[cTB60]]-$AA$7)</f>
        <v>0</v>
      </c>
      <c r="AC752" s="69">
        <f>IF(Exts[[#This Row],[cTB68]]=DATE(2099,1,1), 0, Exts[[#This Row],[cTB68]]-$AA$8)</f>
        <v>0</v>
      </c>
      <c r="AD752" s="70">
        <f t="shared" si="25"/>
        <v>734</v>
      </c>
      <c r="AE752" s="70"/>
      <c r="AF752" s="70">
        <f>IF(Exts[[#This Row],[OID]], INDEX( Exts[], MATCH(Exts[[#This Row],[OID]],Exts[ID],0), MATCH("avgusers", Exts[#Headers],0) )+1, Exts[[#This Row],[avgusers]])</f>
        <v>11</v>
      </c>
      <c r="AG752" s="70"/>
      <c r="AH752" s="70"/>
      <c r="AI752" s="70"/>
    </row>
    <row r="753" spans="1:35" x14ac:dyDescent="0.35">
      <c r="A753" s="72">
        <v>624736</v>
      </c>
      <c r="B753" s="72" t="s">
        <v>2148</v>
      </c>
      <c r="C753" s="72">
        <v>11</v>
      </c>
      <c r="D753" s="72">
        <v>25</v>
      </c>
      <c r="E753" s="68">
        <v>42241</v>
      </c>
      <c r="F753" s="72">
        <v>37</v>
      </c>
      <c r="G753" s="72">
        <v>41</v>
      </c>
      <c r="H753" s="72">
        <v>0</v>
      </c>
      <c r="I753" s="72">
        <v>1</v>
      </c>
      <c r="J753" s="72" t="s">
        <v>112</v>
      </c>
      <c r="K753" s="72">
        <v>19246</v>
      </c>
      <c r="L753" s="72"/>
      <c r="M753" s="72"/>
      <c r="N753" s="68">
        <v>72686</v>
      </c>
      <c r="O753" s="68">
        <v>72686</v>
      </c>
      <c r="P753" s="68">
        <v>72686</v>
      </c>
      <c r="Q753" s="68">
        <v>72686</v>
      </c>
      <c r="R753" s="72" t="s">
        <v>6450</v>
      </c>
      <c r="S753" s="72" t="s">
        <v>6451</v>
      </c>
      <c r="T753" s="70">
        <f>IF(Exts[cTB52]=DATE(2099,1,1), 0, IF(Exts[minV]&gt;52, 1, 2))</f>
        <v>0</v>
      </c>
      <c r="U753" s="69">
        <f t="shared" si="24"/>
        <v>0</v>
      </c>
      <c r="V753" s="69">
        <f>IF(Exts[cTB60]=DATE(2099,1,1), 0, IF(Exts[minV]&gt;60.9, 1, 2))</f>
        <v>0</v>
      </c>
      <c r="W753" s="70">
        <f>IF(Exts[cTB61-67]=DATE(2099,1,1), 0, IF(Exts[minV]&gt;67.9, 1, 2))</f>
        <v>0</v>
      </c>
      <c r="X753" s="70">
        <f>IF( OR( Exts[cTB68]=DATE(2099,1,1), Exts[Mext]=0 ), 0, IF( OR( Exts[maxV]&lt;68, Exts[minV]&gt;68 ), 2, 3)  )</f>
        <v>0</v>
      </c>
      <c r="Y753" s="71">
        <f>IF(SUBTOTAL(3,Exts[avgusers]),Exts[avgusers],0)</f>
        <v>11</v>
      </c>
      <c r="Z753" s="69">
        <f ca="1">IF(SUBTOTAL(3,Exts[CurVersion]),TODAY()-Exts[CurVersion],0)</f>
        <v>1484</v>
      </c>
      <c r="AA753" s="69">
        <f>IF(Exts[cTB52]=DATE(2099,1,1), 0, Exts[cTB52]-$AA$6)</f>
        <v>0</v>
      </c>
      <c r="AB753" s="69">
        <f>IF(Exts[[#This Row],[cTB60]]=DATE(2099,1,1), 0, Exts[[#This Row],[cTB60]]-$AA$7)</f>
        <v>0</v>
      </c>
      <c r="AC753" s="69">
        <f>IF(Exts[[#This Row],[cTB68]]=DATE(2099,1,1), 0, Exts[[#This Row],[cTB68]]-$AA$8)</f>
        <v>0</v>
      </c>
      <c r="AD753" s="70">
        <f t="shared" si="25"/>
        <v>735</v>
      </c>
      <c r="AE753" s="70"/>
      <c r="AF753" s="70">
        <f>IF(Exts[[#This Row],[OID]], INDEX( Exts[], MATCH(Exts[[#This Row],[OID]],Exts[ID],0), MATCH("avgusers", Exts[#Headers],0) )+1, Exts[[#This Row],[avgusers]])</f>
        <v>11</v>
      </c>
      <c r="AG753" s="70"/>
      <c r="AH753" s="70"/>
      <c r="AI753" s="70"/>
    </row>
    <row r="754" spans="1:35" x14ac:dyDescent="0.35">
      <c r="A754" s="72">
        <v>852246</v>
      </c>
      <c r="B754" s="72" t="s">
        <v>723</v>
      </c>
      <c r="C754" s="72">
        <v>11</v>
      </c>
      <c r="D754" s="72">
        <v>108</v>
      </c>
      <c r="E754" s="68">
        <v>42987</v>
      </c>
      <c r="F754" s="72">
        <v>1.5</v>
      </c>
      <c r="G754" s="72">
        <v>52</v>
      </c>
      <c r="H754" s="72">
        <v>0</v>
      </c>
      <c r="I754" s="72">
        <v>1</v>
      </c>
      <c r="J754" s="72" t="s">
        <v>366</v>
      </c>
      <c r="K754" s="72">
        <v>12267120</v>
      </c>
      <c r="L754" s="72"/>
      <c r="M754" s="72"/>
      <c r="N754" s="68">
        <v>42986</v>
      </c>
      <c r="O754" s="68">
        <v>72686</v>
      </c>
      <c r="P754" s="68">
        <v>72686</v>
      </c>
      <c r="Q754" s="68">
        <v>72686</v>
      </c>
      <c r="R754" s="72" t="s">
        <v>6634</v>
      </c>
      <c r="S754" s="72" t="s">
        <v>6635</v>
      </c>
      <c r="T754" s="70">
        <f>IF(Exts[cTB52]=DATE(2099,1,1), 0, IF(Exts[minV]&gt;52, 1, 2))</f>
        <v>2</v>
      </c>
      <c r="U754" s="69">
        <f t="shared" si="24"/>
        <v>0</v>
      </c>
      <c r="V754" s="69">
        <f>IF(Exts[cTB60]=DATE(2099,1,1), 0, IF(Exts[minV]&gt;60.9, 1, 2))</f>
        <v>0</v>
      </c>
      <c r="W754" s="70">
        <f>IF(Exts[cTB61-67]=DATE(2099,1,1), 0, IF(Exts[minV]&gt;67.9, 1, 2))</f>
        <v>0</v>
      </c>
      <c r="X754" s="70">
        <f>IF( OR( Exts[cTB68]=DATE(2099,1,1), Exts[Mext]=0 ), 0, IF( OR( Exts[maxV]&lt;68, Exts[minV]&gt;68 ), 2, 3)  )</f>
        <v>0</v>
      </c>
      <c r="Y754" s="71">
        <f>IF(SUBTOTAL(3,Exts[avgusers]),Exts[avgusers],0)</f>
        <v>11</v>
      </c>
      <c r="Z754" s="69">
        <f ca="1">IF(SUBTOTAL(3,Exts[CurVersion]),TODAY()-Exts[CurVersion],0)</f>
        <v>738</v>
      </c>
      <c r="AA754" s="69">
        <f>IF(Exts[cTB52]=DATE(2099,1,1), 0, Exts[cTB52]-$AA$6)</f>
        <v>188</v>
      </c>
      <c r="AB754" s="69">
        <f>IF(Exts[[#This Row],[cTB60]]=DATE(2099,1,1), 0, Exts[[#This Row],[cTB60]]-$AA$7)</f>
        <v>0</v>
      </c>
      <c r="AC754" s="69">
        <f>IF(Exts[[#This Row],[cTB68]]=DATE(2099,1,1), 0, Exts[[#This Row],[cTB68]]-$AA$8)</f>
        <v>0</v>
      </c>
      <c r="AD754" s="70">
        <f t="shared" si="25"/>
        <v>736</v>
      </c>
      <c r="AE754" s="70"/>
      <c r="AF754" s="70">
        <f>IF(Exts[[#This Row],[OID]], INDEX( Exts[], MATCH(Exts[[#This Row],[OID]],Exts[ID],0), MATCH("avgusers", Exts[#Headers],0) )+1, Exts[[#This Row],[avgusers]])</f>
        <v>11</v>
      </c>
      <c r="AG754" s="70"/>
      <c r="AH754" s="70"/>
      <c r="AI754" s="70"/>
    </row>
    <row r="755" spans="1:35" x14ac:dyDescent="0.35">
      <c r="A755" s="72">
        <v>1080</v>
      </c>
      <c r="B755" s="72" t="s">
        <v>1348</v>
      </c>
      <c r="C755" s="72">
        <v>10</v>
      </c>
      <c r="D755" s="72">
        <v>23</v>
      </c>
      <c r="E755" s="68">
        <v>39275</v>
      </c>
      <c r="F755" s="72">
        <v>0.7</v>
      </c>
      <c r="G755" s="72">
        <v>3</v>
      </c>
      <c r="H755" s="72">
        <v>0</v>
      </c>
      <c r="I755" s="72">
        <v>1</v>
      </c>
      <c r="J755" s="72" t="s">
        <v>380</v>
      </c>
      <c r="K755" s="72">
        <v>253</v>
      </c>
      <c r="L755" s="72"/>
      <c r="M755" s="72"/>
      <c r="N755" s="68">
        <v>72686</v>
      </c>
      <c r="O755" s="68">
        <v>72686</v>
      </c>
      <c r="P755" s="68">
        <v>72686</v>
      </c>
      <c r="Q755" s="68">
        <v>72686</v>
      </c>
      <c r="R755" s="72" t="s">
        <v>5034</v>
      </c>
      <c r="S755" s="72" t="s">
        <v>3058</v>
      </c>
      <c r="T755" s="70">
        <f>IF(Exts[cTB52]=DATE(2099,1,1), 0, IF(Exts[minV]&gt;52, 1, 2))</f>
        <v>0</v>
      </c>
      <c r="U755" s="69">
        <f t="shared" si="24"/>
        <v>0</v>
      </c>
      <c r="V755" s="69">
        <f>IF(Exts[cTB60]=DATE(2099,1,1), 0, IF(Exts[minV]&gt;60.9, 1, 2))</f>
        <v>0</v>
      </c>
      <c r="W755" s="70">
        <f>IF(Exts[cTB61-67]=DATE(2099,1,1), 0, IF(Exts[minV]&gt;67.9, 1, 2))</f>
        <v>0</v>
      </c>
      <c r="X755" s="70">
        <f>IF( OR( Exts[cTB68]=DATE(2099,1,1), Exts[Mext]=0 ), 0, IF( OR( Exts[maxV]&lt;68, Exts[minV]&gt;68 ), 2, 3)  )</f>
        <v>0</v>
      </c>
      <c r="Y755" s="71">
        <f>IF(SUBTOTAL(3,Exts[avgusers]),Exts[avgusers],0)</f>
        <v>10</v>
      </c>
      <c r="Z755" s="69">
        <f ca="1">IF(SUBTOTAL(3,Exts[CurVersion]),TODAY()-Exts[CurVersion],0)</f>
        <v>4450</v>
      </c>
      <c r="AA755" s="69">
        <f>IF(Exts[cTB52]=DATE(2099,1,1), 0, Exts[cTB52]-$AA$6)</f>
        <v>0</v>
      </c>
      <c r="AB755" s="69">
        <f>IF(Exts[[#This Row],[cTB60]]=DATE(2099,1,1), 0, Exts[[#This Row],[cTB60]]-$AA$7)</f>
        <v>0</v>
      </c>
      <c r="AC755" s="69">
        <f>IF(Exts[[#This Row],[cTB68]]=DATE(2099,1,1), 0, Exts[[#This Row],[cTB68]]-$AA$8)</f>
        <v>0</v>
      </c>
      <c r="AD755" s="70">
        <f t="shared" si="25"/>
        <v>737</v>
      </c>
      <c r="AE755" s="70"/>
      <c r="AF755" s="70">
        <f>IF(Exts[[#This Row],[OID]], INDEX( Exts[], MATCH(Exts[[#This Row],[OID]],Exts[ID],0), MATCH("avgusers", Exts[#Headers],0) )+1, Exts[[#This Row],[avgusers]])</f>
        <v>10</v>
      </c>
      <c r="AG755" s="70"/>
      <c r="AH755" s="70"/>
      <c r="AI755" s="70"/>
    </row>
    <row r="756" spans="1:35" x14ac:dyDescent="0.35">
      <c r="A756" s="72">
        <v>3093</v>
      </c>
      <c r="B756" s="72" t="s">
        <v>1368</v>
      </c>
      <c r="C756" s="72">
        <v>10</v>
      </c>
      <c r="D756" s="72">
        <v>29</v>
      </c>
      <c r="E756" s="68">
        <v>39563</v>
      </c>
      <c r="F756" s="72">
        <v>2</v>
      </c>
      <c r="G756" s="72">
        <v>2</v>
      </c>
      <c r="H756" s="72">
        <v>0</v>
      </c>
      <c r="I756" s="72">
        <v>3</v>
      </c>
      <c r="J756" s="72" t="s">
        <v>2246</v>
      </c>
      <c r="K756" s="72">
        <v>34571</v>
      </c>
      <c r="L756" s="72">
        <v>223346</v>
      </c>
      <c r="M756" s="72">
        <v>947395</v>
      </c>
      <c r="N756" s="68">
        <v>72686</v>
      </c>
      <c r="O756" s="68">
        <v>72686</v>
      </c>
      <c r="P756" s="68">
        <v>72686</v>
      </c>
      <c r="Q756" s="68">
        <v>72686</v>
      </c>
      <c r="R756" s="72" t="s">
        <v>5175</v>
      </c>
      <c r="S756" s="72" t="s">
        <v>5176</v>
      </c>
      <c r="T756" s="70">
        <f>IF(Exts[cTB52]=DATE(2099,1,1), 0, IF(Exts[minV]&gt;52, 1, 2))</f>
        <v>0</v>
      </c>
      <c r="U756" s="69">
        <f t="shared" si="24"/>
        <v>0</v>
      </c>
      <c r="V756" s="69">
        <f>IF(Exts[cTB60]=DATE(2099,1,1), 0, IF(Exts[minV]&gt;60.9, 1, 2))</f>
        <v>0</v>
      </c>
      <c r="W756" s="70">
        <f>IF(Exts[cTB61-67]=DATE(2099,1,1), 0, IF(Exts[minV]&gt;67.9, 1, 2))</f>
        <v>0</v>
      </c>
      <c r="X756" s="70">
        <f>IF( OR( Exts[cTB68]=DATE(2099,1,1), Exts[Mext]=0 ), 0, IF( OR( Exts[maxV]&lt;68, Exts[minV]&gt;68 ), 2, 3)  )</f>
        <v>0</v>
      </c>
      <c r="Y756" s="71">
        <f>IF(SUBTOTAL(3,Exts[avgusers]),Exts[avgusers],0)</f>
        <v>10</v>
      </c>
      <c r="Z756" s="69">
        <f ca="1">IF(SUBTOTAL(3,Exts[CurVersion]),TODAY()-Exts[CurVersion],0)</f>
        <v>4162</v>
      </c>
      <c r="AA756" s="69">
        <f>IF(Exts[cTB52]=DATE(2099,1,1), 0, Exts[cTB52]-$AA$6)</f>
        <v>0</v>
      </c>
      <c r="AB756" s="69">
        <f>IF(Exts[[#This Row],[cTB60]]=DATE(2099,1,1), 0, Exts[[#This Row],[cTB60]]-$AA$7)</f>
        <v>0</v>
      </c>
      <c r="AC756" s="69">
        <f>IF(Exts[[#This Row],[cTB68]]=DATE(2099,1,1), 0, Exts[[#This Row],[cTB68]]-$AA$8)</f>
        <v>0</v>
      </c>
      <c r="AD756" s="70">
        <f t="shared" si="25"/>
        <v>738</v>
      </c>
      <c r="AE756" s="70"/>
      <c r="AF756" s="70">
        <f>IF(Exts[[#This Row],[OID]], INDEX( Exts[], MATCH(Exts[[#This Row],[OID]],Exts[ID],0), MATCH("avgusers", Exts[#Headers],0) )+1, Exts[[#This Row],[avgusers]])</f>
        <v>10</v>
      </c>
      <c r="AG756" s="70"/>
      <c r="AH756" s="70"/>
      <c r="AI756" s="70"/>
    </row>
    <row r="757" spans="1:35" x14ac:dyDescent="0.35">
      <c r="A757" s="72">
        <v>6462</v>
      </c>
      <c r="B757" s="72" t="s">
        <v>1337</v>
      </c>
      <c r="C757" s="72">
        <v>10</v>
      </c>
      <c r="D757" s="72">
        <v>32</v>
      </c>
      <c r="E757" s="68">
        <v>42994</v>
      </c>
      <c r="F757" s="72">
        <v>0.3</v>
      </c>
      <c r="G757" s="72">
        <v>57</v>
      </c>
      <c r="H757" s="72">
        <v>0</v>
      </c>
      <c r="I757" s="72">
        <v>1</v>
      </c>
      <c r="J757" s="72" t="s">
        <v>1338</v>
      </c>
      <c r="K757" s="72">
        <v>754071</v>
      </c>
      <c r="L757" s="72"/>
      <c r="M757" s="72"/>
      <c r="N757" s="68">
        <v>41006</v>
      </c>
      <c r="O757" s="68">
        <v>72686</v>
      </c>
      <c r="P757" s="68">
        <v>72686</v>
      </c>
      <c r="Q757" s="68">
        <v>72686</v>
      </c>
      <c r="R757" s="72" t="s">
        <v>5377</v>
      </c>
      <c r="S757" s="72" t="s">
        <v>3058</v>
      </c>
      <c r="T757" s="70">
        <f>IF(Exts[cTB52]=DATE(2099,1,1), 0, IF(Exts[minV]&gt;52, 1, 2))</f>
        <v>2</v>
      </c>
      <c r="U757" s="69">
        <f t="shared" si="24"/>
        <v>0</v>
      </c>
      <c r="V757" s="69">
        <f>IF(Exts[cTB60]=DATE(2099,1,1), 0, IF(Exts[minV]&gt;60.9, 1, 2))</f>
        <v>0</v>
      </c>
      <c r="W757" s="70">
        <f>IF(Exts[cTB61-67]=DATE(2099,1,1), 0, IF(Exts[minV]&gt;67.9, 1, 2))</f>
        <v>0</v>
      </c>
      <c r="X757" s="70">
        <f>IF( OR( Exts[cTB68]=DATE(2099,1,1), Exts[Mext]=0 ), 0, IF( OR( Exts[maxV]&lt;68, Exts[minV]&gt;68 ), 2, 3)  )</f>
        <v>0</v>
      </c>
      <c r="Y757" s="71">
        <f>IF(SUBTOTAL(3,Exts[avgusers]),Exts[avgusers],0)</f>
        <v>10</v>
      </c>
      <c r="Z757" s="69">
        <f ca="1">IF(SUBTOTAL(3,Exts[CurVersion]),TODAY()-Exts[CurVersion],0)</f>
        <v>731</v>
      </c>
      <c r="AA757" s="69">
        <f>IF(Exts[cTB52]=DATE(2099,1,1), 0, Exts[cTB52]-$AA$6)</f>
        <v>-1792</v>
      </c>
      <c r="AB757" s="69">
        <f>IF(Exts[[#This Row],[cTB60]]=DATE(2099,1,1), 0, Exts[[#This Row],[cTB60]]-$AA$7)</f>
        <v>0</v>
      </c>
      <c r="AC757" s="69">
        <f>IF(Exts[[#This Row],[cTB68]]=DATE(2099,1,1), 0, Exts[[#This Row],[cTB68]]-$AA$8)</f>
        <v>0</v>
      </c>
      <c r="AD757" s="70">
        <f t="shared" si="25"/>
        <v>739</v>
      </c>
      <c r="AE757" s="70"/>
      <c r="AF757" s="70">
        <f>IF(Exts[[#This Row],[OID]], INDEX( Exts[], MATCH(Exts[[#This Row],[OID]],Exts[ID],0), MATCH("avgusers", Exts[#Headers],0) )+1, Exts[[#This Row],[avgusers]])</f>
        <v>10</v>
      </c>
      <c r="AG757" s="70"/>
      <c r="AH757" s="70"/>
      <c r="AI757" s="70"/>
    </row>
    <row r="758" spans="1:35" x14ac:dyDescent="0.35">
      <c r="A758" s="72">
        <v>6490</v>
      </c>
      <c r="B758" s="72" t="s">
        <v>2151</v>
      </c>
      <c r="C758" s="72">
        <v>10</v>
      </c>
      <c r="D758" s="72">
        <v>21</v>
      </c>
      <c r="E758" s="68">
        <v>41572</v>
      </c>
      <c r="F758" s="72">
        <v>23</v>
      </c>
      <c r="G758" s="72">
        <v>25</v>
      </c>
      <c r="H758" s="72">
        <v>0</v>
      </c>
      <c r="I758" s="72">
        <v>1</v>
      </c>
      <c r="J758" s="72" t="s">
        <v>2152</v>
      </c>
      <c r="K758" s="72">
        <v>752870</v>
      </c>
      <c r="L758" s="72"/>
      <c r="M758" s="72"/>
      <c r="N758" s="68">
        <v>72686</v>
      </c>
      <c r="O758" s="68">
        <v>72686</v>
      </c>
      <c r="P758" s="68">
        <v>72686</v>
      </c>
      <c r="Q758" s="68">
        <v>72686</v>
      </c>
      <c r="R758" s="72" t="s">
        <v>5378</v>
      </c>
      <c r="S758" s="72" t="s">
        <v>3058</v>
      </c>
      <c r="T758" s="70">
        <f>IF(Exts[cTB52]=DATE(2099,1,1), 0, IF(Exts[minV]&gt;52, 1, 2))</f>
        <v>0</v>
      </c>
      <c r="U758" s="69">
        <f t="shared" si="24"/>
        <v>0</v>
      </c>
      <c r="V758" s="69">
        <f>IF(Exts[cTB60]=DATE(2099,1,1), 0, IF(Exts[minV]&gt;60.9, 1, 2))</f>
        <v>0</v>
      </c>
      <c r="W758" s="70">
        <f>IF(Exts[cTB61-67]=DATE(2099,1,1), 0, IF(Exts[minV]&gt;67.9, 1, 2))</f>
        <v>0</v>
      </c>
      <c r="X758" s="70">
        <f>IF( OR( Exts[cTB68]=DATE(2099,1,1), Exts[Mext]=0 ), 0, IF( OR( Exts[maxV]&lt;68, Exts[minV]&gt;68 ), 2, 3)  )</f>
        <v>0</v>
      </c>
      <c r="Y758" s="71">
        <f>IF(SUBTOTAL(3,Exts[avgusers]),Exts[avgusers],0)</f>
        <v>10</v>
      </c>
      <c r="Z758" s="69">
        <f ca="1">IF(SUBTOTAL(3,Exts[CurVersion]),TODAY()-Exts[CurVersion],0)</f>
        <v>2153</v>
      </c>
      <c r="AA758" s="69">
        <f>IF(Exts[cTB52]=DATE(2099,1,1), 0, Exts[cTB52]-$AA$6)</f>
        <v>0</v>
      </c>
      <c r="AB758" s="69">
        <f>IF(Exts[[#This Row],[cTB60]]=DATE(2099,1,1), 0, Exts[[#This Row],[cTB60]]-$AA$7)</f>
        <v>0</v>
      </c>
      <c r="AC758" s="69">
        <f>IF(Exts[[#This Row],[cTB68]]=DATE(2099,1,1), 0, Exts[[#This Row],[cTB68]]-$AA$8)</f>
        <v>0</v>
      </c>
      <c r="AD758" s="70">
        <f t="shared" si="25"/>
        <v>740</v>
      </c>
      <c r="AE758" s="70"/>
      <c r="AF758" s="70">
        <f>IF(Exts[[#This Row],[OID]], INDEX( Exts[], MATCH(Exts[[#This Row],[OID]],Exts[ID],0), MATCH("avgusers", Exts[#Headers],0) )+1, Exts[[#This Row],[avgusers]])</f>
        <v>10</v>
      </c>
      <c r="AG758" s="70"/>
      <c r="AH758" s="70"/>
      <c r="AI758" s="70"/>
    </row>
    <row r="759" spans="1:35" x14ac:dyDescent="0.35">
      <c r="A759" s="72">
        <v>13509</v>
      </c>
      <c r="B759" s="72" t="s">
        <v>1342</v>
      </c>
      <c r="C759" s="72">
        <v>10</v>
      </c>
      <c r="D759" s="72">
        <v>29</v>
      </c>
      <c r="E759" s="68">
        <v>42652</v>
      </c>
      <c r="F759" s="72">
        <v>32</v>
      </c>
      <c r="G759" s="72">
        <v>49</v>
      </c>
      <c r="H759" s="72">
        <v>0</v>
      </c>
      <c r="I759" s="72">
        <v>1</v>
      </c>
      <c r="J759" s="72" t="s">
        <v>1343</v>
      </c>
      <c r="K759" s="72">
        <v>4777175</v>
      </c>
      <c r="L759" s="72"/>
      <c r="M759" s="72"/>
      <c r="N759" s="68">
        <v>72686</v>
      </c>
      <c r="O759" s="68">
        <v>72686</v>
      </c>
      <c r="P759" s="68">
        <v>72686</v>
      </c>
      <c r="Q759" s="68">
        <v>72686</v>
      </c>
      <c r="R759" s="72" t="s">
        <v>5529</v>
      </c>
      <c r="S759" s="72" t="s">
        <v>5530</v>
      </c>
      <c r="T759" s="70">
        <f>IF(Exts[cTB52]=DATE(2099,1,1), 0, IF(Exts[minV]&gt;52, 1, 2))</f>
        <v>0</v>
      </c>
      <c r="U759" s="69">
        <f t="shared" si="24"/>
        <v>0</v>
      </c>
      <c r="V759" s="69">
        <f>IF(Exts[cTB60]=DATE(2099,1,1), 0, IF(Exts[minV]&gt;60.9, 1, 2))</f>
        <v>0</v>
      </c>
      <c r="W759" s="70">
        <f>IF(Exts[cTB61-67]=DATE(2099,1,1), 0, IF(Exts[minV]&gt;67.9, 1, 2))</f>
        <v>0</v>
      </c>
      <c r="X759" s="70">
        <f>IF( OR( Exts[cTB68]=DATE(2099,1,1), Exts[Mext]=0 ), 0, IF( OR( Exts[maxV]&lt;68, Exts[minV]&gt;68 ), 2, 3)  )</f>
        <v>0</v>
      </c>
      <c r="Y759" s="71">
        <f>IF(SUBTOTAL(3,Exts[avgusers]),Exts[avgusers],0)</f>
        <v>10</v>
      </c>
      <c r="Z759" s="69">
        <f ca="1">IF(SUBTOTAL(3,Exts[CurVersion]),TODAY()-Exts[CurVersion],0)</f>
        <v>1073</v>
      </c>
      <c r="AA759" s="69">
        <f>IF(Exts[cTB52]=DATE(2099,1,1), 0, Exts[cTB52]-$AA$6)</f>
        <v>0</v>
      </c>
      <c r="AB759" s="69">
        <f>IF(Exts[[#This Row],[cTB60]]=DATE(2099,1,1), 0, Exts[[#This Row],[cTB60]]-$AA$7)</f>
        <v>0</v>
      </c>
      <c r="AC759" s="69">
        <f>IF(Exts[[#This Row],[cTB68]]=DATE(2099,1,1), 0, Exts[[#This Row],[cTB68]]-$AA$8)</f>
        <v>0</v>
      </c>
      <c r="AD759" s="70">
        <f t="shared" si="25"/>
        <v>741</v>
      </c>
      <c r="AE759" s="70"/>
      <c r="AF759" s="70">
        <f>IF(Exts[[#This Row],[OID]], INDEX( Exts[], MATCH(Exts[[#This Row],[OID]],Exts[ID],0), MATCH("avgusers", Exts[#Headers],0) )+1, Exts[[#This Row],[avgusers]])</f>
        <v>10</v>
      </c>
      <c r="AG759" s="70"/>
      <c r="AH759" s="70"/>
      <c r="AI759" s="70"/>
    </row>
    <row r="760" spans="1:35" x14ac:dyDescent="0.35">
      <c r="A760" s="72">
        <v>72199</v>
      </c>
      <c r="B760" s="72" t="s">
        <v>2212</v>
      </c>
      <c r="C760" s="72">
        <v>10</v>
      </c>
      <c r="D760" s="72">
        <v>21</v>
      </c>
      <c r="E760" s="68">
        <v>42103</v>
      </c>
      <c r="F760" s="72">
        <v>2</v>
      </c>
      <c r="G760" s="72">
        <v>39</v>
      </c>
      <c r="H760" s="72">
        <v>0</v>
      </c>
      <c r="I760" s="72">
        <v>1</v>
      </c>
      <c r="J760" s="72" t="s">
        <v>2213</v>
      </c>
      <c r="K760" s="72">
        <v>1153544</v>
      </c>
      <c r="L760" s="72"/>
      <c r="M760" s="72"/>
      <c r="N760" s="68">
        <v>72686</v>
      </c>
      <c r="O760" s="68">
        <v>72686</v>
      </c>
      <c r="P760" s="68">
        <v>72686</v>
      </c>
      <c r="Q760" s="68">
        <v>72686</v>
      </c>
      <c r="R760" s="72" t="s">
        <v>5623</v>
      </c>
      <c r="S760" s="72" t="s">
        <v>5624</v>
      </c>
      <c r="T760" s="70">
        <f>IF(Exts[cTB52]=DATE(2099,1,1), 0, IF(Exts[minV]&gt;52, 1, 2))</f>
        <v>0</v>
      </c>
      <c r="U760" s="69">
        <f t="shared" si="24"/>
        <v>0</v>
      </c>
      <c r="V760" s="69">
        <f>IF(Exts[cTB60]=DATE(2099,1,1), 0, IF(Exts[minV]&gt;60.9, 1, 2))</f>
        <v>0</v>
      </c>
      <c r="W760" s="70">
        <f>IF(Exts[cTB61-67]=DATE(2099,1,1), 0, IF(Exts[minV]&gt;67.9, 1, 2))</f>
        <v>0</v>
      </c>
      <c r="X760" s="70">
        <f>IF( OR( Exts[cTB68]=DATE(2099,1,1), Exts[Mext]=0 ), 0, IF( OR( Exts[maxV]&lt;68, Exts[minV]&gt;68 ), 2, 3)  )</f>
        <v>0</v>
      </c>
      <c r="Y760" s="71">
        <f>IF(SUBTOTAL(3,Exts[avgusers]),Exts[avgusers],0)</f>
        <v>10</v>
      </c>
      <c r="Z760" s="69">
        <f ca="1">IF(SUBTOTAL(3,Exts[CurVersion]),TODAY()-Exts[CurVersion],0)</f>
        <v>1622</v>
      </c>
      <c r="AA760" s="69">
        <f>IF(Exts[cTB52]=DATE(2099,1,1), 0, Exts[cTB52]-$AA$6)</f>
        <v>0</v>
      </c>
      <c r="AB760" s="69">
        <f>IF(Exts[[#This Row],[cTB60]]=DATE(2099,1,1), 0, Exts[[#This Row],[cTB60]]-$AA$7)</f>
        <v>0</v>
      </c>
      <c r="AC760" s="69">
        <f>IF(Exts[[#This Row],[cTB68]]=DATE(2099,1,1), 0, Exts[[#This Row],[cTB68]]-$AA$8)</f>
        <v>0</v>
      </c>
      <c r="AD760" s="70">
        <f t="shared" si="25"/>
        <v>742</v>
      </c>
      <c r="AE760" s="70"/>
      <c r="AF760" s="70">
        <f>IF(Exts[[#This Row],[OID]], INDEX( Exts[], MATCH(Exts[[#This Row],[OID]],Exts[ID],0), MATCH("avgusers", Exts[#Headers],0) )+1, Exts[[#This Row],[avgusers]])</f>
        <v>10</v>
      </c>
      <c r="AG760" s="70"/>
      <c r="AH760" s="70"/>
      <c r="AI760" s="70"/>
    </row>
    <row r="761" spans="1:35" x14ac:dyDescent="0.35">
      <c r="A761" s="72">
        <v>337421</v>
      </c>
      <c r="B761" s="72" t="s">
        <v>1300</v>
      </c>
      <c r="C761" s="72">
        <v>10</v>
      </c>
      <c r="D761" s="72">
        <v>23</v>
      </c>
      <c r="E761" s="68">
        <v>40961</v>
      </c>
      <c r="F761" s="72">
        <v>3.1</v>
      </c>
      <c r="G761" s="72">
        <v>31</v>
      </c>
      <c r="H761" s="72">
        <v>0</v>
      </c>
      <c r="I761" s="72">
        <v>1</v>
      </c>
      <c r="J761" s="72" t="s">
        <v>1301</v>
      </c>
      <c r="K761" s="72">
        <v>5904198</v>
      </c>
      <c r="L761" s="72"/>
      <c r="M761" s="72"/>
      <c r="N761" s="68">
        <v>72686</v>
      </c>
      <c r="O761" s="68">
        <v>72686</v>
      </c>
      <c r="P761" s="68">
        <v>72686</v>
      </c>
      <c r="Q761" s="68">
        <v>72686</v>
      </c>
      <c r="R761" s="72" t="s">
        <v>5924</v>
      </c>
      <c r="S761" s="72" t="s">
        <v>6788</v>
      </c>
      <c r="T761" s="70">
        <f>IF(Exts[cTB52]=DATE(2099,1,1), 0, IF(Exts[minV]&gt;52, 1, 2))</f>
        <v>0</v>
      </c>
      <c r="U761" s="69">
        <f t="shared" si="24"/>
        <v>0</v>
      </c>
      <c r="V761" s="69">
        <f>IF(Exts[cTB60]=DATE(2099,1,1), 0, IF(Exts[minV]&gt;60.9, 1, 2))</f>
        <v>0</v>
      </c>
      <c r="W761" s="70">
        <f>IF(Exts[cTB61-67]=DATE(2099,1,1), 0, IF(Exts[minV]&gt;67.9, 1, 2))</f>
        <v>0</v>
      </c>
      <c r="X761" s="70">
        <f>IF( OR( Exts[cTB68]=DATE(2099,1,1), Exts[Mext]=0 ), 0, IF( OR( Exts[maxV]&lt;68, Exts[minV]&gt;68 ), 2, 3)  )</f>
        <v>0</v>
      </c>
      <c r="Y761" s="71">
        <f>IF(SUBTOTAL(3,Exts[avgusers]),Exts[avgusers],0)</f>
        <v>10</v>
      </c>
      <c r="Z761" s="69">
        <f ca="1">IF(SUBTOTAL(3,Exts[CurVersion]),TODAY()-Exts[CurVersion],0)</f>
        <v>2764</v>
      </c>
      <c r="AA761" s="69">
        <f>IF(Exts[cTB52]=DATE(2099,1,1), 0, Exts[cTB52]-$AA$6)</f>
        <v>0</v>
      </c>
      <c r="AB761" s="69">
        <f>IF(Exts[[#This Row],[cTB60]]=DATE(2099,1,1), 0, Exts[[#This Row],[cTB60]]-$AA$7)</f>
        <v>0</v>
      </c>
      <c r="AC761" s="69">
        <f>IF(Exts[[#This Row],[cTB68]]=DATE(2099,1,1), 0, Exts[[#This Row],[cTB68]]-$AA$8)</f>
        <v>0</v>
      </c>
      <c r="AD761" s="70">
        <f t="shared" si="25"/>
        <v>743</v>
      </c>
      <c r="AE761" s="70"/>
      <c r="AF761" s="70">
        <f>IF(Exts[[#This Row],[OID]], INDEX( Exts[], MATCH(Exts[[#This Row],[OID]],Exts[ID],0), MATCH("avgusers", Exts[#Headers],0) )+1, Exts[[#This Row],[avgusers]])</f>
        <v>10</v>
      </c>
      <c r="AG761" s="70"/>
      <c r="AH761" s="70"/>
      <c r="AI761" s="70"/>
    </row>
    <row r="762" spans="1:35" x14ac:dyDescent="0.35">
      <c r="A762" s="72">
        <v>357565</v>
      </c>
      <c r="B762" s="72" t="s">
        <v>1288</v>
      </c>
      <c r="C762" s="72">
        <v>10</v>
      </c>
      <c r="D762" s="72">
        <v>22</v>
      </c>
      <c r="E762" s="68">
        <v>41224</v>
      </c>
      <c r="F762" s="72">
        <v>5</v>
      </c>
      <c r="G762" s="72">
        <v>31</v>
      </c>
      <c r="H762" s="72">
        <v>0</v>
      </c>
      <c r="I762" s="72">
        <v>1</v>
      </c>
      <c r="J762" s="72" t="s">
        <v>1121</v>
      </c>
      <c r="K762" s="72">
        <v>5301712</v>
      </c>
      <c r="L762" s="72"/>
      <c r="M762" s="72"/>
      <c r="N762" s="68">
        <v>72686</v>
      </c>
      <c r="O762" s="68">
        <v>72686</v>
      </c>
      <c r="P762" s="68">
        <v>72686</v>
      </c>
      <c r="Q762" s="68">
        <v>72686</v>
      </c>
      <c r="R762" s="72" t="s">
        <v>5971</v>
      </c>
      <c r="S762" s="72" t="s">
        <v>3058</v>
      </c>
      <c r="T762" s="70">
        <f>IF(Exts[cTB52]=DATE(2099,1,1), 0, IF(Exts[minV]&gt;52, 1, 2))</f>
        <v>0</v>
      </c>
      <c r="U762" s="69">
        <f t="shared" si="24"/>
        <v>0</v>
      </c>
      <c r="V762" s="69">
        <f>IF(Exts[cTB60]=DATE(2099,1,1), 0, IF(Exts[minV]&gt;60.9, 1, 2))</f>
        <v>0</v>
      </c>
      <c r="W762" s="70">
        <f>IF(Exts[cTB61-67]=DATE(2099,1,1), 0, IF(Exts[minV]&gt;67.9, 1, 2))</f>
        <v>0</v>
      </c>
      <c r="X762" s="70">
        <f>IF( OR( Exts[cTB68]=DATE(2099,1,1), Exts[Mext]=0 ), 0, IF( OR( Exts[maxV]&lt;68, Exts[minV]&gt;68 ), 2, 3)  )</f>
        <v>0</v>
      </c>
      <c r="Y762" s="71">
        <f>IF(SUBTOTAL(3,Exts[avgusers]),Exts[avgusers],0)</f>
        <v>10</v>
      </c>
      <c r="Z762" s="69">
        <f ca="1">IF(SUBTOTAL(3,Exts[CurVersion]),TODAY()-Exts[CurVersion],0)</f>
        <v>2501</v>
      </c>
      <c r="AA762" s="69">
        <f>IF(Exts[cTB52]=DATE(2099,1,1), 0, Exts[cTB52]-$AA$6)</f>
        <v>0</v>
      </c>
      <c r="AB762" s="69">
        <f>IF(Exts[[#This Row],[cTB60]]=DATE(2099,1,1), 0, Exts[[#This Row],[cTB60]]-$AA$7)</f>
        <v>0</v>
      </c>
      <c r="AC762" s="69">
        <f>IF(Exts[[#This Row],[cTB68]]=DATE(2099,1,1), 0, Exts[[#This Row],[cTB68]]-$AA$8)</f>
        <v>0</v>
      </c>
      <c r="AD762" s="70">
        <f t="shared" si="25"/>
        <v>744</v>
      </c>
      <c r="AE762" s="70"/>
      <c r="AF762" s="70">
        <f>IF(Exts[[#This Row],[OID]], INDEX( Exts[], MATCH(Exts[[#This Row],[OID]],Exts[ID],0), MATCH("avgusers", Exts[#Headers],0) )+1, Exts[[#This Row],[avgusers]])</f>
        <v>10</v>
      </c>
      <c r="AG762" s="70"/>
      <c r="AH762" s="70"/>
      <c r="AI762" s="70"/>
    </row>
    <row r="763" spans="1:35" x14ac:dyDescent="0.35">
      <c r="A763" s="72">
        <v>398354</v>
      </c>
      <c r="B763" s="72" t="s">
        <v>1327</v>
      </c>
      <c r="C763" s="72">
        <v>10</v>
      </c>
      <c r="D763" s="72">
        <v>30</v>
      </c>
      <c r="E763" s="68">
        <v>42800</v>
      </c>
      <c r="F763" s="72">
        <v>3</v>
      </c>
      <c r="G763" s="72">
        <v>45</v>
      </c>
      <c r="H763" s="72">
        <v>0</v>
      </c>
      <c r="I763" s="72">
        <v>1</v>
      </c>
      <c r="J763" s="72" t="s">
        <v>338</v>
      </c>
      <c r="K763" s="72">
        <v>2846</v>
      </c>
      <c r="L763" s="72"/>
      <c r="M763" s="72"/>
      <c r="N763" s="68">
        <v>72686</v>
      </c>
      <c r="O763" s="68">
        <v>72686</v>
      </c>
      <c r="P763" s="68">
        <v>72686</v>
      </c>
      <c r="Q763" s="68">
        <v>72686</v>
      </c>
      <c r="R763" s="72" t="s">
        <v>6097</v>
      </c>
      <c r="S763" s="72" t="s">
        <v>3058</v>
      </c>
      <c r="T763" s="70">
        <f>IF(Exts[cTB52]=DATE(2099,1,1), 0, IF(Exts[minV]&gt;52, 1, 2))</f>
        <v>0</v>
      </c>
      <c r="U763" s="69">
        <f t="shared" si="24"/>
        <v>0</v>
      </c>
      <c r="V763" s="69">
        <f>IF(Exts[cTB60]=DATE(2099,1,1), 0, IF(Exts[minV]&gt;60.9, 1, 2))</f>
        <v>0</v>
      </c>
      <c r="W763" s="70">
        <f>IF(Exts[cTB61-67]=DATE(2099,1,1), 0, IF(Exts[minV]&gt;67.9, 1, 2))</f>
        <v>0</v>
      </c>
      <c r="X763" s="70">
        <f>IF( OR( Exts[cTB68]=DATE(2099,1,1), Exts[Mext]=0 ), 0, IF( OR( Exts[maxV]&lt;68, Exts[minV]&gt;68 ), 2, 3)  )</f>
        <v>0</v>
      </c>
      <c r="Y763" s="71">
        <f>IF(SUBTOTAL(3,Exts[avgusers]),Exts[avgusers],0)</f>
        <v>10</v>
      </c>
      <c r="Z763" s="69">
        <f ca="1">IF(SUBTOTAL(3,Exts[CurVersion]),TODAY()-Exts[CurVersion],0)</f>
        <v>925</v>
      </c>
      <c r="AA763" s="69">
        <f>IF(Exts[cTB52]=DATE(2099,1,1), 0, Exts[cTB52]-$AA$6)</f>
        <v>0</v>
      </c>
      <c r="AB763" s="69">
        <f>IF(Exts[[#This Row],[cTB60]]=DATE(2099,1,1), 0, Exts[[#This Row],[cTB60]]-$AA$7)</f>
        <v>0</v>
      </c>
      <c r="AC763" s="69">
        <f>IF(Exts[[#This Row],[cTB68]]=DATE(2099,1,1), 0, Exts[[#This Row],[cTB68]]-$AA$8)</f>
        <v>0</v>
      </c>
      <c r="AD763" s="70">
        <f t="shared" si="25"/>
        <v>745</v>
      </c>
      <c r="AE763" s="70"/>
      <c r="AF763" s="70">
        <f>IF(Exts[[#This Row],[OID]], INDEX( Exts[], MATCH(Exts[[#This Row],[OID]],Exts[ID],0), MATCH("avgusers", Exts[#Headers],0) )+1, Exts[[#This Row],[avgusers]])</f>
        <v>10</v>
      </c>
      <c r="AG763" s="70"/>
      <c r="AH763" s="70"/>
      <c r="AI763" s="70"/>
    </row>
    <row r="764" spans="1:35" x14ac:dyDescent="0.35">
      <c r="A764" s="72">
        <v>407108</v>
      </c>
      <c r="B764" s="72" t="s">
        <v>1350</v>
      </c>
      <c r="C764" s="72">
        <v>10</v>
      </c>
      <c r="D764" s="72">
        <v>26</v>
      </c>
      <c r="E764" s="68">
        <v>41601</v>
      </c>
      <c r="F764" s="72">
        <v>3</v>
      </c>
      <c r="G764" s="72">
        <v>24</v>
      </c>
      <c r="H764" s="72">
        <v>0</v>
      </c>
      <c r="I764" s="72">
        <v>1</v>
      </c>
      <c r="J764" s="72" t="s">
        <v>1351</v>
      </c>
      <c r="K764" s="72">
        <v>5658017</v>
      </c>
      <c r="L764" s="72"/>
      <c r="M764" s="72"/>
      <c r="N764" s="68">
        <v>72686</v>
      </c>
      <c r="O764" s="68">
        <v>72686</v>
      </c>
      <c r="P764" s="68">
        <v>72686</v>
      </c>
      <c r="Q764" s="68">
        <v>72686</v>
      </c>
      <c r="R764" s="72" t="s">
        <v>6119</v>
      </c>
      <c r="S764" s="72" t="s">
        <v>6120</v>
      </c>
      <c r="T764" s="70">
        <f>IF(Exts[cTB52]=DATE(2099,1,1), 0, IF(Exts[minV]&gt;52, 1, 2))</f>
        <v>0</v>
      </c>
      <c r="U764" s="69">
        <f t="shared" si="24"/>
        <v>0</v>
      </c>
      <c r="V764" s="69">
        <f>IF(Exts[cTB60]=DATE(2099,1,1), 0, IF(Exts[minV]&gt;60.9, 1, 2))</f>
        <v>0</v>
      </c>
      <c r="W764" s="70">
        <f>IF(Exts[cTB61-67]=DATE(2099,1,1), 0, IF(Exts[minV]&gt;67.9, 1, 2))</f>
        <v>0</v>
      </c>
      <c r="X764" s="70">
        <f>IF( OR( Exts[cTB68]=DATE(2099,1,1), Exts[Mext]=0 ), 0, IF( OR( Exts[maxV]&lt;68, Exts[minV]&gt;68 ), 2, 3)  )</f>
        <v>0</v>
      </c>
      <c r="Y764" s="71">
        <f>IF(SUBTOTAL(3,Exts[avgusers]),Exts[avgusers],0)</f>
        <v>10</v>
      </c>
      <c r="Z764" s="69">
        <f ca="1">IF(SUBTOTAL(3,Exts[CurVersion]),TODAY()-Exts[CurVersion],0)</f>
        <v>2124</v>
      </c>
      <c r="AA764" s="69">
        <f>IF(Exts[cTB52]=DATE(2099,1,1), 0, Exts[cTB52]-$AA$6)</f>
        <v>0</v>
      </c>
      <c r="AB764" s="69">
        <f>IF(Exts[[#This Row],[cTB60]]=DATE(2099,1,1), 0, Exts[[#This Row],[cTB60]]-$AA$7)</f>
        <v>0</v>
      </c>
      <c r="AC764" s="69">
        <f>IF(Exts[[#This Row],[cTB68]]=DATE(2099,1,1), 0, Exts[[#This Row],[cTB68]]-$AA$8)</f>
        <v>0</v>
      </c>
      <c r="AD764" s="70">
        <f t="shared" si="25"/>
        <v>746</v>
      </c>
      <c r="AE764" s="70"/>
      <c r="AF764" s="70">
        <f>IF(Exts[[#This Row],[OID]], INDEX( Exts[], MATCH(Exts[[#This Row],[OID]],Exts[ID],0), MATCH("avgusers", Exts[#Headers],0) )+1, Exts[[#This Row],[avgusers]])</f>
        <v>10</v>
      </c>
      <c r="AG764" s="70"/>
      <c r="AH764" s="70"/>
      <c r="AI764" s="70"/>
    </row>
    <row r="765" spans="1:35" x14ac:dyDescent="0.35">
      <c r="A765" s="72">
        <v>661652</v>
      </c>
      <c r="B765" s="72" t="s">
        <v>1312</v>
      </c>
      <c r="C765" s="72">
        <v>10</v>
      </c>
      <c r="D765" s="72">
        <v>35</v>
      </c>
      <c r="E765" s="68">
        <v>42489</v>
      </c>
      <c r="F765" s="72">
        <v>38</v>
      </c>
      <c r="G765" s="72">
        <v>49</v>
      </c>
      <c r="H765" s="72">
        <v>0</v>
      </c>
      <c r="I765" s="72">
        <v>1</v>
      </c>
      <c r="J765" s="72" t="s">
        <v>1313</v>
      </c>
      <c r="K765" s="72">
        <v>10899356</v>
      </c>
      <c r="L765" s="72"/>
      <c r="M765" s="72"/>
      <c r="N765" s="68">
        <v>72686</v>
      </c>
      <c r="O765" s="68">
        <v>72686</v>
      </c>
      <c r="P765" s="68">
        <v>72686</v>
      </c>
      <c r="Q765" s="68">
        <v>72686</v>
      </c>
      <c r="R765" s="72" t="s">
        <v>6484</v>
      </c>
      <c r="S765" s="72" t="s">
        <v>3058</v>
      </c>
      <c r="T765" s="70">
        <f>IF(Exts[cTB52]=DATE(2099,1,1), 0, IF(Exts[minV]&gt;52, 1, 2))</f>
        <v>0</v>
      </c>
      <c r="U765" s="69">
        <f t="shared" si="24"/>
        <v>0</v>
      </c>
      <c r="V765" s="69">
        <f>IF(Exts[cTB60]=DATE(2099,1,1), 0, IF(Exts[minV]&gt;60.9, 1, 2))</f>
        <v>0</v>
      </c>
      <c r="W765" s="70">
        <f>IF(Exts[cTB61-67]=DATE(2099,1,1), 0, IF(Exts[minV]&gt;67.9, 1, 2))</f>
        <v>0</v>
      </c>
      <c r="X765" s="70">
        <f>IF( OR( Exts[cTB68]=DATE(2099,1,1), Exts[Mext]=0 ), 0, IF( OR( Exts[maxV]&lt;68, Exts[minV]&gt;68 ), 2, 3)  )</f>
        <v>0</v>
      </c>
      <c r="Y765" s="71">
        <f>IF(SUBTOTAL(3,Exts[avgusers]),Exts[avgusers],0)</f>
        <v>10</v>
      </c>
      <c r="Z765" s="69">
        <f ca="1">IF(SUBTOTAL(3,Exts[CurVersion]),TODAY()-Exts[CurVersion],0)</f>
        <v>1236</v>
      </c>
      <c r="AA765" s="69">
        <f>IF(Exts[cTB52]=DATE(2099,1,1), 0, Exts[cTB52]-$AA$6)</f>
        <v>0</v>
      </c>
      <c r="AB765" s="69">
        <f>IF(Exts[[#This Row],[cTB60]]=DATE(2099,1,1), 0, Exts[[#This Row],[cTB60]]-$AA$7)</f>
        <v>0</v>
      </c>
      <c r="AC765" s="69">
        <f>IF(Exts[[#This Row],[cTB68]]=DATE(2099,1,1), 0, Exts[[#This Row],[cTB68]]-$AA$8)</f>
        <v>0</v>
      </c>
      <c r="AD765" s="70">
        <f t="shared" si="25"/>
        <v>747</v>
      </c>
      <c r="AE765" s="70"/>
      <c r="AF765" s="70">
        <f>IF(Exts[[#This Row],[OID]], INDEX( Exts[], MATCH(Exts[[#This Row],[OID]],Exts[ID],0), MATCH("avgusers", Exts[#Headers],0) )+1, Exts[[#This Row],[avgusers]])</f>
        <v>10</v>
      </c>
      <c r="AG765" s="70"/>
      <c r="AH765" s="70"/>
      <c r="AI765" s="70"/>
    </row>
    <row r="766" spans="1:35" x14ac:dyDescent="0.35">
      <c r="A766" s="72">
        <v>696336</v>
      </c>
      <c r="B766" s="72" t="s">
        <v>1371</v>
      </c>
      <c r="C766" s="72">
        <v>10</v>
      </c>
      <c r="D766" s="72">
        <v>27</v>
      </c>
      <c r="E766" s="68">
        <v>42476</v>
      </c>
      <c r="F766" s="72">
        <v>31</v>
      </c>
      <c r="G766" s="72">
        <v>52</v>
      </c>
      <c r="H766" s="72">
        <v>0</v>
      </c>
      <c r="I766" s="72">
        <v>1</v>
      </c>
      <c r="J766" s="72" t="s">
        <v>1372</v>
      </c>
      <c r="K766" s="72">
        <v>12225219</v>
      </c>
      <c r="L766" s="72"/>
      <c r="M766" s="72"/>
      <c r="N766" s="68">
        <v>42475</v>
      </c>
      <c r="O766" s="68">
        <v>72686</v>
      </c>
      <c r="P766" s="68">
        <v>72686</v>
      </c>
      <c r="Q766" s="68">
        <v>72686</v>
      </c>
      <c r="R766" s="72" t="s">
        <v>6538</v>
      </c>
      <c r="S766" s="72" t="s">
        <v>3058</v>
      </c>
      <c r="T766" s="70">
        <f>IF(Exts[cTB52]=DATE(2099,1,1), 0, IF(Exts[minV]&gt;52, 1, 2))</f>
        <v>2</v>
      </c>
      <c r="U766" s="69">
        <f t="shared" si="24"/>
        <v>0</v>
      </c>
      <c r="V766" s="69">
        <f>IF(Exts[cTB60]=DATE(2099,1,1), 0, IF(Exts[minV]&gt;60.9, 1, 2))</f>
        <v>0</v>
      </c>
      <c r="W766" s="70">
        <f>IF(Exts[cTB61-67]=DATE(2099,1,1), 0, IF(Exts[minV]&gt;67.9, 1, 2))</f>
        <v>0</v>
      </c>
      <c r="X766" s="70">
        <f>IF( OR( Exts[cTB68]=DATE(2099,1,1), Exts[Mext]=0 ), 0, IF( OR( Exts[maxV]&lt;68, Exts[minV]&gt;68 ), 2, 3)  )</f>
        <v>0</v>
      </c>
      <c r="Y766" s="71">
        <f>IF(SUBTOTAL(3,Exts[avgusers]),Exts[avgusers],0)</f>
        <v>10</v>
      </c>
      <c r="Z766" s="69">
        <f ca="1">IF(SUBTOTAL(3,Exts[CurVersion]),TODAY()-Exts[CurVersion],0)</f>
        <v>1249</v>
      </c>
      <c r="AA766" s="69">
        <f>IF(Exts[cTB52]=DATE(2099,1,1), 0, Exts[cTB52]-$AA$6)</f>
        <v>-323</v>
      </c>
      <c r="AB766" s="69">
        <f>IF(Exts[[#This Row],[cTB60]]=DATE(2099,1,1), 0, Exts[[#This Row],[cTB60]]-$AA$7)</f>
        <v>0</v>
      </c>
      <c r="AC766" s="69">
        <f>IF(Exts[[#This Row],[cTB68]]=DATE(2099,1,1), 0, Exts[[#This Row],[cTB68]]-$AA$8)</f>
        <v>0</v>
      </c>
      <c r="AD766" s="70">
        <f t="shared" si="25"/>
        <v>748</v>
      </c>
      <c r="AE766" s="70"/>
      <c r="AF766" s="70">
        <f>IF(Exts[[#This Row],[OID]], INDEX( Exts[], MATCH(Exts[[#This Row],[OID]],Exts[ID],0), MATCH("avgusers", Exts[#Headers],0) )+1, Exts[[#This Row],[avgusers]])</f>
        <v>10</v>
      </c>
      <c r="AG766" s="70"/>
      <c r="AH766" s="70"/>
      <c r="AI766" s="70"/>
    </row>
    <row r="767" spans="1:35" x14ac:dyDescent="0.35">
      <c r="A767" s="72">
        <v>987660</v>
      </c>
      <c r="B767" s="72" t="s">
        <v>6832</v>
      </c>
      <c r="C767" s="72">
        <v>10</v>
      </c>
      <c r="D767" s="72">
        <v>0</v>
      </c>
      <c r="E767" s="68">
        <v>43722</v>
      </c>
      <c r="F767" s="72">
        <v>68</v>
      </c>
      <c r="G767" s="72">
        <v>100</v>
      </c>
      <c r="H767" s="72">
        <v>1</v>
      </c>
      <c r="I767" s="72">
        <v>1</v>
      </c>
      <c r="J767" s="72" t="s">
        <v>6828</v>
      </c>
      <c r="K767" s="72">
        <v>13513084</v>
      </c>
      <c r="L767" s="72"/>
      <c r="M767" s="72"/>
      <c r="N767" s="68">
        <v>72686</v>
      </c>
      <c r="O767" s="68">
        <v>72686</v>
      </c>
      <c r="P767" s="68">
        <v>72686</v>
      </c>
      <c r="Q767" s="68">
        <v>43722</v>
      </c>
      <c r="R767" s="72" t="s">
        <v>6833</v>
      </c>
      <c r="S767" s="72" t="s">
        <v>3058</v>
      </c>
      <c r="T767" s="70">
        <f>IF(Exts[cTB52]=DATE(2099,1,1), 0, IF(Exts[minV]&gt;52, 1, 2))</f>
        <v>0</v>
      </c>
      <c r="U767" s="69">
        <f t="shared" si="24"/>
        <v>0</v>
      </c>
      <c r="V767" s="69">
        <f>IF(Exts[cTB60]=DATE(2099,1,1), 0, IF(Exts[minV]&gt;60.9, 1, 2))</f>
        <v>0</v>
      </c>
      <c r="W767" s="70">
        <f>IF(Exts[cTB61-67]=DATE(2099,1,1), 0, IF(Exts[minV]&gt;67.9, 1, 2))</f>
        <v>0</v>
      </c>
      <c r="X767" s="70">
        <f>IF( OR( Exts[cTB68]=DATE(2099,1,1), Exts[Mext]=0 ), 0, IF( OR( Exts[maxV]&lt;68, Exts[minV]&gt;68 ), 2, 3)  )</f>
        <v>3</v>
      </c>
      <c r="Y767" s="71">
        <f>IF(SUBTOTAL(3,Exts[avgusers]),Exts[avgusers],0)</f>
        <v>10</v>
      </c>
      <c r="Z767" s="69">
        <f ca="1">IF(SUBTOTAL(3,Exts[CurVersion]),TODAY()-Exts[CurVersion],0)</f>
        <v>3</v>
      </c>
      <c r="AA767" s="69">
        <f>IF(Exts[cTB52]=DATE(2099,1,1), 0, Exts[cTB52]-$AA$6)</f>
        <v>0</v>
      </c>
      <c r="AB767" s="69">
        <f>IF(Exts[[#This Row],[cTB60]]=DATE(2099,1,1), 0, Exts[[#This Row],[cTB60]]-$AA$7)</f>
        <v>0</v>
      </c>
      <c r="AC767" s="69">
        <f>IF(Exts[[#This Row],[cTB68]]=DATE(2099,1,1), 0, Exts[[#This Row],[cTB68]]-$AA$8)</f>
        <v>25</v>
      </c>
      <c r="AD767" s="70">
        <f t="shared" si="25"/>
        <v>749</v>
      </c>
      <c r="AE767" s="70"/>
      <c r="AF767" s="70">
        <f>IF(Exts[[#This Row],[OID]], INDEX( Exts[], MATCH(Exts[[#This Row],[OID]],Exts[ID],0), MATCH("avgusers", Exts[#Headers],0) )+1, Exts[[#This Row],[avgusers]])</f>
        <v>10</v>
      </c>
      <c r="AG767" s="70"/>
      <c r="AH767" s="70"/>
      <c r="AI767" s="70"/>
    </row>
    <row r="768" spans="1:35" x14ac:dyDescent="0.35">
      <c r="A768" s="72">
        <v>145</v>
      </c>
      <c r="B768" s="72" t="s">
        <v>1344</v>
      </c>
      <c r="C768" s="72">
        <v>9</v>
      </c>
      <c r="D768" s="72">
        <v>28</v>
      </c>
      <c r="E768" s="68">
        <v>40787</v>
      </c>
      <c r="F768" s="72">
        <v>1.5</v>
      </c>
      <c r="G768" s="72">
        <v>48</v>
      </c>
      <c r="H768" s="72">
        <v>0</v>
      </c>
      <c r="I768" s="72">
        <v>2</v>
      </c>
      <c r="J768" s="72" t="s">
        <v>1345</v>
      </c>
      <c r="K768" s="72">
        <v>88</v>
      </c>
      <c r="L768" s="72">
        <v>514</v>
      </c>
      <c r="M768" s="72"/>
      <c r="N768" s="68">
        <v>72686</v>
      </c>
      <c r="O768" s="68">
        <v>72686</v>
      </c>
      <c r="P768" s="68">
        <v>72686</v>
      </c>
      <c r="Q768" s="68">
        <v>72686</v>
      </c>
      <c r="R768" s="72" t="s">
        <v>4934</v>
      </c>
      <c r="S768" s="72" t="s">
        <v>4935</v>
      </c>
      <c r="T768" s="70">
        <f>IF(Exts[cTB52]=DATE(2099,1,1), 0, IF(Exts[minV]&gt;52, 1, 2))</f>
        <v>0</v>
      </c>
      <c r="U768" s="69">
        <f t="shared" si="24"/>
        <v>0</v>
      </c>
      <c r="V768" s="69">
        <f>IF(Exts[cTB60]=DATE(2099,1,1), 0, IF(Exts[minV]&gt;60.9, 1, 2))</f>
        <v>0</v>
      </c>
      <c r="W768" s="70">
        <f>IF(Exts[cTB61-67]=DATE(2099,1,1), 0, IF(Exts[minV]&gt;67.9, 1, 2))</f>
        <v>0</v>
      </c>
      <c r="X768" s="70">
        <f>IF( OR( Exts[cTB68]=DATE(2099,1,1), Exts[Mext]=0 ), 0, IF( OR( Exts[maxV]&lt;68, Exts[minV]&gt;68 ), 2, 3)  )</f>
        <v>0</v>
      </c>
      <c r="Y768" s="71">
        <f>IF(SUBTOTAL(3,Exts[avgusers]),Exts[avgusers],0)</f>
        <v>9</v>
      </c>
      <c r="Z768" s="69">
        <f ca="1">IF(SUBTOTAL(3,Exts[CurVersion]),TODAY()-Exts[CurVersion],0)</f>
        <v>2938</v>
      </c>
      <c r="AA768" s="69">
        <f>IF(Exts[cTB52]=DATE(2099,1,1), 0, Exts[cTB52]-$AA$6)</f>
        <v>0</v>
      </c>
      <c r="AB768" s="69">
        <f>IF(Exts[[#This Row],[cTB60]]=DATE(2099,1,1), 0, Exts[[#This Row],[cTB60]]-$AA$7)</f>
        <v>0</v>
      </c>
      <c r="AC768" s="69">
        <f>IF(Exts[[#This Row],[cTB68]]=DATE(2099,1,1), 0, Exts[[#This Row],[cTB68]]-$AA$8)</f>
        <v>0</v>
      </c>
      <c r="AD768" s="70">
        <f t="shared" si="25"/>
        <v>750</v>
      </c>
      <c r="AE768" s="70"/>
      <c r="AF768" s="70">
        <f>IF(Exts[[#This Row],[OID]], INDEX( Exts[], MATCH(Exts[[#This Row],[OID]],Exts[ID],0), MATCH("avgusers", Exts[#Headers],0) )+1, Exts[[#This Row],[avgusers]])</f>
        <v>9</v>
      </c>
      <c r="AG768" s="70"/>
      <c r="AH768" s="70"/>
      <c r="AI768" s="70"/>
    </row>
    <row r="769" spans="1:35" x14ac:dyDescent="0.35">
      <c r="A769" s="72">
        <v>142878</v>
      </c>
      <c r="B769" s="72" t="s">
        <v>1354</v>
      </c>
      <c r="C769" s="72">
        <v>9</v>
      </c>
      <c r="D769" s="72">
        <v>24</v>
      </c>
      <c r="E769" s="68">
        <v>42064</v>
      </c>
      <c r="F769" s="72">
        <v>2</v>
      </c>
      <c r="G769" s="72">
        <v>25</v>
      </c>
      <c r="H769" s="72">
        <v>0</v>
      </c>
      <c r="I769" s="72">
        <v>1</v>
      </c>
      <c r="J769" s="72" t="s">
        <v>1355</v>
      </c>
      <c r="K769" s="72">
        <v>6603888</v>
      </c>
      <c r="L769" s="72"/>
      <c r="M769" s="72"/>
      <c r="N769" s="68">
        <v>72686</v>
      </c>
      <c r="O769" s="68">
        <v>72686</v>
      </c>
      <c r="P769" s="68">
        <v>72686</v>
      </c>
      <c r="Q769" s="68">
        <v>72686</v>
      </c>
      <c r="R769" s="72" t="s">
        <v>5664</v>
      </c>
      <c r="S769" s="72" t="s">
        <v>5665</v>
      </c>
      <c r="T769" s="70">
        <f>IF(Exts[cTB52]=DATE(2099,1,1), 0, IF(Exts[minV]&gt;52, 1, 2))</f>
        <v>0</v>
      </c>
      <c r="U769" s="69">
        <f t="shared" si="24"/>
        <v>0</v>
      </c>
      <c r="V769" s="69">
        <f>IF(Exts[cTB60]=DATE(2099,1,1), 0, IF(Exts[minV]&gt;60.9, 1, 2))</f>
        <v>0</v>
      </c>
      <c r="W769" s="70">
        <f>IF(Exts[cTB61-67]=DATE(2099,1,1), 0, IF(Exts[minV]&gt;67.9, 1, 2))</f>
        <v>0</v>
      </c>
      <c r="X769" s="70">
        <f>IF( OR( Exts[cTB68]=DATE(2099,1,1), Exts[Mext]=0 ), 0, IF( OR( Exts[maxV]&lt;68, Exts[minV]&gt;68 ), 2, 3)  )</f>
        <v>0</v>
      </c>
      <c r="Y769" s="71">
        <f>IF(SUBTOTAL(3,Exts[avgusers]),Exts[avgusers],0)</f>
        <v>9</v>
      </c>
      <c r="Z769" s="69">
        <f ca="1">IF(SUBTOTAL(3,Exts[CurVersion]),TODAY()-Exts[CurVersion],0)</f>
        <v>1661</v>
      </c>
      <c r="AA769" s="69">
        <f>IF(Exts[cTB52]=DATE(2099,1,1), 0, Exts[cTB52]-$AA$6)</f>
        <v>0</v>
      </c>
      <c r="AB769" s="69">
        <f>IF(Exts[[#This Row],[cTB60]]=DATE(2099,1,1), 0, Exts[[#This Row],[cTB60]]-$AA$7)</f>
        <v>0</v>
      </c>
      <c r="AC769" s="69">
        <f>IF(Exts[[#This Row],[cTB68]]=DATE(2099,1,1), 0, Exts[[#This Row],[cTB68]]-$AA$8)</f>
        <v>0</v>
      </c>
      <c r="AD769" s="70">
        <f t="shared" si="25"/>
        <v>751</v>
      </c>
      <c r="AE769" s="70"/>
      <c r="AF769" s="70">
        <f>IF(Exts[[#This Row],[OID]], INDEX( Exts[], MATCH(Exts[[#This Row],[OID]],Exts[ID],0), MATCH("avgusers", Exts[#Headers],0) )+1, Exts[[#This Row],[avgusers]])</f>
        <v>9</v>
      </c>
      <c r="AG769" s="70"/>
      <c r="AH769" s="70"/>
      <c r="AI769" s="70"/>
    </row>
    <row r="770" spans="1:35" x14ac:dyDescent="0.35">
      <c r="A770" s="72">
        <v>242197</v>
      </c>
      <c r="B770" s="72" t="s">
        <v>1373</v>
      </c>
      <c r="C770" s="72">
        <v>9</v>
      </c>
      <c r="D770" s="72">
        <v>22</v>
      </c>
      <c r="E770" s="68">
        <v>40553</v>
      </c>
      <c r="F770" s="72">
        <v>3</v>
      </c>
      <c r="G770" s="72">
        <v>31</v>
      </c>
      <c r="H770" s="72">
        <v>0</v>
      </c>
      <c r="I770" s="72">
        <v>1</v>
      </c>
      <c r="J770" s="72" t="s">
        <v>1374</v>
      </c>
      <c r="K770" s="72">
        <v>5493305</v>
      </c>
      <c r="L770" s="72"/>
      <c r="M770" s="72"/>
      <c r="N770" s="68">
        <v>72686</v>
      </c>
      <c r="O770" s="68">
        <v>72686</v>
      </c>
      <c r="P770" s="68">
        <v>72686</v>
      </c>
      <c r="Q770" s="68">
        <v>72686</v>
      </c>
      <c r="R770" s="72" t="s">
        <v>5743</v>
      </c>
      <c r="S770" s="72" t="s">
        <v>3058</v>
      </c>
      <c r="T770" s="70">
        <f>IF(Exts[cTB52]=DATE(2099,1,1), 0, IF(Exts[minV]&gt;52, 1, 2))</f>
        <v>0</v>
      </c>
      <c r="U770" s="69">
        <f t="shared" si="24"/>
        <v>0</v>
      </c>
      <c r="V770" s="69">
        <f>IF(Exts[cTB60]=DATE(2099,1,1), 0, IF(Exts[minV]&gt;60.9, 1, 2))</f>
        <v>0</v>
      </c>
      <c r="W770" s="70">
        <f>IF(Exts[cTB61-67]=DATE(2099,1,1), 0, IF(Exts[minV]&gt;67.9, 1, 2))</f>
        <v>0</v>
      </c>
      <c r="X770" s="70">
        <f>IF( OR( Exts[cTB68]=DATE(2099,1,1), Exts[Mext]=0 ), 0, IF( OR( Exts[maxV]&lt;68, Exts[minV]&gt;68 ), 2, 3)  )</f>
        <v>0</v>
      </c>
      <c r="Y770" s="71">
        <f>IF(SUBTOTAL(3,Exts[avgusers]),Exts[avgusers],0)</f>
        <v>9</v>
      </c>
      <c r="Z770" s="69">
        <f ca="1">IF(SUBTOTAL(3,Exts[CurVersion]),TODAY()-Exts[CurVersion],0)</f>
        <v>3172</v>
      </c>
      <c r="AA770" s="69">
        <f>IF(Exts[cTB52]=DATE(2099,1,1), 0, Exts[cTB52]-$AA$6)</f>
        <v>0</v>
      </c>
      <c r="AB770" s="69">
        <f>IF(Exts[[#This Row],[cTB60]]=DATE(2099,1,1), 0, Exts[[#This Row],[cTB60]]-$AA$7)</f>
        <v>0</v>
      </c>
      <c r="AC770" s="69">
        <f>IF(Exts[[#This Row],[cTB68]]=DATE(2099,1,1), 0, Exts[[#This Row],[cTB68]]-$AA$8)</f>
        <v>0</v>
      </c>
      <c r="AD770" s="70">
        <f t="shared" si="25"/>
        <v>752</v>
      </c>
      <c r="AE770" s="70"/>
      <c r="AF770" s="70">
        <f>IF(Exts[[#This Row],[OID]], INDEX( Exts[], MATCH(Exts[[#This Row],[OID]],Exts[ID],0), MATCH("avgusers", Exts[#Headers],0) )+1, Exts[[#This Row],[avgusers]])</f>
        <v>9</v>
      </c>
      <c r="AG770" s="70"/>
      <c r="AH770" s="70"/>
      <c r="AI770" s="70"/>
    </row>
    <row r="771" spans="1:35" x14ac:dyDescent="0.35">
      <c r="A771" s="72">
        <v>469896</v>
      </c>
      <c r="B771" s="72" t="s">
        <v>728</v>
      </c>
      <c r="C771" s="72">
        <v>9</v>
      </c>
      <c r="D771" s="72">
        <v>42</v>
      </c>
      <c r="E771" s="68">
        <v>41579</v>
      </c>
      <c r="F771" s="72">
        <v>3</v>
      </c>
      <c r="G771" s="72">
        <v>31</v>
      </c>
      <c r="H771" s="72">
        <v>0</v>
      </c>
      <c r="I771" s="72">
        <v>1</v>
      </c>
      <c r="J771" s="72" t="s">
        <v>465</v>
      </c>
      <c r="K771" s="72">
        <v>10182830</v>
      </c>
      <c r="L771" s="72"/>
      <c r="M771" s="72"/>
      <c r="N771" s="68">
        <v>72686</v>
      </c>
      <c r="O771" s="68">
        <v>72686</v>
      </c>
      <c r="P771" s="68">
        <v>72686</v>
      </c>
      <c r="Q771" s="68">
        <v>72686</v>
      </c>
      <c r="R771" s="72" t="s">
        <v>6240</v>
      </c>
      <c r="S771" s="72" t="s">
        <v>3058</v>
      </c>
      <c r="T771" s="70">
        <f>IF(Exts[cTB52]=DATE(2099,1,1), 0, IF(Exts[minV]&gt;52, 1, 2))</f>
        <v>0</v>
      </c>
      <c r="U771" s="69">
        <f t="shared" si="24"/>
        <v>0</v>
      </c>
      <c r="V771" s="69">
        <f>IF(Exts[cTB60]=DATE(2099,1,1), 0, IF(Exts[minV]&gt;60.9, 1, 2))</f>
        <v>0</v>
      </c>
      <c r="W771" s="70">
        <f>IF(Exts[cTB61-67]=DATE(2099,1,1), 0, IF(Exts[minV]&gt;67.9, 1, 2))</f>
        <v>0</v>
      </c>
      <c r="X771" s="70">
        <f>IF( OR( Exts[cTB68]=DATE(2099,1,1), Exts[Mext]=0 ), 0, IF( OR( Exts[maxV]&lt;68, Exts[minV]&gt;68 ), 2, 3)  )</f>
        <v>0</v>
      </c>
      <c r="Y771" s="71">
        <f>IF(SUBTOTAL(3,Exts[avgusers]),Exts[avgusers],0)</f>
        <v>9</v>
      </c>
      <c r="Z771" s="69">
        <f ca="1">IF(SUBTOTAL(3,Exts[CurVersion]),TODAY()-Exts[CurVersion],0)</f>
        <v>2146</v>
      </c>
      <c r="AA771" s="69">
        <f>IF(Exts[cTB52]=DATE(2099,1,1), 0, Exts[cTB52]-$AA$6)</f>
        <v>0</v>
      </c>
      <c r="AB771" s="69">
        <f>IF(Exts[[#This Row],[cTB60]]=DATE(2099,1,1), 0, Exts[[#This Row],[cTB60]]-$AA$7)</f>
        <v>0</v>
      </c>
      <c r="AC771" s="69">
        <f>IF(Exts[[#This Row],[cTB68]]=DATE(2099,1,1), 0, Exts[[#This Row],[cTB68]]-$AA$8)</f>
        <v>0</v>
      </c>
      <c r="AD771" s="70">
        <f t="shared" si="25"/>
        <v>753</v>
      </c>
      <c r="AE771" s="70"/>
      <c r="AF771" s="70">
        <f>IF(Exts[[#This Row],[OID]], INDEX( Exts[], MATCH(Exts[[#This Row],[OID]],Exts[ID],0), MATCH("avgusers", Exts[#Headers],0) )+1, Exts[[#This Row],[avgusers]])</f>
        <v>9</v>
      </c>
      <c r="AG771" s="70"/>
      <c r="AH771" s="70"/>
      <c r="AI771" s="70"/>
    </row>
    <row r="772" spans="1:35" x14ac:dyDescent="0.35">
      <c r="A772" s="72">
        <v>470123</v>
      </c>
      <c r="B772" s="72" t="s">
        <v>2121</v>
      </c>
      <c r="C772" s="72">
        <v>9</v>
      </c>
      <c r="D772" s="72">
        <v>29</v>
      </c>
      <c r="E772" s="68">
        <v>41678</v>
      </c>
      <c r="F772" s="72">
        <v>24</v>
      </c>
      <c r="G772" s="72">
        <v>38.200000000000003</v>
      </c>
      <c r="H772" s="72">
        <v>0</v>
      </c>
      <c r="I772" s="72">
        <v>1</v>
      </c>
      <c r="J772" s="72" t="s">
        <v>1668</v>
      </c>
      <c r="K772" s="72">
        <v>10299270</v>
      </c>
      <c r="L772" s="72"/>
      <c r="M772" s="72"/>
      <c r="N772" s="68">
        <v>72686</v>
      </c>
      <c r="O772" s="68">
        <v>72686</v>
      </c>
      <c r="P772" s="68">
        <v>72686</v>
      </c>
      <c r="Q772" s="68">
        <v>72686</v>
      </c>
      <c r="R772" s="72" t="s">
        <v>6244</v>
      </c>
      <c r="S772" s="72" t="s">
        <v>3058</v>
      </c>
      <c r="T772" s="70">
        <f>IF(Exts[cTB52]=DATE(2099,1,1), 0, IF(Exts[minV]&gt;52, 1, 2))</f>
        <v>0</v>
      </c>
      <c r="U772" s="69">
        <f t="shared" si="24"/>
        <v>0</v>
      </c>
      <c r="V772" s="69">
        <f>IF(Exts[cTB60]=DATE(2099,1,1), 0, IF(Exts[minV]&gt;60.9, 1, 2))</f>
        <v>0</v>
      </c>
      <c r="W772" s="70">
        <f>IF(Exts[cTB61-67]=DATE(2099,1,1), 0, IF(Exts[minV]&gt;67.9, 1, 2))</f>
        <v>0</v>
      </c>
      <c r="X772" s="70">
        <f>IF( OR( Exts[cTB68]=DATE(2099,1,1), Exts[Mext]=0 ), 0, IF( OR( Exts[maxV]&lt;68, Exts[minV]&gt;68 ), 2, 3)  )</f>
        <v>0</v>
      </c>
      <c r="Y772" s="71">
        <f>IF(SUBTOTAL(3,Exts[avgusers]),Exts[avgusers],0)</f>
        <v>9</v>
      </c>
      <c r="Z772" s="69">
        <f ca="1">IF(SUBTOTAL(3,Exts[CurVersion]),TODAY()-Exts[CurVersion],0)</f>
        <v>2047</v>
      </c>
      <c r="AA772" s="69">
        <f>IF(Exts[cTB52]=DATE(2099,1,1), 0, Exts[cTB52]-$AA$6)</f>
        <v>0</v>
      </c>
      <c r="AB772" s="69">
        <f>IF(Exts[[#This Row],[cTB60]]=DATE(2099,1,1), 0, Exts[[#This Row],[cTB60]]-$AA$7)</f>
        <v>0</v>
      </c>
      <c r="AC772" s="69">
        <f>IF(Exts[[#This Row],[cTB68]]=DATE(2099,1,1), 0, Exts[[#This Row],[cTB68]]-$AA$8)</f>
        <v>0</v>
      </c>
      <c r="AD772" s="70">
        <f t="shared" si="25"/>
        <v>754</v>
      </c>
      <c r="AE772" s="70"/>
      <c r="AF772" s="70">
        <f>IF(Exts[[#This Row],[OID]], INDEX( Exts[], MATCH(Exts[[#This Row],[OID]],Exts[ID],0), MATCH("avgusers", Exts[#Headers],0) )+1, Exts[[#This Row],[avgusers]])</f>
        <v>9</v>
      </c>
      <c r="AG772" s="70"/>
      <c r="AH772" s="70"/>
      <c r="AI772" s="70"/>
    </row>
    <row r="773" spans="1:35" x14ac:dyDescent="0.35">
      <c r="A773" s="72">
        <v>668340</v>
      </c>
      <c r="B773" s="72" t="s">
        <v>2215</v>
      </c>
      <c r="C773" s="72">
        <v>9</v>
      </c>
      <c r="D773" s="72">
        <v>26</v>
      </c>
      <c r="E773" s="68">
        <v>42314</v>
      </c>
      <c r="F773" s="72">
        <v>38</v>
      </c>
      <c r="G773" s="72">
        <v>44</v>
      </c>
      <c r="H773" s="72">
        <v>0</v>
      </c>
      <c r="I773" s="72">
        <v>1</v>
      </c>
      <c r="J773" s="72" t="s">
        <v>2216</v>
      </c>
      <c r="K773" s="72">
        <v>12012248</v>
      </c>
      <c r="L773" s="72"/>
      <c r="M773" s="72"/>
      <c r="N773" s="68">
        <v>72686</v>
      </c>
      <c r="O773" s="68">
        <v>72686</v>
      </c>
      <c r="P773" s="68">
        <v>72686</v>
      </c>
      <c r="Q773" s="68">
        <v>72686</v>
      </c>
      <c r="R773" s="72" t="s">
        <v>6489</v>
      </c>
      <c r="S773" s="72" t="s">
        <v>3058</v>
      </c>
      <c r="T773" s="70">
        <f>IF(Exts[cTB52]=DATE(2099,1,1), 0, IF(Exts[minV]&gt;52, 1, 2))</f>
        <v>0</v>
      </c>
      <c r="U773" s="69">
        <f t="shared" si="24"/>
        <v>0</v>
      </c>
      <c r="V773" s="69">
        <f>IF(Exts[cTB60]=DATE(2099,1,1), 0, IF(Exts[minV]&gt;60.9, 1, 2))</f>
        <v>0</v>
      </c>
      <c r="W773" s="70">
        <f>IF(Exts[cTB61-67]=DATE(2099,1,1), 0, IF(Exts[minV]&gt;67.9, 1, 2))</f>
        <v>0</v>
      </c>
      <c r="X773" s="70">
        <f>IF( OR( Exts[cTB68]=DATE(2099,1,1), Exts[Mext]=0 ), 0, IF( OR( Exts[maxV]&lt;68, Exts[minV]&gt;68 ), 2, 3)  )</f>
        <v>0</v>
      </c>
      <c r="Y773" s="71">
        <f>IF(SUBTOTAL(3,Exts[avgusers]),Exts[avgusers],0)</f>
        <v>9</v>
      </c>
      <c r="Z773" s="69">
        <f ca="1">IF(SUBTOTAL(3,Exts[CurVersion]),TODAY()-Exts[CurVersion],0)</f>
        <v>1411</v>
      </c>
      <c r="AA773" s="69">
        <f>IF(Exts[cTB52]=DATE(2099,1,1), 0, Exts[cTB52]-$AA$6)</f>
        <v>0</v>
      </c>
      <c r="AB773" s="69">
        <f>IF(Exts[[#This Row],[cTB60]]=DATE(2099,1,1), 0, Exts[[#This Row],[cTB60]]-$AA$7)</f>
        <v>0</v>
      </c>
      <c r="AC773" s="69">
        <f>IF(Exts[[#This Row],[cTB68]]=DATE(2099,1,1), 0, Exts[[#This Row],[cTB68]]-$AA$8)</f>
        <v>0</v>
      </c>
      <c r="AD773" s="70">
        <f t="shared" si="25"/>
        <v>755</v>
      </c>
      <c r="AE773" s="70"/>
      <c r="AF773" s="70">
        <f>IF(Exts[[#This Row],[OID]], INDEX( Exts[], MATCH(Exts[[#This Row],[OID]],Exts[ID],0), MATCH("avgusers", Exts[#Headers],0) )+1, Exts[[#This Row],[avgusers]])</f>
        <v>9</v>
      </c>
      <c r="AG773" s="70"/>
      <c r="AH773" s="70"/>
      <c r="AI773" s="70"/>
    </row>
    <row r="774" spans="1:35" x14ac:dyDescent="0.35">
      <c r="A774" s="72">
        <v>696119</v>
      </c>
      <c r="B774" s="72" t="s">
        <v>722</v>
      </c>
      <c r="C774" s="72">
        <v>9</v>
      </c>
      <c r="D774" s="72">
        <v>51</v>
      </c>
      <c r="E774" s="68">
        <v>42478</v>
      </c>
      <c r="F774" s="72">
        <v>11</v>
      </c>
      <c r="G774" s="72">
        <v>49</v>
      </c>
      <c r="H774" s="72">
        <v>0</v>
      </c>
      <c r="I774" s="72">
        <v>3</v>
      </c>
      <c r="J774" s="72" t="s">
        <v>2246</v>
      </c>
      <c r="K774" s="72">
        <v>10301285</v>
      </c>
      <c r="L774" s="72">
        <v>12452918</v>
      </c>
      <c r="M774" s="72">
        <v>14170757</v>
      </c>
      <c r="N774" s="68">
        <v>72686</v>
      </c>
      <c r="O774" s="68">
        <v>72686</v>
      </c>
      <c r="P774" s="68">
        <v>72686</v>
      </c>
      <c r="Q774" s="68">
        <v>72686</v>
      </c>
      <c r="R774" s="72" t="s">
        <v>6537</v>
      </c>
      <c r="S774" s="72" t="s">
        <v>3058</v>
      </c>
      <c r="T774" s="70">
        <f>IF(Exts[cTB52]=DATE(2099,1,1), 0, IF(Exts[minV]&gt;52, 1, 2))</f>
        <v>0</v>
      </c>
      <c r="U774" s="69">
        <f t="shared" si="24"/>
        <v>0</v>
      </c>
      <c r="V774" s="69">
        <f>IF(Exts[cTB60]=DATE(2099,1,1), 0, IF(Exts[minV]&gt;60.9, 1, 2))</f>
        <v>0</v>
      </c>
      <c r="W774" s="70">
        <f>IF(Exts[cTB61-67]=DATE(2099,1,1), 0, IF(Exts[minV]&gt;67.9, 1, 2))</f>
        <v>0</v>
      </c>
      <c r="X774" s="70">
        <f>IF( OR( Exts[cTB68]=DATE(2099,1,1), Exts[Mext]=0 ), 0, IF( OR( Exts[maxV]&lt;68, Exts[minV]&gt;68 ), 2, 3)  )</f>
        <v>0</v>
      </c>
      <c r="Y774" s="71">
        <f>IF(SUBTOTAL(3,Exts[avgusers]),Exts[avgusers],0)</f>
        <v>9</v>
      </c>
      <c r="Z774" s="69">
        <f ca="1">IF(SUBTOTAL(3,Exts[CurVersion]),TODAY()-Exts[CurVersion],0)</f>
        <v>1247</v>
      </c>
      <c r="AA774" s="69">
        <f>IF(Exts[cTB52]=DATE(2099,1,1), 0, Exts[cTB52]-$AA$6)</f>
        <v>0</v>
      </c>
      <c r="AB774" s="69">
        <f>IF(Exts[[#This Row],[cTB60]]=DATE(2099,1,1), 0, Exts[[#This Row],[cTB60]]-$AA$7)</f>
        <v>0</v>
      </c>
      <c r="AC774" s="69">
        <f>IF(Exts[[#This Row],[cTB68]]=DATE(2099,1,1), 0, Exts[[#This Row],[cTB68]]-$AA$8)</f>
        <v>0</v>
      </c>
      <c r="AD774" s="70">
        <f t="shared" si="25"/>
        <v>756</v>
      </c>
      <c r="AE774" s="70"/>
      <c r="AF774" s="70">
        <f>IF(Exts[[#This Row],[OID]], INDEX( Exts[], MATCH(Exts[[#This Row],[OID]],Exts[ID],0), MATCH("avgusers", Exts[#Headers],0) )+1, Exts[[#This Row],[avgusers]])</f>
        <v>9</v>
      </c>
      <c r="AG774" s="70"/>
      <c r="AH774" s="70"/>
      <c r="AI774" s="70"/>
    </row>
    <row r="775" spans="1:35" x14ac:dyDescent="0.35">
      <c r="A775" s="72">
        <v>4154</v>
      </c>
      <c r="B775" s="72" t="s">
        <v>724</v>
      </c>
      <c r="C775" s="72">
        <v>8</v>
      </c>
      <c r="D775" s="72">
        <v>105</v>
      </c>
      <c r="E775" s="68">
        <v>41171</v>
      </c>
      <c r="F775" s="72">
        <v>1.5</v>
      </c>
      <c r="G775" s="72">
        <v>15</v>
      </c>
      <c r="H775" s="72">
        <v>0</v>
      </c>
      <c r="I775" s="72">
        <v>1</v>
      </c>
      <c r="J775" s="72" t="s">
        <v>2246</v>
      </c>
      <c r="K775" s="72">
        <v>81053</v>
      </c>
      <c r="L775" s="72"/>
      <c r="M775" s="72"/>
      <c r="N775" s="68">
        <v>72686</v>
      </c>
      <c r="O775" s="68">
        <v>72686</v>
      </c>
      <c r="P775" s="68">
        <v>72686</v>
      </c>
      <c r="Q775" s="68">
        <v>72686</v>
      </c>
      <c r="R775" s="72" t="s">
        <v>5238</v>
      </c>
      <c r="S775" s="72" t="s">
        <v>5239</v>
      </c>
      <c r="T775" s="70">
        <f>IF(Exts[cTB52]=DATE(2099,1,1), 0, IF(Exts[minV]&gt;52, 1, 2))</f>
        <v>0</v>
      </c>
      <c r="U775" s="69">
        <f t="shared" si="24"/>
        <v>0</v>
      </c>
      <c r="V775" s="69">
        <f>IF(Exts[cTB60]=DATE(2099,1,1), 0, IF(Exts[minV]&gt;60.9, 1, 2))</f>
        <v>0</v>
      </c>
      <c r="W775" s="70">
        <f>IF(Exts[cTB61-67]=DATE(2099,1,1), 0, IF(Exts[minV]&gt;67.9, 1, 2))</f>
        <v>0</v>
      </c>
      <c r="X775" s="70">
        <f>IF( OR( Exts[cTB68]=DATE(2099,1,1), Exts[Mext]=0 ), 0, IF( OR( Exts[maxV]&lt;68, Exts[minV]&gt;68 ), 2, 3)  )</f>
        <v>0</v>
      </c>
      <c r="Y775" s="71">
        <f>IF(SUBTOTAL(3,Exts[avgusers]),Exts[avgusers],0)</f>
        <v>8</v>
      </c>
      <c r="Z775" s="69">
        <f ca="1">IF(SUBTOTAL(3,Exts[CurVersion]),TODAY()-Exts[CurVersion],0)</f>
        <v>2554</v>
      </c>
      <c r="AA775" s="69">
        <f>IF(Exts[cTB52]=DATE(2099,1,1), 0, Exts[cTB52]-$AA$6)</f>
        <v>0</v>
      </c>
      <c r="AB775" s="69">
        <f>IF(Exts[[#This Row],[cTB60]]=DATE(2099,1,1), 0, Exts[[#This Row],[cTB60]]-$AA$7)</f>
        <v>0</v>
      </c>
      <c r="AC775" s="69">
        <f>IF(Exts[[#This Row],[cTB68]]=DATE(2099,1,1), 0, Exts[[#This Row],[cTB68]]-$AA$8)</f>
        <v>0</v>
      </c>
      <c r="AD775" s="70">
        <f t="shared" si="25"/>
        <v>757</v>
      </c>
      <c r="AE775" s="70"/>
      <c r="AF775" s="70">
        <f>IF(Exts[[#This Row],[OID]], INDEX( Exts[], MATCH(Exts[[#This Row],[OID]],Exts[ID],0), MATCH("avgusers", Exts[#Headers],0) )+1, Exts[[#This Row],[avgusers]])</f>
        <v>8</v>
      </c>
      <c r="AG775" s="70"/>
      <c r="AH775" s="70"/>
      <c r="AI775" s="70"/>
    </row>
    <row r="776" spans="1:35" x14ac:dyDescent="0.35">
      <c r="A776" s="72">
        <v>4971</v>
      </c>
      <c r="B776" s="72" t="s">
        <v>1407</v>
      </c>
      <c r="C776" s="72">
        <v>8</v>
      </c>
      <c r="D776" s="72">
        <v>22</v>
      </c>
      <c r="E776" s="68">
        <v>40343</v>
      </c>
      <c r="F776" s="72">
        <v>1.5</v>
      </c>
      <c r="G776" s="72">
        <v>3.2</v>
      </c>
      <c r="H776" s="72">
        <v>0</v>
      </c>
      <c r="I776" s="72">
        <v>1</v>
      </c>
      <c r="J776" s="72" t="s">
        <v>1408</v>
      </c>
      <c r="K776" s="72">
        <v>147337</v>
      </c>
      <c r="L776" s="72"/>
      <c r="M776" s="72"/>
      <c r="N776" s="68">
        <v>72686</v>
      </c>
      <c r="O776" s="68">
        <v>72686</v>
      </c>
      <c r="P776" s="68">
        <v>72686</v>
      </c>
      <c r="Q776" s="68">
        <v>72686</v>
      </c>
      <c r="R776" s="72" t="s">
        <v>5307</v>
      </c>
      <c r="S776" s="72" t="s">
        <v>3058</v>
      </c>
      <c r="T776" s="70">
        <f>IF(Exts[cTB52]=DATE(2099,1,1), 0, IF(Exts[minV]&gt;52, 1, 2))</f>
        <v>0</v>
      </c>
      <c r="U776" s="69">
        <f t="shared" si="24"/>
        <v>0</v>
      </c>
      <c r="V776" s="69">
        <f>IF(Exts[cTB60]=DATE(2099,1,1), 0, IF(Exts[minV]&gt;60.9, 1, 2))</f>
        <v>0</v>
      </c>
      <c r="W776" s="70">
        <f>IF(Exts[cTB61-67]=DATE(2099,1,1), 0, IF(Exts[minV]&gt;67.9, 1, 2))</f>
        <v>0</v>
      </c>
      <c r="X776" s="70">
        <f>IF( OR( Exts[cTB68]=DATE(2099,1,1), Exts[Mext]=0 ), 0, IF( OR( Exts[maxV]&lt;68, Exts[minV]&gt;68 ), 2, 3)  )</f>
        <v>0</v>
      </c>
      <c r="Y776" s="71">
        <f>IF(SUBTOTAL(3,Exts[avgusers]),Exts[avgusers],0)</f>
        <v>8</v>
      </c>
      <c r="Z776" s="69">
        <f ca="1">IF(SUBTOTAL(3,Exts[CurVersion]),TODAY()-Exts[CurVersion],0)</f>
        <v>3382</v>
      </c>
      <c r="AA776" s="69">
        <f>IF(Exts[cTB52]=DATE(2099,1,1), 0, Exts[cTB52]-$AA$6)</f>
        <v>0</v>
      </c>
      <c r="AB776" s="69">
        <f>IF(Exts[[#This Row],[cTB60]]=DATE(2099,1,1), 0, Exts[[#This Row],[cTB60]]-$AA$7)</f>
        <v>0</v>
      </c>
      <c r="AC776" s="69">
        <f>IF(Exts[[#This Row],[cTB68]]=DATE(2099,1,1), 0, Exts[[#This Row],[cTB68]]-$AA$8)</f>
        <v>0</v>
      </c>
      <c r="AD776" s="70">
        <f t="shared" si="25"/>
        <v>758</v>
      </c>
      <c r="AE776" s="70"/>
      <c r="AF776" s="70">
        <f>IF(Exts[[#This Row],[OID]], INDEX( Exts[], MATCH(Exts[[#This Row],[OID]],Exts[ID],0), MATCH("avgusers", Exts[#Headers],0) )+1, Exts[[#This Row],[avgusers]])</f>
        <v>8</v>
      </c>
      <c r="AG776" s="70"/>
      <c r="AH776" s="70"/>
      <c r="AI776" s="70"/>
    </row>
    <row r="777" spans="1:35" x14ac:dyDescent="0.35">
      <c r="A777" s="72">
        <v>5239</v>
      </c>
      <c r="B777" s="72" t="s">
        <v>1326</v>
      </c>
      <c r="C777" s="72">
        <v>8</v>
      </c>
      <c r="D777" s="72">
        <v>31</v>
      </c>
      <c r="E777" s="68">
        <v>42536</v>
      </c>
      <c r="F777" s="72">
        <v>45</v>
      </c>
      <c r="G777" s="72">
        <v>50</v>
      </c>
      <c r="H777" s="72">
        <v>0</v>
      </c>
      <c r="I777" s="72">
        <v>1</v>
      </c>
      <c r="J777" s="72" t="s">
        <v>851</v>
      </c>
      <c r="K777" s="72">
        <v>9480</v>
      </c>
      <c r="L777" s="72"/>
      <c r="M777" s="72"/>
      <c r="N777" s="68">
        <v>72686</v>
      </c>
      <c r="O777" s="68">
        <v>72686</v>
      </c>
      <c r="P777" s="68">
        <v>72686</v>
      </c>
      <c r="Q777" s="68">
        <v>72686</v>
      </c>
      <c r="R777" s="72" t="s">
        <v>5316</v>
      </c>
      <c r="S777" s="72" t="s">
        <v>5317</v>
      </c>
      <c r="T777" s="70">
        <f>IF(Exts[cTB52]=DATE(2099,1,1), 0, IF(Exts[minV]&gt;52, 1, 2))</f>
        <v>0</v>
      </c>
      <c r="U777" s="69">
        <f t="shared" si="24"/>
        <v>0</v>
      </c>
      <c r="V777" s="69">
        <f>IF(Exts[cTB60]=DATE(2099,1,1), 0, IF(Exts[minV]&gt;60.9, 1, 2))</f>
        <v>0</v>
      </c>
      <c r="W777" s="70">
        <f>IF(Exts[cTB61-67]=DATE(2099,1,1), 0, IF(Exts[minV]&gt;67.9, 1, 2))</f>
        <v>0</v>
      </c>
      <c r="X777" s="70">
        <f>IF( OR( Exts[cTB68]=DATE(2099,1,1), Exts[Mext]=0 ), 0, IF( OR( Exts[maxV]&lt;68, Exts[minV]&gt;68 ), 2, 3)  )</f>
        <v>0</v>
      </c>
      <c r="Y777" s="71">
        <f>IF(SUBTOTAL(3,Exts[avgusers]),Exts[avgusers],0)</f>
        <v>8</v>
      </c>
      <c r="Z777" s="69">
        <f ca="1">IF(SUBTOTAL(3,Exts[CurVersion]),TODAY()-Exts[CurVersion],0)</f>
        <v>1189</v>
      </c>
      <c r="AA777" s="69">
        <f>IF(Exts[cTB52]=DATE(2099,1,1), 0, Exts[cTB52]-$AA$6)</f>
        <v>0</v>
      </c>
      <c r="AB777" s="69">
        <f>IF(Exts[[#This Row],[cTB60]]=DATE(2099,1,1), 0, Exts[[#This Row],[cTB60]]-$AA$7)</f>
        <v>0</v>
      </c>
      <c r="AC777" s="69">
        <f>IF(Exts[[#This Row],[cTB68]]=DATE(2099,1,1), 0, Exts[[#This Row],[cTB68]]-$AA$8)</f>
        <v>0</v>
      </c>
      <c r="AD777" s="70">
        <f t="shared" si="25"/>
        <v>759</v>
      </c>
      <c r="AE777" s="70"/>
      <c r="AF777" s="70">
        <f>IF(Exts[[#This Row],[OID]], INDEX( Exts[], MATCH(Exts[[#This Row],[OID]],Exts[ID],0), MATCH("avgusers", Exts[#Headers],0) )+1, Exts[[#This Row],[avgusers]])</f>
        <v>8</v>
      </c>
      <c r="AG777" s="70"/>
      <c r="AH777" s="70"/>
      <c r="AI777" s="70"/>
    </row>
    <row r="778" spans="1:35" x14ac:dyDescent="0.35">
      <c r="A778" s="72">
        <v>54809</v>
      </c>
      <c r="B778" s="72" t="s">
        <v>725</v>
      </c>
      <c r="C778" s="72">
        <v>8</v>
      </c>
      <c r="D778" s="72">
        <v>63</v>
      </c>
      <c r="E778" s="68">
        <v>42247</v>
      </c>
      <c r="F778" s="72">
        <v>2</v>
      </c>
      <c r="G778" s="72">
        <v>44</v>
      </c>
      <c r="H778" s="72">
        <v>0</v>
      </c>
      <c r="I778" s="72">
        <v>1</v>
      </c>
      <c r="J778" s="72" t="s">
        <v>367</v>
      </c>
      <c r="K778" s="72">
        <v>5070216</v>
      </c>
      <c r="L778" s="72"/>
      <c r="M778" s="72"/>
      <c r="N778" s="68">
        <v>72686</v>
      </c>
      <c r="O778" s="68">
        <v>72686</v>
      </c>
      <c r="P778" s="68">
        <v>72686</v>
      </c>
      <c r="Q778" s="68">
        <v>72686</v>
      </c>
      <c r="R778" s="72" t="s">
        <v>5588</v>
      </c>
      <c r="S778" s="72" t="s">
        <v>6770</v>
      </c>
      <c r="T778" s="70">
        <f>IF(Exts[cTB52]=DATE(2099,1,1), 0, IF(Exts[minV]&gt;52, 1, 2))</f>
        <v>0</v>
      </c>
      <c r="U778" s="69">
        <f t="shared" si="24"/>
        <v>0</v>
      </c>
      <c r="V778" s="69">
        <f>IF(Exts[cTB60]=DATE(2099,1,1), 0, IF(Exts[minV]&gt;60.9, 1, 2))</f>
        <v>0</v>
      </c>
      <c r="W778" s="70">
        <f>IF(Exts[cTB61-67]=DATE(2099,1,1), 0, IF(Exts[minV]&gt;67.9, 1, 2))</f>
        <v>0</v>
      </c>
      <c r="X778" s="70">
        <f>IF( OR( Exts[cTB68]=DATE(2099,1,1), Exts[Mext]=0 ), 0, IF( OR( Exts[maxV]&lt;68, Exts[minV]&gt;68 ), 2, 3)  )</f>
        <v>0</v>
      </c>
      <c r="Y778" s="71">
        <f>IF(SUBTOTAL(3,Exts[avgusers]),Exts[avgusers],0)</f>
        <v>8</v>
      </c>
      <c r="Z778" s="69">
        <f ca="1">IF(SUBTOTAL(3,Exts[CurVersion]),TODAY()-Exts[CurVersion],0)</f>
        <v>1478</v>
      </c>
      <c r="AA778" s="69">
        <f>IF(Exts[cTB52]=DATE(2099,1,1), 0, Exts[cTB52]-$AA$6)</f>
        <v>0</v>
      </c>
      <c r="AB778" s="69">
        <f>IF(Exts[[#This Row],[cTB60]]=DATE(2099,1,1), 0, Exts[[#This Row],[cTB60]]-$AA$7)</f>
        <v>0</v>
      </c>
      <c r="AC778" s="69">
        <f>IF(Exts[[#This Row],[cTB68]]=DATE(2099,1,1), 0, Exts[[#This Row],[cTB68]]-$AA$8)</f>
        <v>0</v>
      </c>
      <c r="AD778" s="70">
        <f t="shared" si="25"/>
        <v>760</v>
      </c>
      <c r="AE778" s="70"/>
      <c r="AF778" s="70">
        <f>IF(Exts[[#This Row],[OID]], INDEX( Exts[], MATCH(Exts[[#This Row],[OID]],Exts[ID],0), MATCH("avgusers", Exts[#Headers],0) )+1, Exts[[#This Row],[avgusers]])</f>
        <v>8</v>
      </c>
      <c r="AG778" s="70"/>
      <c r="AH778" s="70"/>
      <c r="AI778" s="70"/>
    </row>
    <row r="779" spans="1:35" x14ac:dyDescent="0.35">
      <c r="A779" s="72">
        <v>337572</v>
      </c>
      <c r="B779" s="72" t="s">
        <v>1333</v>
      </c>
      <c r="C779" s="72">
        <v>8</v>
      </c>
      <c r="D779" s="72">
        <v>22</v>
      </c>
      <c r="E779" s="68">
        <v>40890</v>
      </c>
      <c r="F779" s="72">
        <v>3.1</v>
      </c>
      <c r="G779" s="72">
        <v>31</v>
      </c>
      <c r="H779" s="72">
        <v>0</v>
      </c>
      <c r="I779" s="72">
        <v>1</v>
      </c>
      <c r="J779" s="72" t="s">
        <v>1334</v>
      </c>
      <c r="K779" s="72">
        <v>5910297</v>
      </c>
      <c r="L779" s="72"/>
      <c r="M779" s="72"/>
      <c r="N779" s="68">
        <v>72686</v>
      </c>
      <c r="O779" s="68">
        <v>72686</v>
      </c>
      <c r="P779" s="68">
        <v>72686</v>
      </c>
      <c r="Q779" s="68">
        <v>72686</v>
      </c>
      <c r="R779" s="72" t="s">
        <v>5926</v>
      </c>
      <c r="S779" s="72" t="s">
        <v>3058</v>
      </c>
      <c r="T779" s="70">
        <f>IF(Exts[cTB52]=DATE(2099,1,1), 0, IF(Exts[minV]&gt;52, 1, 2))</f>
        <v>0</v>
      </c>
      <c r="U779" s="69">
        <f t="shared" si="24"/>
        <v>0</v>
      </c>
      <c r="V779" s="69">
        <f>IF(Exts[cTB60]=DATE(2099,1,1), 0, IF(Exts[minV]&gt;60.9, 1, 2))</f>
        <v>0</v>
      </c>
      <c r="W779" s="70">
        <f>IF(Exts[cTB61-67]=DATE(2099,1,1), 0, IF(Exts[minV]&gt;67.9, 1, 2))</f>
        <v>0</v>
      </c>
      <c r="X779" s="70">
        <f>IF( OR( Exts[cTB68]=DATE(2099,1,1), Exts[Mext]=0 ), 0, IF( OR( Exts[maxV]&lt;68, Exts[minV]&gt;68 ), 2, 3)  )</f>
        <v>0</v>
      </c>
      <c r="Y779" s="71">
        <f>IF(SUBTOTAL(3,Exts[avgusers]),Exts[avgusers],0)</f>
        <v>8</v>
      </c>
      <c r="Z779" s="69">
        <f ca="1">IF(SUBTOTAL(3,Exts[CurVersion]),TODAY()-Exts[CurVersion],0)</f>
        <v>2835</v>
      </c>
      <c r="AA779" s="69">
        <f>IF(Exts[cTB52]=DATE(2099,1,1), 0, Exts[cTB52]-$AA$6)</f>
        <v>0</v>
      </c>
      <c r="AB779" s="69">
        <f>IF(Exts[[#This Row],[cTB60]]=DATE(2099,1,1), 0, Exts[[#This Row],[cTB60]]-$AA$7)</f>
        <v>0</v>
      </c>
      <c r="AC779" s="69">
        <f>IF(Exts[[#This Row],[cTB68]]=DATE(2099,1,1), 0, Exts[[#This Row],[cTB68]]-$AA$8)</f>
        <v>0</v>
      </c>
      <c r="AD779" s="70">
        <f t="shared" si="25"/>
        <v>761</v>
      </c>
      <c r="AE779" s="70"/>
      <c r="AF779" s="70">
        <f>IF(Exts[[#This Row],[OID]], INDEX( Exts[], MATCH(Exts[[#This Row],[OID]],Exts[ID],0), MATCH("avgusers", Exts[#Headers],0) )+1, Exts[[#This Row],[avgusers]])</f>
        <v>8</v>
      </c>
      <c r="AG779" s="70"/>
      <c r="AH779" s="70"/>
      <c r="AI779" s="70"/>
    </row>
    <row r="780" spans="1:35" x14ac:dyDescent="0.35">
      <c r="A780" s="72">
        <v>430274</v>
      </c>
      <c r="B780" s="72" t="s">
        <v>1178</v>
      </c>
      <c r="C780" s="72">
        <v>8</v>
      </c>
      <c r="D780" s="72">
        <v>21</v>
      </c>
      <c r="E780" s="68">
        <v>41572</v>
      </c>
      <c r="F780" s="72">
        <v>3</v>
      </c>
      <c r="G780" s="72">
        <v>31</v>
      </c>
      <c r="H780" s="72">
        <v>0</v>
      </c>
      <c r="I780" s="72">
        <v>2</v>
      </c>
      <c r="J780" s="72" t="s">
        <v>1349</v>
      </c>
      <c r="K780" s="72">
        <v>9815452</v>
      </c>
      <c r="L780" s="72">
        <v>9815432</v>
      </c>
      <c r="M780" s="72"/>
      <c r="N780" s="68">
        <v>72686</v>
      </c>
      <c r="O780" s="68">
        <v>72686</v>
      </c>
      <c r="P780" s="68">
        <v>72686</v>
      </c>
      <c r="Q780" s="68">
        <v>72686</v>
      </c>
      <c r="R780" s="72" t="s">
        <v>6175</v>
      </c>
      <c r="S780" s="72" t="s">
        <v>3058</v>
      </c>
      <c r="T780" s="70">
        <f>IF(Exts[cTB52]=DATE(2099,1,1), 0, IF(Exts[minV]&gt;52, 1, 2))</f>
        <v>0</v>
      </c>
      <c r="U780" s="69">
        <f t="shared" si="24"/>
        <v>0</v>
      </c>
      <c r="V780" s="69">
        <f>IF(Exts[cTB60]=DATE(2099,1,1), 0, IF(Exts[minV]&gt;60.9, 1, 2))</f>
        <v>0</v>
      </c>
      <c r="W780" s="70">
        <f>IF(Exts[cTB61-67]=DATE(2099,1,1), 0, IF(Exts[minV]&gt;67.9, 1, 2))</f>
        <v>0</v>
      </c>
      <c r="X780" s="70">
        <f>IF( OR( Exts[cTB68]=DATE(2099,1,1), Exts[Mext]=0 ), 0, IF( OR( Exts[maxV]&lt;68, Exts[minV]&gt;68 ), 2, 3)  )</f>
        <v>0</v>
      </c>
      <c r="Y780" s="71">
        <f>IF(SUBTOTAL(3,Exts[avgusers]),Exts[avgusers],0)</f>
        <v>8</v>
      </c>
      <c r="Z780" s="69">
        <f ca="1">IF(SUBTOTAL(3,Exts[CurVersion]),TODAY()-Exts[CurVersion],0)</f>
        <v>2153</v>
      </c>
      <c r="AA780" s="69">
        <f>IF(Exts[cTB52]=DATE(2099,1,1), 0, Exts[cTB52]-$AA$6)</f>
        <v>0</v>
      </c>
      <c r="AB780" s="69">
        <f>IF(Exts[[#This Row],[cTB60]]=DATE(2099,1,1), 0, Exts[[#This Row],[cTB60]]-$AA$7)</f>
        <v>0</v>
      </c>
      <c r="AC780" s="69">
        <f>IF(Exts[[#This Row],[cTB68]]=DATE(2099,1,1), 0, Exts[[#This Row],[cTB68]]-$AA$8)</f>
        <v>0</v>
      </c>
      <c r="AD780" s="70">
        <f t="shared" si="25"/>
        <v>762</v>
      </c>
      <c r="AE780" s="70"/>
      <c r="AF780" s="70">
        <f>IF(Exts[[#This Row],[OID]], INDEX( Exts[], MATCH(Exts[[#This Row],[OID]],Exts[ID],0), MATCH("avgusers", Exts[#Headers],0) )+1, Exts[[#This Row],[avgusers]])</f>
        <v>8</v>
      </c>
      <c r="AG780" s="70"/>
      <c r="AH780" s="70"/>
      <c r="AI780" s="70"/>
    </row>
    <row r="781" spans="1:35" x14ac:dyDescent="0.35">
      <c r="A781" s="72">
        <v>453880</v>
      </c>
      <c r="B781" s="72" t="s">
        <v>1361</v>
      </c>
      <c r="C781" s="72">
        <v>8</v>
      </c>
      <c r="D781" s="72">
        <v>25</v>
      </c>
      <c r="E781" s="68">
        <v>41478</v>
      </c>
      <c r="F781" s="72">
        <v>3</v>
      </c>
      <c r="G781" s="72">
        <v>24</v>
      </c>
      <c r="H781" s="72">
        <v>0</v>
      </c>
      <c r="I781" s="72">
        <v>1</v>
      </c>
      <c r="J781" s="72" t="s">
        <v>1362</v>
      </c>
      <c r="K781" s="72">
        <v>10131838</v>
      </c>
      <c r="L781" s="72"/>
      <c r="M781" s="72"/>
      <c r="N781" s="68">
        <v>72686</v>
      </c>
      <c r="O781" s="68">
        <v>72686</v>
      </c>
      <c r="P781" s="68">
        <v>72686</v>
      </c>
      <c r="Q781" s="68">
        <v>72686</v>
      </c>
      <c r="R781" s="72" t="s">
        <v>6205</v>
      </c>
      <c r="S781" s="72" t="s">
        <v>6206</v>
      </c>
      <c r="T781" s="70">
        <f>IF(Exts[cTB52]=DATE(2099,1,1), 0, IF(Exts[minV]&gt;52, 1, 2))</f>
        <v>0</v>
      </c>
      <c r="U781" s="69">
        <f t="shared" si="24"/>
        <v>0</v>
      </c>
      <c r="V781" s="69">
        <f>IF(Exts[cTB60]=DATE(2099,1,1), 0, IF(Exts[minV]&gt;60.9, 1, 2))</f>
        <v>0</v>
      </c>
      <c r="W781" s="70">
        <f>IF(Exts[cTB61-67]=DATE(2099,1,1), 0, IF(Exts[minV]&gt;67.9, 1, 2))</f>
        <v>0</v>
      </c>
      <c r="X781" s="70">
        <f>IF( OR( Exts[cTB68]=DATE(2099,1,1), Exts[Mext]=0 ), 0, IF( OR( Exts[maxV]&lt;68, Exts[minV]&gt;68 ), 2, 3)  )</f>
        <v>0</v>
      </c>
      <c r="Y781" s="71">
        <f>IF(SUBTOTAL(3,Exts[avgusers]),Exts[avgusers],0)</f>
        <v>8</v>
      </c>
      <c r="Z781" s="69">
        <f ca="1">IF(SUBTOTAL(3,Exts[CurVersion]),TODAY()-Exts[CurVersion],0)</f>
        <v>2247</v>
      </c>
      <c r="AA781" s="69">
        <f>IF(Exts[cTB52]=DATE(2099,1,1), 0, Exts[cTB52]-$AA$6)</f>
        <v>0</v>
      </c>
      <c r="AB781" s="69">
        <f>IF(Exts[[#This Row],[cTB60]]=DATE(2099,1,1), 0, Exts[[#This Row],[cTB60]]-$AA$7)</f>
        <v>0</v>
      </c>
      <c r="AC781" s="69">
        <f>IF(Exts[[#This Row],[cTB68]]=DATE(2099,1,1), 0, Exts[[#This Row],[cTB68]]-$AA$8)</f>
        <v>0</v>
      </c>
      <c r="AD781" s="70">
        <f t="shared" si="25"/>
        <v>763</v>
      </c>
      <c r="AE781" s="70"/>
      <c r="AF781" s="70">
        <f>IF(Exts[[#This Row],[OID]], INDEX( Exts[], MATCH(Exts[[#This Row],[OID]],Exts[ID],0), MATCH("avgusers", Exts[#Headers],0) )+1, Exts[[#This Row],[avgusers]])</f>
        <v>8</v>
      </c>
      <c r="AG781" s="70"/>
      <c r="AH781" s="70"/>
      <c r="AI781" s="70"/>
    </row>
    <row r="782" spans="1:35" x14ac:dyDescent="0.35">
      <c r="A782" s="72">
        <v>476175</v>
      </c>
      <c r="B782" s="72" t="s">
        <v>1360</v>
      </c>
      <c r="C782" s="72">
        <v>8</v>
      </c>
      <c r="D782" s="72">
        <v>29</v>
      </c>
      <c r="E782" s="68">
        <v>42753</v>
      </c>
      <c r="F782" s="72">
        <v>35</v>
      </c>
      <c r="G782" s="72">
        <v>56</v>
      </c>
      <c r="H782" s="72">
        <v>0</v>
      </c>
      <c r="I782" s="72">
        <v>1</v>
      </c>
      <c r="J782" s="72" t="s">
        <v>336</v>
      </c>
      <c r="K782" s="72" t="s">
        <v>448</v>
      </c>
      <c r="L782" s="72">
        <v>5971761</v>
      </c>
      <c r="M782" s="72"/>
      <c r="N782" s="72"/>
      <c r="O782" s="68">
        <v>42452</v>
      </c>
      <c r="P782" s="68">
        <v>72686</v>
      </c>
      <c r="Q782" s="68">
        <v>72686</v>
      </c>
      <c r="R782" s="68">
        <v>72686</v>
      </c>
      <c r="S782" s="72" t="s">
        <v>6736</v>
      </c>
      <c r="T782" s="70">
        <f>IF(Exts[cTB52]=DATE(2099,1,1), 0, IF(Exts[minV]&gt;52, 1, 2))</f>
        <v>2</v>
      </c>
      <c r="U782" s="69">
        <f t="shared" si="24"/>
        <v>0</v>
      </c>
      <c r="V782" s="69">
        <f>IF(Exts[cTB60]=DATE(2099,1,1), 0, IF(Exts[minV]&gt;60.9, 1, 2))</f>
        <v>2</v>
      </c>
      <c r="W782" s="70">
        <f>IF(Exts[cTB61-67]=DATE(2099,1,1), 0, IF(Exts[minV]&gt;67.9, 1, 2))</f>
        <v>0</v>
      </c>
      <c r="X782" s="70">
        <f>IF( OR( Exts[cTB68]=DATE(2099,1,1), Exts[Mext]=0 ), 0, IF( OR( Exts[maxV]&lt;68, Exts[minV]&gt;68 ), 2, 3)  )</f>
        <v>0</v>
      </c>
      <c r="Y782" s="71">
        <f>IF(SUBTOTAL(3,Exts[avgusers]),Exts[avgusers],0)</f>
        <v>8</v>
      </c>
      <c r="Z782" s="69">
        <f ca="1">IF(SUBTOTAL(3,Exts[CurVersion]),TODAY()-Exts[CurVersion],0)</f>
        <v>972</v>
      </c>
      <c r="AA782" s="69">
        <f>IF(Exts[cTB52]=DATE(2099,1,1), 0, Exts[cTB52]-$AA$6)</f>
        <v>-42798</v>
      </c>
      <c r="AB782" s="69">
        <f>IF(Exts[[#This Row],[cTB60]]=DATE(2099,1,1), 0, Exts[[#This Row],[cTB60]]-$AA$7)</f>
        <v>-808</v>
      </c>
      <c r="AC782" s="69">
        <f>IF(Exts[[#This Row],[cTB68]]=DATE(2099,1,1), 0, Exts[[#This Row],[cTB68]]-$AA$8)</f>
        <v>0</v>
      </c>
      <c r="AD782" s="70">
        <f t="shared" si="25"/>
        <v>764</v>
      </c>
      <c r="AE782" s="70"/>
      <c r="AF782" s="70">
        <f>IF(Exts[[#This Row],[OID]], INDEX( Exts[], MATCH(Exts[[#This Row],[OID]],Exts[ID],0), MATCH("avgusers", Exts[#Headers],0) )+1, Exts[[#This Row],[avgusers]])</f>
        <v>8</v>
      </c>
      <c r="AG782" s="70"/>
      <c r="AH782" s="70"/>
      <c r="AI782" s="70"/>
    </row>
    <row r="783" spans="1:35" x14ac:dyDescent="0.35">
      <c r="A783" s="72">
        <v>669310</v>
      </c>
      <c r="B783" s="72" t="s">
        <v>729</v>
      </c>
      <c r="C783" s="72">
        <v>8</v>
      </c>
      <c r="D783" s="72">
        <v>287</v>
      </c>
      <c r="E783" s="68">
        <v>42764</v>
      </c>
      <c r="F783" s="72">
        <v>2</v>
      </c>
      <c r="G783" s="72">
        <v>54</v>
      </c>
      <c r="H783" s="72">
        <v>0</v>
      </c>
      <c r="I783" s="72">
        <v>1</v>
      </c>
      <c r="J783" s="72" t="s">
        <v>369</v>
      </c>
      <c r="K783" s="72">
        <v>11848968</v>
      </c>
      <c r="L783" s="72"/>
      <c r="M783" s="72"/>
      <c r="N783" s="68">
        <v>42763</v>
      </c>
      <c r="O783" s="68">
        <v>72686</v>
      </c>
      <c r="P783" s="68">
        <v>72686</v>
      </c>
      <c r="Q783" s="68">
        <v>72686</v>
      </c>
      <c r="R783" s="72" t="s">
        <v>6491</v>
      </c>
      <c r="S783" s="72" t="s">
        <v>3058</v>
      </c>
      <c r="T783" s="70">
        <f>IF(Exts[cTB52]=DATE(2099,1,1), 0, IF(Exts[minV]&gt;52, 1, 2))</f>
        <v>2</v>
      </c>
      <c r="U783" s="69">
        <f t="shared" si="24"/>
        <v>0</v>
      </c>
      <c r="V783" s="69">
        <f>IF(Exts[cTB60]=DATE(2099,1,1), 0, IF(Exts[minV]&gt;60.9, 1, 2))</f>
        <v>0</v>
      </c>
      <c r="W783" s="70">
        <f>IF(Exts[cTB61-67]=DATE(2099,1,1), 0, IF(Exts[minV]&gt;67.9, 1, 2))</f>
        <v>0</v>
      </c>
      <c r="X783" s="70">
        <f>IF( OR( Exts[cTB68]=DATE(2099,1,1), Exts[Mext]=0 ), 0, IF( OR( Exts[maxV]&lt;68, Exts[minV]&gt;68 ), 2, 3)  )</f>
        <v>0</v>
      </c>
      <c r="Y783" s="71">
        <f>IF(SUBTOTAL(3,Exts[avgusers]),Exts[avgusers],0)</f>
        <v>8</v>
      </c>
      <c r="Z783" s="69">
        <f ca="1">IF(SUBTOTAL(3,Exts[CurVersion]),TODAY()-Exts[CurVersion],0)</f>
        <v>961</v>
      </c>
      <c r="AA783" s="69">
        <f>IF(Exts[cTB52]=DATE(2099,1,1), 0, Exts[cTB52]-$AA$6)</f>
        <v>-35</v>
      </c>
      <c r="AB783" s="69">
        <f>IF(Exts[[#This Row],[cTB60]]=DATE(2099,1,1), 0, Exts[[#This Row],[cTB60]]-$AA$7)</f>
        <v>0</v>
      </c>
      <c r="AC783" s="69">
        <f>IF(Exts[[#This Row],[cTB68]]=DATE(2099,1,1), 0, Exts[[#This Row],[cTB68]]-$AA$8)</f>
        <v>0</v>
      </c>
      <c r="AD783" s="70">
        <f t="shared" si="25"/>
        <v>765</v>
      </c>
      <c r="AE783" s="70"/>
      <c r="AF783" s="70">
        <f>IF(Exts[[#This Row],[OID]], INDEX( Exts[], MATCH(Exts[[#This Row],[OID]],Exts[ID],0), MATCH("avgusers", Exts[#Headers],0) )+1, Exts[[#This Row],[avgusers]])</f>
        <v>8</v>
      </c>
      <c r="AG783" s="70"/>
      <c r="AH783" s="70"/>
      <c r="AI783" s="70"/>
    </row>
    <row r="784" spans="1:35" x14ac:dyDescent="0.35">
      <c r="A784" s="72">
        <v>674247</v>
      </c>
      <c r="B784" s="72" t="s">
        <v>732</v>
      </c>
      <c r="C784" s="72">
        <v>8</v>
      </c>
      <c r="D784" s="72">
        <v>151</v>
      </c>
      <c r="E784" s="68">
        <v>42920</v>
      </c>
      <c r="F784" s="72">
        <v>3</v>
      </c>
      <c r="G784" s="72">
        <v>3.3</v>
      </c>
      <c r="H784" s="72">
        <v>0</v>
      </c>
      <c r="I784" s="72">
        <v>1</v>
      </c>
      <c r="J784" s="72" t="s">
        <v>370</v>
      </c>
      <c r="K784" s="72">
        <v>8112980</v>
      </c>
      <c r="L784" s="72"/>
      <c r="M784" s="72"/>
      <c r="N784" s="68">
        <v>72686</v>
      </c>
      <c r="O784" s="68">
        <v>72686</v>
      </c>
      <c r="P784" s="68">
        <v>72686</v>
      </c>
      <c r="Q784" s="68">
        <v>72686</v>
      </c>
      <c r="R784" s="72" t="s">
        <v>6500</v>
      </c>
      <c r="S784" s="72" t="s">
        <v>3058</v>
      </c>
      <c r="T784" s="70">
        <f>IF(Exts[cTB52]=DATE(2099,1,1), 0, IF(Exts[minV]&gt;52, 1, 2))</f>
        <v>0</v>
      </c>
      <c r="U784" s="69">
        <f t="shared" si="24"/>
        <v>0</v>
      </c>
      <c r="V784" s="69">
        <f>IF(Exts[cTB60]=DATE(2099,1,1), 0, IF(Exts[minV]&gt;60.9, 1, 2))</f>
        <v>0</v>
      </c>
      <c r="W784" s="70">
        <f>IF(Exts[cTB61-67]=DATE(2099,1,1), 0, IF(Exts[minV]&gt;67.9, 1, 2))</f>
        <v>0</v>
      </c>
      <c r="X784" s="70">
        <f>IF( OR( Exts[cTB68]=DATE(2099,1,1), Exts[Mext]=0 ), 0, IF( OR( Exts[maxV]&lt;68, Exts[minV]&gt;68 ), 2, 3)  )</f>
        <v>0</v>
      </c>
      <c r="Y784" s="71">
        <f>IF(SUBTOTAL(3,Exts[avgusers]),Exts[avgusers],0)</f>
        <v>8</v>
      </c>
      <c r="Z784" s="69">
        <f ca="1">IF(SUBTOTAL(3,Exts[CurVersion]),TODAY()-Exts[CurVersion],0)</f>
        <v>805</v>
      </c>
      <c r="AA784" s="69">
        <f>IF(Exts[cTB52]=DATE(2099,1,1), 0, Exts[cTB52]-$AA$6)</f>
        <v>0</v>
      </c>
      <c r="AB784" s="69">
        <f>IF(Exts[[#This Row],[cTB60]]=DATE(2099,1,1), 0, Exts[[#This Row],[cTB60]]-$AA$7)</f>
        <v>0</v>
      </c>
      <c r="AC784" s="69">
        <f>IF(Exts[[#This Row],[cTB68]]=DATE(2099,1,1), 0, Exts[[#This Row],[cTB68]]-$AA$8)</f>
        <v>0</v>
      </c>
      <c r="AD784" s="70">
        <f t="shared" si="25"/>
        <v>766</v>
      </c>
      <c r="AE784" s="70"/>
      <c r="AF784" s="70">
        <f>IF(Exts[[#This Row],[OID]], INDEX( Exts[], MATCH(Exts[[#This Row],[OID]],Exts[ID],0), MATCH("avgusers", Exts[#Headers],0) )+1, Exts[[#This Row],[avgusers]])</f>
        <v>8</v>
      </c>
      <c r="AG784" s="70"/>
      <c r="AH784" s="70"/>
      <c r="AI784" s="70"/>
    </row>
    <row r="785" spans="1:35" x14ac:dyDescent="0.35">
      <c r="A785" s="72">
        <v>692835</v>
      </c>
      <c r="B785" s="72" t="s">
        <v>1379</v>
      </c>
      <c r="C785" s="72">
        <v>8</v>
      </c>
      <c r="D785" s="72">
        <v>30</v>
      </c>
      <c r="E785" s="68">
        <v>42450</v>
      </c>
      <c r="F785" s="72">
        <v>31</v>
      </c>
      <c r="G785" s="72">
        <v>45</v>
      </c>
      <c r="H785" s="72">
        <v>0</v>
      </c>
      <c r="I785" s="72">
        <v>1</v>
      </c>
      <c r="J785" s="72" t="s">
        <v>1380</v>
      </c>
      <c r="K785" s="72">
        <v>12158419</v>
      </c>
      <c r="L785" s="72"/>
      <c r="M785" s="72"/>
      <c r="N785" s="68">
        <v>72686</v>
      </c>
      <c r="O785" s="68">
        <v>72686</v>
      </c>
      <c r="P785" s="68">
        <v>72686</v>
      </c>
      <c r="Q785" s="68">
        <v>72686</v>
      </c>
      <c r="R785" s="72" t="s">
        <v>6527</v>
      </c>
      <c r="S785" s="72" t="s">
        <v>3058</v>
      </c>
      <c r="T785" s="70">
        <f>IF(Exts[cTB52]=DATE(2099,1,1), 0, IF(Exts[minV]&gt;52, 1, 2))</f>
        <v>0</v>
      </c>
      <c r="U785" s="69">
        <f t="shared" si="24"/>
        <v>0</v>
      </c>
      <c r="V785" s="69">
        <f>IF(Exts[cTB60]=DATE(2099,1,1), 0, IF(Exts[minV]&gt;60.9, 1, 2))</f>
        <v>0</v>
      </c>
      <c r="W785" s="70">
        <f>IF(Exts[cTB61-67]=DATE(2099,1,1), 0, IF(Exts[minV]&gt;67.9, 1, 2))</f>
        <v>0</v>
      </c>
      <c r="X785" s="70">
        <f>IF( OR( Exts[cTB68]=DATE(2099,1,1), Exts[Mext]=0 ), 0, IF( OR( Exts[maxV]&lt;68, Exts[minV]&gt;68 ), 2, 3)  )</f>
        <v>0</v>
      </c>
      <c r="Y785" s="71">
        <f>IF(SUBTOTAL(3,Exts[avgusers]),Exts[avgusers],0)</f>
        <v>8</v>
      </c>
      <c r="Z785" s="69">
        <f ca="1">IF(SUBTOTAL(3,Exts[CurVersion]),TODAY()-Exts[CurVersion],0)</f>
        <v>1275</v>
      </c>
      <c r="AA785" s="69">
        <f>IF(Exts[cTB52]=DATE(2099,1,1), 0, Exts[cTB52]-$AA$6)</f>
        <v>0</v>
      </c>
      <c r="AB785" s="69">
        <f>IF(Exts[[#This Row],[cTB60]]=DATE(2099,1,1), 0, Exts[[#This Row],[cTB60]]-$AA$7)</f>
        <v>0</v>
      </c>
      <c r="AC785" s="69">
        <f>IF(Exts[[#This Row],[cTB68]]=DATE(2099,1,1), 0, Exts[[#This Row],[cTB68]]-$AA$8)</f>
        <v>0</v>
      </c>
      <c r="AD785" s="70">
        <f t="shared" si="25"/>
        <v>767</v>
      </c>
      <c r="AE785" s="70"/>
      <c r="AF785" s="70">
        <f>IF(Exts[[#This Row],[OID]], INDEX( Exts[], MATCH(Exts[[#This Row],[OID]],Exts[ID],0), MATCH("avgusers", Exts[#Headers],0) )+1, Exts[[#This Row],[avgusers]])</f>
        <v>8</v>
      </c>
      <c r="AG785" s="70"/>
      <c r="AH785" s="70"/>
      <c r="AI785" s="70"/>
    </row>
    <row r="786" spans="1:35" x14ac:dyDescent="0.35">
      <c r="A786" s="72">
        <v>822100</v>
      </c>
      <c r="B786" s="72" t="s">
        <v>1358</v>
      </c>
      <c r="C786" s="72">
        <v>8</v>
      </c>
      <c r="D786" s="72">
        <v>35</v>
      </c>
      <c r="E786" s="68">
        <v>42949</v>
      </c>
      <c r="F786" s="72">
        <v>31</v>
      </c>
      <c r="G786" s="72">
        <v>56</v>
      </c>
      <c r="H786" s="72">
        <v>0</v>
      </c>
      <c r="I786" s="72">
        <v>1</v>
      </c>
      <c r="J786" s="72" t="s">
        <v>1359</v>
      </c>
      <c r="K786" s="72">
        <v>10368857</v>
      </c>
      <c r="L786" s="72"/>
      <c r="M786" s="72"/>
      <c r="N786" s="68">
        <v>42928</v>
      </c>
      <c r="O786" s="68">
        <v>72686</v>
      </c>
      <c r="P786" s="68">
        <v>72686</v>
      </c>
      <c r="Q786" s="68">
        <v>72686</v>
      </c>
      <c r="R786" s="72" t="s">
        <v>6627</v>
      </c>
      <c r="S786" s="72" t="s">
        <v>3058</v>
      </c>
      <c r="T786" s="70">
        <f>IF(Exts[cTB52]=DATE(2099,1,1), 0, IF(Exts[minV]&gt;52, 1, 2))</f>
        <v>2</v>
      </c>
      <c r="U786" s="69">
        <f t="shared" si="24"/>
        <v>0</v>
      </c>
      <c r="V786" s="69">
        <f>IF(Exts[cTB60]=DATE(2099,1,1), 0, IF(Exts[minV]&gt;60.9, 1, 2))</f>
        <v>0</v>
      </c>
      <c r="W786" s="70">
        <f>IF(Exts[cTB61-67]=DATE(2099,1,1), 0, IF(Exts[minV]&gt;67.9, 1, 2))</f>
        <v>0</v>
      </c>
      <c r="X786" s="70">
        <f>IF( OR( Exts[cTB68]=DATE(2099,1,1), Exts[Mext]=0 ), 0, IF( OR( Exts[maxV]&lt;68, Exts[minV]&gt;68 ), 2, 3)  )</f>
        <v>0</v>
      </c>
      <c r="Y786" s="71">
        <f>IF(SUBTOTAL(3,Exts[avgusers]),Exts[avgusers],0)</f>
        <v>8</v>
      </c>
      <c r="Z786" s="69">
        <f ca="1">IF(SUBTOTAL(3,Exts[CurVersion]),TODAY()-Exts[CurVersion],0)</f>
        <v>776</v>
      </c>
      <c r="AA786" s="69">
        <f>IF(Exts[cTB52]=DATE(2099,1,1), 0, Exts[cTB52]-$AA$6)</f>
        <v>130</v>
      </c>
      <c r="AB786" s="69">
        <f>IF(Exts[[#This Row],[cTB60]]=DATE(2099,1,1), 0, Exts[[#This Row],[cTB60]]-$AA$7)</f>
        <v>0</v>
      </c>
      <c r="AC786" s="69">
        <f>IF(Exts[[#This Row],[cTB68]]=DATE(2099,1,1), 0, Exts[[#This Row],[cTB68]]-$AA$8)</f>
        <v>0</v>
      </c>
      <c r="AD786" s="70">
        <f t="shared" si="25"/>
        <v>768</v>
      </c>
      <c r="AE786" s="70"/>
      <c r="AF786" s="70">
        <f>IF(Exts[[#This Row],[OID]], INDEX( Exts[], MATCH(Exts[[#This Row],[OID]],Exts[ID],0), MATCH("avgusers", Exts[#Headers],0) )+1, Exts[[#This Row],[avgusers]])</f>
        <v>8</v>
      </c>
      <c r="AG786" s="70"/>
      <c r="AH786" s="70"/>
      <c r="AI786" s="70"/>
    </row>
    <row r="787" spans="1:35" x14ac:dyDescent="0.35">
      <c r="A787" s="72">
        <v>3896</v>
      </c>
      <c r="B787" s="72" t="s">
        <v>1384</v>
      </c>
      <c r="C787" s="72">
        <v>7</v>
      </c>
      <c r="D787" s="72">
        <v>25</v>
      </c>
      <c r="E787" s="68">
        <v>42587</v>
      </c>
      <c r="F787" s="72">
        <v>2</v>
      </c>
      <c r="G787" s="72">
        <v>45</v>
      </c>
      <c r="H787" s="72">
        <v>0</v>
      </c>
      <c r="I787" s="72">
        <v>1</v>
      </c>
      <c r="J787" s="72" t="s">
        <v>1385</v>
      </c>
      <c r="K787" s="72">
        <v>71106</v>
      </c>
      <c r="L787" s="72"/>
      <c r="M787" s="72"/>
      <c r="N787" s="68">
        <v>72686</v>
      </c>
      <c r="O787" s="68">
        <v>72686</v>
      </c>
      <c r="P787" s="68">
        <v>72686</v>
      </c>
      <c r="Q787" s="68">
        <v>72686</v>
      </c>
      <c r="R787" s="72" t="s">
        <v>5219</v>
      </c>
      <c r="S787" s="72" t="s">
        <v>5220</v>
      </c>
      <c r="T787" s="70">
        <f>IF(Exts[cTB52]=DATE(2099,1,1), 0, IF(Exts[minV]&gt;52, 1, 2))</f>
        <v>0</v>
      </c>
      <c r="U787" s="69">
        <f t="shared" si="24"/>
        <v>0</v>
      </c>
      <c r="V787" s="69">
        <f>IF(Exts[cTB60]=DATE(2099,1,1), 0, IF(Exts[minV]&gt;60.9, 1, 2))</f>
        <v>0</v>
      </c>
      <c r="W787" s="70">
        <f>IF(Exts[cTB61-67]=DATE(2099,1,1), 0, IF(Exts[minV]&gt;67.9, 1, 2))</f>
        <v>0</v>
      </c>
      <c r="X787" s="70">
        <f>IF( OR( Exts[cTB68]=DATE(2099,1,1), Exts[Mext]=0 ), 0, IF( OR( Exts[maxV]&lt;68, Exts[minV]&gt;68 ), 2, 3)  )</f>
        <v>0</v>
      </c>
      <c r="Y787" s="71">
        <f>IF(SUBTOTAL(3,Exts[avgusers]),Exts[avgusers],0)</f>
        <v>7</v>
      </c>
      <c r="Z787" s="69">
        <f ca="1">IF(SUBTOTAL(3,Exts[CurVersion]),TODAY()-Exts[CurVersion],0)</f>
        <v>1138</v>
      </c>
      <c r="AA787" s="69">
        <f>IF(Exts[cTB52]=DATE(2099,1,1), 0, Exts[cTB52]-$AA$6)</f>
        <v>0</v>
      </c>
      <c r="AB787" s="69">
        <f>IF(Exts[[#This Row],[cTB60]]=DATE(2099,1,1), 0, Exts[[#This Row],[cTB60]]-$AA$7)</f>
        <v>0</v>
      </c>
      <c r="AC787" s="69">
        <f>IF(Exts[[#This Row],[cTB68]]=DATE(2099,1,1), 0, Exts[[#This Row],[cTB68]]-$AA$8)</f>
        <v>0</v>
      </c>
      <c r="AD787" s="70">
        <f t="shared" si="25"/>
        <v>769</v>
      </c>
      <c r="AE787" s="70"/>
      <c r="AF787" s="70">
        <f>IF(Exts[[#This Row],[OID]], INDEX( Exts[], MATCH(Exts[[#This Row],[OID]],Exts[ID],0), MATCH("avgusers", Exts[#Headers],0) )+1, Exts[[#This Row],[avgusers]])</f>
        <v>7</v>
      </c>
      <c r="AG787" s="70"/>
      <c r="AH787" s="70"/>
      <c r="AI787" s="70"/>
    </row>
    <row r="788" spans="1:35" x14ac:dyDescent="0.35">
      <c r="A788" s="72">
        <v>9584</v>
      </c>
      <c r="B788" s="72" t="s">
        <v>2155</v>
      </c>
      <c r="C788" s="72">
        <v>7</v>
      </c>
      <c r="D788" s="72">
        <v>21</v>
      </c>
      <c r="E788" s="68">
        <v>40029</v>
      </c>
      <c r="F788" s="72">
        <v>2</v>
      </c>
      <c r="G788" s="72">
        <v>17</v>
      </c>
      <c r="H788" s="72">
        <v>0</v>
      </c>
      <c r="I788" s="72">
        <v>1</v>
      </c>
      <c r="J788" s="72" t="s">
        <v>2246</v>
      </c>
      <c r="K788" s="72">
        <v>3263448</v>
      </c>
      <c r="L788" s="72"/>
      <c r="M788" s="72"/>
      <c r="N788" s="68">
        <v>72686</v>
      </c>
      <c r="O788" s="68">
        <v>72686</v>
      </c>
      <c r="P788" s="68">
        <v>72686</v>
      </c>
      <c r="Q788" s="68">
        <v>72686</v>
      </c>
      <c r="R788" s="72" t="s">
        <v>5445</v>
      </c>
      <c r="S788" s="72" t="s">
        <v>3058</v>
      </c>
      <c r="T788" s="70">
        <f>IF(Exts[cTB52]=DATE(2099,1,1), 0, IF(Exts[minV]&gt;52, 1, 2))</f>
        <v>0</v>
      </c>
      <c r="U788" s="69">
        <f t="shared" ref="U788:U851" si="26">IF(AND($F788&lt;=58,$G788&gt;=58),1,0)</f>
        <v>0</v>
      </c>
      <c r="V788" s="69">
        <f>IF(Exts[cTB60]=DATE(2099,1,1), 0, IF(Exts[minV]&gt;60.9, 1, 2))</f>
        <v>0</v>
      </c>
      <c r="W788" s="70">
        <f>IF(Exts[cTB61-67]=DATE(2099,1,1), 0, IF(Exts[minV]&gt;67.9, 1, 2))</f>
        <v>0</v>
      </c>
      <c r="X788" s="70">
        <f>IF( OR( Exts[cTB68]=DATE(2099,1,1), Exts[Mext]=0 ), 0, IF( OR( Exts[maxV]&lt;68, Exts[minV]&gt;68 ), 2, 3)  )</f>
        <v>0</v>
      </c>
      <c r="Y788" s="71">
        <f>IF(SUBTOTAL(3,Exts[avgusers]),Exts[avgusers],0)</f>
        <v>7</v>
      </c>
      <c r="Z788" s="69">
        <f ca="1">IF(SUBTOTAL(3,Exts[CurVersion]),TODAY()-Exts[CurVersion],0)</f>
        <v>3696</v>
      </c>
      <c r="AA788" s="69">
        <f>IF(Exts[cTB52]=DATE(2099,1,1), 0, Exts[cTB52]-$AA$6)</f>
        <v>0</v>
      </c>
      <c r="AB788" s="69">
        <f>IF(Exts[[#This Row],[cTB60]]=DATE(2099,1,1), 0, Exts[[#This Row],[cTB60]]-$AA$7)</f>
        <v>0</v>
      </c>
      <c r="AC788" s="69">
        <f>IF(Exts[[#This Row],[cTB68]]=DATE(2099,1,1), 0, Exts[[#This Row],[cTB68]]-$AA$8)</f>
        <v>0</v>
      </c>
      <c r="AD788" s="70">
        <f t="shared" ref="AD788:AD851" si="27">ROW()-18</f>
        <v>770</v>
      </c>
      <c r="AE788" s="70"/>
      <c r="AF788" s="70">
        <f>IF(Exts[[#This Row],[OID]], INDEX( Exts[], MATCH(Exts[[#This Row],[OID]],Exts[ID],0), MATCH("avgusers", Exts[#Headers],0) )+1, Exts[[#This Row],[avgusers]])</f>
        <v>7</v>
      </c>
      <c r="AG788" s="70"/>
      <c r="AH788" s="70"/>
      <c r="AI788" s="70"/>
    </row>
    <row r="789" spans="1:35" x14ac:dyDescent="0.35">
      <c r="A789" s="72">
        <v>138988</v>
      </c>
      <c r="B789" s="72" t="s">
        <v>730</v>
      </c>
      <c r="C789" s="72">
        <v>7</v>
      </c>
      <c r="D789" s="72">
        <v>42</v>
      </c>
      <c r="E789" s="68">
        <v>41222</v>
      </c>
      <c r="F789" s="72">
        <v>2</v>
      </c>
      <c r="G789" s="72">
        <v>36</v>
      </c>
      <c r="H789" s="72">
        <v>0</v>
      </c>
      <c r="I789" s="72">
        <v>1</v>
      </c>
      <c r="J789" s="72" t="s">
        <v>466</v>
      </c>
      <c r="K789" s="72">
        <v>5278157</v>
      </c>
      <c r="L789" s="72"/>
      <c r="M789" s="72"/>
      <c r="N789" s="68">
        <v>72686</v>
      </c>
      <c r="O789" s="68">
        <v>72686</v>
      </c>
      <c r="P789" s="68">
        <v>72686</v>
      </c>
      <c r="Q789" s="68">
        <v>72686</v>
      </c>
      <c r="R789" s="72" t="s">
        <v>5658</v>
      </c>
      <c r="S789" s="72" t="s">
        <v>5659</v>
      </c>
      <c r="T789" s="70">
        <f>IF(Exts[cTB52]=DATE(2099,1,1), 0, IF(Exts[minV]&gt;52, 1, 2))</f>
        <v>0</v>
      </c>
      <c r="U789" s="69">
        <f t="shared" si="26"/>
        <v>0</v>
      </c>
      <c r="V789" s="69">
        <f>IF(Exts[cTB60]=DATE(2099,1,1), 0, IF(Exts[minV]&gt;60.9, 1, 2))</f>
        <v>0</v>
      </c>
      <c r="W789" s="70">
        <f>IF(Exts[cTB61-67]=DATE(2099,1,1), 0, IF(Exts[minV]&gt;67.9, 1, 2))</f>
        <v>0</v>
      </c>
      <c r="X789" s="70">
        <f>IF( OR( Exts[cTB68]=DATE(2099,1,1), Exts[Mext]=0 ), 0, IF( OR( Exts[maxV]&lt;68, Exts[minV]&gt;68 ), 2, 3)  )</f>
        <v>0</v>
      </c>
      <c r="Y789" s="71">
        <f>IF(SUBTOTAL(3,Exts[avgusers]),Exts[avgusers],0)</f>
        <v>7</v>
      </c>
      <c r="Z789" s="69">
        <f ca="1">IF(SUBTOTAL(3,Exts[CurVersion]),TODAY()-Exts[CurVersion],0)</f>
        <v>2503</v>
      </c>
      <c r="AA789" s="69">
        <f>IF(Exts[cTB52]=DATE(2099,1,1), 0, Exts[cTB52]-$AA$6)</f>
        <v>0</v>
      </c>
      <c r="AB789" s="69">
        <f>IF(Exts[[#This Row],[cTB60]]=DATE(2099,1,1), 0, Exts[[#This Row],[cTB60]]-$AA$7)</f>
        <v>0</v>
      </c>
      <c r="AC789" s="69">
        <f>IF(Exts[[#This Row],[cTB68]]=DATE(2099,1,1), 0, Exts[[#This Row],[cTB68]]-$AA$8)</f>
        <v>0</v>
      </c>
      <c r="AD789" s="70">
        <f t="shared" si="27"/>
        <v>771</v>
      </c>
      <c r="AE789" s="70"/>
      <c r="AF789" s="70">
        <f>IF(Exts[[#This Row],[OID]], INDEX( Exts[], MATCH(Exts[[#This Row],[OID]],Exts[ID],0), MATCH("avgusers", Exts[#Headers],0) )+1, Exts[[#This Row],[avgusers]])</f>
        <v>7</v>
      </c>
      <c r="AG789" s="70"/>
      <c r="AH789" s="70"/>
      <c r="AI789" s="70"/>
    </row>
    <row r="790" spans="1:35" x14ac:dyDescent="0.35">
      <c r="A790" s="72">
        <v>242190</v>
      </c>
      <c r="B790" s="72" t="s">
        <v>1367</v>
      </c>
      <c r="C790" s="72">
        <v>7</v>
      </c>
      <c r="D790" s="72">
        <v>22</v>
      </c>
      <c r="E790" s="68">
        <v>42200</v>
      </c>
      <c r="F790" s="72">
        <v>3</v>
      </c>
      <c r="G790" s="72">
        <v>40</v>
      </c>
      <c r="H790" s="72">
        <v>0</v>
      </c>
      <c r="I790" s="72">
        <v>1</v>
      </c>
      <c r="J790" s="72" t="s">
        <v>2246</v>
      </c>
      <c r="K790" s="72">
        <v>5508982</v>
      </c>
      <c r="L790" s="72"/>
      <c r="M790" s="72"/>
      <c r="N790" s="68">
        <v>72686</v>
      </c>
      <c r="O790" s="68">
        <v>72686</v>
      </c>
      <c r="P790" s="68">
        <v>72686</v>
      </c>
      <c r="Q790" s="68">
        <v>72686</v>
      </c>
      <c r="R790" s="72" t="s">
        <v>5742</v>
      </c>
      <c r="S790" s="72" t="s">
        <v>3058</v>
      </c>
      <c r="T790" s="70">
        <f>IF(Exts[cTB52]=DATE(2099,1,1), 0, IF(Exts[minV]&gt;52, 1, 2))</f>
        <v>0</v>
      </c>
      <c r="U790" s="69">
        <f t="shared" si="26"/>
        <v>0</v>
      </c>
      <c r="V790" s="69">
        <f>IF(Exts[cTB60]=DATE(2099,1,1), 0, IF(Exts[minV]&gt;60.9, 1, 2))</f>
        <v>0</v>
      </c>
      <c r="W790" s="70">
        <f>IF(Exts[cTB61-67]=DATE(2099,1,1), 0, IF(Exts[minV]&gt;67.9, 1, 2))</f>
        <v>0</v>
      </c>
      <c r="X790" s="70">
        <f>IF( OR( Exts[cTB68]=DATE(2099,1,1), Exts[Mext]=0 ), 0, IF( OR( Exts[maxV]&lt;68, Exts[minV]&gt;68 ), 2, 3)  )</f>
        <v>0</v>
      </c>
      <c r="Y790" s="71">
        <f>IF(SUBTOTAL(3,Exts[avgusers]),Exts[avgusers],0)</f>
        <v>7</v>
      </c>
      <c r="Z790" s="69">
        <f ca="1">IF(SUBTOTAL(3,Exts[CurVersion]),TODAY()-Exts[CurVersion],0)</f>
        <v>1525</v>
      </c>
      <c r="AA790" s="69">
        <f>IF(Exts[cTB52]=DATE(2099,1,1), 0, Exts[cTB52]-$AA$6)</f>
        <v>0</v>
      </c>
      <c r="AB790" s="69">
        <f>IF(Exts[[#This Row],[cTB60]]=DATE(2099,1,1), 0, Exts[[#This Row],[cTB60]]-$AA$7)</f>
        <v>0</v>
      </c>
      <c r="AC790" s="69">
        <f>IF(Exts[[#This Row],[cTB68]]=DATE(2099,1,1), 0, Exts[[#This Row],[cTB68]]-$AA$8)</f>
        <v>0</v>
      </c>
      <c r="AD790" s="70">
        <f t="shared" si="27"/>
        <v>772</v>
      </c>
      <c r="AE790" s="70"/>
      <c r="AF790" s="70">
        <f>IF(Exts[[#This Row],[OID]], INDEX( Exts[], MATCH(Exts[[#This Row],[OID]],Exts[ID],0), MATCH("avgusers", Exts[#Headers],0) )+1, Exts[[#This Row],[avgusers]])</f>
        <v>7</v>
      </c>
      <c r="AG790" s="70"/>
      <c r="AH790" s="70"/>
      <c r="AI790" s="70"/>
    </row>
    <row r="791" spans="1:35" x14ac:dyDescent="0.35">
      <c r="A791" s="72">
        <v>319523</v>
      </c>
      <c r="B791" s="72" t="s">
        <v>1392</v>
      </c>
      <c r="C791" s="72">
        <v>7</v>
      </c>
      <c r="D791" s="72">
        <v>21</v>
      </c>
      <c r="E791" s="68">
        <v>41218</v>
      </c>
      <c r="F791" s="72">
        <v>5</v>
      </c>
      <c r="G791" s="72">
        <v>19</v>
      </c>
      <c r="H791" s="72">
        <v>0</v>
      </c>
      <c r="I791" s="72">
        <v>1</v>
      </c>
      <c r="J791" s="72" t="s">
        <v>1393</v>
      </c>
      <c r="K791" s="72">
        <v>5625933</v>
      </c>
      <c r="L791" s="72"/>
      <c r="M791" s="72"/>
      <c r="N791" s="68">
        <v>72686</v>
      </c>
      <c r="O791" s="68">
        <v>72686</v>
      </c>
      <c r="P791" s="68">
        <v>72686</v>
      </c>
      <c r="Q791" s="68">
        <v>72686</v>
      </c>
      <c r="R791" s="72" t="s">
        <v>5857</v>
      </c>
      <c r="S791" s="72" t="s">
        <v>3058</v>
      </c>
      <c r="T791" s="70">
        <f>IF(Exts[cTB52]=DATE(2099,1,1), 0, IF(Exts[minV]&gt;52, 1, 2))</f>
        <v>0</v>
      </c>
      <c r="U791" s="69">
        <f t="shared" si="26"/>
        <v>0</v>
      </c>
      <c r="V791" s="69">
        <f>IF(Exts[cTB60]=DATE(2099,1,1), 0, IF(Exts[minV]&gt;60.9, 1, 2))</f>
        <v>0</v>
      </c>
      <c r="W791" s="70">
        <f>IF(Exts[cTB61-67]=DATE(2099,1,1), 0, IF(Exts[minV]&gt;67.9, 1, 2))</f>
        <v>0</v>
      </c>
      <c r="X791" s="70">
        <f>IF( OR( Exts[cTB68]=DATE(2099,1,1), Exts[Mext]=0 ), 0, IF( OR( Exts[maxV]&lt;68, Exts[minV]&gt;68 ), 2, 3)  )</f>
        <v>0</v>
      </c>
      <c r="Y791" s="71">
        <f>IF(SUBTOTAL(3,Exts[avgusers]),Exts[avgusers],0)</f>
        <v>7</v>
      </c>
      <c r="Z791" s="69">
        <f ca="1">IF(SUBTOTAL(3,Exts[CurVersion]),TODAY()-Exts[CurVersion],0)</f>
        <v>2507</v>
      </c>
      <c r="AA791" s="69">
        <f>IF(Exts[cTB52]=DATE(2099,1,1), 0, Exts[cTB52]-$AA$6)</f>
        <v>0</v>
      </c>
      <c r="AB791" s="69">
        <f>IF(Exts[[#This Row],[cTB60]]=DATE(2099,1,1), 0, Exts[[#This Row],[cTB60]]-$AA$7)</f>
        <v>0</v>
      </c>
      <c r="AC791" s="69">
        <f>IF(Exts[[#This Row],[cTB68]]=DATE(2099,1,1), 0, Exts[[#This Row],[cTB68]]-$AA$8)</f>
        <v>0</v>
      </c>
      <c r="AD791" s="70">
        <f t="shared" si="27"/>
        <v>773</v>
      </c>
      <c r="AE791" s="70"/>
      <c r="AF791" s="70">
        <f>IF(Exts[[#This Row],[OID]], INDEX( Exts[], MATCH(Exts[[#This Row],[OID]],Exts[ID],0), MATCH("avgusers", Exts[#Headers],0) )+1, Exts[[#This Row],[avgusers]])</f>
        <v>7</v>
      </c>
      <c r="AG791" s="70"/>
      <c r="AH791" s="70"/>
      <c r="AI791" s="70"/>
    </row>
    <row r="792" spans="1:35" x14ac:dyDescent="0.35">
      <c r="A792" s="72">
        <v>336173</v>
      </c>
      <c r="B792" s="72" t="s">
        <v>1316</v>
      </c>
      <c r="C792" s="72">
        <v>7</v>
      </c>
      <c r="D792" s="72">
        <v>23</v>
      </c>
      <c r="E792" s="68">
        <v>40843</v>
      </c>
      <c r="F792" s="72">
        <v>3.1</v>
      </c>
      <c r="G792" s="72">
        <v>24</v>
      </c>
      <c r="H792" s="72">
        <v>0</v>
      </c>
      <c r="I792" s="72">
        <v>1</v>
      </c>
      <c r="J792" s="72" t="s">
        <v>1317</v>
      </c>
      <c r="K792" s="72">
        <v>5618453</v>
      </c>
      <c r="L792" s="72"/>
      <c r="M792" s="72"/>
      <c r="N792" s="68">
        <v>72686</v>
      </c>
      <c r="O792" s="68">
        <v>72686</v>
      </c>
      <c r="P792" s="68">
        <v>72686</v>
      </c>
      <c r="Q792" s="68">
        <v>72686</v>
      </c>
      <c r="R792" s="72" t="s">
        <v>5908</v>
      </c>
      <c r="S792" s="72" t="s">
        <v>3058</v>
      </c>
      <c r="T792" s="70">
        <f>IF(Exts[cTB52]=DATE(2099,1,1), 0, IF(Exts[minV]&gt;52, 1, 2))</f>
        <v>0</v>
      </c>
      <c r="U792" s="69">
        <f t="shared" si="26"/>
        <v>0</v>
      </c>
      <c r="V792" s="69">
        <f>IF(Exts[cTB60]=DATE(2099,1,1), 0, IF(Exts[minV]&gt;60.9, 1, 2))</f>
        <v>0</v>
      </c>
      <c r="W792" s="70">
        <f>IF(Exts[cTB61-67]=DATE(2099,1,1), 0, IF(Exts[minV]&gt;67.9, 1, 2))</f>
        <v>0</v>
      </c>
      <c r="X792" s="70">
        <f>IF( OR( Exts[cTB68]=DATE(2099,1,1), Exts[Mext]=0 ), 0, IF( OR( Exts[maxV]&lt;68, Exts[minV]&gt;68 ), 2, 3)  )</f>
        <v>0</v>
      </c>
      <c r="Y792" s="71">
        <f>IF(SUBTOTAL(3,Exts[avgusers]),Exts[avgusers],0)</f>
        <v>7</v>
      </c>
      <c r="Z792" s="69">
        <f ca="1">IF(SUBTOTAL(3,Exts[CurVersion]),TODAY()-Exts[CurVersion],0)</f>
        <v>2882</v>
      </c>
      <c r="AA792" s="69">
        <f>IF(Exts[cTB52]=DATE(2099,1,1), 0, Exts[cTB52]-$AA$6)</f>
        <v>0</v>
      </c>
      <c r="AB792" s="69">
        <f>IF(Exts[[#This Row],[cTB60]]=DATE(2099,1,1), 0, Exts[[#This Row],[cTB60]]-$AA$7)</f>
        <v>0</v>
      </c>
      <c r="AC792" s="69">
        <f>IF(Exts[[#This Row],[cTB68]]=DATE(2099,1,1), 0, Exts[[#This Row],[cTB68]]-$AA$8)</f>
        <v>0</v>
      </c>
      <c r="AD792" s="70">
        <f t="shared" si="27"/>
        <v>774</v>
      </c>
      <c r="AE792" s="70"/>
      <c r="AF792" s="70">
        <f>IF(Exts[[#This Row],[OID]], INDEX( Exts[], MATCH(Exts[[#This Row],[OID]],Exts[ID],0), MATCH("avgusers", Exts[#Headers],0) )+1, Exts[[#This Row],[avgusers]])</f>
        <v>7</v>
      </c>
      <c r="AG792" s="70"/>
      <c r="AH792" s="70"/>
      <c r="AI792" s="70"/>
    </row>
    <row r="793" spans="1:35" x14ac:dyDescent="0.35">
      <c r="A793" s="72">
        <v>376200</v>
      </c>
      <c r="B793" s="72" t="s">
        <v>1308</v>
      </c>
      <c r="C793" s="72">
        <v>7</v>
      </c>
      <c r="D793" s="72">
        <v>25</v>
      </c>
      <c r="E793" s="68">
        <v>41088</v>
      </c>
      <c r="F793" s="72">
        <v>1.5</v>
      </c>
      <c r="G793" s="72">
        <v>31</v>
      </c>
      <c r="H793" s="72">
        <v>0</v>
      </c>
      <c r="I793" s="72">
        <v>1</v>
      </c>
      <c r="J793" s="72" t="s">
        <v>1309</v>
      </c>
      <c r="K793" s="72">
        <v>6235030</v>
      </c>
      <c r="L793" s="72"/>
      <c r="M793" s="72"/>
      <c r="N793" s="68">
        <v>72686</v>
      </c>
      <c r="O793" s="68">
        <v>72686</v>
      </c>
      <c r="P793" s="68">
        <v>72686</v>
      </c>
      <c r="Q793" s="68">
        <v>72686</v>
      </c>
      <c r="R793" s="72" t="s">
        <v>6040</v>
      </c>
      <c r="S793" s="72" t="s">
        <v>6041</v>
      </c>
      <c r="T793" s="70">
        <f>IF(Exts[cTB52]=DATE(2099,1,1), 0, IF(Exts[minV]&gt;52, 1, 2))</f>
        <v>0</v>
      </c>
      <c r="U793" s="69">
        <f t="shared" si="26"/>
        <v>0</v>
      </c>
      <c r="V793" s="69">
        <f>IF(Exts[cTB60]=DATE(2099,1,1), 0, IF(Exts[minV]&gt;60.9, 1, 2))</f>
        <v>0</v>
      </c>
      <c r="W793" s="70">
        <f>IF(Exts[cTB61-67]=DATE(2099,1,1), 0, IF(Exts[minV]&gt;67.9, 1, 2))</f>
        <v>0</v>
      </c>
      <c r="X793" s="70">
        <f>IF( OR( Exts[cTB68]=DATE(2099,1,1), Exts[Mext]=0 ), 0, IF( OR( Exts[maxV]&lt;68, Exts[minV]&gt;68 ), 2, 3)  )</f>
        <v>0</v>
      </c>
      <c r="Y793" s="71">
        <f>IF(SUBTOTAL(3,Exts[avgusers]),Exts[avgusers],0)</f>
        <v>7</v>
      </c>
      <c r="Z793" s="69">
        <f ca="1">IF(SUBTOTAL(3,Exts[CurVersion]),TODAY()-Exts[CurVersion],0)</f>
        <v>2637</v>
      </c>
      <c r="AA793" s="69">
        <f>IF(Exts[cTB52]=DATE(2099,1,1), 0, Exts[cTB52]-$AA$6)</f>
        <v>0</v>
      </c>
      <c r="AB793" s="69">
        <f>IF(Exts[[#This Row],[cTB60]]=DATE(2099,1,1), 0, Exts[[#This Row],[cTB60]]-$AA$7)</f>
        <v>0</v>
      </c>
      <c r="AC793" s="69">
        <f>IF(Exts[[#This Row],[cTB68]]=DATE(2099,1,1), 0, Exts[[#This Row],[cTB68]]-$AA$8)</f>
        <v>0</v>
      </c>
      <c r="AD793" s="70">
        <f t="shared" si="27"/>
        <v>775</v>
      </c>
      <c r="AE793" s="70"/>
      <c r="AF793" s="70">
        <f>IF(Exts[[#This Row],[OID]], INDEX( Exts[], MATCH(Exts[[#This Row],[OID]],Exts[ID],0), MATCH("avgusers", Exts[#Headers],0) )+1, Exts[[#This Row],[avgusers]])</f>
        <v>7</v>
      </c>
      <c r="AG793" s="70"/>
      <c r="AH793" s="70"/>
      <c r="AI793" s="70"/>
    </row>
    <row r="794" spans="1:35" x14ac:dyDescent="0.35">
      <c r="A794" s="72">
        <v>398356</v>
      </c>
      <c r="B794" s="72" t="s">
        <v>1383</v>
      </c>
      <c r="C794" s="72">
        <v>7</v>
      </c>
      <c r="D794" s="72">
        <v>26</v>
      </c>
      <c r="E794" s="68">
        <v>42800</v>
      </c>
      <c r="F794" s="72">
        <v>3</v>
      </c>
      <c r="G794" s="72">
        <v>45</v>
      </c>
      <c r="H794" s="72">
        <v>0</v>
      </c>
      <c r="I794" s="72">
        <v>1</v>
      </c>
      <c r="J794" s="72" t="s">
        <v>338</v>
      </c>
      <c r="K794" s="72">
        <v>2846</v>
      </c>
      <c r="L794" s="72"/>
      <c r="M794" s="72"/>
      <c r="N794" s="68">
        <v>72686</v>
      </c>
      <c r="O794" s="68">
        <v>72686</v>
      </c>
      <c r="P794" s="68">
        <v>72686</v>
      </c>
      <c r="Q794" s="68">
        <v>72686</v>
      </c>
      <c r="R794" s="72" t="s">
        <v>6098</v>
      </c>
      <c r="S794" s="72" t="s">
        <v>3058</v>
      </c>
      <c r="T794" s="70">
        <f>IF(Exts[cTB52]=DATE(2099,1,1), 0, IF(Exts[minV]&gt;52, 1, 2))</f>
        <v>0</v>
      </c>
      <c r="U794" s="69">
        <f t="shared" si="26"/>
        <v>0</v>
      </c>
      <c r="V794" s="69">
        <f>IF(Exts[cTB60]=DATE(2099,1,1), 0, IF(Exts[minV]&gt;60.9, 1, 2))</f>
        <v>0</v>
      </c>
      <c r="W794" s="70">
        <f>IF(Exts[cTB61-67]=DATE(2099,1,1), 0, IF(Exts[minV]&gt;67.9, 1, 2))</f>
        <v>0</v>
      </c>
      <c r="X794" s="70">
        <f>IF( OR( Exts[cTB68]=DATE(2099,1,1), Exts[Mext]=0 ), 0, IF( OR( Exts[maxV]&lt;68, Exts[minV]&gt;68 ), 2, 3)  )</f>
        <v>0</v>
      </c>
      <c r="Y794" s="71">
        <f>IF(SUBTOTAL(3,Exts[avgusers]),Exts[avgusers],0)</f>
        <v>7</v>
      </c>
      <c r="Z794" s="69">
        <f ca="1">IF(SUBTOTAL(3,Exts[CurVersion]),TODAY()-Exts[CurVersion],0)</f>
        <v>925</v>
      </c>
      <c r="AA794" s="69">
        <f>IF(Exts[cTB52]=DATE(2099,1,1), 0, Exts[cTB52]-$AA$6)</f>
        <v>0</v>
      </c>
      <c r="AB794" s="69">
        <f>IF(Exts[[#This Row],[cTB60]]=DATE(2099,1,1), 0, Exts[[#This Row],[cTB60]]-$AA$7)</f>
        <v>0</v>
      </c>
      <c r="AC794" s="69">
        <f>IF(Exts[[#This Row],[cTB68]]=DATE(2099,1,1), 0, Exts[[#This Row],[cTB68]]-$AA$8)</f>
        <v>0</v>
      </c>
      <c r="AD794" s="70">
        <f t="shared" si="27"/>
        <v>776</v>
      </c>
      <c r="AE794" s="70"/>
      <c r="AF794" s="70">
        <f>IF(Exts[[#This Row],[OID]], INDEX( Exts[], MATCH(Exts[[#This Row],[OID]],Exts[ID],0), MATCH("avgusers", Exts[#Headers],0) )+1, Exts[[#This Row],[avgusers]])</f>
        <v>7</v>
      </c>
      <c r="AG794" s="70"/>
      <c r="AH794" s="70"/>
      <c r="AI794" s="70"/>
    </row>
    <row r="795" spans="1:35" x14ac:dyDescent="0.35">
      <c r="A795" s="72">
        <v>427213</v>
      </c>
      <c r="B795" s="72" t="s">
        <v>1411</v>
      </c>
      <c r="C795" s="72">
        <v>7</v>
      </c>
      <c r="D795" s="72">
        <v>21</v>
      </c>
      <c r="E795" s="68">
        <v>41398</v>
      </c>
      <c r="F795" s="72">
        <v>18</v>
      </c>
      <c r="G795" s="72">
        <v>31</v>
      </c>
      <c r="H795" s="72">
        <v>0</v>
      </c>
      <c r="I795" s="72">
        <v>1</v>
      </c>
      <c r="J795" s="72" t="s">
        <v>1412</v>
      </c>
      <c r="K795" s="72">
        <v>5967504</v>
      </c>
      <c r="L795" s="72"/>
      <c r="M795" s="72"/>
      <c r="N795" s="68">
        <v>72686</v>
      </c>
      <c r="O795" s="68">
        <v>72686</v>
      </c>
      <c r="P795" s="68">
        <v>72686</v>
      </c>
      <c r="Q795" s="68">
        <v>72686</v>
      </c>
      <c r="R795" s="72" t="s">
        <v>6167</v>
      </c>
      <c r="S795" s="72" t="s">
        <v>3058</v>
      </c>
      <c r="T795" s="70">
        <f>IF(Exts[cTB52]=DATE(2099,1,1), 0, IF(Exts[minV]&gt;52, 1, 2))</f>
        <v>0</v>
      </c>
      <c r="U795" s="69">
        <f t="shared" si="26"/>
        <v>0</v>
      </c>
      <c r="V795" s="69">
        <f>IF(Exts[cTB60]=DATE(2099,1,1), 0, IF(Exts[minV]&gt;60.9, 1, 2))</f>
        <v>0</v>
      </c>
      <c r="W795" s="70">
        <f>IF(Exts[cTB61-67]=DATE(2099,1,1), 0, IF(Exts[minV]&gt;67.9, 1, 2))</f>
        <v>0</v>
      </c>
      <c r="X795" s="70">
        <f>IF( OR( Exts[cTB68]=DATE(2099,1,1), Exts[Mext]=0 ), 0, IF( OR( Exts[maxV]&lt;68, Exts[minV]&gt;68 ), 2, 3)  )</f>
        <v>0</v>
      </c>
      <c r="Y795" s="71">
        <f>IF(SUBTOTAL(3,Exts[avgusers]),Exts[avgusers],0)</f>
        <v>7</v>
      </c>
      <c r="Z795" s="69">
        <f ca="1">IF(SUBTOTAL(3,Exts[CurVersion]),TODAY()-Exts[CurVersion],0)</f>
        <v>2327</v>
      </c>
      <c r="AA795" s="69">
        <f>IF(Exts[cTB52]=DATE(2099,1,1), 0, Exts[cTB52]-$AA$6)</f>
        <v>0</v>
      </c>
      <c r="AB795" s="69">
        <f>IF(Exts[[#This Row],[cTB60]]=DATE(2099,1,1), 0, Exts[[#This Row],[cTB60]]-$AA$7)</f>
        <v>0</v>
      </c>
      <c r="AC795" s="69">
        <f>IF(Exts[[#This Row],[cTB68]]=DATE(2099,1,1), 0, Exts[[#This Row],[cTB68]]-$AA$8)</f>
        <v>0</v>
      </c>
      <c r="AD795" s="70">
        <f t="shared" si="27"/>
        <v>777</v>
      </c>
      <c r="AE795" s="70"/>
      <c r="AF795" s="70">
        <f>IF(Exts[[#This Row],[OID]], INDEX( Exts[], MATCH(Exts[[#This Row],[OID]],Exts[ID],0), MATCH("avgusers", Exts[#Headers],0) )+1, Exts[[#This Row],[avgusers]])</f>
        <v>7</v>
      </c>
      <c r="AG795" s="70"/>
      <c r="AH795" s="70"/>
      <c r="AI795" s="70"/>
    </row>
    <row r="796" spans="1:35" x14ac:dyDescent="0.35">
      <c r="A796" s="72">
        <v>432998</v>
      </c>
      <c r="B796" s="72" t="s">
        <v>1377</v>
      </c>
      <c r="C796" s="72">
        <v>7</v>
      </c>
      <c r="D796" s="72">
        <v>32</v>
      </c>
      <c r="E796" s="68">
        <v>41417</v>
      </c>
      <c r="F796" s="72">
        <v>14</v>
      </c>
      <c r="G796" s="72">
        <v>31</v>
      </c>
      <c r="H796" s="72">
        <v>0</v>
      </c>
      <c r="I796" s="72">
        <v>1</v>
      </c>
      <c r="J796" s="72" t="s">
        <v>1378</v>
      </c>
      <c r="K796" s="72">
        <v>6943576</v>
      </c>
      <c r="L796" s="72"/>
      <c r="M796" s="72"/>
      <c r="N796" s="68">
        <v>72686</v>
      </c>
      <c r="O796" s="68">
        <v>72686</v>
      </c>
      <c r="P796" s="68">
        <v>72686</v>
      </c>
      <c r="Q796" s="68">
        <v>72686</v>
      </c>
      <c r="R796" s="72" t="s">
        <v>6177</v>
      </c>
      <c r="S796" s="72" t="s">
        <v>3058</v>
      </c>
      <c r="T796" s="70">
        <f>IF(Exts[cTB52]=DATE(2099,1,1), 0, IF(Exts[minV]&gt;52, 1, 2))</f>
        <v>0</v>
      </c>
      <c r="U796" s="69">
        <f t="shared" si="26"/>
        <v>0</v>
      </c>
      <c r="V796" s="69">
        <f>IF(Exts[cTB60]=DATE(2099,1,1), 0, IF(Exts[minV]&gt;60.9, 1, 2))</f>
        <v>0</v>
      </c>
      <c r="W796" s="70">
        <f>IF(Exts[cTB61-67]=DATE(2099,1,1), 0, IF(Exts[minV]&gt;67.9, 1, 2))</f>
        <v>0</v>
      </c>
      <c r="X796" s="70">
        <f>IF( OR( Exts[cTB68]=DATE(2099,1,1), Exts[Mext]=0 ), 0, IF( OR( Exts[maxV]&lt;68, Exts[minV]&gt;68 ), 2, 3)  )</f>
        <v>0</v>
      </c>
      <c r="Y796" s="71">
        <f>IF(SUBTOTAL(3,Exts[avgusers]),Exts[avgusers],0)</f>
        <v>7</v>
      </c>
      <c r="Z796" s="69">
        <f ca="1">IF(SUBTOTAL(3,Exts[CurVersion]),TODAY()-Exts[CurVersion],0)</f>
        <v>2308</v>
      </c>
      <c r="AA796" s="69">
        <f>IF(Exts[cTB52]=DATE(2099,1,1), 0, Exts[cTB52]-$AA$6)</f>
        <v>0</v>
      </c>
      <c r="AB796" s="69">
        <f>IF(Exts[[#This Row],[cTB60]]=DATE(2099,1,1), 0, Exts[[#This Row],[cTB60]]-$AA$7)</f>
        <v>0</v>
      </c>
      <c r="AC796" s="69">
        <f>IF(Exts[[#This Row],[cTB68]]=DATE(2099,1,1), 0, Exts[[#This Row],[cTB68]]-$AA$8)</f>
        <v>0</v>
      </c>
      <c r="AD796" s="70">
        <f t="shared" si="27"/>
        <v>778</v>
      </c>
      <c r="AE796" s="70"/>
      <c r="AF796" s="70">
        <f>IF(Exts[[#This Row],[OID]], INDEX( Exts[], MATCH(Exts[[#This Row],[OID]],Exts[ID],0), MATCH("avgusers", Exts[#Headers],0) )+1, Exts[[#This Row],[avgusers]])</f>
        <v>7</v>
      </c>
      <c r="AG796" s="70"/>
      <c r="AH796" s="70"/>
      <c r="AI796" s="70"/>
    </row>
    <row r="797" spans="1:35" x14ac:dyDescent="0.35">
      <c r="A797" s="72">
        <v>448660</v>
      </c>
      <c r="B797" s="72" t="s">
        <v>1369</v>
      </c>
      <c r="C797" s="72">
        <v>7</v>
      </c>
      <c r="D797" s="72">
        <v>28</v>
      </c>
      <c r="E797" s="68">
        <v>42621</v>
      </c>
      <c r="F797" s="72">
        <v>38</v>
      </c>
      <c r="G797" s="72">
        <v>52</v>
      </c>
      <c r="H797" s="72">
        <v>0</v>
      </c>
      <c r="I797" s="72">
        <v>1</v>
      </c>
      <c r="J797" s="72" t="s">
        <v>1370</v>
      </c>
      <c r="K797" s="72">
        <v>66</v>
      </c>
      <c r="L797" s="72"/>
      <c r="M797" s="72"/>
      <c r="N797" s="68">
        <v>42621</v>
      </c>
      <c r="O797" s="68">
        <v>72686</v>
      </c>
      <c r="P797" s="68">
        <v>72686</v>
      </c>
      <c r="Q797" s="68">
        <v>72686</v>
      </c>
      <c r="R797" s="72" t="s">
        <v>6199</v>
      </c>
      <c r="S797" s="72" t="s">
        <v>3058</v>
      </c>
      <c r="T797" s="70">
        <f>IF(Exts[cTB52]=DATE(2099,1,1), 0, IF(Exts[minV]&gt;52, 1, 2))</f>
        <v>2</v>
      </c>
      <c r="U797" s="69">
        <f t="shared" si="26"/>
        <v>0</v>
      </c>
      <c r="V797" s="69">
        <f>IF(Exts[cTB60]=DATE(2099,1,1), 0, IF(Exts[minV]&gt;60.9, 1, 2))</f>
        <v>0</v>
      </c>
      <c r="W797" s="70">
        <f>IF(Exts[cTB61-67]=DATE(2099,1,1), 0, IF(Exts[minV]&gt;67.9, 1, 2))</f>
        <v>0</v>
      </c>
      <c r="X797" s="70">
        <f>IF( OR( Exts[cTB68]=DATE(2099,1,1), Exts[Mext]=0 ), 0, IF( OR( Exts[maxV]&lt;68, Exts[minV]&gt;68 ), 2, 3)  )</f>
        <v>0</v>
      </c>
      <c r="Y797" s="71">
        <f>IF(SUBTOTAL(3,Exts[avgusers]),Exts[avgusers],0)</f>
        <v>7</v>
      </c>
      <c r="Z797" s="69">
        <f ca="1">IF(SUBTOTAL(3,Exts[CurVersion]),TODAY()-Exts[CurVersion],0)</f>
        <v>1104</v>
      </c>
      <c r="AA797" s="69">
        <f>IF(Exts[cTB52]=DATE(2099,1,1), 0, Exts[cTB52]-$AA$6)</f>
        <v>-177</v>
      </c>
      <c r="AB797" s="69">
        <f>IF(Exts[[#This Row],[cTB60]]=DATE(2099,1,1), 0, Exts[[#This Row],[cTB60]]-$AA$7)</f>
        <v>0</v>
      </c>
      <c r="AC797" s="69">
        <f>IF(Exts[[#This Row],[cTB68]]=DATE(2099,1,1), 0, Exts[[#This Row],[cTB68]]-$AA$8)</f>
        <v>0</v>
      </c>
      <c r="AD797" s="70">
        <f t="shared" si="27"/>
        <v>779</v>
      </c>
      <c r="AE797" s="70"/>
      <c r="AF797" s="70">
        <f>IF(Exts[[#This Row],[OID]], INDEX( Exts[], MATCH(Exts[[#This Row],[OID]],Exts[ID],0), MATCH("avgusers", Exts[#Headers],0) )+1, Exts[[#This Row],[avgusers]])</f>
        <v>7</v>
      </c>
      <c r="AG797" s="70"/>
      <c r="AH797" s="70"/>
      <c r="AI797" s="70"/>
    </row>
    <row r="798" spans="1:35" x14ac:dyDescent="0.35">
      <c r="A798" s="72">
        <v>484544</v>
      </c>
      <c r="B798" s="72" t="s">
        <v>1386</v>
      </c>
      <c r="C798" s="72">
        <v>7</v>
      </c>
      <c r="D798" s="72">
        <v>24</v>
      </c>
      <c r="E798" s="68">
        <v>41683</v>
      </c>
      <c r="F798" s="72">
        <v>24.1</v>
      </c>
      <c r="G798" s="72">
        <v>42</v>
      </c>
      <c r="H798" s="72">
        <v>0</v>
      </c>
      <c r="I798" s="72">
        <v>1</v>
      </c>
      <c r="J798" s="72" t="s">
        <v>1387</v>
      </c>
      <c r="K798" s="72">
        <v>10522312</v>
      </c>
      <c r="L798" s="72"/>
      <c r="M798" s="72"/>
      <c r="N798" s="68">
        <v>72686</v>
      </c>
      <c r="O798" s="68">
        <v>72686</v>
      </c>
      <c r="P798" s="68">
        <v>72686</v>
      </c>
      <c r="Q798" s="68">
        <v>72686</v>
      </c>
      <c r="R798" s="72" t="s">
        <v>6274</v>
      </c>
      <c r="S798" s="72" t="s">
        <v>3058</v>
      </c>
      <c r="T798" s="70">
        <f>IF(Exts[cTB52]=DATE(2099,1,1), 0, IF(Exts[minV]&gt;52, 1, 2))</f>
        <v>0</v>
      </c>
      <c r="U798" s="69">
        <f t="shared" si="26"/>
        <v>0</v>
      </c>
      <c r="V798" s="69">
        <f>IF(Exts[cTB60]=DATE(2099,1,1), 0, IF(Exts[minV]&gt;60.9, 1, 2))</f>
        <v>0</v>
      </c>
      <c r="W798" s="70">
        <f>IF(Exts[cTB61-67]=DATE(2099,1,1), 0, IF(Exts[minV]&gt;67.9, 1, 2))</f>
        <v>0</v>
      </c>
      <c r="X798" s="70">
        <f>IF( OR( Exts[cTB68]=DATE(2099,1,1), Exts[Mext]=0 ), 0, IF( OR( Exts[maxV]&lt;68, Exts[minV]&gt;68 ), 2, 3)  )</f>
        <v>0</v>
      </c>
      <c r="Y798" s="71">
        <f>IF(SUBTOTAL(3,Exts[avgusers]),Exts[avgusers],0)</f>
        <v>7</v>
      </c>
      <c r="Z798" s="69">
        <f ca="1">IF(SUBTOTAL(3,Exts[CurVersion]),TODAY()-Exts[CurVersion],0)</f>
        <v>2042</v>
      </c>
      <c r="AA798" s="69">
        <f>IF(Exts[cTB52]=DATE(2099,1,1), 0, Exts[cTB52]-$AA$6)</f>
        <v>0</v>
      </c>
      <c r="AB798" s="69">
        <f>IF(Exts[[#This Row],[cTB60]]=DATE(2099,1,1), 0, Exts[[#This Row],[cTB60]]-$AA$7)</f>
        <v>0</v>
      </c>
      <c r="AC798" s="69">
        <f>IF(Exts[[#This Row],[cTB68]]=DATE(2099,1,1), 0, Exts[[#This Row],[cTB68]]-$AA$8)</f>
        <v>0</v>
      </c>
      <c r="AD798" s="70">
        <f t="shared" si="27"/>
        <v>780</v>
      </c>
      <c r="AE798" s="70"/>
      <c r="AF798" s="70">
        <f>IF(Exts[[#This Row],[OID]], INDEX( Exts[], MATCH(Exts[[#This Row],[OID]],Exts[ID],0), MATCH("avgusers", Exts[#Headers],0) )+1, Exts[[#This Row],[avgusers]])</f>
        <v>7</v>
      </c>
      <c r="AG798" s="70"/>
      <c r="AH798" s="70"/>
      <c r="AI798" s="70"/>
    </row>
    <row r="799" spans="1:35" x14ac:dyDescent="0.35">
      <c r="A799" s="72">
        <v>677156</v>
      </c>
      <c r="B799" s="72" t="s">
        <v>1397</v>
      </c>
      <c r="C799" s="72">
        <v>7</v>
      </c>
      <c r="D799" s="72">
        <v>38</v>
      </c>
      <c r="E799" s="68">
        <v>42368</v>
      </c>
      <c r="F799" s="72">
        <v>1.5</v>
      </c>
      <c r="G799" s="72">
        <v>3</v>
      </c>
      <c r="H799" s="72">
        <v>0</v>
      </c>
      <c r="I799" s="72">
        <v>1</v>
      </c>
      <c r="J799" s="72" t="s">
        <v>1398</v>
      </c>
      <c r="K799" s="72">
        <v>12070625</v>
      </c>
      <c r="L799" s="72"/>
      <c r="M799" s="72"/>
      <c r="N799" s="68">
        <v>72686</v>
      </c>
      <c r="O799" s="68">
        <v>72686</v>
      </c>
      <c r="P799" s="68">
        <v>72686</v>
      </c>
      <c r="Q799" s="68">
        <v>72686</v>
      </c>
      <c r="R799" s="72" t="s">
        <v>6504</v>
      </c>
      <c r="S799" s="72" t="s">
        <v>3058</v>
      </c>
      <c r="T799" s="70">
        <f>IF(Exts[cTB52]=DATE(2099,1,1), 0, IF(Exts[minV]&gt;52, 1, 2))</f>
        <v>0</v>
      </c>
      <c r="U799" s="69">
        <f t="shared" si="26"/>
        <v>0</v>
      </c>
      <c r="V799" s="69">
        <f>IF(Exts[cTB60]=DATE(2099,1,1), 0, IF(Exts[minV]&gt;60.9, 1, 2))</f>
        <v>0</v>
      </c>
      <c r="W799" s="70">
        <f>IF(Exts[cTB61-67]=DATE(2099,1,1), 0, IF(Exts[minV]&gt;67.9, 1, 2))</f>
        <v>0</v>
      </c>
      <c r="X799" s="70">
        <f>IF( OR( Exts[cTB68]=DATE(2099,1,1), Exts[Mext]=0 ), 0, IF( OR( Exts[maxV]&lt;68, Exts[minV]&gt;68 ), 2, 3)  )</f>
        <v>0</v>
      </c>
      <c r="Y799" s="71">
        <f>IF(SUBTOTAL(3,Exts[avgusers]),Exts[avgusers],0)</f>
        <v>7</v>
      </c>
      <c r="Z799" s="69">
        <f ca="1">IF(SUBTOTAL(3,Exts[CurVersion]),TODAY()-Exts[CurVersion],0)</f>
        <v>1357</v>
      </c>
      <c r="AA799" s="69">
        <f>IF(Exts[cTB52]=DATE(2099,1,1), 0, Exts[cTB52]-$AA$6)</f>
        <v>0</v>
      </c>
      <c r="AB799" s="69">
        <f>IF(Exts[[#This Row],[cTB60]]=DATE(2099,1,1), 0, Exts[[#This Row],[cTB60]]-$AA$7)</f>
        <v>0</v>
      </c>
      <c r="AC799" s="69">
        <f>IF(Exts[[#This Row],[cTB68]]=DATE(2099,1,1), 0, Exts[[#This Row],[cTB68]]-$AA$8)</f>
        <v>0</v>
      </c>
      <c r="AD799" s="70">
        <f t="shared" si="27"/>
        <v>781</v>
      </c>
      <c r="AE799" s="70"/>
      <c r="AF799" s="70">
        <f>IF(Exts[[#This Row],[OID]], INDEX( Exts[], MATCH(Exts[[#This Row],[OID]],Exts[ID],0), MATCH("avgusers", Exts[#Headers],0) )+1, Exts[[#This Row],[avgusers]])</f>
        <v>7</v>
      </c>
      <c r="AG799" s="70"/>
      <c r="AH799" s="70"/>
      <c r="AI799" s="70"/>
    </row>
    <row r="800" spans="1:35" x14ac:dyDescent="0.35">
      <c r="A800" s="72">
        <v>923194</v>
      </c>
      <c r="B800" s="72" t="s">
        <v>1466</v>
      </c>
      <c r="C800" s="72">
        <v>7</v>
      </c>
      <c r="D800" s="72">
        <v>13</v>
      </c>
      <c r="E800" s="68">
        <v>43146</v>
      </c>
      <c r="F800" s="72">
        <v>31</v>
      </c>
      <c r="G800" s="72">
        <v>52</v>
      </c>
      <c r="H800" s="72">
        <v>0</v>
      </c>
      <c r="I800" s="72">
        <v>1</v>
      </c>
      <c r="J800" s="72" t="s">
        <v>76</v>
      </c>
      <c r="K800" s="72">
        <v>182999</v>
      </c>
      <c r="L800" s="72"/>
      <c r="M800" s="72"/>
      <c r="N800" s="68">
        <v>43118</v>
      </c>
      <c r="O800" s="68">
        <v>72686</v>
      </c>
      <c r="P800" s="68">
        <v>72686</v>
      </c>
      <c r="Q800" s="68">
        <v>72686</v>
      </c>
      <c r="R800" s="72" t="s">
        <v>6649</v>
      </c>
      <c r="S800" s="72" t="s">
        <v>6650</v>
      </c>
      <c r="T800" s="70">
        <f>IF(Exts[cTB52]=DATE(2099,1,1), 0, IF(Exts[minV]&gt;52, 1, 2))</f>
        <v>2</v>
      </c>
      <c r="U800" s="69">
        <f t="shared" si="26"/>
        <v>0</v>
      </c>
      <c r="V800" s="69">
        <f>IF(Exts[cTB60]=DATE(2099,1,1), 0, IF(Exts[minV]&gt;60.9, 1, 2))</f>
        <v>0</v>
      </c>
      <c r="W800" s="70">
        <f>IF(Exts[cTB61-67]=DATE(2099,1,1), 0, IF(Exts[minV]&gt;67.9, 1, 2))</f>
        <v>0</v>
      </c>
      <c r="X800" s="70">
        <f>IF( OR( Exts[cTB68]=DATE(2099,1,1), Exts[Mext]=0 ), 0, IF( OR( Exts[maxV]&lt;68, Exts[minV]&gt;68 ), 2, 3)  )</f>
        <v>0</v>
      </c>
      <c r="Y800" s="71">
        <f>IF(SUBTOTAL(3,Exts[avgusers]),Exts[avgusers],0)</f>
        <v>7</v>
      </c>
      <c r="Z800" s="69">
        <f ca="1">IF(SUBTOTAL(3,Exts[CurVersion]),TODAY()-Exts[CurVersion],0)</f>
        <v>579</v>
      </c>
      <c r="AA800" s="69">
        <f>IF(Exts[cTB52]=DATE(2099,1,1), 0, Exts[cTB52]-$AA$6)</f>
        <v>320</v>
      </c>
      <c r="AB800" s="69">
        <f>IF(Exts[[#This Row],[cTB60]]=DATE(2099,1,1), 0, Exts[[#This Row],[cTB60]]-$AA$7)</f>
        <v>0</v>
      </c>
      <c r="AC800" s="69">
        <f>IF(Exts[[#This Row],[cTB68]]=DATE(2099,1,1), 0, Exts[[#This Row],[cTB68]]-$AA$8)</f>
        <v>0</v>
      </c>
      <c r="AD800" s="70">
        <f t="shared" si="27"/>
        <v>782</v>
      </c>
      <c r="AE800" s="70"/>
      <c r="AF800" s="70">
        <f>IF(Exts[[#This Row],[OID]], INDEX( Exts[], MATCH(Exts[[#This Row],[OID]],Exts[ID],0), MATCH("avgusers", Exts[#Headers],0) )+1, Exts[[#This Row],[avgusers]])</f>
        <v>7</v>
      </c>
      <c r="AG800" s="70"/>
      <c r="AH800" s="70"/>
      <c r="AI800" s="70"/>
    </row>
    <row r="801" spans="1:35" x14ac:dyDescent="0.35">
      <c r="A801" s="72">
        <v>923239</v>
      </c>
      <c r="B801" s="72" t="s">
        <v>1448</v>
      </c>
      <c r="C801" s="72">
        <v>7</v>
      </c>
      <c r="D801" s="72">
        <v>39</v>
      </c>
      <c r="E801" s="68">
        <v>43124</v>
      </c>
      <c r="F801" s="72">
        <v>31</v>
      </c>
      <c r="G801" s="72">
        <v>52</v>
      </c>
      <c r="H801" s="72">
        <v>0</v>
      </c>
      <c r="I801" s="72">
        <v>1</v>
      </c>
      <c r="J801" s="72" t="s">
        <v>76</v>
      </c>
      <c r="K801" s="72">
        <v>182999</v>
      </c>
      <c r="L801" s="72"/>
      <c r="M801" s="72"/>
      <c r="N801" s="68">
        <v>43118</v>
      </c>
      <c r="O801" s="68">
        <v>72686</v>
      </c>
      <c r="P801" s="68">
        <v>72686</v>
      </c>
      <c r="Q801" s="68">
        <v>72686</v>
      </c>
      <c r="R801" s="72" t="s">
        <v>6653</v>
      </c>
      <c r="S801" s="72" t="s">
        <v>6654</v>
      </c>
      <c r="T801" s="70">
        <f>IF(Exts[cTB52]=DATE(2099,1,1), 0, IF(Exts[minV]&gt;52, 1, 2))</f>
        <v>2</v>
      </c>
      <c r="U801" s="69">
        <f t="shared" si="26"/>
        <v>0</v>
      </c>
      <c r="V801" s="69">
        <f>IF(Exts[cTB60]=DATE(2099,1,1), 0, IF(Exts[minV]&gt;60.9, 1, 2))</f>
        <v>0</v>
      </c>
      <c r="W801" s="70">
        <f>IF(Exts[cTB61-67]=DATE(2099,1,1), 0, IF(Exts[minV]&gt;67.9, 1, 2))</f>
        <v>0</v>
      </c>
      <c r="X801" s="70">
        <f>IF( OR( Exts[cTB68]=DATE(2099,1,1), Exts[Mext]=0 ), 0, IF( OR( Exts[maxV]&lt;68, Exts[minV]&gt;68 ), 2, 3)  )</f>
        <v>0</v>
      </c>
      <c r="Y801" s="71">
        <f>IF(SUBTOTAL(3,Exts[avgusers]),Exts[avgusers],0)</f>
        <v>7</v>
      </c>
      <c r="Z801" s="69">
        <f ca="1">IF(SUBTOTAL(3,Exts[CurVersion]),TODAY()-Exts[CurVersion],0)</f>
        <v>601</v>
      </c>
      <c r="AA801" s="69">
        <f>IF(Exts[cTB52]=DATE(2099,1,1), 0, Exts[cTB52]-$AA$6)</f>
        <v>320</v>
      </c>
      <c r="AB801" s="69">
        <f>IF(Exts[[#This Row],[cTB60]]=DATE(2099,1,1), 0, Exts[[#This Row],[cTB60]]-$AA$7)</f>
        <v>0</v>
      </c>
      <c r="AC801" s="69">
        <f>IF(Exts[[#This Row],[cTB68]]=DATE(2099,1,1), 0, Exts[[#This Row],[cTB68]]-$AA$8)</f>
        <v>0</v>
      </c>
      <c r="AD801" s="70">
        <f t="shared" si="27"/>
        <v>783</v>
      </c>
      <c r="AE801" s="70"/>
      <c r="AF801" s="70">
        <f>IF(Exts[[#This Row],[OID]], INDEX( Exts[], MATCH(Exts[[#This Row],[OID]],Exts[ID],0), MATCH("avgusers", Exts[#Headers],0) )+1, Exts[[#This Row],[avgusers]])</f>
        <v>7</v>
      </c>
      <c r="AG801" s="70"/>
      <c r="AH801" s="70"/>
      <c r="AI801" s="70"/>
    </row>
    <row r="802" spans="1:35" x14ac:dyDescent="0.35">
      <c r="A802" s="72">
        <v>946217</v>
      </c>
      <c r="B802" s="72" t="s">
        <v>738</v>
      </c>
      <c r="C802" s="72">
        <v>7</v>
      </c>
      <c r="D802" s="72">
        <v>44</v>
      </c>
      <c r="E802" s="68">
        <v>43174</v>
      </c>
      <c r="F802" s="72">
        <v>31</v>
      </c>
      <c r="G802" s="72">
        <v>52</v>
      </c>
      <c r="H802" s="72">
        <v>0</v>
      </c>
      <c r="I802" s="72">
        <v>1</v>
      </c>
      <c r="J802" s="72" t="s">
        <v>76</v>
      </c>
      <c r="K802" s="72">
        <v>182999</v>
      </c>
      <c r="L802" s="72"/>
      <c r="M802" s="72"/>
      <c r="N802" s="68">
        <v>43164</v>
      </c>
      <c r="O802" s="68">
        <v>72686</v>
      </c>
      <c r="P802" s="68">
        <v>72686</v>
      </c>
      <c r="Q802" s="68">
        <v>72686</v>
      </c>
      <c r="R802" s="72" t="s">
        <v>6658</v>
      </c>
      <c r="S802" s="72" t="s">
        <v>6659</v>
      </c>
      <c r="T802" s="70">
        <f>IF(Exts[cTB52]=DATE(2099,1,1), 0, IF(Exts[minV]&gt;52, 1, 2))</f>
        <v>2</v>
      </c>
      <c r="U802" s="69">
        <f t="shared" si="26"/>
        <v>0</v>
      </c>
      <c r="V802" s="69">
        <f>IF(Exts[cTB60]=DATE(2099,1,1), 0, IF(Exts[minV]&gt;60.9, 1, 2))</f>
        <v>0</v>
      </c>
      <c r="W802" s="70">
        <f>IF(Exts[cTB61-67]=DATE(2099,1,1), 0, IF(Exts[minV]&gt;67.9, 1, 2))</f>
        <v>0</v>
      </c>
      <c r="X802" s="70">
        <f>IF( OR( Exts[cTB68]=DATE(2099,1,1), Exts[Mext]=0 ), 0, IF( OR( Exts[maxV]&lt;68, Exts[minV]&gt;68 ), 2, 3)  )</f>
        <v>0</v>
      </c>
      <c r="Y802" s="71">
        <f>IF(SUBTOTAL(3,Exts[avgusers]),Exts[avgusers],0)</f>
        <v>7</v>
      </c>
      <c r="Z802" s="69">
        <f ca="1">IF(SUBTOTAL(3,Exts[CurVersion]),TODAY()-Exts[CurVersion],0)</f>
        <v>551</v>
      </c>
      <c r="AA802" s="69">
        <f>IF(Exts[cTB52]=DATE(2099,1,1), 0, Exts[cTB52]-$AA$6)</f>
        <v>366</v>
      </c>
      <c r="AB802" s="69">
        <f>IF(Exts[[#This Row],[cTB60]]=DATE(2099,1,1), 0, Exts[[#This Row],[cTB60]]-$AA$7)</f>
        <v>0</v>
      </c>
      <c r="AC802" s="69">
        <f>IF(Exts[[#This Row],[cTB68]]=DATE(2099,1,1), 0, Exts[[#This Row],[cTB68]]-$AA$8)</f>
        <v>0</v>
      </c>
      <c r="AD802" s="70">
        <f t="shared" si="27"/>
        <v>784</v>
      </c>
      <c r="AE802" s="70"/>
      <c r="AF802" s="70">
        <f>IF(Exts[[#This Row],[OID]], INDEX( Exts[], MATCH(Exts[[#This Row],[OID]],Exts[ID],0), MATCH("avgusers", Exts[#Headers],0) )+1, Exts[[#This Row],[avgusers]])</f>
        <v>7</v>
      </c>
      <c r="AG802" s="70"/>
      <c r="AH802" s="70"/>
      <c r="AI802" s="70"/>
    </row>
    <row r="803" spans="1:35" x14ac:dyDescent="0.35">
      <c r="A803" s="72">
        <v>985173</v>
      </c>
      <c r="B803" s="72" t="s">
        <v>1445</v>
      </c>
      <c r="C803" s="72">
        <v>7</v>
      </c>
      <c r="D803" s="72">
        <v>1</v>
      </c>
      <c r="E803" s="68">
        <v>43313</v>
      </c>
      <c r="F803" s="72">
        <v>3</v>
      </c>
      <c r="G803" s="72">
        <v>52</v>
      </c>
      <c r="H803" s="72">
        <v>0</v>
      </c>
      <c r="I803" s="72">
        <v>1</v>
      </c>
      <c r="J803" s="72" t="s">
        <v>1446</v>
      </c>
      <c r="K803" s="72">
        <v>12629059</v>
      </c>
      <c r="L803" s="72"/>
      <c r="M803" s="72"/>
      <c r="N803" s="68">
        <v>43285</v>
      </c>
      <c r="O803" s="68">
        <v>72686</v>
      </c>
      <c r="P803" s="68">
        <v>72686</v>
      </c>
      <c r="Q803" s="68">
        <v>72686</v>
      </c>
      <c r="R803" s="72" t="s">
        <v>6672</v>
      </c>
      <c r="S803" s="72" t="s">
        <v>3058</v>
      </c>
      <c r="T803" s="70">
        <f>IF(Exts[cTB52]=DATE(2099,1,1), 0, IF(Exts[minV]&gt;52, 1, 2))</f>
        <v>2</v>
      </c>
      <c r="U803" s="69">
        <f t="shared" si="26"/>
        <v>0</v>
      </c>
      <c r="V803" s="69">
        <f>IF(Exts[cTB60]=DATE(2099,1,1), 0, IF(Exts[minV]&gt;60.9, 1, 2))</f>
        <v>0</v>
      </c>
      <c r="W803" s="70">
        <f>IF(Exts[cTB61-67]=DATE(2099,1,1), 0, IF(Exts[minV]&gt;67.9, 1, 2))</f>
        <v>0</v>
      </c>
      <c r="X803" s="70">
        <f>IF( OR( Exts[cTB68]=DATE(2099,1,1), Exts[Mext]=0 ), 0, IF( OR( Exts[maxV]&lt;68, Exts[minV]&gt;68 ), 2, 3)  )</f>
        <v>0</v>
      </c>
      <c r="Y803" s="71">
        <f>IF(SUBTOTAL(3,Exts[avgusers]),Exts[avgusers],0)</f>
        <v>7</v>
      </c>
      <c r="Z803" s="69">
        <f ca="1">IF(SUBTOTAL(3,Exts[CurVersion]),TODAY()-Exts[CurVersion],0)</f>
        <v>412</v>
      </c>
      <c r="AA803" s="69">
        <f>IF(Exts[cTB52]=DATE(2099,1,1), 0, Exts[cTB52]-$AA$6)</f>
        <v>487</v>
      </c>
      <c r="AB803" s="69">
        <f>IF(Exts[[#This Row],[cTB60]]=DATE(2099,1,1), 0, Exts[[#This Row],[cTB60]]-$AA$7)</f>
        <v>0</v>
      </c>
      <c r="AC803" s="69">
        <f>IF(Exts[[#This Row],[cTB68]]=DATE(2099,1,1), 0, Exts[[#This Row],[cTB68]]-$AA$8)</f>
        <v>0</v>
      </c>
      <c r="AD803" s="70">
        <f t="shared" si="27"/>
        <v>785</v>
      </c>
      <c r="AE803" s="70"/>
      <c r="AF803" s="70">
        <f>IF(Exts[[#This Row],[OID]], INDEX( Exts[], MATCH(Exts[[#This Row],[OID]],Exts[ID],0), MATCH("avgusers", Exts[#Headers],0) )+1, Exts[[#This Row],[avgusers]])</f>
        <v>7</v>
      </c>
      <c r="AG803" s="70"/>
      <c r="AH803" s="70"/>
      <c r="AI803" s="70"/>
    </row>
    <row r="804" spans="1:35" x14ac:dyDescent="0.35">
      <c r="A804" s="72">
        <v>986228</v>
      </c>
      <c r="B804" s="72" t="s">
        <v>1447</v>
      </c>
      <c r="C804" s="72">
        <v>7</v>
      </c>
      <c r="D804" s="72">
        <v>0</v>
      </c>
      <c r="E804" s="68">
        <v>43312</v>
      </c>
      <c r="F804" s="72">
        <v>3</v>
      </c>
      <c r="G804" s="72">
        <v>52</v>
      </c>
      <c r="H804" s="72">
        <v>0</v>
      </c>
      <c r="I804" s="72">
        <v>1</v>
      </c>
      <c r="J804" s="72" t="s">
        <v>287</v>
      </c>
      <c r="K804" s="72">
        <v>10601292</v>
      </c>
      <c r="L804" s="72"/>
      <c r="M804" s="72"/>
      <c r="N804" s="68">
        <v>43312</v>
      </c>
      <c r="O804" s="68">
        <v>72686</v>
      </c>
      <c r="P804" s="68">
        <v>72686</v>
      </c>
      <c r="Q804" s="68">
        <v>72686</v>
      </c>
      <c r="R804" s="72" t="s">
        <v>6675</v>
      </c>
      <c r="S804" s="72" t="s">
        <v>3058</v>
      </c>
      <c r="T804" s="70">
        <f>IF(Exts[cTB52]=DATE(2099,1,1), 0, IF(Exts[minV]&gt;52, 1, 2))</f>
        <v>2</v>
      </c>
      <c r="U804" s="69">
        <f t="shared" si="26"/>
        <v>0</v>
      </c>
      <c r="V804" s="69">
        <f>IF(Exts[cTB60]=DATE(2099,1,1), 0, IF(Exts[minV]&gt;60.9, 1, 2))</f>
        <v>0</v>
      </c>
      <c r="W804" s="70">
        <f>IF(Exts[cTB61-67]=DATE(2099,1,1), 0, IF(Exts[minV]&gt;67.9, 1, 2))</f>
        <v>0</v>
      </c>
      <c r="X804" s="70">
        <f>IF( OR( Exts[cTB68]=DATE(2099,1,1), Exts[Mext]=0 ), 0, IF( OR( Exts[maxV]&lt;68, Exts[minV]&gt;68 ), 2, 3)  )</f>
        <v>0</v>
      </c>
      <c r="Y804" s="71">
        <f>IF(SUBTOTAL(3,Exts[avgusers]),Exts[avgusers],0)</f>
        <v>7</v>
      </c>
      <c r="Z804" s="69">
        <f ca="1">IF(SUBTOTAL(3,Exts[CurVersion]),TODAY()-Exts[CurVersion],0)</f>
        <v>413</v>
      </c>
      <c r="AA804" s="69">
        <f>IF(Exts[cTB52]=DATE(2099,1,1), 0, Exts[cTB52]-$AA$6)</f>
        <v>514</v>
      </c>
      <c r="AB804" s="69">
        <f>IF(Exts[[#This Row],[cTB60]]=DATE(2099,1,1), 0, Exts[[#This Row],[cTB60]]-$AA$7)</f>
        <v>0</v>
      </c>
      <c r="AC804" s="69">
        <f>IF(Exts[[#This Row],[cTB68]]=DATE(2099,1,1), 0, Exts[[#This Row],[cTB68]]-$AA$8)</f>
        <v>0</v>
      </c>
      <c r="AD804" s="70">
        <f t="shared" si="27"/>
        <v>786</v>
      </c>
      <c r="AE804" s="70"/>
      <c r="AF804" s="70">
        <f>IF(Exts[[#This Row],[OID]], INDEX( Exts[], MATCH(Exts[[#This Row],[OID]],Exts[ID],0), MATCH("avgusers", Exts[#Headers],0) )+1, Exts[[#This Row],[avgusers]])</f>
        <v>7</v>
      </c>
      <c r="AG804" s="70"/>
      <c r="AH804" s="70"/>
      <c r="AI804" s="70"/>
    </row>
    <row r="805" spans="1:35" x14ac:dyDescent="0.35">
      <c r="A805" s="72">
        <v>106</v>
      </c>
      <c r="B805" s="72" t="s">
        <v>1402</v>
      </c>
      <c r="C805" s="72">
        <v>6</v>
      </c>
      <c r="D805" s="72">
        <v>25</v>
      </c>
      <c r="E805" s="68">
        <v>39183</v>
      </c>
      <c r="F805" s="72">
        <v>2</v>
      </c>
      <c r="G805" s="72">
        <v>3.1</v>
      </c>
      <c r="H805" s="72">
        <v>0</v>
      </c>
      <c r="I805" s="72">
        <v>1</v>
      </c>
      <c r="J805" s="72" t="s">
        <v>222</v>
      </c>
      <c r="K805" s="72">
        <v>67</v>
      </c>
      <c r="L805" s="72"/>
      <c r="M805" s="72"/>
      <c r="N805" s="68">
        <v>72686</v>
      </c>
      <c r="O805" s="68">
        <v>72686</v>
      </c>
      <c r="P805" s="68">
        <v>72686</v>
      </c>
      <c r="Q805" s="68">
        <v>72686</v>
      </c>
      <c r="R805" s="72" t="s">
        <v>4927</v>
      </c>
      <c r="S805" s="72" t="s">
        <v>3058</v>
      </c>
      <c r="T805" s="70">
        <f>IF(Exts[cTB52]=DATE(2099,1,1), 0, IF(Exts[minV]&gt;52, 1, 2))</f>
        <v>0</v>
      </c>
      <c r="U805" s="69">
        <f t="shared" si="26"/>
        <v>0</v>
      </c>
      <c r="V805" s="69">
        <f>IF(Exts[cTB60]=DATE(2099,1,1), 0, IF(Exts[minV]&gt;60.9, 1, 2))</f>
        <v>0</v>
      </c>
      <c r="W805" s="70">
        <f>IF(Exts[cTB61-67]=DATE(2099,1,1), 0, IF(Exts[minV]&gt;67.9, 1, 2))</f>
        <v>0</v>
      </c>
      <c r="X805" s="70">
        <f>IF( OR( Exts[cTB68]=DATE(2099,1,1), Exts[Mext]=0 ), 0, IF( OR( Exts[maxV]&lt;68, Exts[minV]&gt;68 ), 2, 3)  )</f>
        <v>0</v>
      </c>
      <c r="Y805" s="71">
        <f>IF(SUBTOTAL(3,Exts[avgusers]),Exts[avgusers],0)</f>
        <v>6</v>
      </c>
      <c r="Z805" s="69">
        <f ca="1">IF(SUBTOTAL(3,Exts[CurVersion]),TODAY()-Exts[CurVersion],0)</f>
        <v>4542</v>
      </c>
      <c r="AA805" s="69">
        <f>IF(Exts[cTB52]=DATE(2099,1,1), 0, Exts[cTB52]-$AA$6)</f>
        <v>0</v>
      </c>
      <c r="AB805" s="69">
        <f>IF(Exts[[#This Row],[cTB60]]=DATE(2099,1,1), 0, Exts[[#This Row],[cTB60]]-$AA$7)</f>
        <v>0</v>
      </c>
      <c r="AC805" s="69">
        <f>IF(Exts[[#This Row],[cTB68]]=DATE(2099,1,1), 0, Exts[[#This Row],[cTB68]]-$AA$8)</f>
        <v>0</v>
      </c>
      <c r="AD805" s="70">
        <f t="shared" si="27"/>
        <v>787</v>
      </c>
      <c r="AE805" s="70"/>
      <c r="AF805" s="70">
        <f>IF(Exts[[#This Row],[OID]], INDEX( Exts[], MATCH(Exts[[#This Row],[OID]],Exts[ID],0), MATCH("avgusers", Exts[#Headers],0) )+1, Exts[[#This Row],[avgusers]])</f>
        <v>6</v>
      </c>
      <c r="AG805" s="70"/>
      <c r="AH805" s="70"/>
      <c r="AI805" s="70"/>
    </row>
    <row r="806" spans="1:35" x14ac:dyDescent="0.35">
      <c r="A806" s="72">
        <v>3595</v>
      </c>
      <c r="B806" s="72" t="s">
        <v>1451</v>
      </c>
      <c r="C806" s="72">
        <v>6</v>
      </c>
      <c r="D806" s="72">
        <v>29</v>
      </c>
      <c r="E806" s="68">
        <v>40235</v>
      </c>
      <c r="F806" s="72">
        <v>3</v>
      </c>
      <c r="G806" s="72">
        <v>3.1</v>
      </c>
      <c r="H806" s="72">
        <v>0</v>
      </c>
      <c r="I806" s="72">
        <v>1</v>
      </c>
      <c r="J806" s="72" t="s">
        <v>1452</v>
      </c>
      <c r="K806" s="72">
        <v>55706</v>
      </c>
      <c r="L806" s="72"/>
      <c r="M806" s="72"/>
      <c r="N806" s="68">
        <v>72686</v>
      </c>
      <c r="O806" s="68">
        <v>72686</v>
      </c>
      <c r="P806" s="68">
        <v>72686</v>
      </c>
      <c r="Q806" s="68">
        <v>72686</v>
      </c>
      <c r="R806" s="72" t="s">
        <v>5197</v>
      </c>
      <c r="S806" s="72" t="s">
        <v>3058</v>
      </c>
      <c r="T806" s="70">
        <f>IF(Exts[cTB52]=DATE(2099,1,1), 0, IF(Exts[minV]&gt;52, 1, 2))</f>
        <v>0</v>
      </c>
      <c r="U806" s="69">
        <f t="shared" si="26"/>
        <v>0</v>
      </c>
      <c r="V806" s="69">
        <f>IF(Exts[cTB60]=DATE(2099,1,1), 0, IF(Exts[minV]&gt;60.9, 1, 2))</f>
        <v>0</v>
      </c>
      <c r="W806" s="70">
        <f>IF(Exts[cTB61-67]=DATE(2099,1,1), 0, IF(Exts[minV]&gt;67.9, 1, 2))</f>
        <v>0</v>
      </c>
      <c r="X806" s="70">
        <f>IF( OR( Exts[cTB68]=DATE(2099,1,1), Exts[Mext]=0 ), 0, IF( OR( Exts[maxV]&lt;68, Exts[minV]&gt;68 ), 2, 3)  )</f>
        <v>0</v>
      </c>
      <c r="Y806" s="71">
        <f>IF(SUBTOTAL(3,Exts[avgusers]),Exts[avgusers],0)</f>
        <v>6</v>
      </c>
      <c r="Z806" s="69">
        <f ca="1">IF(SUBTOTAL(3,Exts[CurVersion]),TODAY()-Exts[CurVersion],0)</f>
        <v>3490</v>
      </c>
      <c r="AA806" s="69">
        <f>IF(Exts[cTB52]=DATE(2099,1,1), 0, Exts[cTB52]-$AA$6)</f>
        <v>0</v>
      </c>
      <c r="AB806" s="69">
        <f>IF(Exts[[#This Row],[cTB60]]=DATE(2099,1,1), 0, Exts[[#This Row],[cTB60]]-$AA$7)</f>
        <v>0</v>
      </c>
      <c r="AC806" s="69">
        <f>IF(Exts[[#This Row],[cTB68]]=DATE(2099,1,1), 0, Exts[[#This Row],[cTB68]]-$AA$8)</f>
        <v>0</v>
      </c>
      <c r="AD806" s="70">
        <f t="shared" si="27"/>
        <v>788</v>
      </c>
      <c r="AE806" s="70"/>
      <c r="AF806" s="70">
        <f>IF(Exts[[#This Row],[OID]], INDEX( Exts[], MATCH(Exts[[#This Row],[OID]],Exts[ID],0), MATCH("avgusers", Exts[#Headers],0) )+1, Exts[[#This Row],[avgusers]])</f>
        <v>6</v>
      </c>
      <c r="AG806" s="70"/>
      <c r="AH806" s="70"/>
      <c r="AI806" s="70"/>
    </row>
    <row r="807" spans="1:35" x14ac:dyDescent="0.35">
      <c r="A807" s="72">
        <v>4877</v>
      </c>
      <c r="B807" s="72" t="s">
        <v>1406</v>
      </c>
      <c r="C807" s="72">
        <v>6</v>
      </c>
      <c r="D807" s="72">
        <v>24</v>
      </c>
      <c r="E807" s="68">
        <v>40432</v>
      </c>
      <c r="F807" s="72">
        <v>0.8</v>
      </c>
      <c r="G807" s="72">
        <v>3.1</v>
      </c>
      <c r="H807" s="72">
        <v>0</v>
      </c>
      <c r="I807" s="72">
        <v>1</v>
      </c>
      <c r="J807" s="72" t="s">
        <v>1299</v>
      </c>
      <c r="K807" s="72">
        <v>93</v>
      </c>
      <c r="L807" s="72"/>
      <c r="M807" s="72"/>
      <c r="N807" s="68">
        <v>72686</v>
      </c>
      <c r="O807" s="68">
        <v>72686</v>
      </c>
      <c r="P807" s="68">
        <v>72686</v>
      </c>
      <c r="Q807" s="68">
        <v>72686</v>
      </c>
      <c r="R807" s="72" t="s">
        <v>5298</v>
      </c>
      <c r="S807" s="72" t="s">
        <v>5299</v>
      </c>
      <c r="T807" s="70">
        <f>IF(Exts[cTB52]=DATE(2099,1,1), 0, IF(Exts[minV]&gt;52, 1, 2))</f>
        <v>0</v>
      </c>
      <c r="U807" s="69">
        <f t="shared" si="26"/>
        <v>0</v>
      </c>
      <c r="V807" s="69">
        <f>IF(Exts[cTB60]=DATE(2099,1,1), 0, IF(Exts[minV]&gt;60.9, 1, 2))</f>
        <v>0</v>
      </c>
      <c r="W807" s="70">
        <f>IF(Exts[cTB61-67]=DATE(2099,1,1), 0, IF(Exts[minV]&gt;67.9, 1, 2))</f>
        <v>0</v>
      </c>
      <c r="X807" s="70">
        <f>IF( OR( Exts[cTB68]=DATE(2099,1,1), Exts[Mext]=0 ), 0, IF( OR( Exts[maxV]&lt;68, Exts[minV]&gt;68 ), 2, 3)  )</f>
        <v>0</v>
      </c>
      <c r="Y807" s="71">
        <f>IF(SUBTOTAL(3,Exts[avgusers]),Exts[avgusers],0)</f>
        <v>6</v>
      </c>
      <c r="Z807" s="69">
        <f ca="1">IF(SUBTOTAL(3,Exts[CurVersion]),TODAY()-Exts[CurVersion],0)</f>
        <v>3293</v>
      </c>
      <c r="AA807" s="69">
        <f>IF(Exts[cTB52]=DATE(2099,1,1), 0, Exts[cTB52]-$AA$6)</f>
        <v>0</v>
      </c>
      <c r="AB807" s="69">
        <f>IF(Exts[[#This Row],[cTB60]]=DATE(2099,1,1), 0, Exts[[#This Row],[cTB60]]-$AA$7)</f>
        <v>0</v>
      </c>
      <c r="AC807" s="69">
        <f>IF(Exts[[#This Row],[cTB68]]=DATE(2099,1,1), 0, Exts[[#This Row],[cTB68]]-$AA$8)</f>
        <v>0</v>
      </c>
      <c r="AD807" s="70">
        <f t="shared" si="27"/>
        <v>789</v>
      </c>
      <c r="AE807" s="70"/>
      <c r="AF807" s="70">
        <f>IF(Exts[[#This Row],[OID]], INDEX( Exts[], MATCH(Exts[[#This Row],[OID]],Exts[ID],0), MATCH("avgusers", Exts[#Headers],0) )+1, Exts[[#This Row],[avgusers]])</f>
        <v>6</v>
      </c>
      <c r="AG807" s="70"/>
      <c r="AH807" s="70"/>
      <c r="AI807" s="70"/>
    </row>
    <row r="808" spans="1:35" x14ac:dyDescent="0.35">
      <c r="A808" s="72">
        <v>7434</v>
      </c>
      <c r="B808" s="72" t="s">
        <v>1356</v>
      </c>
      <c r="C808" s="72">
        <v>6</v>
      </c>
      <c r="D808" s="72">
        <v>42</v>
      </c>
      <c r="E808" s="68">
        <v>42033</v>
      </c>
      <c r="F808" s="72">
        <v>3</v>
      </c>
      <c r="G808" s="72">
        <v>39</v>
      </c>
      <c r="H808" s="72">
        <v>0</v>
      </c>
      <c r="I808" s="72">
        <v>3</v>
      </c>
      <c r="J808" s="72" t="s">
        <v>1357</v>
      </c>
      <c r="K808" s="72">
        <v>58</v>
      </c>
      <c r="L808" s="72">
        <v>150216</v>
      </c>
      <c r="M808" s="72">
        <v>120243</v>
      </c>
      <c r="N808" s="68">
        <v>72686</v>
      </c>
      <c r="O808" s="68">
        <v>72686</v>
      </c>
      <c r="P808" s="68">
        <v>72686</v>
      </c>
      <c r="Q808" s="68">
        <v>72686</v>
      </c>
      <c r="R808" s="72" t="s">
        <v>5408</v>
      </c>
      <c r="S808" s="72" t="s">
        <v>5409</v>
      </c>
      <c r="T808" s="70">
        <f>IF(Exts[cTB52]=DATE(2099,1,1), 0, IF(Exts[minV]&gt;52, 1, 2))</f>
        <v>0</v>
      </c>
      <c r="U808" s="69">
        <f t="shared" si="26"/>
        <v>0</v>
      </c>
      <c r="V808" s="69">
        <f>IF(Exts[cTB60]=DATE(2099,1,1), 0, IF(Exts[minV]&gt;60.9, 1, 2))</f>
        <v>0</v>
      </c>
      <c r="W808" s="70">
        <f>IF(Exts[cTB61-67]=DATE(2099,1,1), 0, IF(Exts[minV]&gt;67.9, 1, 2))</f>
        <v>0</v>
      </c>
      <c r="X808" s="70">
        <f>IF( OR( Exts[cTB68]=DATE(2099,1,1), Exts[Mext]=0 ), 0, IF( OR( Exts[maxV]&lt;68, Exts[minV]&gt;68 ), 2, 3)  )</f>
        <v>0</v>
      </c>
      <c r="Y808" s="71">
        <f>IF(SUBTOTAL(3,Exts[avgusers]),Exts[avgusers],0)</f>
        <v>6</v>
      </c>
      <c r="Z808" s="69">
        <f ca="1">IF(SUBTOTAL(3,Exts[CurVersion]),TODAY()-Exts[CurVersion],0)</f>
        <v>1692</v>
      </c>
      <c r="AA808" s="69">
        <f>IF(Exts[cTB52]=DATE(2099,1,1), 0, Exts[cTB52]-$AA$6)</f>
        <v>0</v>
      </c>
      <c r="AB808" s="69">
        <f>IF(Exts[[#This Row],[cTB60]]=DATE(2099,1,1), 0, Exts[[#This Row],[cTB60]]-$AA$7)</f>
        <v>0</v>
      </c>
      <c r="AC808" s="69">
        <f>IF(Exts[[#This Row],[cTB68]]=DATE(2099,1,1), 0, Exts[[#This Row],[cTB68]]-$AA$8)</f>
        <v>0</v>
      </c>
      <c r="AD808" s="70">
        <f t="shared" si="27"/>
        <v>790</v>
      </c>
      <c r="AE808" s="70"/>
      <c r="AF808" s="70">
        <f>IF(Exts[[#This Row],[OID]], INDEX( Exts[], MATCH(Exts[[#This Row],[OID]],Exts[ID],0), MATCH("avgusers", Exts[#Headers],0) )+1, Exts[[#This Row],[avgusers]])</f>
        <v>6</v>
      </c>
      <c r="AG808" s="70"/>
      <c r="AH808" s="70"/>
      <c r="AI808" s="70"/>
    </row>
    <row r="809" spans="1:35" x14ac:dyDescent="0.35">
      <c r="A809" s="72">
        <v>9652</v>
      </c>
      <c r="B809" s="72" t="s">
        <v>1434</v>
      </c>
      <c r="C809" s="72">
        <v>6</v>
      </c>
      <c r="D809" s="72">
        <v>23</v>
      </c>
      <c r="E809" s="68">
        <v>40885</v>
      </c>
      <c r="F809" s="72">
        <v>3</v>
      </c>
      <c r="G809" s="72">
        <v>32</v>
      </c>
      <c r="H809" s="72">
        <v>0</v>
      </c>
      <c r="I809" s="72">
        <v>2</v>
      </c>
      <c r="J809" s="72" t="s">
        <v>1435</v>
      </c>
      <c r="K809" s="72">
        <v>109021</v>
      </c>
      <c r="L809" s="72">
        <v>150216</v>
      </c>
      <c r="M809" s="72"/>
      <c r="N809" s="68">
        <v>72686</v>
      </c>
      <c r="O809" s="68">
        <v>72686</v>
      </c>
      <c r="P809" s="68">
        <v>72686</v>
      </c>
      <c r="Q809" s="68">
        <v>72686</v>
      </c>
      <c r="R809" s="72" t="s">
        <v>5446</v>
      </c>
      <c r="S809" s="72" t="s">
        <v>3058</v>
      </c>
      <c r="T809" s="70">
        <f>IF(Exts[cTB52]=DATE(2099,1,1), 0, IF(Exts[minV]&gt;52, 1, 2))</f>
        <v>0</v>
      </c>
      <c r="U809" s="69">
        <f t="shared" si="26"/>
        <v>0</v>
      </c>
      <c r="V809" s="69">
        <f>IF(Exts[cTB60]=DATE(2099,1,1), 0, IF(Exts[minV]&gt;60.9, 1, 2))</f>
        <v>0</v>
      </c>
      <c r="W809" s="70">
        <f>IF(Exts[cTB61-67]=DATE(2099,1,1), 0, IF(Exts[minV]&gt;67.9, 1, 2))</f>
        <v>0</v>
      </c>
      <c r="X809" s="70">
        <f>IF( OR( Exts[cTB68]=DATE(2099,1,1), Exts[Mext]=0 ), 0, IF( OR( Exts[maxV]&lt;68, Exts[minV]&gt;68 ), 2, 3)  )</f>
        <v>0</v>
      </c>
      <c r="Y809" s="71">
        <f>IF(SUBTOTAL(3,Exts[avgusers]),Exts[avgusers],0)</f>
        <v>6</v>
      </c>
      <c r="Z809" s="69">
        <f ca="1">IF(SUBTOTAL(3,Exts[CurVersion]),TODAY()-Exts[CurVersion],0)</f>
        <v>2840</v>
      </c>
      <c r="AA809" s="69">
        <f>IF(Exts[cTB52]=DATE(2099,1,1), 0, Exts[cTB52]-$AA$6)</f>
        <v>0</v>
      </c>
      <c r="AB809" s="69">
        <f>IF(Exts[[#This Row],[cTB60]]=DATE(2099,1,1), 0, Exts[[#This Row],[cTB60]]-$AA$7)</f>
        <v>0</v>
      </c>
      <c r="AC809" s="69">
        <f>IF(Exts[[#This Row],[cTB68]]=DATE(2099,1,1), 0, Exts[[#This Row],[cTB68]]-$AA$8)</f>
        <v>0</v>
      </c>
      <c r="AD809" s="70">
        <f t="shared" si="27"/>
        <v>791</v>
      </c>
      <c r="AE809" s="70"/>
      <c r="AF809" s="70">
        <f>IF(Exts[[#This Row],[OID]], INDEX( Exts[], MATCH(Exts[[#This Row],[OID]],Exts[ID],0), MATCH("avgusers", Exts[#Headers],0) )+1, Exts[[#This Row],[avgusers]])</f>
        <v>6</v>
      </c>
      <c r="AG809" s="70"/>
      <c r="AH809" s="70"/>
      <c r="AI809" s="70"/>
    </row>
    <row r="810" spans="1:35" x14ac:dyDescent="0.35">
      <c r="A810" s="72">
        <v>11077</v>
      </c>
      <c r="B810" s="72" t="s">
        <v>1329</v>
      </c>
      <c r="C810" s="72">
        <v>6</v>
      </c>
      <c r="D810" s="72">
        <v>25</v>
      </c>
      <c r="E810" s="68">
        <v>40696</v>
      </c>
      <c r="F810" s="72">
        <v>2</v>
      </c>
      <c r="G810" s="72">
        <v>10</v>
      </c>
      <c r="H810" s="72">
        <v>0</v>
      </c>
      <c r="I810" s="72">
        <v>1</v>
      </c>
      <c r="J810" s="72" t="s">
        <v>1330</v>
      </c>
      <c r="K810" s="72">
        <v>272</v>
      </c>
      <c r="L810" s="72"/>
      <c r="M810" s="72"/>
      <c r="N810" s="68">
        <v>72686</v>
      </c>
      <c r="O810" s="68">
        <v>72686</v>
      </c>
      <c r="P810" s="68">
        <v>72686</v>
      </c>
      <c r="Q810" s="68">
        <v>72686</v>
      </c>
      <c r="R810" s="72" t="s">
        <v>5485</v>
      </c>
      <c r="S810" s="72" t="s">
        <v>3058</v>
      </c>
      <c r="T810" s="70">
        <f>IF(Exts[cTB52]=DATE(2099,1,1), 0, IF(Exts[minV]&gt;52, 1, 2))</f>
        <v>0</v>
      </c>
      <c r="U810" s="69">
        <f t="shared" si="26"/>
        <v>0</v>
      </c>
      <c r="V810" s="69">
        <f>IF(Exts[cTB60]=DATE(2099,1,1), 0, IF(Exts[minV]&gt;60.9, 1, 2))</f>
        <v>0</v>
      </c>
      <c r="W810" s="70">
        <f>IF(Exts[cTB61-67]=DATE(2099,1,1), 0, IF(Exts[minV]&gt;67.9, 1, 2))</f>
        <v>0</v>
      </c>
      <c r="X810" s="70">
        <f>IF( OR( Exts[cTB68]=DATE(2099,1,1), Exts[Mext]=0 ), 0, IF( OR( Exts[maxV]&lt;68, Exts[minV]&gt;68 ), 2, 3)  )</f>
        <v>0</v>
      </c>
      <c r="Y810" s="71">
        <f>IF(SUBTOTAL(3,Exts[avgusers]),Exts[avgusers],0)</f>
        <v>6</v>
      </c>
      <c r="Z810" s="69">
        <f ca="1">IF(SUBTOTAL(3,Exts[CurVersion]),TODAY()-Exts[CurVersion],0)</f>
        <v>3029</v>
      </c>
      <c r="AA810" s="69">
        <f>IF(Exts[cTB52]=DATE(2099,1,1), 0, Exts[cTB52]-$AA$6)</f>
        <v>0</v>
      </c>
      <c r="AB810" s="69">
        <f>IF(Exts[[#This Row],[cTB60]]=DATE(2099,1,1), 0, Exts[[#This Row],[cTB60]]-$AA$7)</f>
        <v>0</v>
      </c>
      <c r="AC810" s="69">
        <f>IF(Exts[[#This Row],[cTB68]]=DATE(2099,1,1), 0, Exts[[#This Row],[cTB68]]-$AA$8)</f>
        <v>0</v>
      </c>
      <c r="AD810" s="70">
        <f t="shared" si="27"/>
        <v>792</v>
      </c>
      <c r="AE810" s="70"/>
      <c r="AF810" s="70">
        <f>IF(Exts[[#This Row],[OID]], INDEX( Exts[], MATCH(Exts[[#This Row],[OID]],Exts[ID],0), MATCH("avgusers", Exts[#Headers],0) )+1, Exts[[#This Row],[avgusers]])</f>
        <v>6</v>
      </c>
      <c r="AG810" s="70"/>
      <c r="AH810" s="70"/>
      <c r="AI810" s="70"/>
    </row>
    <row r="811" spans="1:35" x14ac:dyDescent="0.35">
      <c r="A811" s="72">
        <v>55673</v>
      </c>
      <c r="B811" s="72" t="s">
        <v>1431</v>
      </c>
      <c r="C811" s="72">
        <v>6</v>
      </c>
      <c r="D811" s="72">
        <v>23</v>
      </c>
      <c r="E811" s="68">
        <v>41177</v>
      </c>
      <c r="F811" s="72">
        <v>5</v>
      </c>
      <c r="G811" s="72">
        <v>31</v>
      </c>
      <c r="H811" s="72">
        <v>0</v>
      </c>
      <c r="I811" s="72">
        <v>1</v>
      </c>
      <c r="J811" s="72" t="s">
        <v>106</v>
      </c>
      <c r="K811" s="72">
        <v>212790</v>
      </c>
      <c r="L811" s="72"/>
      <c r="M811" s="72"/>
      <c r="N811" s="68">
        <v>72686</v>
      </c>
      <c r="O811" s="68">
        <v>72686</v>
      </c>
      <c r="P811" s="68">
        <v>72686</v>
      </c>
      <c r="Q811" s="68">
        <v>72686</v>
      </c>
      <c r="R811" s="72" t="s">
        <v>5592</v>
      </c>
      <c r="S811" s="72" t="s">
        <v>3058</v>
      </c>
      <c r="T811" s="70">
        <f>IF(Exts[cTB52]=DATE(2099,1,1), 0, IF(Exts[minV]&gt;52, 1, 2))</f>
        <v>0</v>
      </c>
      <c r="U811" s="69">
        <f t="shared" si="26"/>
        <v>0</v>
      </c>
      <c r="V811" s="69">
        <f>IF(Exts[cTB60]=DATE(2099,1,1), 0, IF(Exts[minV]&gt;60.9, 1, 2))</f>
        <v>0</v>
      </c>
      <c r="W811" s="70">
        <f>IF(Exts[cTB61-67]=DATE(2099,1,1), 0, IF(Exts[minV]&gt;67.9, 1, 2))</f>
        <v>0</v>
      </c>
      <c r="X811" s="70">
        <f>IF( OR( Exts[cTB68]=DATE(2099,1,1), Exts[Mext]=0 ), 0, IF( OR( Exts[maxV]&lt;68, Exts[minV]&gt;68 ), 2, 3)  )</f>
        <v>0</v>
      </c>
      <c r="Y811" s="71">
        <f>IF(SUBTOTAL(3,Exts[avgusers]),Exts[avgusers],0)</f>
        <v>6</v>
      </c>
      <c r="Z811" s="69">
        <f ca="1">IF(SUBTOTAL(3,Exts[CurVersion]),TODAY()-Exts[CurVersion],0)</f>
        <v>2548</v>
      </c>
      <c r="AA811" s="69">
        <f>IF(Exts[cTB52]=DATE(2099,1,1), 0, Exts[cTB52]-$AA$6)</f>
        <v>0</v>
      </c>
      <c r="AB811" s="69">
        <f>IF(Exts[[#This Row],[cTB60]]=DATE(2099,1,1), 0, Exts[[#This Row],[cTB60]]-$AA$7)</f>
        <v>0</v>
      </c>
      <c r="AC811" s="69">
        <f>IF(Exts[[#This Row],[cTB68]]=DATE(2099,1,1), 0, Exts[[#This Row],[cTB68]]-$AA$8)</f>
        <v>0</v>
      </c>
      <c r="AD811" s="70">
        <f t="shared" si="27"/>
        <v>793</v>
      </c>
      <c r="AE811" s="70"/>
      <c r="AF811" s="70">
        <f>IF(Exts[[#This Row],[OID]], INDEX( Exts[], MATCH(Exts[[#This Row],[OID]],Exts[ID],0), MATCH("avgusers", Exts[#Headers],0) )+1, Exts[[#This Row],[avgusers]])</f>
        <v>6</v>
      </c>
      <c r="AG811" s="70"/>
      <c r="AH811" s="70"/>
      <c r="AI811" s="70"/>
    </row>
    <row r="812" spans="1:35" x14ac:dyDescent="0.35">
      <c r="A812" s="72">
        <v>396448</v>
      </c>
      <c r="B812" s="72" t="s">
        <v>1413</v>
      </c>
      <c r="C812" s="72">
        <v>6</v>
      </c>
      <c r="D812" s="72">
        <v>21</v>
      </c>
      <c r="E812" s="68">
        <v>41178</v>
      </c>
      <c r="F812" s="72">
        <v>1.5</v>
      </c>
      <c r="G812" s="72">
        <v>31</v>
      </c>
      <c r="H812" s="72">
        <v>0</v>
      </c>
      <c r="I812" s="72">
        <v>1</v>
      </c>
      <c r="J812" s="72" t="s">
        <v>1414</v>
      </c>
      <c r="K812" s="72">
        <v>6482904</v>
      </c>
      <c r="L812" s="72"/>
      <c r="M812" s="72"/>
      <c r="N812" s="68">
        <v>72686</v>
      </c>
      <c r="O812" s="68">
        <v>72686</v>
      </c>
      <c r="P812" s="68">
        <v>72686</v>
      </c>
      <c r="Q812" s="68">
        <v>72686</v>
      </c>
      <c r="R812" s="72" t="s">
        <v>6091</v>
      </c>
      <c r="S812" s="72" t="s">
        <v>3058</v>
      </c>
      <c r="T812" s="70">
        <f>IF(Exts[cTB52]=DATE(2099,1,1), 0, IF(Exts[minV]&gt;52, 1, 2))</f>
        <v>0</v>
      </c>
      <c r="U812" s="69">
        <f t="shared" si="26"/>
        <v>0</v>
      </c>
      <c r="V812" s="69">
        <f>IF(Exts[cTB60]=DATE(2099,1,1), 0, IF(Exts[minV]&gt;60.9, 1, 2))</f>
        <v>0</v>
      </c>
      <c r="W812" s="70">
        <f>IF(Exts[cTB61-67]=DATE(2099,1,1), 0, IF(Exts[minV]&gt;67.9, 1, 2))</f>
        <v>0</v>
      </c>
      <c r="X812" s="70">
        <f>IF( OR( Exts[cTB68]=DATE(2099,1,1), Exts[Mext]=0 ), 0, IF( OR( Exts[maxV]&lt;68, Exts[minV]&gt;68 ), 2, 3)  )</f>
        <v>0</v>
      </c>
      <c r="Y812" s="71">
        <f>IF(SUBTOTAL(3,Exts[avgusers]),Exts[avgusers],0)</f>
        <v>6</v>
      </c>
      <c r="Z812" s="69">
        <f ca="1">IF(SUBTOTAL(3,Exts[CurVersion]),TODAY()-Exts[CurVersion],0)</f>
        <v>2547</v>
      </c>
      <c r="AA812" s="69">
        <f>IF(Exts[cTB52]=DATE(2099,1,1), 0, Exts[cTB52]-$AA$6)</f>
        <v>0</v>
      </c>
      <c r="AB812" s="69">
        <f>IF(Exts[[#This Row],[cTB60]]=DATE(2099,1,1), 0, Exts[[#This Row],[cTB60]]-$AA$7)</f>
        <v>0</v>
      </c>
      <c r="AC812" s="69">
        <f>IF(Exts[[#This Row],[cTB68]]=DATE(2099,1,1), 0, Exts[[#This Row],[cTB68]]-$AA$8)</f>
        <v>0</v>
      </c>
      <c r="AD812" s="70">
        <f t="shared" si="27"/>
        <v>794</v>
      </c>
      <c r="AE812" s="70"/>
      <c r="AF812" s="70">
        <f>IF(Exts[[#This Row],[OID]], INDEX( Exts[], MATCH(Exts[[#This Row],[OID]],Exts[ID],0), MATCH("avgusers", Exts[#Headers],0) )+1, Exts[[#This Row],[avgusers]])</f>
        <v>6</v>
      </c>
      <c r="AG812" s="70"/>
      <c r="AH812" s="70"/>
      <c r="AI812" s="70"/>
    </row>
    <row r="813" spans="1:35" x14ac:dyDescent="0.35">
      <c r="A813" s="72">
        <v>420558</v>
      </c>
      <c r="B813" s="72" t="s">
        <v>1449</v>
      </c>
      <c r="C813" s="72">
        <v>6</v>
      </c>
      <c r="D813" s="72">
        <v>30</v>
      </c>
      <c r="E813" s="68">
        <v>41566</v>
      </c>
      <c r="F813" s="72">
        <v>8</v>
      </c>
      <c r="G813" s="72">
        <v>31</v>
      </c>
      <c r="H813" s="72">
        <v>0</v>
      </c>
      <c r="I813" s="72">
        <v>1</v>
      </c>
      <c r="J813" s="72" t="s">
        <v>277</v>
      </c>
      <c r="K813" s="72">
        <v>5575361</v>
      </c>
      <c r="L813" s="72"/>
      <c r="M813" s="72"/>
      <c r="N813" s="68">
        <v>72686</v>
      </c>
      <c r="O813" s="68">
        <v>72686</v>
      </c>
      <c r="P813" s="68">
        <v>72686</v>
      </c>
      <c r="Q813" s="68">
        <v>72686</v>
      </c>
      <c r="R813" s="72" t="s">
        <v>6150</v>
      </c>
      <c r="S813" s="72" t="s">
        <v>6151</v>
      </c>
      <c r="T813" s="70">
        <f>IF(Exts[cTB52]=DATE(2099,1,1), 0, IF(Exts[minV]&gt;52, 1, 2))</f>
        <v>0</v>
      </c>
      <c r="U813" s="69">
        <f t="shared" si="26"/>
        <v>0</v>
      </c>
      <c r="V813" s="69">
        <f>IF(Exts[cTB60]=DATE(2099,1,1), 0, IF(Exts[minV]&gt;60.9, 1, 2))</f>
        <v>0</v>
      </c>
      <c r="W813" s="70">
        <f>IF(Exts[cTB61-67]=DATE(2099,1,1), 0, IF(Exts[minV]&gt;67.9, 1, 2))</f>
        <v>0</v>
      </c>
      <c r="X813" s="70">
        <f>IF( OR( Exts[cTB68]=DATE(2099,1,1), Exts[Mext]=0 ), 0, IF( OR( Exts[maxV]&lt;68, Exts[minV]&gt;68 ), 2, 3)  )</f>
        <v>0</v>
      </c>
      <c r="Y813" s="71">
        <f>IF(SUBTOTAL(3,Exts[avgusers]),Exts[avgusers],0)</f>
        <v>6</v>
      </c>
      <c r="Z813" s="69">
        <f ca="1">IF(SUBTOTAL(3,Exts[CurVersion]),TODAY()-Exts[CurVersion],0)</f>
        <v>2159</v>
      </c>
      <c r="AA813" s="69">
        <f>IF(Exts[cTB52]=DATE(2099,1,1), 0, Exts[cTB52]-$AA$6)</f>
        <v>0</v>
      </c>
      <c r="AB813" s="69">
        <f>IF(Exts[[#This Row],[cTB60]]=DATE(2099,1,1), 0, Exts[[#This Row],[cTB60]]-$AA$7)</f>
        <v>0</v>
      </c>
      <c r="AC813" s="69">
        <f>IF(Exts[[#This Row],[cTB68]]=DATE(2099,1,1), 0, Exts[[#This Row],[cTB68]]-$AA$8)</f>
        <v>0</v>
      </c>
      <c r="AD813" s="70">
        <f t="shared" si="27"/>
        <v>795</v>
      </c>
      <c r="AE813" s="70"/>
      <c r="AF813" s="70">
        <f>IF(Exts[[#This Row],[OID]], INDEX( Exts[], MATCH(Exts[[#This Row],[OID]],Exts[ID],0), MATCH("avgusers", Exts[#Headers],0) )+1, Exts[[#This Row],[avgusers]])</f>
        <v>6</v>
      </c>
      <c r="AG813" s="70"/>
      <c r="AH813" s="70"/>
      <c r="AI813" s="70"/>
    </row>
    <row r="814" spans="1:35" x14ac:dyDescent="0.35">
      <c r="A814" s="72">
        <v>516626</v>
      </c>
      <c r="B814" s="72" t="s">
        <v>1417</v>
      </c>
      <c r="C814" s="72">
        <v>6</v>
      </c>
      <c r="D814" s="72">
        <v>21</v>
      </c>
      <c r="E814" s="68">
        <v>41801</v>
      </c>
      <c r="F814" s="72">
        <v>24</v>
      </c>
      <c r="G814" s="72">
        <v>31</v>
      </c>
      <c r="H814" s="72">
        <v>0</v>
      </c>
      <c r="I814" s="72">
        <v>1</v>
      </c>
      <c r="J814" s="72" t="s">
        <v>1123</v>
      </c>
      <c r="K814" s="72">
        <v>6165764</v>
      </c>
      <c r="L814" s="72"/>
      <c r="M814" s="72"/>
      <c r="N814" s="68">
        <v>72686</v>
      </c>
      <c r="O814" s="68">
        <v>72686</v>
      </c>
      <c r="P814" s="68">
        <v>72686</v>
      </c>
      <c r="Q814" s="68">
        <v>72686</v>
      </c>
      <c r="R814" s="72" t="s">
        <v>6331</v>
      </c>
      <c r="S814" s="72" t="s">
        <v>3058</v>
      </c>
      <c r="T814" s="70">
        <f>IF(Exts[cTB52]=DATE(2099,1,1), 0, IF(Exts[minV]&gt;52, 1, 2))</f>
        <v>0</v>
      </c>
      <c r="U814" s="69">
        <f t="shared" si="26"/>
        <v>0</v>
      </c>
      <c r="V814" s="69">
        <f>IF(Exts[cTB60]=DATE(2099,1,1), 0, IF(Exts[minV]&gt;60.9, 1, 2))</f>
        <v>0</v>
      </c>
      <c r="W814" s="70">
        <f>IF(Exts[cTB61-67]=DATE(2099,1,1), 0, IF(Exts[minV]&gt;67.9, 1, 2))</f>
        <v>0</v>
      </c>
      <c r="X814" s="70">
        <f>IF( OR( Exts[cTB68]=DATE(2099,1,1), Exts[Mext]=0 ), 0, IF( OR( Exts[maxV]&lt;68, Exts[minV]&gt;68 ), 2, 3)  )</f>
        <v>0</v>
      </c>
      <c r="Y814" s="71">
        <f>IF(SUBTOTAL(3,Exts[avgusers]),Exts[avgusers],0)</f>
        <v>6</v>
      </c>
      <c r="Z814" s="69">
        <f ca="1">IF(SUBTOTAL(3,Exts[CurVersion]),TODAY()-Exts[CurVersion],0)</f>
        <v>1924</v>
      </c>
      <c r="AA814" s="69">
        <f>IF(Exts[cTB52]=DATE(2099,1,1), 0, Exts[cTB52]-$AA$6)</f>
        <v>0</v>
      </c>
      <c r="AB814" s="69">
        <f>IF(Exts[[#This Row],[cTB60]]=DATE(2099,1,1), 0, Exts[[#This Row],[cTB60]]-$AA$7)</f>
        <v>0</v>
      </c>
      <c r="AC814" s="69">
        <f>IF(Exts[[#This Row],[cTB68]]=DATE(2099,1,1), 0, Exts[[#This Row],[cTB68]]-$AA$8)</f>
        <v>0</v>
      </c>
      <c r="AD814" s="70">
        <f t="shared" si="27"/>
        <v>796</v>
      </c>
      <c r="AE814" s="70"/>
      <c r="AF814" s="70">
        <f>IF(Exts[[#This Row],[OID]], INDEX( Exts[], MATCH(Exts[[#This Row],[OID]],Exts[ID],0), MATCH("avgusers", Exts[#Headers],0) )+1, Exts[[#This Row],[avgusers]])</f>
        <v>6</v>
      </c>
      <c r="AG814" s="70"/>
      <c r="AH814" s="70"/>
      <c r="AI814" s="70"/>
    </row>
    <row r="815" spans="1:35" x14ac:dyDescent="0.35">
      <c r="A815" s="72">
        <v>586560</v>
      </c>
      <c r="B815" s="72" t="s">
        <v>1439</v>
      </c>
      <c r="C815" s="72">
        <v>6</v>
      </c>
      <c r="D815" s="72">
        <v>22</v>
      </c>
      <c r="E815" s="68">
        <v>42070</v>
      </c>
      <c r="F815" s="72">
        <v>0.3</v>
      </c>
      <c r="G815" s="72">
        <v>39</v>
      </c>
      <c r="H815" s="72">
        <v>0</v>
      </c>
      <c r="I815" s="72">
        <v>1</v>
      </c>
      <c r="J815" s="72" t="s">
        <v>1440</v>
      </c>
      <c r="K815" s="72">
        <v>11480740</v>
      </c>
      <c r="L815" s="72"/>
      <c r="M815" s="72"/>
      <c r="N815" s="68">
        <v>72686</v>
      </c>
      <c r="O815" s="68">
        <v>72686</v>
      </c>
      <c r="P815" s="68">
        <v>72686</v>
      </c>
      <c r="Q815" s="68">
        <v>72686</v>
      </c>
      <c r="R815" s="72" t="s">
        <v>6404</v>
      </c>
      <c r="S815" s="72" t="s">
        <v>3058</v>
      </c>
      <c r="T815" s="70">
        <f>IF(Exts[cTB52]=DATE(2099,1,1), 0, IF(Exts[minV]&gt;52, 1, 2))</f>
        <v>0</v>
      </c>
      <c r="U815" s="69">
        <f t="shared" si="26"/>
        <v>0</v>
      </c>
      <c r="V815" s="69">
        <f>IF(Exts[cTB60]=DATE(2099,1,1), 0, IF(Exts[minV]&gt;60.9, 1, 2))</f>
        <v>0</v>
      </c>
      <c r="W815" s="70">
        <f>IF(Exts[cTB61-67]=DATE(2099,1,1), 0, IF(Exts[minV]&gt;67.9, 1, 2))</f>
        <v>0</v>
      </c>
      <c r="X815" s="70">
        <f>IF( OR( Exts[cTB68]=DATE(2099,1,1), Exts[Mext]=0 ), 0, IF( OR( Exts[maxV]&lt;68, Exts[minV]&gt;68 ), 2, 3)  )</f>
        <v>0</v>
      </c>
      <c r="Y815" s="71">
        <f>IF(SUBTOTAL(3,Exts[avgusers]),Exts[avgusers],0)</f>
        <v>6</v>
      </c>
      <c r="Z815" s="69">
        <f ca="1">IF(SUBTOTAL(3,Exts[CurVersion]),TODAY()-Exts[CurVersion],0)</f>
        <v>1655</v>
      </c>
      <c r="AA815" s="69">
        <f>IF(Exts[cTB52]=DATE(2099,1,1), 0, Exts[cTB52]-$AA$6)</f>
        <v>0</v>
      </c>
      <c r="AB815" s="69">
        <f>IF(Exts[[#This Row],[cTB60]]=DATE(2099,1,1), 0, Exts[[#This Row],[cTB60]]-$AA$7)</f>
        <v>0</v>
      </c>
      <c r="AC815" s="69">
        <f>IF(Exts[[#This Row],[cTB68]]=DATE(2099,1,1), 0, Exts[[#This Row],[cTB68]]-$AA$8)</f>
        <v>0</v>
      </c>
      <c r="AD815" s="70">
        <f t="shared" si="27"/>
        <v>797</v>
      </c>
      <c r="AE815" s="70"/>
      <c r="AF815" s="70">
        <f>IF(Exts[[#This Row],[OID]], INDEX( Exts[], MATCH(Exts[[#This Row],[OID]],Exts[ID],0), MATCH("avgusers", Exts[#Headers],0) )+1, Exts[[#This Row],[avgusers]])</f>
        <v>6</v>
      </c>
      <c r="AG815" s="70"/>
      <c r="AH815" s="70"/>
      <c r="AI815" s="70"/>
    </row>
    <row r="816" spans="1:35" x14ac:dyDescent="0.35">
      <c r="A816" s="72">
        <v>960552</v>
      </c>
      <c r="B816" s="72" t="s">
        <v>756</v>
      </c>
      <c r="C816" s="72">
        <v>6</v>
      </c>
      <c r="D816" s="72">
        <v>78</v>
      </c>
      <c r="E816" s="68">
        <v>43353</v>
      </c>
      <c r="F816" s="72">
        <v>50</v>
      </c>
      <c r="G816" s="72">
        <v>60</v>
      </c>
      <c r="H816" s="72">
        <v>0</v>
      </c>
      <c r="I816" s="72">
        <v>1</v>
      </c>
      <c r="J816" s="72" t="s">
        <v>384</v>
      </c>
      <c r="K816" s="72">
        <v>13911155</v>
      </c>
      <c r="L816" s="72"/>
      <c r="M816" s="72"/>
      <c r="N816" s="68">
        <v>43265</v>
      </c>
      <c r="O816" s="68">
        <v>43265</v>
      </c>
      <c r="P816" s="68">
        <v>72686</v>
      </c>
      <c r="Q816" s="68">
        <v>72686</v>
      </c>
      <c r="R816" s="72" t="s">
        <v>6662</v>
      </c>
      <c r="S816" s="72" t="s">
        <v>6663</v>
      </c>
      <c r="T816" s="70">
        <f>IF(Exts[cTB52]=DATE(2099,1,1), 0, IF(Exts[minV]&gt;52, 1, 2))</f>
        <v>2</v>
      </c>
      <c r="U816" s="69">
        <f t="shared" si="26"/>
        <v>1</v>
      </c>
      <c r="V816" s="69">
        <f>IF(Exts[cTB60]=DATE(2099,1,1), 0, IF(Exts[minV]&gt;60.9, 1, 2))</f>
        <v>2</v>
      </c>
      <c r="W816" s="70">
        <f>IF(Exts[cTB61-67]=DATE(2099,1,1), 0, IF(Exts[minV]&gt;67.9, 1, 2))</f>
        <v>0</v>
      </c>
      <c r="X816" s="70">
        <f>IF( OR( Exts[cTB68]=DATE(2099,1,1), Exts[Mext]=0 ), 0, IF( OR( Exts[maxV]&lt;68, Exts[minV]&gt;68 ), 2, 3)  )</f>
        <v>0</v>
      </c>
      <c r="Y816" s="71">
        <f>IF(SUBTOTAL(3,Exts[avgusers]),Exts[avgusers],0)</f>
        <v>6</v>
      </c>
      <c r="Z816" s="69">
        <f ca="1">IF(SUBTOTAL(3,Exts[CurVersion]),TODAY()-Exts[CurVersion],0)</f>
        <v>372</v>
      </c>
      <c r="AA816" s="69">
        <f>IF(Exts[cTB52]=DATE(2099,1,1), 0, Exts[cTB52]-$AA$6)</f>
        <v>467</v>
      </c>
      <c r="AB816" s="69">
        <f>IF(Exts[[#This Row],[cTB60]]=DATE(2099,1,1), 0, Exts[[#This Row],[cTB60]]-$AA$7)</f>
        <v>5</v>
      </c>
      <c r="AC816" s="69">
        <f>IF(Exts[[#This Row],[cTB68]]=DATE(2099,1,1), 0, Exts[[#This Row],[cTB68]]-$AA$8)</f>
        <v>0</v>
      </c>
      <c r="AD816" s="70">
        <f t="shared" si="27"/>
        <v>798</v>
      </c>
      <c r="AE816" s="70"/>
      <c r="AF816" s="70">
        <f>IF(Exts[[#This Row],[OID]], INDEX( Exts[], MATCH(Exts[[#This Row],[OID]],Exts[ID],0), MATCH("avgusers", Exts[#Headers],0) )+1, Exts[[#This Row],[avgusers]])</f>
        <v>6</v>
      </c>
      <c r="AG816" s="70"/>
      <c r="AH816" s="70"/>
      <c r="AI816" s="70"/>
    </row>
    <row r="817" spans="1:35" x14ac:dyDescent="0.35">
      <c r="A817" s="72">
        <v>985672</v>
      </c>
      <c r="B817" s="72" t="s">
        <v>1498</v>
      </c>
      <c r="C817" s="72">
        <v>6</v>
      </c>
      <c r="D817" s="72">
        <v>0</v>
      </c>
      <c r="E817" s="68">
        <v>43305</v>
      </c>
      <c r="F817" s="72">
        <v>24</v>
      </c>
      <c r="G817" s="72">
        <v>52</v>
      </c>
      <c r="H817" s="72">
        <v>0</v>
      </c>
      <c r="I817" s="72">
        <v>1</v>
      </c>
      <c r="J817" s="72" t="s">
        <v>1499</v>
      </c>
      <c r="K817" s="72">
        <v>14005831</v>
      </c>
      <c r="L817" s="72"/>
      <c r="M817" s="72"/>
      <c r="N817" s="68">
        <v>43301</v>
      </c>
      <c r="O817" s="68">
        <v>72686</v>
      </c>
      <c r="P817" s="68">
        <v>72686</v>
      </c>
      <c r="Q817" s="68">
        <v>72686</v>
      </c>
      <c r="R817" s="72" t="s">
        <v>6673</v>
      </c>
      <c r="S817" s="72" t="s">
        <v>3058</v>
      </c>
      <c r="T817" s="70">
        <f>IF(Exts[cTB52]=DATE(2099,1,1), 0, IF(Exts[minV]&gt;52, 1, 2))</f>
        <v>2</v>
      </c>
      <c r="U817" s="69">
        <f t="shared" si="26"/>
        <v>0</v>
      </c>
      <c r="V817" s="69">
        <f>IF(Exts[cTB60]=DATE(2099,1,1), 0, IF(Exts[minV]&gt;60.9, 1, 2))</f>
        <v>0</v>
      </c>
      <c r="W817" s="70">
        <f>IF(Exts[cTB61-67]=DATE(2099,1,1), 0, IF(Exts[minV]&gt;67.9, 1, 2))</f>
        <v>0</v>
      </c>
      <c r="X817" s="70">
        <f>IF( OR( Exts[cTB68]=DATE(2099,1,1), Exts[Mext]=0 ), 0, IF( OR( Exts[maxV]&lt;68, Exts[minV]&gt;68 ), 2, 3)  )</f>
        <v>0</v>
      </c>
      <c r="Y817" s="71">
        <f>IF(SUBTOTAL(3,Exts[avgusers]),Exts[avgusers],0)</f>
        <v>6</v>
      </c>
      <c r="Z817" s="69">
        <f ca="1">IF(SUBTOTAL(3,Exts[CurVersion]),TODAY()-Exts[CurVersion],0)</f>
        <v>420</v>
      </c>
      <c r="AA817" s="69">
        <f>IF(Exts[cTB52]=DATE(2099,1,1), 0, Exts[cTB52]-$AA$6)</f>
        <v>503</v>
      </c>
      <c r="AB817" s="69">
        <f>IF(Exts[[#This Row],[cTB60]]=DATE(2099,1,1), 0, Exts[[#This Row],[cTB60]]-$AA$7)</f>
        <v>0</v>
      </c>
      <c r="AC817" s="69">
        <f>IF(Exts[[#This Row],[cTB68]]=DATE(2099,1,1), 0, Exts[[#This Row],[cTB68]]-$AA$8)</f>
        <v>0</v>
      </c>
      <c r="AD817" s="70">
        <f t="shared" si="27"/>
        <v>799</v>
      </c>
      <c r="AE817" s="70"/>
      <c r="AF817" s="70">
        <f>IF(Exts[[#This Row],[OID]], INDEX( Exts[], MATCH(Exts[[#This Row],[OID]],Exts[ID],0), MATCH("avgusers", Exts[#Headers],0) )+1, Exts[[#This Row],[avgusers]])</f>
        <v>6</v>
      </c>
      <c r="AG817" s="70"/>
      <c r="AH817" s="70"/>
      <c r="AI817" s="70"/>
    </row>
    <row r="818" spans="1:35" x14ac:dyDescent="0.35">
      <c r="A818" s="72">
        <v>1330</v>
      </c>
      <c r="B818" s="72" t="s">
        <v>1503</v>
      </c>
      <c r="C818" s="72">
        <v>5</v>
      </c>
      <c r="D818" s="72">
        <v>29</v>
      </c>
      <c r="E818" s="68">
        <v>39619</v>
      </c>
      <c r="F818" s="72">
        <v>1</v>
      </c>
      <c r="G818" s="72">
        <v>3</v>
      </c>
      <c r="H818" s="72">
        <v>0</v>
      </c>
      <c r="I818" s="72">
        <v>3</v>
      </c>
      <c r="J818" s="72" t="s">
        <v>1504</v>
      </c>
      <c r="K818" s="72">
        <v>253</v>
      </c>
      <c r="L818" s="72">
        <v>6709</v>
      </c>
      <c r="M818" s="72">
        <v>9201</v>
      </c>
      <c r="N818" s="68">
        <v>72686</v>
      </c>
      <c r="O818" s="68">
        <v>72686</v>
      </c>
      <c r="P818" s="68">
        <v>72686</v>
      </c>
      <c r="Q818" s="68">
        <v>72686</v>
      </c>
      <c r="R818" s="72" t="s">
        <v>5044</v>
      </c>
      <c r="S818" s="72" t="s">
        <v>3058</v>
      </c>
      <c r="T818" s="70">
        <f>IF(Exts[cTB52]=DATE(2099,1,1), 0, IF(Exts[minV]&gt;52, 1, 2))</f>
        <v>0</v>
      </c>
      <c r="U818" s="69">
        <f t="shared" si="26"/>
        <v>0</v>
      </c>
      <c r="V818" s="69">
        <f>IF(Exts[cTB60]=DATE(2099,1,1), 0, IF(Exts[minV]&gt;60.9, 1, 2))</f>
        <v>0</v>
      </c>
      <c r="W818" s="70">
        <f>IF(Exts[cTB61-67]=DATE(2099,1,1), 0, IF(Exts[minV]&gt;67.9, 1, 2))</f>
        <v>0</v>
      </c>
      <c r="X818" s="70">
        <f>IF( OR( Exts[cTB68]=DATE(2099,1,1), Exts[Mext]=0 ), 0, IF( OR( Exts[maxV]&lt;68, Exts[minV]&gt;68 ), 2, 3)  )</f>
        <v>0</v>
      </c>
      <c r="Y818" s="71">
        <f>IF(SUBTOTAL(3,Exts[avgusers]),Exts[avgusers],0)</f>
        <v>5</v>
      </c>
      <c r="Z818" s="69">
        <f ca="1">IF(SUBTOTAL(3,Exts[CurVersion]),TODAY()-Exts[CurVersion],0)</f>
        <v>4106</v>
      </c>
      <c r="AA818" s="69">
        <f>IF(Exts[cTB52]=DATE(2099,1,1), 0, Exts[cTB52]-$AA$6)</f>
        <v>0</v>
      </c>
      <c r="AB818" s="69">
        <f>IF(Exts[[#This Row],[cTB60]]=DATE(2099,1,1), 0, Exts[[#This Row],[cTB60]]-$AA$7)</f>
        <v>0</v>
      </c>
      <c r="AC818" s="69">
        <f>IF(Exts[[#This Row],[cTB68]]=DATE(2099,1,1), 0, Exts[[#This Row],[cTB68]]-$AA$8)</f>
        <v>0</v>
      </c>
      <c r="AD818" s="70">
        <f t="shared" si="27"/>
        <v>800</v>
      </c>
      <c r="AE818" s="70"/>
      <c r="AF818" s="70">
        <f>IF(Exts[[#This Row],[OID]], INDEX( Exts[], MATCH(Exts[[#This Row],[OID]],Exts[ID],0), MATCH("avgusers", Exts[#Headers],0) )+1, Exts[[#This Row],[avgusers]])</f>
        <v>5</v>
      </c>
      <c r="AG818" s="70"/>
      <c r="AH818" s="70"/>
      <c r="AI818" s="70"/>
    </row>
    <row r="819" spans="1:35" x14ac:dyDescent="0.35">
      <c r="A819" s="72">
        <v>2692</v>
      </c>
      <c r="B819" s="72" t="s">
        <v>734</v>
      </c>
      <c r="C819" s="72">
        <v>5</v>
      </c>
      <c r="D819" s="72">
        <v>119</v>
      </c>
      <c r="E819" s="68">
        <v>39296</v>
      </c>
      <c r="F819" s="72">
        <v>1.5</v>
      </c>
      <c r="G819" s="72">
        <v>2</v>
      </c>
      <c r="H819" s="72">
        <v>0</v>
      </c>
      <c r="I819" s="72">
        <v>2</v>
      </c>
      <c r="J819" s="72" t="s">
        <v>735</v>
      </c>
      <c r="K819" s="72">
        <v>17203</v>
      </c>
      <c r="L819" s="72">
        <v>1266645</v>
      </c>
      <c r="M819" s="72"/>
      <c r="N819" s="68">
        <v>72686</v>
      </c>
      <c r="O819" s="68">
        <v>72686</v>
      </c>
      <c r="P819" s="68">
        <v>72686</v>
      </c>
      <c r="Q819" s="68">
        <v>72686</v>
      </c>
      <c r="R819" s="72" t="s">
        <v>5151</v>
      </c>
      <c r="S819" s="72" t="s">
        <v>5152</v>
      </c>
      <c r="T819" s="70">
        <f>IF(Exts[cTB52]=DATE(2099,1,1), 0, IF(Exts[minV]&gt;52, 1, 2))</f>
        <v>0</v>
      </c>
      <c r="U819" s="69">
        <f t="shared" si="26"/>
        <v>0</v>
      </c>
      <c r="V819" s="69">
        <f>IF(Exts[cTB60]=DATE(2099,1,1), 0, IF(Exts[minV]&gt;60.9, 1, 2))</f>
        <v>0</v>
      </c>
      <c r="W819" s="70">
        <f>IF(Exts[cTB61-67]=DATE(2099,1,1), 0, IF(Exts[minV]&gt;67.9, 1, 2))</f>
        <v>0</v>
      </c>
      <c r="X819" s="70">
        <f>IF( OR( Exts[cTB68]=DATE(2099,1,1), Exts[Mext]=0 ), 0, IF( OR( Exts[maxV]&lt;68, Exts[minV]&gt;68 ), 2, 3)  )</f>
        <v>0</v>
      </c>
      <c r="Y819" s="71">
        <f>IF(SUBTOTAL(3,Exts[avgusers]),Exts[avgusers],0)</f>
        <v>5</v>
      </c>
      <c r="Z819" s="69">
        <f ca="1">IF(SUBTOTAL(3,Exts[CurVersion]),TODAY()-Exts[CurVersion],0)</f>
        <v>4429</v>
      </c>
      <c r="AA819" s="69">
        <f>IF(Exts[cTB52]=DATE(2099,1,1), 0, Exts[cTB52]-$AA$6)</f>
        <v>0</v>
      </c>
      <c r="AB819" s="69">
        <f>IF(Exts[[#This Row],[cTB60]]=DATE(2099,1,1), 0, Exts[[#This Row],[cTB60]]-$AA$7)</f>
        <v>0</v>
      </c>
      <c r="AC819" s="69">
        <f>IF(Exts[[#This Row],[cTB68]]=DATE(2099,1,1), 0, Exts[[#This Row],[cTB68]]-$AA$8)</f>
        <v>0</v>
      </c>
      <c r="AD819" s="70">
        <f t="shared" si="27"/>
        <v>801</v>
      </c>
      <c r="AE819" s="70"/>
      <c r="AF819" s="70">
        <f>IF(Exts[[#This Row],[OID]], INDEX( Exts[], MATCH(Exts[[#This Row],[OID]],Exts[ID],0), MATCH("avgusers", Exts[#Headers],0) )+1, Exts[[#This Row],[avgusers]])</f>
        <v>5</v>
      </c>
      <c r="AG819" s="70"/>
      <c r="AH819" s="70"/>
      <c r="AI819" s="70"/>
    </row>
    <row r="820" spans="1:35" x14ac:dyDescent="0.35">
      <c r="A820" s="72">
        <v>4003</v>
      </c>
      <c r="B820" s="72" t="s">
        <v>733</v>
      </c>
      <c r="C820" s="72">
        <v>5</v>
      </c>
      <c r="D820" s="72">
        <v>68</v>
      </c>
      <c r="E820" s="68">
        <v>39585</v>
      </c>
      <c r="F820" s="72">
        <v>1.5</v>
      </c>
      <c r="G820" s="72">
        <v>2</v>
      </c>
      <c r="H820" s="72">
        <v>0</v>
      </c>
      <c r="I820" s="72">
        <v>1</v>
      </c>
      <c r="J820" s="72" t="s">
        <v>371</v>
      </c>
      <c r="K820" s="72">
        <v>78130</v>
      </c>
      <c r="L820" s="72"/>
      <c r="M820" s="72"/>
      <c r="N820" s="68">
        <v>72686</v>
      </c>
      <c r="O820" s="68">
        <v>72686</v>
      </c>
      <c r="P820" s="68">
        <v>72686</v>
      </c>
      <c r="Q820" s="68">
        <v>72686</v>
      </c>
      <c r="R820" s="72" t="s">
        <v>5224</v>
      </c>
      <c r="S820" s="72" t="s">
        <v>5225</v>
      </c>
      <c r="T820" s="70">
        <f>IF(Exts[cTB52]=DATE(2099,1,1), 0, IF(Exts[minV]&gt;52, 1, 2))</f>
        <v>0</v>
      </c>
      <c r="U820" s="69">
        <f t="shared" si="26"/>
        <v>0</v>
      </c>
      <c r="V820" s="69">
        <f>IF(Exts[cTB60]=DATE(2099,1,1), 0, IF(Exts[minV]&gt;60.9, 1, 2))</f>
        <v>0</v>
      </c>
      <c r="W820" s="70">
        <f>IF(Exts[cTB61-67]=DATE(2099,1,1), 0, IF(Exts[minV]&gt;67.9, 1, 2))</f>
        <v>0</v>
      </c>
      <c r="X820" s="70">
        <f>IF( OR( Exts[cTB68]=DATE(2099,1,1), Exts[Mext]=0 ), 0, IF( OR( Exts[maxV]&lt;68, Exts[minV]&gt;68 ), 2, 3)  )</f>
        <v>0</v>
      </c>
      <c r="Y820" s="71">
        <f>IF(SUBTOTAL(3,Exts[avgusers]),Exts[avgusers],0)</f>
        <v>5</v>
      </c>
      <c r="Z820" s="69">
        <f ca="1">IF(SUBTOTAL(3,Exts[CurVersion]),TODAY()-Exts[CurVersion],0)</f>
        <v>4140</v>
      </c>
      <c r="AA820" s="69">
        <f>IF(Exts[cTB52]=DATE(2099,1,1), 0, Exts[cTB52]-$AA$6)</f>
        <v>0</v>
      </c>
      <c r="AB820" s="69">
        <f>IF(Exts[[#This Row],[cTB60]]=DATE(2099,1,1), 0, Exts[[#This Row],[cTB60]]-$AA$7)</f>
        <v>0</v>
      </c>
      <c r="AC820" s="69">
        <f>IF(Exts[[#This Row],[cTB68]]=DATE(2099,1,1), 0, Exts[[#This Row],[cTB68]]-$AA$8)</f>
        <v>0</v>
      </c>
      <c r="AD820" s="70">
        <f t="shared" si="27"/>
        <v>802</v>
      </c>
      <c r="AE820" s="70"/>
      <c r="AF820" s="70">
        <f>IF(Exts[[#This Row],[OID]], INDEX( Exts[], MATCH(Exts[[#This Row],[OID]],Exts[ID],0), MATCH("avgusers", Exts[#Headers],0) )+1, Exts[[#This Row],[avgusers]])</f>
        <v>5</v>
      </c>
      <c r="AG820" s="70"/>
      <c r="AH820" s="70"/>
      <c r="AI820" s="70"/>
    </row>
    <row r="821" spans="1:35" x14ac:dyDescent="0.35">
      <c r="A821" s="72">
        <v>159030</v>
      </c>
      <c r="B821" s="72" t="s">
        <v>1464</v>
      </c>
      <c r="C821" s="72">
        <v>5</v>
      </c>
      <c r="D821" s="72">
        <v>21</v>
      </c>
      <c r="E821" s="68">
        <v>40311</v>
      </c>
      <c r="F821" s="72">
        <v>3</v>
      </c>
      <c r="G821" s="72">
        <v>3.3</v>
      </c>
      <c r="H821" s="72">
        <v>0</v>
      </c>
      <c r="I821" s="72">
        <v>1</v>
      </c>
      <c r="J821" s="72" t="s">
        <v>1465</v>
      </c>
      <c r="K821" s="72">
        <v>1707673</v>
      </c>
      <c r="L821" s="72"/>
      <c r="M821" s="72"/>
      <c r="N821" s="68">
        <v>72686</v>
      </c>
      <c r="O821" s="68">
        <v>72686</v>
      </c>
      <c r="P821" s="68">
        <v>72686</v>
      </c>
      <c r="Q821" s="68">
        <v>72686</v>
      </c>
      <c r="R821" s="72" t="s">
        <v>5675</v>
      </c>
      <c r="S821" s="72" t="s">
        <v>6776</v>
      </c>
      <c r="T821" s="70">
        <f>IF(Exts[cTB52]=DATE(2099,1,1), 0, IF(Exts[minV]&gt;52, 1, 2))</f>
        <v>0</v>
      </c>
      <c r="U821" s="69">
        <f t="shared" si="26"/>
        <v>0</v>
      </c>
      <c r="V821" s="69">
        <f>IF(Exts[cTB60]=DATE(2099,1,1), 0, IF(Exts[minV]&gt;60.9, 1, 2))</f>
        <v>0</v>
      </c>
      <c r="W821" s="70">
        <f>IF(Exts[cTB61-67]=DATE(2099,1,1), 0, IF(Exts[minV]&gt;67.9, 1, 2))</f>
        <v>0</v>
      </c>
      <c r="X821" s="70">
        <f>IF( OR( Exts[cTB68]=DATE(2099,1,1), Exts[Mext]=0 ), 0, IF( OR( Exts[maxV]&lt;68, Exts[minV]&gt;68 ), 2, 3)  )</f>
        <v>0</v>
      </c>
      <c r="Y821" s="71">
        <f>IF(SUBTOTAL(3,Exts[avgusers]),Exts[avgusers],0)</f>
        <v>5</v>
      </c>
      <c r="Z821" s="69">
        <f ca="1">IF(SUBTOTAL(3,Exts[CurVersion]),TODAY()-Exts[CurVersion],0)</f>
        <v>3414</v>
      </c>
      <c r="AA821" s="69">
        <f>IF(Exts[cTB52]=DATE(2099,1,1), 0, Exts[cTB52]-$AA$6)</f>
        <v>0</v>
      </c>
      <c r="AB821" s="69">
        <f>IF(Exts[[#This Row],[cTB60]]=DATE(2099,1,1), 0, Exts[[#This Row],[cTB60]]-$AA$7)</f>
        <v>0</v>
      </c>
      <c r="AC821" s="69">
        <f>IF(Exts[[#This Row],[cTB68]]=DATE(2099,1,1), 0, Exts[[#This Row],[cTB68]]-$AA$8)</f>
        <v>0</v>
      </c>
      <c r="AD821" s="70">
        <f t="shared" si="27"/>
        <v>803</v>
      </c>
      <c r="AE821" s="70"/>
      <c r="AF821" s="70">
        <f>IF(Exts[[#This Row],[OID]], INDEX( Exts[], MATCH(Exts[[#This Row],[OID]],Exts[ID],0), MATCH("avgusers", Exts[#Headers],0) )+1, Exts[[#This Row],[avgusers]])</f>
        <v>5</v>
      </c>
      <c r="AG821" s="70"/>
      <c r="AH821" s="70"/>
      <c r="AI821" s="70"/>
    </row>
    <row r="822" spans="1:35" x14ac:dyDescent="0.35">
      <c r="A822" s="72">
        <v>285274</v>
      </c>
      <c r="B822" s="72" t="s">
        <v>1399</v>
      </c>
      <c r="C822" s="72">
        <v>5</v>
      </c>
      <c r="D822" s="72">
        <v>38</v>
      </c>
      <c r="E822" s="68">
        <v>41869</v>
      </c>
      <c r="F822" s="72">
        <v>3.3</v>
      </c>
      <c r="G822" s="72">
        <v>40</v>
      </c>
      <c r="H822" s="72">
        <v>0</v>
      </c>
      <c r="I822" s="72">
        <v>1</v>
      </c>
      <c r="J822" s="72" t="s">
        <v>149</v>
      </c>
      <c r="K822" s="72">
        <v>1093194</v>
      </c>
      <c r="L822" s="72"/>
      <c r="M822" s="72"/>
      <c r="N822" s="68">
        <v>72686</v>
      </c>
      <c r="O822" s="68">
        <v>72686</v>
      </c>
      <c r="P822" s="68">
        <v>72686</v>
      </c>
      <c r="Q822" s="68">
        <v>72686</v>
      </c>
      <c r="R822" s="72" t="s">
        <v>5798</v>
      </c>
      <c r="S822" s="72" t="s">
        <v>3058</v>
      </c>
      <c r="T822" s="70">
        <f>IF(Exts[cTB52]=DATE(2099,1,1), 0, IF(Exts[minV]&gt;52, 1, 2))</f>
        <v>0</v>
      </c>
      <c r="U822" s="69">
        <f t="shared" si="26"/>
        <v>0</v>
      </c>
      <c r="V822" s="69">
        <f>IF(Exts[cTB60]=DATE(2099,1,1), 0, IF(Exts[minV]&gt;60.9, 1, 2))</f>
        <v>0</v>
      </c>
      <c r="W822" s="70">
        <f>IF(Exts[cTB61-67]=DATE(2099,1,1), 0, IF(Exts[minV]&gt;67.9, 1, 2))</f>
        <v>0</v>
      </c>
      <c r="X822" s="70">
        <f>IF( OR( Exts[cTB68]=DATE(2099,1,1), Exts[Mext]=0 ), 0, IF( OR( Exts[maxV]&lt;68, Exts[minV]&gt;68 ), 2, 3)  )</f>
        <v>0</v>
      </c>
      <c r="Y822" s="71">
        <f>IF(SUBTOTAL(3,Exts[avgusers]),Exts[avgusers],0)</f>
        <v>5</v>
      </c>
      <c r="Z822" s="69">
        <f ca="1">IF(SUBTOTAL(3,Exts[CurVersion]),TODAY()-Exts[CurVersion],0)</f>
        <v>1856</v>
      </c>
      <c r="AA822" s="69">
        <f>IF(Exts[cTB52]=DATE(2099,1,1), 0, Exts[cTB52]-$AA$6)</f>
        <v>0</v>
      </c>
      <c r="AB822" s="69">
        <f>IF(Exts[[#This Row],[cTB60]]=DATE(2099,1,1), 0, Exts[[#This Row],[cTB60]]-$AA$7)</f>
        <v>0</v>
      </c>
      <c r="AC822" s="69">
        <f>IF(Exts[[#This Row],[cTB68]]=DATE(2099,1,1), 0, Exts[[#This Row],[cTB68]]-$AA$8)</f>
        <v>0</v>
      </c>
      <c r="AD822" s="70">
        <f t="shared" si="27"/>
        <v>804</v>
      </c>
      <c r="AE822" s="70"/>
      <c r="AF822" s="70">
        <f>IF(Exts[[#This Row],[OID]], INDEX( Exts[], MATCH(Exts[[#This Row],[OID]],Exts[ID],0), MATCH("avgusers", Exts[#Headers],0) )+1, Exts[[#This Row],[avgusers]])</f>
        <v>5</v>
      </c>
      <c r="AG822" s="70"/>
      <c r="AH822" s="70"/>
      <c r="AI822" s="70"/>
    </row>
    <row r="823" spans="1:35" x14ac:dyDescent="0.35">
      <c r="A823" s="72">
        <v>317264</v>
      </c>
      <c r="B823" s="72" t="s">
        <v>1389</v>
      </c>
      <c r="C823" s="72">
        <v>5</v>
      </c>
      <c r="D823" s="72">
        <v>23</v>
      </c>
      <c r="E823" s="68">
        <v>40709</v>
      </c>
      <c r="F823" s="72">
        <v>2</v>
      </c>
      <c r="G823" s="72">
        <v>3.3</v>
      </c>
      <c r="H823" s="72">
        <v>0</v>
      </c>
      <c r="I823" s="72">
        <v>1</v>
      </c>
      <c r="J823" s="72" t="s">
        <v>996</v>
      </c>
      <c r="K823" s="72">
        <v>5758310</v>
      </c>
      <c r="L823" s="72"/>
      <c r="M823" s="72"/>
      <c r="N823" s="68">
        <v>72686</v>
      </c>
      <c r="O823" s="68">
        <v>72686</v>
      </c>
      <c r="P823" s="68">
        <v>72686</v>
      </c>
      <c r="Q823" s="68">
        <v>72686</v>
      </c>
      <c r="R823" s="72" t="s">
        <v>5848</v>
      </c>
      <c r="S823" s="72" t="s">
        <v>3058</v>
      </c>
      <c r="T823" s="70">
        <f>IF(Exts[cTB52]=DATE(2099,1,1), 0, IF(Exts[minV]&gt;52, 1, 2))</f>
        <v>0</v>
      </c>
      <c r="U823" s="69">
        <f t="shared" si="26"/>
        <v>0</v>
      </c>
      <c r="V823" s="69">
        <f>IF(Exts[cTB60]=DATE(2099,1,1), 0, IF(Exts[minV]&gt;60.9, 1, 2))</f>
        <v>0</v>
      </c>
      <c r="W823" s="70">
        <f>IF(Exts[cTB61-67]=DATE(2099,1,1), 0, IF(Exts[minV]&gt;67.9, 1, 2))</f>
        <v>0</v>
      </c>
      <c r="X823" s="70">
        <f>IF( OR( Exts[cTB68]=DATE(2099,1,1), Exts[Mext]=0 ), 0, IF( OR( Exts[maxV]&lt;68, Exts[minV]&gt;68 ), 2, 3)  )</f>
        <v>0</v>
      </c>
      <c r="Y823" s="71">
        <f>IF(SUBTOTAL(3,Exts[avgusers]),Exts[avgusers],0)</f>
        <v>5</v>
      </c>
      <c r="Z823" s="69">
        <f ca="1">IF(SUBTOTAL(3,Exts[CurVersion]),TODAY()-Exts[CurVersion],0)</f>
        <v>3016</v>
      </c>
      <c r="AA823" s="69">
        <f>IF(Exts[cTB52]=DATE(2099,1,1), 0, Exts[cTB52]-$AA$6)</f>
        <v>0</v>
      </c>
      <c r="AB823" s="69">
        <f>IF(Exts[[#This Row],[cTB60]]=DATE(2099,1,1), 0, Exts[[#This Row],[cTB60]]-$AA$7)</f>
        <v>0</v>
      </c>
      <c r="AC823" s="69">
        <f>IF(Exts[[#This Row],[cTB68]]=DATE(2099,1,1), 0, Exts[[#This Row],[cTB68]]-$AA$8)</f>
        <v>0</v>
      </c>
      <c r="AD823" s="70">
        <f t="shared" si="27"/>
        <v>805</v>
      </c>
      <c r="AE823" s="70"/>
      <c r="AF823" s="70">
        <f>IF(Exts[[#This Row],[OID]], INDEX( Exts[], MATCH(Exts[[#This Row],[OID]],Exts[ID],0), MATCH("avgusers", Exts[#Headers],0) )+1, Exts[[#This Row],[avgusers]])</f>
        <v>5</v>
      </c>
      <c r="AG823" s="70"/>
      <c r="AH823" s="70"/>
      <c r="AI823" s="70"/>
    </row>
    <row r="824" spans="1:35" x14ac:dyDescent="0.35">
      <c r="A824" s="72">
        <v>368130</v>
      </c>
      <c r="B824" s="72" t="s">
        <v>1375</v>
      </c>
      <c r="C824" s="72">
        <v>5</v>
      </c>
      <c r="D824" s="72">
        <v>32</v>
      </c>
      <c r="E824" s="68">
        <v>41656</v>
      </c>
      <c r="F824" s="72">
        <v>1</v>
      </c>
      <c r="G824" s="72">
        <v>31</v>
      </c>
      <c r="H824" s="72">
        <v>0</v>
      </c>
      <c r="I824" s="72">
        <v>1</v>
      </c>
      <c r="J824" s="72" t="s">
        <v>1376</v>
      </c>
      <c r="K824" s="72">
        <v>6143791</v>
      </c>
      <c r="L824" s="72"/>
      <c r="M824" s="72"/>
      <c r="N824" s="68">
        <v>72686</v>
      </c>
      <c r="O824" s="68">
        <v>72686</v>
      </c>
      <c r="P824" s="68">
        <v>72686</v>
      </c>
      <c r="Q824" s="68">
        <v>72686</v>
      </c>
      <c r="R824" s="72" t="s">
        <v>6000</v>
      </c>
      <c r="S824" s="72" t="s">
        <v>3058</v>
      </c>
      <c r="T824" s="70">
        <f>IF(Exts[cTB52]=DATE(2099,1,1), 0, IF(Exts[minV]&gt;52, 1, 2))</f>
        <v>0</v>
      </c>
      <c r="U824" s="69">
        <f t="shared" si="26"/>
        <v>0</v>
      </c>
      <c r="V824" s="69">
        <f>IF(Exts[cTB60]=DATE(2099,1,1), 0, IF(Exts[minV]&gt;60.9, 1, 2))</f>
        <v>0</v>
      </c>
      <c r="W824" s="70">
        <f>IF(Exts[cTB61-67]=DATE(2099,1,1), 0, IF(Exts[minV]&gt;67.9, 1, 2))</f>
        <v>0</v>
      </c>
      <c r="X824" s="70">
        <f>IF( OR( Exts[cTB68]=DATE(2099,1,1), Exts[Mext]=0 ), 0, IF( OR( Exts[maxV]&lt;68, Exts[minV]&gt;68 ), 2, 3)  )</f>
        <v>0</v>
      </c>
      <c r="Y824" s="71">
        <f>IF(SUBTOTAL(3,Exts[avgusers]),Exts[avgusers],0)</f>
        <v>5</v>
      </c>
      <c r="Z824" s="69">
        <f ca="1">IF(SUBTOTAL(3,Exts[CurVersion]),TODAY()-Exts[CurVersion],0)</f>
        <v>2069</v>
      </c>
      <c r="AA824" s="69">
        <f>IF(Exts[cTB52]=DATE(2099,1,1), 0, Exts[cTB52]-$AA$6)</f>
        <v>0</v>
      </c>
      <c r="AB824" s="69">
        <f>IF(Exts[[#This Row],[cTB60]]=DATE(2099,1,1), 0, Exts[[#This Row],[cTB60]]-$AA$7)</f>
        <v>0</v>
      </c>
      <c r="AC824" s="69">
        <f>IF(Exts[[#This Row],[cTB68]]=DATE(2099,1,1), 0, Exts[[#This Row],[cTB68]]-$AA$8)</f>
        <v>0</v>
      </c>
      <c r="AD824" s="70">
        <f t="shared" si="27"/>
        <v>806</v>
      </c>
      <c r="AE824" s="70"/>
      <c r="AF824" s="70">
        <f>IF(Exts[[#This Row],[OID]], INDEX( Exts[], MATCH(Exts[[#This Row],[OID]],Exts[ID],0), MATCH("avgusers", Exts[#Headers],0) )+1, Exts[[#This Row],[avgusers]])</f>
        <v>5</v>
      </c>
      <c r="AG824" s="70"/>
      <c r="AH824" s="70"/>
      <c r="AI824" s="70"/>
    </row>
    <row r="825" spans="1:35" x14ac:dyDescent="0.35">
      <c r="A825" s="72">
        <v>377970</v>
      </c>
      <c r="B825" s="72" t="s">
        <v>1462</v>
      </c>
      <c r="C825" s="72">
        <v>5</v>
      </c>
      <c r="D825" s="72">
        <v>21</v>
      </c>
      <c r="E825" s="68">
        <v>41457</v>
      </c>
      <c r="F825" s="72">
        <v>22</v>
      </c>
      <c r="G825" s="72">
        <v>31</v>
      </c>
      <c r="H825" s="72">
        <v>0</v>
      </c>
      <c r="I825" s="72">
        <v>1</v>
      </c>
      <c r="J825" s="72" t="s">
        <v>1463</v>
      </c>
      <c r="K825" s="72">
        <v>6263054</v>
      </c>
      <c r="L825" s="72"/>
      <c r="M825" s="72"/>
      <c r="N825" s="68">
        <v>72686</v>
      </c>
      <c r="O825" s="68">
        <v>72686</v>
      </c>
      <c r="P825" s="68">
        <v>72686</v>
      </c>
      <c r="Q825" s="68">
        <v>72686</v>
      </c>
      <c r="R825" s="72" t="s">
        <v>6049</v>
      </c>
      <c r="S825" s="72" t="s">
        <v>3058</v>
      </c>
      <c r="T825" s="70">
        <f>IF(Exts[cTB52]=DATE(2099,1,1), 0, IF(Exts[minV]&gt;52, 1, 2))</f>
        <v>0</v>
      </c>
      <c r="U825" s="69">
        <f t="shared" si="26"/>
        <v>0</v>
      </c>
      <c r="V825" s="69">
        <f>IF(Exts[cTB60]=DATE(2099,1,1), 0, IF(Exts[minV]&gt;60.9, 1, 2))</f>
        <v>0</v>
      </c>
      <c r="W825" s="70">
        <f>IF(Exts[cTB61-67]=DATE(2099,1,1), 0, IF(Exts[minV]&gt;67.9, 1, 2))</f>
        <v>0</v>
      </c>
      <c r="X825" s="70">
        <f>IF( OR( Exts[cTB68]=DATE(2099,1,1), Exts[Mext]=0 ), 0, IF( OR( Exts[maxV]&lt;68, Exts[minV]&gt;68 ), 2, 3)  )</f>
        <v>0</v>
      </c>
      <c r="Y825" s="71">
        <f>IF(SUBTOTAL(3,Exts[avgusers]),Exts[avgusers],0)</f>
        <v>5</v>
      </c>
      <c r="Z825" s="69">
        <f ca="1">IF(SUBTOTAL(3,Exts[CurVersion]),TODAY()-Exts[CurVersion],0)</f>
        <v>2268</v>
      </c>
      <c r="AA825" s="69">
        <f>IF(Exts[cTB52]=DATE(2099,1,1), 0, Exts[cTB52]-$AA$6)</f>
        <v>0</v>
      </c>
      <c r="AB825" s="69">
        <f>IF(Exts[[#This Row],[cTB60]]=DATE(2099,1,1), 0, Exts[[#This Row],[cTB60]]-$AA$7)</f>
        <v>0</v>
      </c>
      <c r="AC825" s="69">
        <f>IF(Exts[[#This Row],[cTB68]]=DATE(2099,1,1), 0, Exts[[#This Row],[cTB68]]-$AA$8)</f>
        <v>0</v>
      </c>
      <c r="AD825" s="70">
        <f t="shared" si="27"/>
        <v>807</v>
      </c>
      <c r="AE825" s="70"/>
      <c r="AF825" s="70">
        <f>IF(Exts[[#This Row],[OID]], INDEX( Exts[], MATCH(Exts[[#This Row],[OID]],Exts[ID],0), MATCH("avgusers", Exts[#Headers],0) )+1, Exts[[#This Row],[avgusers]])</f>
        <v>5</v>
      </c>
      <c r="AG825" s="70"/>
      <c r="AH825" s="70"/>
      <c r="AI825" s="70"/>
    </row>
    <row r="826" spans="1:35" x14ac:dyDescent="0.35">
      <c r="A826" s="72">
        <v>388535</v>
      </c>
      <c r="B826" s="72" t="s">
        <v>1419</v>
      </c>
      <c r="C826" s="72">
        <v>5</v>
      </c>
      <c r="D826" s="72">
        <v>33</v>
      </c>
      <c r="E826" s="68">
        <v>41915</v>
      </c>
      <c r="F826" s="72">
        <v>14</v>
      </c>
      <c r="G826" s="72">
        <v>16</v>
      </c>
      <c r="H826" s="72">
        <v>0</v>
      </c>
      <c r="I826" s="72">
        <v>1</v>
      </c>
      <c r="J826" s="72" t="s">
        <v>1420</v>
      </c>
      <c r="K826" s="72">
        <v>1186</v>
      </c>
      <c r="L826" s="72"/>
      <c r="M826" s="72"/>
      <c r="N826" s="68">
        <v>72686</v>
      </c>
      <c r="O826" s="68">
        <v>72686</v>
      </c>
      <c r="P826" s="68">
        <v>72686</v>
      </c>
      <c r="Q826" s="68">
        <v>72686</v>
      </c>
      <c r="R826" s="72" t="s">
        <v>6064</v>
      </c>
      <c r="S826" s="72" t="s">
        <v>6065</v>
      </c>
      <c r="T826" s="70">
        <f>IF(Exts[cTB52]=DATE(2099,1,1), 0, IF(Exts[minV]&gt;52, 1, 2))</f>
        <v>0</v>
      </c>
      <c r="U826" s="69">
        <f t="shared" si="26"/>
        <v>0</v>
      </c>
      <c r="V826" s="69">
        <f>IF(Exts[cTB60]=DATE(2099,1,1), 0, IF(Exts[minV]&gt;60.9, 1, 2))</f>
        <v>0</v>
      </c>
      <c r="W826" s="70">
        <f>IF(Exts[cTB61-67]=DATE(2099,1,1), 0, IF(Exts[minV]&gt;67.9, 1, 2))</f>
        <v>0</v>
      </c>
      <c r="X826" s="70">
        <f>IF( OR( Exts[cTB68]=DATE(2099,1,1), Exts[Mext]=0 ), 0, IF( OR( Exts[maxV]&lt;68, Exts[minV]&gt;68 ), 2, 3)  )</f>
        <v>0</v>
      </c>
      <c r="Y826" s="71">
        <f>IF(SUBTOTAL(3,Exts[avgusers]),Exts[avgusers],0)</f>
        <v>5</v>
      </c>
      <c r="Z826" s="69">
        <f ca="1">IF(SUBTOTAL(3,Exts[CurVersion]),TODAY()-Exts[CurVersion],0)</f>
        <v>1810</v>
      </c>
      <c r="AA826" s="69">
        <f>IF(Exts[cTB52]=DATE(2099,1,1), 0, Exts[cTB52]-$AA$6)</f>
        <v>0</v>
      </c>
      <c r="AB826" s="69">
        <f>IF(Exts[[#This Row],[cTB60]]=DATE(2099,1,1), 0, Exts[[#This Row],[cTB60]]-$AA$7)</f>
        <v>0</v>
      </c>
      <c r="AC826" s="69">
        <f>IF(Exts[[#This Row],[cTB68]]=DATE(2099,1,1), 0, Exts[[#This Row],[cTB68]]-$AA$8)</f>
        <v>0</v>
      </c>
      <c r="AD826" s="70">
        <f t="shared" si="27"/>
        <v>808</v>
      </c>
      <c r="AE826" s="70"/>
      <c r="AF826" s="70">
        <f>IF(Exts[[#This Row],[OID]], INDEX( Exts[], MATCH(Exts[[#This Row],[OID]],Exts[ID],0), MATCH("avgusers", Exts[#Headers],0) )+1, Exts[[#This Row],[avgusers]])</f>
        <v>5</v>
      </c>
      <c r="AG826" s="70"/>
      <c r="AH826" s="70"/>
      <c r="AI826" s="70"/>
    </row>
    <row r="827" spans="1:35" x14ac:dyDescent="0.35">
      <c r="A827" s="72">
        <v>435028</v>
      </c>
      <c r="B827" s="72" t="s">
        <v>1428</v>
      </c>
      <c r="C827" s="72">
        <v>5</v>
      </c>
      <c r="D827" s="72">
        <v>23</v>
      </c>
      <c r="E827" s="68">
        <v>41504</v>
      </c>
      <c r="F827" s="72">
        <v>3</v>
      </c>
      <c r="G827" s="72">
        <v>17</v>
      </c>
      <c r="H827" s="72">
        <v>0</v>
      </c>
      <c r="I827" s="72">
        <v>1</v>
      </c>
      <c r="J827" s="72" t="s">
        <v>1429</v>
      </c>
      <c r="K827" s="72">
        <v>9875534</v>
      </c>
      <c r="L827" s="72"/>
      <c r="M827" s="72"/>
      <c r="N827" s="68">
        <v>72686</v>
      </c>
      <c r="O827" s="68">
        <v>72686</v>
      </c>
      <c r="P827" s="68">
        <v>72686</v>
      </c>
      <c r="Q827" s="68">
        <v>72686</v>
      </c>
      <c r="R827" s="72" t="s">
        <v>6178</v>
      </c>
      <c r="S827" s="72" t="s">
        <v>3058</v>
      </c>
      <c r="T827" s="70">
        <f>IF(Exts[cTB52]=DATE(2099,1,1), 0, IF(Exts[minV]&gt;52, 1, 2))</f>
        <v>0</v>
      </c>
      <c r="U827" s="69">
        <f t="shared" si="26"/>
        <v>0</v>
      </c>
      <c r="V827" s="69">
        <f>IF(Exts[cTB60]=DATE(2099,1,1), 0, IF(Exts[minV]&gt;60.9, 1, 2))</f>
        <v>0</v>
      </c>
      <c r="W827" s="70">
        <f>IF(Exts[cTB61-67]=DATE(2099,1,1), 0, IF(Exts[minV]&gt;67.9, 1, 2))</f>
        <v>0</v>
      </c>
      <c r="X827" s="70">
        <f>IF( OR( Exts[cTB68]=DATE(2099,1,1), Exts[Mext]=0 ), 0, IF( OR( Exts[maxV]&lt;68, Exts[minV]&gt;68 ), 2, 3)  )</f>
        <v>0</v>
      </c>
      <c r="Y827" s="71">
        <f>IF(SUBTOTAL(3,Exts[avgusers]),Exts[avgusers],0)</f>
        <v>5</v>
      </c>
      <c r="Z827" s="69">
        <f ca="1">IF(SUBTOTAL(3,Exts[CurVersion]),TODAY()-Exts[CurVersion],0)</f>
        <v>2221</v>
      </c>
      <c r="AA827" s="69">
        <f>IF(Exts[cTB52]=DATE(2099,1,1), 0, Exts[cTB52]-$AA$6)</f>
        <v>0</v>
      </c>
      <c r="AB827" s="69">
        <f>IF(Exts[[#This Row],[cTB60]]=DATE(2099,1,1), 0, Exts[[#This Row],[cTB60]]-$AA$7)</f>
        <v>0</v>
      </c>
      <c r="AC827" s="69">
        <f>IF(Exts[[#This Row],[cTB68]]=DATE(2099,1,1), 0, Exts[[#This Row],[cTB68]]-$AA$8)</f>
        <v>0</v>
      </c>
      <c r="AD827" s="70">
        <f t="shared" si="27"/>
        <v>809</v>
      </c>
      <c r="AE827" s="70"/>
      <c r="AF827" s="70">
        <f>IF(Exts[[#This Row],[OID]], INDEX( Exts[], MATCH(Exts[[#This Row],[OID]],Exts[ID],0), MATCH("avgusers", Exts[#Headers],0) )+1, Exts[[#This Row],[avgusers]])</f>
        <v>5</v>
      </c>
      <c r="AG827" s="70"/>
      <c r="AH827" s="70"/>
      <c r="AI827" s="70"/>
    </row>
    <row r="828" spans="1:35" x14ac:dyDescent="0.35">
      <c r="A828" s="72">
        <v>442752</v>
      </c>
      <c r="B828" s="72" t="s">
        <v>1409</v>
      </c>
      <c r="C828" s="72">
        <v>5</v>
      </c>
      <c r="D828" s="72">
        <v>21</v>
      </c>
      <c r="E828" s="68">
        <v>41437</v>
      </c>
      <c r="F828" s="72">
        <v>17</v>
      </c>
      <c r="G828" s="72">
        <v>17</v>
      </c>
      <c r="H828" s="72">
        <v>0</v>
      </c>
      <c r="I828" s="72">
        <v>1</v>
      </c>
      <c r="J828" s="72" t="s">
        <v>1410</v>
      </c>
      <c r="K828" s="72">
        <v>40088</v>
      </c>
      <c r="L828" s="72"/>
      <c r="M828" s="72"/>
      <c r="N828" s="68">
        <v>72686</v>
      </c>
      <c r="O828" s="68">
        <v>72686</v>
      </c>
      <c r="P828" s="68">
        <v>72686</v>
      </c>
      <c r="Q828" s="68">
        <v>72686</v>
      </c>
      <c r="R828" s="72" t="s">
        <v>6193</v>
      </c>
      <c r="S828" s="72" t="s">
        <v>6194</v>
      </c>
      <c r="T828" s="70">
        <f>IF(Exts[cTB52]=DATE(2099,1,1), 0, IF(Exts[minV]&gt;52, 1, 2))</f>
        <v>0</v>
      </c>
      <c r="U828" s="69">
        <f t="shared" si="26"/>
        <v>0</v>
      </c>
      <c r="V828" s="69">
        <f>IF(Exts[cTB60]=DATE(2099,1,1), 0, IF(Exts[minV]&gt;60.9, 1, 2))</f>
        <v>0</v>
      </c>
      <c r="W828" s="70">
        <f>IF(Exts[cTB61-67]=DATE(2099,1,1), 0, IF(Exts[minV]&gt;67.9, 1, 2))</f>
        <v>0</v>
      </c>
      <c r="X828" s="70">
        <f>IF( OR( Exts[cTB68]=DATE(2099,1,1), Exts[Mext]=0 ), 0, IF( OR( Exts[maxV]&lt;68, Exts[minV]&gt;68 ), 2, 3)  )</f>
        <v>0</v>
      </c>
      <c r="Y828" s="71">
        <f>IF(SUBTOTAL(3,Exts[avgusers]),Exts[avgusers],0)</f>
        <v>5</v>
      </c>
      <c r="Z828" s="69">
        <f ca="1">IF(SUBTOTAL(3,Exts[CurVersion]),TODAY()-Exts[CurVersion],0)</f>
        <v>2288</v>
      </c>
      <c r="AA828" s="69">
        <f>IF(Exts[cTB52]=DATE(2099,1,1), 0, Exts[cTB52]-$AA$6)</f>
        <v>0</v>
      </c>
      <c r="AB828" s="69">
        <f>IF(Exts[[#This Row],[cTB60]]=DATE(2099,1,1), 0, Exts[[#This Row],[cTB60]]-$AA$7)</f>
        <v>0</v>
      </c>
      <c r="AC828" s="69">
        <f>IF(Exts[[#This Row],[cTB68]]=DATE(2099,1,1), 0, Exts[[#This Row],[cTB68]]-$AA$8)</f>
        <v>0</v>
      </c>
      <c r="AD828" s="70">
        <f t="shared" si="27"/>
        <v>810</v>
      </c>
      <c r="AE828" s="70"/>
      <c r="AF828" s="70">
        <f>IF(Exts[[#This Row],[OID]], INDEX( Exts[], MATCH(Exts[[#This Row],[OID]],Exts[ID],0), MATCH("avgusers", Exts[#Headers],0) )+1, Exts[[#This Row],[avgusers]])</f>
        <v>5</v>
      </c>
      <c r="AG828" s="70"/>
      <c r="AH828" s="70"/>
      <c r="AI828" s="70"/>
    </row>
    <row r="829" spans="1:35" x14ac:dyDescent="0.35">
      <c r="A829" s="72">
        <v>518790</v>
      </c>
      <c r="B829" s="72" t="s">
        <v>726</v>
      </c>
      <c r="C829" s="72">
        <v>5</v>
      </c>
      <c r="D829" s="72">
        <v>208</v>
      </c>
      <c r="E829" s="68">
        <v>42732</v>
      </c>
      <c r="F829" s="72">
        <v>38</v>
      </c>
      <c r="G829" s="72">
        <v>49</v>
      </c>
      <c r="H829" s="72">
        <v>0</v>
      </c>
      <c r="I829" s="72">
        <v>1</v>
      </c>
      <c r="J829" s="72" t="s">
        <v>368</v>
      </c>
      <c r="K829" s="72">
        <v>10835078</v>
      </c>
      <c r="L829" s="72"/>
      <c r="M829" s="72"/>
      <c r="N829" s="68">
        <v>72686</v>
      </c>
      <c r="O829" s="68">
        <v>72686</v>
      </c>
      <c r="P829" s="68">
        <v>72686</v>
      </c>
      <c r="Q829" s="68">
        <v>72686</v>
      </c>
      <c r="R829" s="72" t="s">
        <v>6332</v>
      </c>
      <c r="S829" s="72" t="s">
        <v>3058</v>
      </c>
      <c r="T829" s="70">
        <f>IF(Exts[cTB52]=DATE(2099,1,1), 0, IF(Exts[minV]&gt;52, 1, 2))</f>
        <v>0</v>
      </c>
      <c r="U829" s="69">
        <f t="shared" si="26"/>
        <v>0</v>
      </c>
      <c r="V829" s="69">
        <f>IF(Exts[cTB60]=DATE(2099,1,1), 0, IF(Exts[minV]&gt;60.9, 1, 2))</f>
        <v>0</v>
      </c>
      <c r="W829" s="70">
        <f>IF(Exts[cTB61-67]=DATE(2099,1,1), 0, IF(Exts[minV]&gt;67.9, 1, 2))</f>
        <v>0</v>
      </c>
      <c r="X829" s="70">
        <f>IF( OR( Exts[cTB68]=DATE(2099,1,1), Exts[Mext]=0 ), 0, IF( OR( Exts[maxV]&lt;68, Exts[minV]&gt;68 ), 2, 3)  )</f>
        <v>0</v>
      </c>
      <c r="Y829" s="71">
        <f>IF(SUBTOTAL(3,Exts[avgusers]),Exts[avgusers],0)</f>
        <v>5</v>
      </c>
      <c r="Z829" s="69">
        <f ca="1">IF(SUBTOTAL(3,Exts[CurVersion]),TODAY()-Exts[CurVersion],0)</f>
        <v>993</v>
      </c>
      <c r="AA829" s="69">
        <f>IF(Exts[cTB52]=DATE(2099,1,1), 0, Exts[cTB52]-$AA$6)</f>
        <v>0</v>
      </c>
      <c r="AB829" s="69">
        <f>IF(Exts[[#This Row],[cTB60]]=DATE(2099,1,1), 0, Exts[[#This Row],[cTB60]]-$AA$7)</f>
        <v>0</v>
      </c>
      <c r="AC829" s="69">
        <f>IF(Exts[[#This Row],[cTB68]]=DATE(2099,1,1), 0, Exts[[#This Row],[cTB68]]-$AA$8)</f>
        <v>0</v>
      </c>
      <c r="AD829" s="70">
        <f t="shared" si="27"/>
        <v>811</v>
      </c>
      <c r="AE829" s="70"/>
      <c r="AF829" s="70">
        <f>IF(Exts[[#This Row],[OID]], INDEX( Exts[], MATCH(Exts[[#This Row],[OID]],Exts[ID],0), MATCH("avgusers", Exts[#Headers],0) )+1, Exts[[#This Row],[avgusers]])</f>
        <v>5</v>
      </c>
      <c r="AG829" s="70"/>
      <c r="AH829" s="70"/>
      <c r="AI829" s="70"/>
    </row>
    <row r="830" spans="1:35" x14ac:dyDescent="0.35">
      <c r="A830" s="72">
        <v>522418</v>
      </c>
      <c r="B830" s="72" t="s">
        <v>1400</v>
      </c>
      <c r="C830" s="72">
        <v>5</v>
      </c>
      <c r="D830" s="72">
        <v>28</v>
      </c>
      <c r="E830" s="68">
        <v>41983</v>
      </c>
      <c r="F830" s="72">
        <v>1.5</v>
      </c>
      <c r="G830" s="72">
        <v>33</v>
      </c>
      <c r="H830" s="72">
        <v>0</v>
      </c>
      <c r="I830" s="72">
        <v>1</v>
      </c>
      <c r="J830" s="72" t="s">
        <v>1401</v>
      </c>
      <c r="K830" s="72">
        <v>10921220</v>
      </c>
      <c r="L830" s="72"/>
      <c r="M830" s="72"/>
      <c r="N830" s="68">
        <v>72686</v>
      </c>
      <c r="O830" s="68">
        <v>72686</v>
      </c>
      <c r="P830" s="68">
        <v>72686</v>
      </c>
      <c r="Q830" s="68">
        <v>72686</v>
      </c>
      <c r="R830" s="72" t="s">
        <v>6340</v>
      </c>
      <c r="S830" s="72" t="s">
        <v>6341</v>
      </c>
      <c r="T830" s="70">
        <f>IF(Exts[cTB52]=DATE(2099,1,1), 0, IF(Exts[minV]&gt;52, 1, 2))</f>
        <v>0</v>
      </c>
      <c r="U830" s="69">
        <f t="shared" si="26"/>
        <v>0</v>
      </c>
      <c r="V830" s="69">
        <f>IF(Exts[cTB60]=DATE(2099,1,1), 0, IF(Exts[minV]&gt;60.9, 1, 2))</f>
        <v>0</v>
      </c>
      <c r="W830" s="70">
        <f>IF(Exts[cTB61-67]=DATE(2099,1,1), 0, IF(Exts[minV]&gt;67.9, 1, 2))</f>
        <v>0</v>
      </c>
      <c r="X830" s="70">
        <f>IF( OR( Exts[cTB68]=DATE(2099,1,1), Exts[Mext]=0 ), 0, IF( OR( Exts[maxV]&lt;68, Exts[minV]&gt;68 ), 2, 3)  )</f>
        <v>0</v>
      </c>
      <c r="Y830" s="71">
        <f>IF(SUBTOTAL(3,Exts[avgusers]),Exts[avgusers],0)</f>
        <v>5</v>
      </c>
      <c r="Z830" s="69">
        <f ca="1">IF(SUBTOTAL(3,Exts[CurVersion]),TODAY()-Exts[CurVersion],0)</f>
        <v>1742</v>
      </c>
      <c r="AA830" s="69">
        <f>IF(Exts[cTB52]=DATE(2099,1,1), 0, Exts[cTB52]-$AA$6)</f>
        <v>0</v>
      </c>
      <c r="AB830" s="69">
        <f>IF(Exts[[#This Row],[cTB60]]=DATE(2099,1,1), 0, Exts[[#This Row],[cTB60]]-$AA$7)</f>
        <v>0</v>
      </c>
      <c r="AC830" s="69">
        <f>IF(Exts[[#This Row],[cTB68]]=DATE(2099,1,1), 0, Exts[[#This Row],[cTB68]]-$AA$8)</f>
        <v>0</v>
      </c>
      <c r="AD830" s="70">
        <f t="shared" si="27"/>
        <v>812</v>
      </c>
      <c r="AE830" s="70"/>
      <c r="AF830" s="70">
        <f>IF(Exts[[#This Row],[OID]], INDEX( Exts[], MATCH(Exts[[#This Row],[OID]],Exts[ID],0), MATCH("avgusers", Exts[#Headers],0) )+1, Exts[[#This Row],[avgusers]])</f>
        <v>5</v>
      </c>
      <c r="AG830" s="70"/>
      <c r="AH830" s="70"/>
      <c r="AI830" s="70"/>
    </row>
    <row r="831" spans="1:35" x14ac:dyDescent="0.35">
      <c r="A831" s="72">
        <v>663586</v>
      </c>
      <c r="B831" s="72" t="s">
        <v>2158</v>
      </c>
      <c r="C831" s="72">
        <v>5</v>
      </c>
      <c r="D831" s="72">
        <v>26</v>
      </c>
      <c r="E831" s="68">
        <v>42303</v>
      </c>
      <c r="F831" s="72">
        <v>35</v>
      </c>
      <c r="G831" s="72">
        <v>45</v>
      </c>
      <c r="H831" s="72">
        <v>0</v>
      </c>
      <c r="I831" s="72">
        <v>1</v>
      </c>
      <c r="J831" s="72" t="s">
        <v>2159</v>
      </c>
      <c r="K831" s="72">
        <v>10575980</v>
      </c>
      <c r="L831" s="72"/>
      <c r="M831" s="72"/>
      <c r="N831" s="68">
        <v>72686</v>
      </c>
      <c r="O831" s="68">
        <v>72686</v>
      </c>
      <c r="P831" s="68">
        <v>72686</v>
      </c>
      <c r="Q831" s="68">
        <v>72686</v>
      </c>
      <c r="R831" s="72" t="s">
        <v>6487</v>
      </c>
      <c r="S831" s="72" t="s">
        <v>3058</v>
      </c>
      <c r="T831" s="70">
        <f>IF(Exts[cTB52]=DATE(2099,1,1), 0, IF(Exts[minV]&gt;52, 1, 2))</f>
        <v>0</v>
      </c>
      <c r="U831" s="69">
        <f t="shared" si="26"/>
        <v>0</v>
      </c>
      <c r="V831" s="69">
        <f>IF(Exts[cTB60]=DATE(2099,1,1), 0, IF(Exts[minV]&gt;60.9, 1, 2))</f>
        <v>0</v>
      </c>
      <c r="W831" s="70">
        <f>IF(Exts[cTB61-67]=DATE(2099,1,1), 0, IF(Exts[minV]&gt;67.9, 1, 2))</f>
        <v>0</v>
      </c>
      <c r="X831" s="70">
        <f>IF( OR( Exts[cTB68]=DATE(2099,1,1), Exts[Mext]=0 ), 0, IF( OR( Exts[maxV]&lt;68, Exts[minV]&gt;68 ), 2, 3)  )</f>
        <v>0</v>
      </c>
      <c r="Y831" s="71">
        <f>IF(SUBTOTAL(3,Exts[avgusers]),Exts[avgusers],0)</f>
        <v>5</v>
      </c>
      <c r="Z831" s="69">
        <f ca="1">IF(SUBTOTAL(3,Exts[CurVersion]),TODAY()-Exts[CurVersion],0)</f>
        <v>1422</v>
      </c>
      <c r="AA831" s="69">
        <f>IF(Exts[cTB52]=DATE(2099,1,1), 0, Exts[cTB52]-$AA$6)</f>
        <v>0</v>
      </c>
      <c r="AB831" s="69">
        <f>IF(Exts[[#This Row],[cTB60]]=DATE(2099,1,1), 0, Exts[[#This Row],[cTB60]]-$AA$7)</f>
        <v>0</v>
      </c>
      <c r="AC831" s="69">
        <f>IF(Exts[[#This Row],[cTB68]]=DATE(2099,1,1), 0, Exts[[#This Row],[cTB68]]-$AA$8)</f>
        <v>0</v>
      </c>
      <c r="AD831" s="70">
        <f t="shared" si="27"/>
        <v>813</v>
      </c>
      <c r="AE831" s="70"/>
      <c r="AF831" s="70">
        <f>IF(Exts[[#This Row],[OID]], INDEX( Exts[], MATCH(Exts[[#This Row],[OID]],Exts[ID],0), MATCH("avgusers", Exts[#Headers],0) )+1, Exts[[#This Row],[avgusers]])</f>
        <v>5</v>
      </c>
      <c r="AG831" s="70"/>
      <c r="AH831" s="70"/>
      <c r="AI831" s="70"/>
    </row>
    <row r="832" spans="1:35" x14ac:dyDescent="0.35">
      <c r="A832" s="72">
        <v>687261</v>
      </c>
      <c r="B832" s="72" t="s">
        <v>1403</v>
      </c>
      <c r="C832" s="72">
        <v>5</v>
      </c>
      <c r="D832" s="72">
        <v>25</v>
      </c>
      <c r="E832" s="68">
        <v>42536</v>
      </c>
      <c r="F832" s="72">
        <v>38.5</v>
      </c>
      <c r="G832" s="72">
        <v>38</v>
      </c>
      <c r="H832" s="72">
        <v>0</v>
      </c>
      <c r="I832" s="72">
        <v>1</v>
      </c>
      <c r="J832" s="72" t="s">
        <v>1404</v>
      </c>
      <c r="K832" s="72">
        <v>12128310</v>
      </c>
      <c r="L832" s="72"/>
      <c r="M832" s="72"/>
      <c r="N832" s="68">
        <v>72686</v>
      </c>
      <c r="O832" s="68">
        <v>72686</v>
      </c>
      <c r="P832" s="68">
        <v>72686</v>
      </c>
      <c r="Q832" s="68">
        <v>72686</v>
      </c>
      <c r="R832" s="72" t="s">
        <v>6519</v>
      </c>
      <c r="S832" s="72" t="s">
        <v>3058</v>
      </c>
      <c r="T832" s="70">
        <f>IF(Exts[cTB52]=DATE(2099,1,1), 0, IF(Exts[minV]&gt;52, 1, 2))</f>
        <v>0</v>
      </c>
      <c r="U832" s="69">
        <f t="shared" si="26"/>
        <v>0</v>
      </c>
      <c r="V832" s="69">
        <f>IF(Exts[cTB60]=DATE(2099,1,1), 0, IF(Exts[minV]&gt;60.9, 1, 2))</f>
        <v>0</v>
      </c>
      <c r="W832" s="70">
        <f>IF(Exts[cTB61-67]=DATE(2099,1,1), 0, IF(Exts[minV]&gt;67.9, 1, 2))</f>
        <v>0</v>
      </c>
      <c r="X832" s="70">
        <f>IF( OR( Exts[cTB68]=DATE(2099,1,1), Exts[Mext]=0 ), 0, IF( OR( Exts[maxV]&lt;68, Exts[minV]&gt;68 ), 2, 3)  )</f>
        <v>0</v>
      </c>
      <c r="Y832" s="71">
        <f>IF(SUBTOTAL(3,Exts[avgusers]),Exts[avgusers],0)</f>
        <v>5</v>
      </c>
      <c r="Z832" s="69">
        <f ca="1">IF(SUBTOTAL(3,Exts[CurVersion]),TODAY()-Exts[CurVersion],0)</f>
        <v>1189</v>
      </c>
      <c r="AA832" s="69">
        <f>IF(Exts[cTB52]=DATE(2099,1,1), 0, Exts[cTB52]-$AA$6)</f>
        <v>0</v>
      </c>
      <c r="AB832" s="69">
        <f>IF(Exts[[#This Row],[cTB60]]=DATE(2099,1,1), 0, Exts[[#This Row],[cTB60]]-$AA$7)</f>
        <v>0</v>
      </c>
      <c r="AC832" s="69">
        <f>IF(Exts[[#This Row],[cTB68]]=DATE(2099,1,1), 0, Exts[[#This Row],[cTB68]]-$AA$8)</f>
        <v>0</v>
      </c>
      <c r="AD832" s="70">
        <f t="shared" si="27"/>
        <v>814</v>
      </c>
      <c r="AE832" s="70"/>
      <c r="AF832" s="70">
        <f>IF(Exts[[#This Row],[OID]], INDEX( Exts[], MATCH(Exts[[#This Row],[OID]],Exts[ID],0), MATCH("avgusers", Exts[#Headers],0) )+1, Exts[[#This Row],[avgusers]])</f>
        <v>5</v>
      </c>
      <c r="AG832" s="70"/>
      <c r="AH832" s="70"/>
      <c r="AI832" s="70"/>
    </row>
    <row r="833" spans="1:35" x14ac:dyDescent="0.35">
      <c r="A833" s="72">
        <v>764831</v>
      </c>
      <c r="B833" s="72" t="s">
        <v>1496</v>
      </c>
      <c r="C833" s="72">
        <v>5</v>
      </c>
      <c r="D833" s="72">
        <v>1</v>
      </c>
      <c r="E833" s="68">
        <v>42834</v>
      </c>
      <c r="F833" s="72">
        <v>17</v>
      </c>
      <c r="G833" s="72">
        <v>52</v>
      </c>
      <c r="H833" s="72">
        <v>0</v>
      </c>
      <c r="I833" s="72">
        <v>1</v>
      </c>
      <c r="J833" s="72" t="s">
        <v>1497</v>
      </c>
      <c r="K833" s="72">
        <v>1204889</v>
      </c>
      <c r="L833" s="72"/>
      <c r="M833" s="72"/>
      <c r="N833" s="68">
        <v>42833</v>
      </c>
      <c r="O833" s="68">
        <v>72686</v>
      </c>
      <c r="P833" s="68">
        <v>72686</v>
      </c>
      <c r="Q833" s="68">
        <v>72686</v>
      </c>
      <c r="R833" s="72" t="s">
        <v>6592</v>
      </c>
      <c r="S833" s="72" t="s">
        <v>6593</v>
      </c>
      <c r="T833" s="70">
        <f>IF(Exts[cTB52]=DATE(2099,1,1), 0, IF(Exts[minV]&gt;52, 1, 2))</f>
        <v>2</v>
      </c>
      <c r="U833" s="69">
        <f t="shared" si="26"/>
        <v>0</v>
      </c>
      <c r="V833" s="69">
        <f>IF(Exts[cTB60]=DATE(2099,1,1), 0, IF(Exts[minV]&gt;60.9, 1, 2))</f>
        <v>0</v>
      </c>
      <c r="W833" s="70">
        <f>IF(Exts[cTB61-67]=DATE(2099,1,1), 0, IF(Exts[minV]&gt;67.9, 1, 2))</f>
        <v>0</v>
      </c>
      <c r="X833" s="70">
        <f>IF( OR( Exts[cTB68]=DATE(2099,1,1), Exts[Mext]=0 ), 0, IF( OR( Exts[maxV]&lt;68, Exts[minV]&gt;68 ), 2, 3)  )</f>
        <v>0</v>
      </c>
      <c r="Y833" s="71">
        <f>IF(SUBTOTAL(3,Exts[avgusers]),Exts[avgusers],0)</f>
        <v>5</v>
      </c>
      <c r="Z833" s="69">
        <f ca="1">IF(SUBTOTAL(3,Exts[CurVersion]),TODAY()-Exts[CurVersion],0)</f>
        <v>891</v>
      </c>
      <c r="AA833" s="69">
        <f>IF(Exts[cTB52]=DATE(2099,1,1), 0, Exts[cTB52]-$AA$6)</f>
        <v>35</v>
      </c>
      <c r="AB833" s="69">
        <f>IF(Exts[[#This Row],[cTB60]]=DATE(2099,1,1), 0, Exts[[#This Row],[cTB60]]-$AA$7)</f>
        <v>0</v>
      </c>
      <c r="AC833" s="69">
        <f>IF(Exts[[#This Row],[cTB68]]=DATE(2099,1,1), 0, Exts[[#This Row],[cTB68]]-$AA$8)</f>
        <v>0</v>
      </c>
      <c r="AD833" s="70">
        <f t="shared" si="27"/>
        <v>815</v>
      </c>
      <c r="AE833" s="70"/>
      <c r="AF833" s="70">
        <f>IF(Exts[[#This Row],[OID]], INDEX( Exts[], MATCH(Exts[[#This Row],[OID]],Exts[ID],0), MATCH("avgusers", Exts[#Headers],0) )+1, Exts[[#This Row],[avgusers]])</f>
        <v>5</v>
      </c>
      <c r="AG833" s="70"/>
      <c r="AH833" s="70"/>
      <c r="AI833" s="70"/>
    </row>
    <row r="834" spans="1:35" x14ac:dyDescent="0.35">
      <c r="A834" s="72">
        <v>986673</v>
      </c>
      <c r="B834" s="72" t="s">
        <v>6830</v>
      </c>
      <c r="C834" s="72">
        <v>5</v>
      </c>
      <c r="D834" s="72">
        <v>0</v>
      </c>
      <c r="E834" s="68">
        <v>43710</v>
      </c>
      <c r="F834" s="72">
        <v>68</v>
      </c>
      <c r="G834" s="72">
        <v>100</v>
      </c>
      <c r="H834" s="72">
        <v>1</v>
      </c>
      <c r="I834" s="72">
        <v>1</v>
      </c>
      <c r="J834" s="72" t="s">
        <v>6828</v>
      </c>
      <c r="K834" s="72">
        <v>13513084</v>
      </c>
      <c r="L834" s="72"/>
      <c r="M834" s="72"/>
      <c r="N834" s="68">
        <v>43693</v>
      </c>
      <c r="O834" s="68">
        <v>43693</v>
      </c>
      <c r="P834" s="68">
        <v>72686</v>
      </c>
      <c r="Q834" s="68">
        <v>43710</v>
      </c>
      <c r="R834" s="72" t="s">
        <v>6831</v>
      </c>
      <c r="S834" s="72" t="s">
        <v>3058</v>
      </c>
      <c r="T834" s="70">
        <f>IF(Exts[cTB52]=DATE(2099,1,1), 0, IF(Exts[minV]&gt;52, 1, 2))</f>
        <v>1</v>
      </c>
      <c r="U834" s="69">
        <f t="shared" si="26"/>
        <v>0</v>
      </c>
      <c r="V834" s="69">
        <f>IF(Exts[cTB60]=DATE(2099,1,1), 0, IF(Exts[minV]&gt;60.9, 1, 2))</f>
        <v>1</v>
      </c>
      <c r="W834" s="70">
        <f>IF(Exts[cTB61-67]=DATE(2099,1,1), 0, IF(Exts[minV]&gt;67.9, 1, 2))</f>
        <v>0</v>
      </c>
      <c r="X834" s="70">
        <f>IF( OR( Exts[cTB68]=DATE(2099,1,1), Exts[Mext]=0 ), 0, IF( OR( Exts[maxV]&lt;68, Exts[minV]&gt;68 ), 2, 3)  )</f>
        <v>3</v>
      </c>
      <c r="Y834" s="71">
        <f>IF(SUBTOTAL(3,Exts[avgusers]),Exts[avgusers],0)</f>
        <v>5</v>
      </c>
      <c r="Z834" s="69">
        <f ca="1">IF(SUBTOTAL(3,Exts[CurVersion]),TODAY()-Exts[CurVersion],0)</f>
        <v>15</v>
      </c>
      <c r="AA834" s="69">
        <f>IF(Exts[cTB52]=DATE(2099,1,1), 0, Exts[cTB52]-$AA$6)</f>
        <v>895</v>
      </c>
      <c r="AB834" s="69">
        <f>IF(Exts[[#This Row],[cTB60]]=DATE(2099,1,1), 0, Exts[[#This Row],[cTB60]]-$AA$7)</f>
        <v>433</v>
      </c>
      <c r="AC834" s="69">
        <f>IF(Exts[[#This Row],[cTB68]]=DATE(2099,1,1), 0, Exts[[#This Row],[cTB68]]-$AA$8)</f>
        <v>13</v>
      </c>
      <c r="AD834" s="70">
        <f t="shared" si="27"/>
        <v>816</v>
      </c>
      <c r="AE834" s="70"/>
      <c r="AF834" s="70">
        <f>IF(Exts[[#This Row],[OID]], INDEX( Exts[], MATCH(Exts[[#This Row],[OID]],Exts[ID],0), MATCH("avgusers", Exts[#Headers],0) )+1, Exts[[#This Row],[avgusers]])</f>
        <v>5</v>
      </c>
      <c r="AG834" s="70"/>
      <c r="AH834" s="70"/>
      <c r="AI834" s="70"/>
    </row>
    <row r="835" spans="1:35" x14ac:dyDescent="0.35">
      <c r="A835" s="72">
        <v>987665</v>
      </c>
      <c r="B835" s="72" t="s">
        <v>6834</v>
      </c>
      <c r="C835" s="72">
        <v>5</v>
      </c>
      <c r="D835" s="72">
        <v>0</v>
      </c>
      <c r="E835" s="68">
        <v>43697</v>
      </c>
      <c r="F835" s="72">
        <v>1.5</v>
      </c>
      <c r="G835" s="72">
        <v>60</v>
      </c>
      <c r="H835" s="72">
        <v>0</v>
      </c>
      <c r="I835" s="72">
        <v>1</v>
      </c>
      <c r="J835" s="72" t="s">
        <v>6828</v>
      </c>
      <c r="K835" s="72">
        <v>13513084</v>
      </c>
      <c r="L835" s="72"/>
      <c r="M835" s="72"/>
      <c r="N835" s="68">
        <v>43694</v>
      </c>
      <c r="O835" s="68">
        <v>43694</v>
      </c>
      <c r="P835" s="68">
        <v>72686</v>
      </c>
      <c r="Q835" s="68">
        <v>72686</v>
      </c>
      <c r="R835" s="72" t="s">
        <v>6835</v>
      </c>
      <c r="S835" s="72" t="s">
        <v>3058</v>
      </c>
      <c r="T835" s="70">
        <f>IF(Exts[cTB52]=DATE(2099,1,1), 0, IF(Exts[minV]&gt;52, 1, 2))</f>
        <v>2</v>
      </c>
      <c r="U835" s="69">
        <f t="shared" si="26"/>
        <v>1</v>
      </c>
      <c r="V835" s="69">
        <f>IF(Exts[cTB60]=DATE(2099,1,1), 0, IF(Exts[minV]&gt;60.9, 1, 2))</f>
        <v>2</v>
      </c>
      <c r="W835" s="70">
        <f>IF(Exts[cTB61-67]=DATE(2099,1,1), 0, IF(Exts[minV]&gt;67.9, 1, 2))</f>
        <v>0</v>
      </c>
      <c r="X835" s="70">
        <f>IF( OR( Exts[cTB68]=DATE(2099,1,1), Exts[Mext]=0 ), 0, IF( OR( Exts[maxV]&lt;68, Exts[minV]&gt;68 ), 2, 3)  )</f>
        <v>0</v>
      </c>
      <c r="Y835" s="71">
        <f>IF(SUBTOTAL(3,Exts[avgusers]),Exts[avgusers],0)</f>
        <v>5</v>
      </c>
      <c r="Z835" s="69">
        <f ca="1">IF(SUBTOTAL(3,Exts[CurVersion]),TODAY()-Exts[CurVersion],0)</f>
        <v>28</v>
      </c>
      <c r="AA835" s="69">
        <f>IF(Exts[cTB52]=DATE(2099,1,1), 0, Exts[cTB52]-$AA$6)</f>
        <v>896</v>
      </c>
      <c r="AB835" s="69">
        <f>IF(Exts[[#This Row],[cTB60]]=DATE(2099,1,1), 0, Exts[[#This Row],[cTB60]]-$AA$7)</f>
        <v>434</v>
      </c>
      <c r="AC835" s="69">
        <f>IF(Exts[[#This Row],[cTB68]]=DATE(2099,1,1), 0, Exts[[#This Row],[cTB68]]-$AA$8)</f>
        <v>0</v>
      </c>
      <c r="AD835" s="70">
        <f t="shared" si="27"/>
        <v>817</v>
      </c>
      <c r="AE835" s="70"/>
      <c r="AF835" s="70">
        <f>IF(Exts[[#This Row],[OID]], INDEX( Exts[], MATCH(Exts[[#This Row],[OID]],Exts[ID],0), MATCH("avgusers", Exts[#Headers],0) )+1, Exts[[#This Row],[avgusers]])</f>
        <v>5</v>
      </c>
      <c r="AG835" s="70"/>
      <c r="AH835" s="70"/>
      <c r="AI835" s="70"/>
    </row>
    <row r="836" spans="1:35" x14ac:dyDescent="0.35">
      <c r="A836" s="72">
        <v>149</v>
      </c>
      <c r="B836" s="72" t="s">
        <v>1444</v>
      </c>
      <c r="C836" s="72">
        <v>4</v>
      </c>
      <c r="D836" s="72">
        <v>1</v>
      </c>
      <c r="E836" s="68">
        <v>39183</v>
      </c>
      <c r="F836" s="72">
        <v>0.5</v>
      </c>
      <c r="G836" s="72">
        <v>3.1</v>
      </c>
      <c r="H836" s="72">
        <v>0</v>
      </c>
      <c r="I836" s="72">
        <v>1</v>
      </c>
      <c r="J836" s="72" t="s">
        <v>222</v>
      </c>
      <c r="K836" s="72">
        <v>67</v>
      </c>
      <c r="L836" s="72"/>
      <c r="M836" s="72"/>
      <c r="N836" s="68">
        <v>72686</v>
      </c>
      <c r="O836" s="68">
        <v>72686</v>
      </c>
      <c r="P836" s="68">
        <v>72686</v>
      </c>
      <c r="Q836" s="68">
        <v>72686</v>
      </c>
      <c r="R836" s="72" t="s">
        <v>4936</v>
      </c>
      <c r="S836" s="72" t="s">
        <v>3058</v>
      </c>
      <c r="T836" s="70">
        <f>IF(Exts[cTB52]=DATE(2099,1,1), 0, IF(Exts[minV]&gt;52, 1, 2))</f>
        <v>0</v>
      </c>
      <c r="U836" s="69">
        <f t="shared" si="26"/>
        <v>0</v>
      </c>
      <c r="V836" s="69">
        <f>IF(Exts[cTB60]=DATE(2099,1,1), 0, IF(Exts[minV]&gt;60.9, 1, 2))</f>
        <v>0</v>
      </c>
      <c r="W836" s="70">
        <f>IF(Exts[cTB61-67]=DATE(2099,1,1), 0, IF(Exts[minV]&gt;67.9, 1, 2))</f>
        <v>0</v>
      </c>
      <c r="X836" s="70">
        <f>IF( OR( Exts[cTB68]=DATE(2099,1,1), Exts[Mext]=0 ), 0, IF( OR( Exts[maxV]&lt;68, Exts[minV]&gt;68 ), 2, 3)  )</f>
        <v>0</v>
      </c>
      <c r="Y836" s="71">
        <f>IF(SUBTOTAL(3,Exts[avgusers]),Exts[avgusers],0)</f>
        <v>4</v>
      </c>
      <c r="Z836" s="69">
        <f ca="1">IF(SUBTOTAL(3,Exts[CurVersion]),TODAY()-Exts[CurVersion],0)</f>
        <v>4542</v>
      </c>
      <c r="AA836" s="69">
        <f>IF(Exts[cTB52]=DATE(2099,1,1), 0, Exts[cTB52]-$AA$6)</f>
        <v>0</v>
      </c>
      <c r="AB836" s="69">
        <f>IF(Exts[[#This Row],[cTB60]]=DATE(2099,1,1), 0, Exts[[#This Row],[cTB60]]-$AA$7)</f>
        <v>0</v>
      </c>
      <c r="AC836" s="69">
        <f>IF(Exts[[#This Row],[cTB68]]=DATE(2099,1,1), 0, Exts[[#This Row],[cTB68]]-$AA$8)</f>
        <v>0</v>
      </c>
      <c r="AD836" s="70">
        <f t="shared" si="27"/>
        <v>818</v>
      </c>
      <c r="AE836" s="70"/>
      <c r="AF836" s="70">
        <f>IF(Exts[[#This Row],[OID]], INDEX( Exts[], MATCH(Exts[[#This Row],[OID]],Exts[ID],0), MATCH("avgusers", Exts[#Headers],0) )+1, Exts[[#This Row],[avgusers]])</f>
        <v>4</v>
      </c>
      <c r="AG836" s="70"/>
      <c r="AH836" s="70"/>
      <c r="AI836" s="70"/>
    </row>
    <row r="837" spans="1:35" x14ac:dyDescent="0.35">
      <c r="A837" s="72">
        <v>444</v>
      </c>
      <c r="B837" s="72" t="s">
        <v>2248</v>
      </c>
      <c r="C837" s="72">
        <v>4</v>
      </c>
      <c r="D837" s="72">
        <v>23</v>
      </c>
      <c r="E837" s="68">
        <v>40885</v>
      </c>
      <c r="F837" s="72">
        <v>0.7</v>
      </c>
      <c r="G837" s="72">
        <v>13</v>
      </c>
      <c r="H837" s="72">
        <v>0</v>
      </c>
      <c r="I837" s="72">
        <v>1</v>
      </c>
      <c r="J837" s="72" t="s">
        <v>2249</v>
      </c>
      <c r="K837" s="72">
        <v>291</v>
      </c>
      <c r="L837" s="72"/>
      <c r="M837" s="72"/>
      <c r="N837" s="68">
        <v>72686</v>
      </c>
      <c r="O837" s="68">
        <v>72686</v>
      </c>
      <c r="P837" s="68">
        <v>72686</v>
      </c>
      <c r="Q837" s="68">
        <v>72686</v>
      </c>
      <c r="R837" s="72" t="s">
        <v>4971</v>
      </c>
      <c r="S837" s="72" t="s">
        <v>6738</v>
      </c>
      <c r="T837" s="70">
        <f>IF(Exts[cTB52]=DATE(2099,1,1), 0, IF(Exts[minV]&gt;52, 1, 2))</f>
        <v>0</v>
      </c>
      <c r="U837" s="69">
        <f t="shared" si="26"/>
        <v>0</v>
      </c>
      <c r="V837" s="69">
        <f>IF(Exts[cTB60]=DATE(2099,1,1), 0, IF(Exts[minV]&gt;60.9, 1, 2))</f>
        <v>0</v>
      </c>
      <c r="W837" s="70">
        <f>IF(Exts[cTB61-67]=DATE(2099,1,1), 0, IF(Exts[minV]&gt;67.9, 1, 2))</f>
        <v>0</v>
      </c>
      <c r="X837" s="70">
        <f>IF( OR( Exts[cTB68]=DATE(2099,1,1), Exts[Mext]=0 ), 0, IF( OR( Exts[maxV]&lt;68, Exts[minV]&gt;68 ), 2, 3)  )</f>
        <v>0</v>
      </c>
      <c r="Y837" s="71">
        <f>IF(SUBTOTAL(3,Exts[avgusers]),Exts[avgusers],0)</f>
        <v>4</v>
      </c>
      <c r="Z837" s="69">
        <f ca="1">IF(SUBTOTAL(3,Exts[CurVersion]),TODAY()-Exts[CurVersion],0)</f>
        <v>2840</v>
      </c>
      <c r="AA837" s="69">
        <f>IF(Exts[cTB52]=DATE(2099,1,1), 0, Exts[cTB52]-$AA$6)</f>
        <v>0</v>
      </c>
      <c r="AB837" s="69">
        <f>IF(Exts[[#This Row],[cTB60]]=DATE(2099,1,1), 0, Exts[[#This Row],[cTB60]]-$AA$7)</f>
        <v>0</v>
      </c>
      <c r="AC837" s="69">
        <f>IF(Exts[[#This Row],[cTB68]]=DATE(2099,1,1), 0, Exts[[#This Row],[cTB68]]-$AA$8)</f>
        <v>0</v>
      </c>
      <c r="AD837" s="70">
        <f t="shared" si="27"/>
        <v>819</v>
      </c>
      <c r="AE837" s="70"/>
      <c r="AF837" s="70">
        <f>IF(Exts[[#This Row],[OID]], INDEX( Exts[], MATCH(Exts[[#This Row],[OID]],Exts[ID],0), MATCH("avgusers", Exts[#Headers],0) )+1, Exts[[#This Row],[avgusers]])</f>
        <v>4</v>
      </c>
      <c r="AG837" s="70"/>
      <c r="AH837" s="70"/>
      <c r="AI837" s="70"/>
    </row>
    <row r="838" spans="1:35" x14ac:dyDescent="0.35">
      <c r="A838" s="72">
        <v>756</v>
      </c>
      <c r="B838" s="72" t="s">
        <v>1502</v>
      </c>
      <c r="C838" s="72">
        <v>4</v>
      </c>
      <c r="D838" s="72">
        <v>30</v>
      </c>
      <c r="E838" s="68">
        <v>39146</v>
      </c>
      <c r="F838" s="72">
        <v>0.8</v>
      </c>
      <c r="G838" s="72">
        <v>1</v>
      </c>
      <c r="H838" s="72">
        <v>0</v>
      </c>
      <c r="I838" s="72">
        <v>1</v>
      </c>
      <c r="J838" s="72" t="s">
        <v>1117</v>
      </c>
      <c r="K838" s="72">
        <v>2058</v>
      </c>
      <c r="L838" s="72"/>
      <c r="M838" s="72"/>
      <c r="N838" s="68">
        <v>72686</v>
      </c>
      <c r="O838" s="68">
        <v>72686</v>
      </c>
      <c r="P838" s="68">
        <v>72686</v>
      </c>
      <c r="Q838" s="68">
        <v>72686</v>
      </c>
      <c r="R838" s="72" t="s">
        <v>4998</v>
      </c>
      <c r="S838" s="72" t="s">
        <v>3058</v>
      </c>
      <c r="T838" s="70">
        <f>IF(Exts[cTB52]=DATE(2099,1,1), 0, IF(Exts[minV]&gt;52, 1, 2))</f>
        <v>0</v>
      </c>
      <c r="U838" s="69">
        <f t="shared" si="26"/>
        <v>0</v>
      </c>
      <c r="V838" s="69">
        <f>IF(Exts[cTB60]=DATE(2099,1,1), 0, IF(Exts[minV]&gt;60.9, 1, 2))</f>
        <v>0</v>
      </c>
      <c r="W838" s="70">
        <f>IF(Exts[cTB61-67]=DATE(2099,1,1), 0, IF(Exts[minV]&gt;67.9, 1, 2))</f>
        <v>0</v>
      </c>
      <c r="X838" s="70">
        <f>IF( OR( Exts[cTB68]=DATE(2099,1,1), Exts[Mext]=0 ), 0, IF( OR( Exts[maxV]&lt;68, Exts[minV]&gt;68 ), 2, 3)  )</f>
        <v>0</v>
      </c>
      <c r="Y838" s="71">
        <f>IF(SUBTOTAL(3,Exts[avgusers]),Exts[avgusers],0)</f>
        <v>4</v>
      </c>
      <c r="Z838" s="69">
        <f ca="1">IF(SUBTOTAL(3,Exts[CurVersion]),TODAY()-Exts[CurVersion],0)</f>
        <v>4579</v>
      </c>
      <c r="AA838" s="69">
        <f>IF(Exts[cTB52]=DATE(2099,1,1), 0, Exts[cTB52]-$AA$6)</f>
        <v>0</v>
      </c>
      <c r="AB838" s="69">
        <f>IF(Exts[[#This Row],[cTB60]]=DATE(2099,1,1), 0, Exts[[#This Row],[cTB60]]-$AA$7)</f>
        <v>0</v>
      </c>
      <c r="AC838" s="69">
        <f>IF(Exts[[#This Row],[cTB68]]=DATE(2099,1,1), 0, Exts[[#This Row],[cTB68]]-$AA$8)</f>
        <v>0</v>
      </c>
      <c r="AD838" s="70">
        <f t="shared" si="27"/>
        <v>820</v>
      </c>
      <c r="AE838" s="70"/>
      <c r="AF838" s="70">
        <f>IF(Exts[[#This Row],[OID]], INDEX( Exts[], MATCH(Exts[[#This Row],[OID]],Exts[ID],0), MATCH("avgusers", Exts[#Headers],0) )+1, Exts[[#This Row],[avgusers]])</f>
        <v>4</v>
      </c>
      <c r="AG838" s="70"/>
      <c r="AH838" s="70"/>
      <c r="AI838" s="70"/>
    </row>
    <row r="839" spans="1:35" x14ac:dyDescent="0.35">
      <c r="A839" s="72">
        <v>1396</v>
      </c>
      <c r="B839" s="72" t="s">
        <v>1473</v>
      </c>
      <c r="C839" s="72">
        <v>4</v>
      </c>
      <c r="D839" s="72">
        <v>24</v>
      </c>
      <c r="E839" s="68">
        <v>39146</v>
      </c>
      <c r="F839" s="72">
        <v>1</v>
      </c>
      <c r="G839" s="72">
        <v>1.5</v>
      </c>
      <c r="H839" s="72">
        <v>0</v>
      </c>
      <c r="I839" s="72">
        <v>1</v>
      </c>
      <c r="J839" s="72" t="s">
        <v>1474</v>
      </c>
      <c r="K839" s="72">
        <v>7156</v>
      </c>
      <c r="L839" s="72"/>
      <c r="M839" s="72"/>
      <c r="N839" s="68">
        <v>72686</v>
      </c>
      <c r="O839" s="68">
        <v>72686</v>
      </c>
      <c r="P839" s="68">
        <v>72686</v>
      </c>
      <c r="Q839" s="68">
        <v>72686</v>
      </c>
      <c r="R839" s="72" t="s">
        <v>5053</v>
      </c>
      <c r="S839" s="72" t="s">
        <v>3058</v>
      </c>
      <c r="T839" s="70">
        <f>IF(Exts[cTB52]=DATE(2099,1,1), 0, IF(Exts[minV]&gt;52, 1, 2))</f>
        <v>0</v>
      </c>
      <c r="U839" s="69">
        <f t="shared" si="26"/>
        <v>0</v>
      </c>
      <c r="V839" s="69">
        <f>IF(Exts[cTB60]=DATE(2099,1,1), 0, IF(Exts[minV]&gt;60.9, 1, 2))</f>
        <v>0</v>
      </c>
      <c r="W839" s="70">
        <f>IF(Exts[cTB61-67]=DATE(2099,1,1), 0, IF(Exts[minV]&gt;67.9, 1, 2))</f>
        <v>0</v>
      </c>
      <c r="X839" s="70">
        <f>IF( OR( Exts[cTB68]=DATE(2099,1,1), Exts[Mext]=0 ), 0, IF( OR( Exts[maxV]&lt;68, Exts[minV]&gt;68 ), 2, 3)  )</f>
        <v>0</v>
      </c>
      <c r="Y839" s="71">
        <f>IF(SUBTOTAL(3,Exts[avgusers]),Exts[avgusers],0)</f>
        <v>4</v>
      </c>
      <c r="Z839" s="69">
        <f ca="1">IF(SUBTOTAL(3,Exts[CurVersion]),TODAY()-Exts[CurVersion],0)</f>
        <v>4579</v>
      </c>
      <c r="AA839" s="69">
        <f>IF(Exts[cTB52]=DATE(2099,1,1), 0, Exts[cTB52]-$AA$6)</f>
        <v>0</v>
      </c>
      <c r="AB839" s="69">
        <f>IF(Exts[[#This Row],[cTB60]]=DATE(2099,1,1), 0, Exts[[#This Row],[cTB60]]-$AA$7)</f>
        <v>0</v>
      </c>
      <c r="AC839" s="69">
        <f>IF(Exts[[#This Row],[cTB68]]=DATE(2099,1,1), 0, Exts[[#This Row],[cTB68]]-$AA$8)</f>
        <v>0</v>
      </c>
      <c r="AD839" s="70">
        <f t="shared" si="27"/>
        <v>821</v>
      </c>
      <c r="AE839" s="70"/>
      <c r="AF839" s="70">
        <f>IF(Exts[[#This Row],[OID]], INDEX( Exts[], MATCH(Exts[[#This Row],[OID]],Exts[ID],0), MATCH("avgusers", Exts[#Headers],0) )+1, Exts[[#This Row],[avgusers]])</f>
        <v>4</v>
      </c>
      <c r="AG839" s="70"/>
      <c r="AH839" s="70"/>
      <c r="AI839" s="70"/>
    </row>
    <row r="840" spans="1:35" x14ac:dyDescent="0.35">
      <c r="A840" s="72">
        <v>3135</v>
      </c>
      <c r="B840" s="72" t="s">
        <v>1394</v>
      </c>
      <c r="C840" s="72">
        <v>4</v>
      </c>
      <c r="D840" s="72">
        <v>21</v>
      </c>
      <c r="E840" s="68">
        <v>40721</v>
      </c>
      <c r="F840" s="72">
        <v>3</v>
      </c>
      <c r="G840" s="72">
        <v>31</v>
      </c>
      <c r="H840" s="72">
        <v>0</v>
      </c>
      <c r="I840" s="72">
        <v>1</v>
      </c>
      <c r="J840" s="72" t="s">
        <v>433</v>
      </c>
      <c r="K840" s="72">
        <v>36228</v>
      </c>
      <c r="L840" s="72"/>
      <c r="M840" s="72"/>
      <c r="N840" s="68">
        <v>72686</v>
      </c>
      <c r="O840" s="68">
        <v>72686</v>
      </c>
      <c r="P840" s="68">
        <v>72686</v>
      </c>
      <c r="Q840" s="68">
        <v>72686</v>
      </c>
      <c r="R840" s="72" t="s">
        <v>5177</v>
      </c>
      <c r="S840" s="72" t="s">
        <v>3058</v>
      </c>
      <c r="T840" s="70">
        <f>IF(Exts[cTB52]=DATE(2099,1,1), 0, IF(Exts[minV]&gt;52, 1, 2))</f>
        <v>0</v>
      </c>
      <c r="U840" s="69">
        <f t="shared" si="26"/>
        <v>0</v>
      </c>
      <c r="V840" s="69">
        <f>IF(Exts[cTB60]=DATE(2099,1,1), 0, IF(Exts[minV]&gt;60.9, 1, 2))</f>
        <v>0</v>
      </c>
      <c r="W840" s="70">
        <f>IF(Exts[cTB61-67]=DATE(2099,1,1), 0, IF(Exts[minV]&gt;67.9, 1, 2))</f>
        <v>0</v>
      </c>
      <c r="X840" s="70">
        <f>IF( OR( Exts[cTB68]=DATE(2099,1,1), Exts[Mext]=0 ), 0, IF( OR( Exts[maxV]&lt;68, Exts[minV]&gt;68 ), 2, 3)  )</f>
        <v>0</v>
      </c>
      <c r="Y840" s="71">
        <f>IF(SUBTOTAL(3,Exts[avgusers]),Exts[avgusers],0)</f>
        <v>4</v>
      </c>
      <c r="Z840" s="69">
        <f ca="1">IF(SUBTOTAL(3,Exts[CurVersion]),TODAY()-Exts[CurVersion],0)</f>
        <v>3004</v>
      </c>
      <c r="AA840" s="69">
        <f>IF(Exts[cTB52]=DATE(2099,1,1), 0, Exts[cTB52]-$AA$6)</f>
        <v>0</v>
      </c>
      <c r="AB840" s="69">
        <f>IF(Exts[[#This Row],[cTB60]]=DATE(2099,1,1), 0, Exts[[#This Row],[cTB60]]-$AA$7)</f>
        <v>0</v>
      </c>
      <c r="AC840" s="69">
        <f>IF(Exts[[#This Row],[cTB68]]=DATE(2099,1,1), 0, Exts[[#This Row],[cTB68]]-$AA$8)</f>
        <v>0</v>
      </c>
      <c r="AD840" s="70">
        <f t="shared" si="27"/>
        <v>822</v>
      </c>
      <c r="AE840" s="70"/>
      <c r="AF840" s="70">
        <f>IF(Exts[[#This Row],[OID]], INDEX( Exts[], MATCH(Exts[[#This Row],[OID]],Exts[ID],0), MATCH("avgusers", Exts[#Headers],0) )+1, Exts[[#This Row],[avgusers]])</f>
        <v>4</v>
      </c>
      <c r="AG840" s="70"/>
      <c r="AH840" s="70"/>
      <c r="AI840" s="70"/>
    </row>
    <row r="841" spans="1:35" x14ac:dyDescent="0.35">
      <c r="A841" s="72">
        <v>5684</v>
      </c>
      <c r="B841" s="72" t="s">
        <v>884</v>
      </c>
      <c r="C841" s="72">
        <v>4</v>
      </c>
      <c r="D841" s="72">
        <v>29</v>
      </c>
      <c r="E841" s="68">
        <v>40666</v>
      </c>
      <c r="F841" s="72">
        <v>2</v>
      </c>
      <c r="G841" s="72">
        <v>3.1</v>
      </c>
      <c r="H841" s="72">
        <v>0</v>
      </c>
      <c r="I841" s="72">
        <v>1</v>
      </c>
      <c r="J841" s="72" t="s">
        <v>885</v>
      </c>
      <c r="K841" s="72">
        <v>4660347</v>
      </c>
      <c r="L841" s="72"/>
      <c r="M841" s="72"/>
      <c r="N841" s="68">
        <v>72686</v>
      </c>
      <c r="O841" s="68">
        <v>72686</v>
      </c>
      <c r="P841" s="68">
        <v>72686</v>
      </c>
      <c r="Q841" s="68">
        <v>72686</v>
      </c>
      <c r="R841" s="72" t="s">
        <v>5341</v>
      </c>
      <c r="S841" s="72" t="s">
        <v>5314</v>
      </c>
      <c r="T841" s="70">
        <f>IF(Exts[cTB52]=DATE(2099,1,1), 0, IF(Exts[minV]&gt;52, 1, 2))</f>
        <v>0</v>
      </c>
      <c r="U841" s="69">
        <f t="shared" si="26"/>
        <v>0</v>
      </c>
      <c r="V841" s="69">
        <f>IF(Exts[cTB60]=DATE(2099,1,1), 0, IF(Exts[minV]&gt;60.9, 1, 2))</f>
        <v>0</v>
      </c>
      <c r="W841" s="70">
        <f>IF(Exts[cTB61-67]=DATE(2099,1,1), 0, IF(Exts[minV]&gt;67.9, 1, 2))</f>
        <v>0</v>
      </c>
      <c r="X841" s="70">
        <f>IF( OR( Exts[cTB68]=DATE(2099,1,1), Exts[Mext]=0 ), 0, IF( OR( Exts[maxV]&lt;68, Exts[minV]&gt;68 ), 2, 3)  )</f>
        <v>0</v>
      </c>
      <c r="Y841" s="71">
        <f>IF(SUBTOTAL(3,Exts[avgusers]),Exts[avgusers],0)</f>
        <v>4</v>
      </c>
      <c r="Z841" s="69">
        <f ca="1">IF(SUBTOTAL(3,Exts[CurVersion]),TODAY()-Exts[CurVersion],0)</f>
        <v>3059</v>
      </c>
      <c r="AA841" s="69">
        <f>IF(Exts[cTB52]=DATE(2099,1,1), 0, Exts[cTB52]-$AA$6)</f>
        <v>0</v>
      </c>
      <c r="AB841" s="69">
        <f>IF(Exts[[#This Row],[cTB60]]=DATE(2099,1,1), 0, Exts[[#This Row],[cTB60]]-$AA$7)</f>
        <v>0</v>
      </c>
      <c r="AC841" s="69">
        <f>IF(Exts[[#This Row],[cTB68]]=DATE(2099,1,1), 0, Exts[[#This Row],[cTB68]]-$AA$8)</f>
        <v>0</v>
      </c>
      <c r="AD841" s="70">
        <f t="shared" si="27"/>
        <v>823</v>
      </c>
      <c r="AE841" s="70"/>
      <c r="AF841" s="70">
        <f>IF(Exts[[#This Row],[OID]], INDEX( Exts[], MATCH(Exts[[#This Row],[OID]],Exts[ID],0), MATCH("avgusers", Exts[#Headers],0) )+1, Exts[[#This Row],[avgusers]])</f>
        <v>4</v>
      </c>
      <c r="AG841" s="70"/>
      <c r="AH841" s="70"/>
      <c r="AI841" s="70"/>
    </row>
    <row r="842" spans="1:35" x14ac:dyDescent="0.35">
      <c r="A842" s="72">
        <v>8226</v>
      </c>
      <c r="B842" s="72" t="s">
        <v>1485</v>
      </c>
      <c r="C842" s="72">
        <v>4</v>
      </c>
      <c r="D842" s="72">
        <v>22</v>
      </c>
      <c r="E842" s="68">
        <v>40728</v>
      </c>
      <c r="F842" s="72">
        <v>2</v>
      </c>
      <c r="G842" s="72">
        <v>12</v>
      </c>
      <c r="H842" s="72">
        <v>0</v>
      </c>
      <c r="I842" s="72">
        <v>1</v>
      </c>
      <c r="J842" s="72" t="s">
        <v>1486</v>
      </c>
      <c r="K842" s="72">
        <v>2104980</v>
      </c>
      <c r="L842" s="72"/>
      <c r="M842" s="72"/>
      <c r="N842" s="68">
        <v>72686</v>
      </c>
      <c r="O842" s="68">
        <v>72686</v>
      </c>
      <c r="P842" s="68">
        <v>72686</v>
      </c>
      <c r="Q842" s="68">
        <v>72686</v>
      </c>
      <c r="R842" s="72" t="s">
        <v>5419</v>
      </c>
      <c r="S842" s="72" t="s">
        <v>3058</v>
      </c>
      <c r="T842" s="70">
        <f>IF(Exts[cTB52]=DATE(2099,1,1), 0, IF(Exts[minV]&gt;52, 1, 2))</f>
        <v>0</v>
      </c>
      <c r="U842" s="69">
        <f t="shared" si="26"/>
        <v>0</v>
      </c>
      <c r="V842" s="69">
        <f>IF(Exts[cTB60]=DATE(2099,1,1), 0, IF(Exts[minV]&gt;60.9, 1, 2))</f>
        <v>0</v>
      </c>
      <c r="W842" s="70">
        <f>IF(Exts[cTB61-67]=DATE(2099,1,1), 0, IF(Exts[minV]&gt;67.9, 1, 2))</f>
        <v>0</v>
      </c>
      <c r="X842" s="70">
        <f>IF( OR( Exts[cTB68]=DATE(2099,1,1), Exts[Mext]=0 ), 0, IF( OR( Exts[maxV]&lt;68, Exts[minV]&gt;68 ), 2, 3)  )</f>
        <v>0</v>
      </c>
      <c r="Y842" s="71">
        <f>IF(SUBTOTAL(3,Exts[avgusers]),Exts[avgusers],0)</f>
        <v>4</v>
      </c>
      <c r="Z842" s="69">
        <f ca="1">IF(SUBTOTAL(3,Exts[CurVersion]),TODAY()-Exts[CurVersion],0)</f>
        <v>2997</v>
      </c>
      <c r="AA842" s="69">
        <f>IF(Exts[cTB52]=DATE(2099,1,1), 0, Exts[cTB52]-$AA$6)</f>
        <v>0</v>
      </c>
      <c r="AB842" s="69">
        <f>IF(Exts[[#This Row],[cTB60]]=DATE(2099,1,1), 0, Exts[[#This Row],[cTB60]]-$AA$7)</f>
        <v>0</v>
      </c>
      <c r="AC842" s="69">
        <f>IF(Exts[[#This Row],[cTB68]]=DATE(2099,1,1), 0, Exts[[#This Row],[cTB68]]-$AA$8)</f>
        <v>0</v>
      </c>
      <c r="AD842" s="70">
        <f t="shared" si="27"/>
        <v>824</v>
      </c>
      <c r="AE842" s="70"/>
      <c r="AF842" s="70">
        <f>IF(Exts[[#This Row],[OID]], INDEX( Exts[], MATCH(Exts[[#This Row],[OID]],Exts[ID],0), MATCH("avgusers", Exts[#Headers],0) )+1, Exts[[#This Row],[avgusers]])</f>
        <v>4</v>
      </c>
      <c r="AG842" s="70"/>
      <c r="AH842" s="70"/>
      <c r="AI842" s="70"/>
    </row>
    <row r="843" spans="1:35" x14ac:dyDescent="0.35">
      <c r="A843" s="72">
        <v>53625</v>
      </c>
      <c r="B843" s="72" t="s">
        <v>1595</v>
      </c>
      <c r="C843" s="72">
        <v>4</v>
      </c>
      <c r="D843" s="72">
        <v>5</v>
      </c>
      <c r="E843" s="68">
        <v>40564</v>
      </c>
      <c r="F843" s="72">
        <v>3</v>
      </c>
      <c r="G843" s="72">
        <v>37</v>
      </c>
      <c r="H843" s="72">
        <v>0</v>
      </c>
      <c r="I843" s="72">
        <v>1</v>
      </c>
      <c r="J843" s="72" t="s">
        <v>1596</v>
      </c>
      <c r="K843" s="72">
        <v>5102201</v>
      </c>
      <c r="L843" s="72"/>
      <c r="M843" s="72"/>
      <c r="N843" s="68">
        <v>72686</v>
      </c>
      <c r="O843" s="68">
        <v>72686</v>
      </c>
      <c r="P843" s="68">
        <v>72686</v>
      </c>
      <c r="Q843" s="68">
        <v>72686</v>
      </c>
      <c r="R843" s="72" t="s">
        <v>5584</v>
      </c>
      <c r="S843" s="72" t="s">
        <v>5585</v>
      </c>
      <c r="T843" s="70">
        <f>IF(Exts[cTB52]=DATE(2099,1,1), 0, IF(Exts[minV]&gt;52, 1, 2))</f>
        <v>0</v>
      </c>
      <c r="U843" s="69">
        <f t="shared" si="26"/>
        <v>0</v>
      </c>
      <c r="V843" s="69">
        <f>IF(Exts[cTB60]=DATE(2099,1,1), 0, IF(Exts[minV]&gt;60.9, 1, 2))</f>
        <v>0</v>
      </c>
      <c r="W843" s="70">
        <f>IF(Exts[cTB61-67]=DATE(2099,1,1), 0, IF(Exts[minV]&gt;67.9, 1, 2))</f>
        <v>0</v>
      </c>
      <c r="X843" s="70">
        <f>IF( OR( Exts[cTB68]=DATE(2099,1,1), Exts[Mext]=0 ), 0, IF( OR( Exts[maxV]&lt;68, Exts[minV]&gt;68 ), 2, 3)  )</f>
        <v>0</v>
      </c>
      <c r="Y843" s="71">
        <f>IF(SUBTOTAL(3,Exts[avgusers]),Exts[avgusers],0)</f>
        <v>4</v>
      </c>
      <c r="Z843" s="69">
        <f ca="1">IF(SUBTOTAL(3,Exts[CurVersion]),TODAY()-Exts[CurVersion],0)</f>
        <v>3161</v>
      </c>
      <c r="AA843" s="69">
        <f>IF(Exts[cTB52]=DATE(2099,1,1), 0, Exts[cTB52]-$AA$6)</f>
        <v>0</v>
      </c>
      <c r="AB843" s="69">
        <f>IF(Exts[[#This Row],[cTB60]]=DATE(2099,1,1), 0, Exts[[#This Row],[cTB60]]-$AA$7)</f>
        <v>0</v>
      </c>
      <c r="AC843" s="69">
        <f>IF(Exts[[#This Row],[cTB68]]=DATE(2099,1,1), 0, Exts[[#This Row],[cTB68]]-$AA$8)</f>
        <v>0</v>
      </c>
      <c r="AD843" s="70">
        <f t="shared" si="27"/>
        <v>825</v>
      </c>
      <c r="AE843" s="70"/>
      <c r="AF843" s="70">
        <f>IF(Exts[[#This Row],[OID]], INDEX( Exts[], MATCH(Exts[[#This Row],[OID]],Exts[ID],0), MATCH("avgusers", Exts[#Headers],0) )+1, Exts[[#This Row],[avgusers]])</f>
        <v>4</v>
      </c>
      <c r="AG843" s="70"/>
      <c r="AH843" s="70"/>
      <c r="AI843" s="70"/>
    </row>
    <row r="844" spans="1:35" x14ac:dyDescent="0.35">
      <c r="A844" s="72">
        <v>146357</v>
      </c>
      <c r="B844" s="72" t="s">
        <v>1517</v>
      </c>
      <c r="C844" s="72">
        <v>4</v>
      </c>
      <c r="D844" s="72">
        <v>23</v>
      </c>
      <c r="E844" s="68">
        <v>40319</v>
      </c>
      <c r="F844" s="72">
        <v>3</v>
      </c>
      <c r="G844" s="72">
        <v>31</v>
      </c>
      <c r="H844" s="72">
        <v>0</v>
      </c>
      <c r="I844" s="72">
        <v>1</v>
      </c>
      <c r="J844" s="72" t="s">
        <v>1518</v>
      </c>
      <c r="K844" s="72">
        <v>5277500</v>
      </c>
      <c r="L844" s="72"/>
      <c r="M844" s="72"/>
      <c r="N844" s="68">
        <v>72686</v>
      </c>
      <c r="O844" s="68">
        <v>72686</v>
      </c>
      <c r="P844" s="68">
        <v>72686</v>
      </c>
      <c r="Q844" s="68">
        <v>72686</v>
      </c>
      <c r="R844" s="72" t="s">
        <v>5666</v>
      </c>
      <c r="S844" s="72" t="s">
        <v>3058</v>
      </c>
      <c r="T844" s="70">
        <f>IF(Exts[cTB52]=DATE(2099,1,1), 0, IF(Exts[minV]&gt;52, 1, 2))</f>
        <v>0</v>
      </c>
      <c r="U844" s="69">
        <f t="shared" si="26"/>
        <v>0</v>
      </c>
      <c r="V844" s="69">
        <f>IF(Exts[cTB60]=DATE(2099,1,1), 0, IF(Exts[minV]&gt;60.9, 1, 2))</f>
        <v>0</v>
      </c>
      <c r="W844" s="70">
        <f>IF(Exts[cTB61-67]=DATE(2099,1,1), 0, IF(Exts[minV]&gt;67.9, 1, 2))</f>
        <v>0</v>
      </c>
      <c r="X844" s="70">
        <f>IF( OR( Exts[cTB68]=DATE(2099,1,1), Exts[Mext]=0 ), 0, IF( OR( Exts[maxV]&lt;68, Exts[minV]&gt;68 ), 2, 3)  )</f>
        <v>0</v>
      </c>
      <c r="Y844" s="71">
        <f>IF(SUBTOTAL(3,Exts[avgusers]),Exts[avgusers],0)</f>
        <v>4</v>
      </c>
      <c r="Z844" s="69">
        <f ca="1">IF(SUBTOTAL(3,Exts[CurVersion]),TODAY()-Exts[CurVersion],0)</f>
        <v>3406</v>
      </c>
      <c r="AA844" s="69">
        <f>IF(Exts[cTB52]=DATE(2099,1,1), 0, Exts[cTB52]-$AA$6)</f>
        <v>0</v>
      </c>
      <c r="AB844" s="69">
        <f>IF(Exts[[#This Row],[cTB60]]=DATE(2099,1,1), 0, Exts[[#This Row],[cTB60]]-$AA$7)</f>
        <v>0</v>
      </c>
      <c r="AC844" s="69">
        <f>IF(Exts[[#This Row],[cTB68]]=DATE(2099,1,1), 0, Exts[[#This Row],[cTB68]]-$AA$8)</f>
        <v>0</v>
      </c>
      <c r="AD844" s="70">
        <f t="shared" si="27"/>
        <v>826</v>
      </c>
      <c r="AE844" s="70"/>
      <c r="AF844" s="70">
        <f>IF(Exts[[#This Row],[OID]], INDEX( Exts[], MATCH(Exts[[#This Row],[OID]],Exts[ID],0), MATCH("avgusers", Exts[#Headers],0) )+1, Exts[[#This Row],[avgusers]])</f>
        <v>4</v>
      </c>
      <c r="AG844" s="70"/>
      <c r="AH844" s="70"/>
      <c r="AI844" s="70"/>
    </row>
    <row r="845" spans="1:35" x14ac:dyDescent="0.35">
      <c r="A845" s="72">
        <v>215985</v>
      </c>
      <c r="B845" s="72" t="s">
        <v>1405</v>
      </c>
      <c r="C845" s="72">
        <v>4</v>
      </c>
      <c r="D845" s="72">
        <v>25</v>
      </c>
      <c r="E845" s="68">
        <v>41366</v>
      </c>
      <c r="F845" s="72">
        <v>10</v>
      </c>
      <c r="G845" s="72">
        <v>27</v>
      </c>
      <c r="H845" s="72">
        <v>0</v>
      </c>
      <c r="I845" s="72">
        <v>1</v>
      </c>
      <c r="J845" s="72" t="s">
        <v>270</v>
      </c>
      <c r="K845" s="72">
        <v>2192507</v>
      </c>
      <c r="L845" s="72"/>
      <c r="M845" s="72"/>
      <c r="N845" s="68">
        <v>72686</v>
      </c>
      <c r="O845" s="68">
        <v>72686</v>
      </c>
      <c r="P845" s="68">
        <v>72686</v>
      </c>
      <c r="Q845" s="68">
        <v>72686</v>
      </c>
      <c r="R845" s="72" t="s">
        <v>5713</v>
      </c>
      <c r="S845" s="72" t="s">
        <v>5610</v>
      </c>
      <c r="T845" s="70">
        <f>IF(Exts[cTB52]=DATE(2099,1,1), 0, IF(Exts[minV]&gt;52, 1, 2))</f>
        <v>0</v>
      </c>
      <c r="U845" s="69">
        <f t="shared" si="26"/>
        <v>0</v>
      </c>
      <c r="V845" s="69">
        <f>IF(Exts[cTB60]=DATE(2099,1,1), 0, IF(Exts[minV]&gt;60.9, 1, 2))</f>
        <v>0</v>
      </c>
      <c r="W845" s="70">
        <f>IF(Exts[cTB61-67]=DATE(2099,1,1), 0, IF(Exts[minV]&gt;67.9, 1, 2))</f>
        <v>0</v>
      </c>
      <c r="X845" s="70">
        <f>IF( OR( Exts[cTB68]=DATE(2099,1,1), Exts[Mext]=0 ), 0, IF( OR( Exts[maxV]&lt;68, Exts[minV]&gt;68 ), 2, 3)  )</f>
        <v>0</v>
      </c>
      <c r="Y845" s="71">
        <f>IF(SUBTOTAL(3,Exts[avgusers]),Exts[avgusers],0)</f>
        <v>4</v>
      </c>
      <c r="Z845" s="69">
        <f ca="1">IF(SUBTOTAL(3,Exts[CurVersion]),TODAY()-Exts[CurVersion],0)</f>
        <v>2359</v>
      </c>
      <c r="AA845" s="69">
        <f>IF(Exts[cTB52]=DATE(2099,1,1), 0, Exts[cTB52]-$AA$6)</f>
        <v>0</v>
      </c>
      <c r="AB845" s="69">
        <f>IF(Exts[[#This Row],[cTB60]]=DATE(2099,1,1), 0, Exts[[#This Row],[cTB60]]-$AA$7)</f>
        <v>0</v>
      </c>
      <c r="AC845" s="69">
        <f>IF(Exts[[#This Row],[cTB68]]=DATE(2099,1,1), 0, Exts[[#This Row],[cTB68]]-$AA$8)</f>
        <v>0</v>
      </c>
      <c r="AD845" s="70">
        <f t="shared" si="27"/>
        <v>827</v>
      </c>
      <c r="AE845" s="70"/>
      <c r="AF845" s="70">
        <f>IF(Exts[[#This Row],[OID]], INDEX( Exts[], MATCH(Exts[[#This Row],[OID]],Exts[ID],0), MATCH("avgusers", Exts[#Headers],0) )+1, Exts[[#This Row],[avgusers]])</f>
        <v>4</v>
      </c>
      <c r="AG845" s="70"/>
      <c r="AH845" s="70"/>
      <c r="AI845" s="70"/>
    </row>
    <row r="846" spans="1:35" x14ac:dyDescent="0.35">
      <c r="A846" s="72">
        <v>222540</v>
      </c>
      <c r="B846" s="72" t="s">
        <v>1507</v>
      </c>
      <c r="C846" s="72">
        <v>4</v>
      </c>
      <c r="D846" s="72">
        <v>26</v>
      </c>
      <c r="E846" s="68">
        <v>43042</v>
      </c>
      <c r="F846" s="72">
        <v>3</v>
      </c>
      <c r="G846" s="72">
        <v>56</v>
      </c>
      <c r="H846" s="72">
        <v>0</v>
      </c>
      <c r="I846" s="72">
        <v>1</v>
      </c>
      <c r="J846" s="72" t="s">
        <v>1508</v>
      </c>
      <c r="K846" s="72">
        <v>5453680</v>
      </c>
      <c r="L846" s="72"/>
      <c r="M846" s="72"/>
      <c r="N846" s="68">
        <v>42916</v>
      </c>
      <c r="O846" s="68">
        <v>72686</v>
      </c>
      <c r="P846" s="68">
        <v>72686</v>
      </c>
      <c r="Q846" s="68">
        <v>72686</v>
      </c>
      <c r="R846" s="72" t="s">
        <v>5726</v>
      </c>
      <c r="S846" s="72" t="s">
        <v>5727</v>
      </c>
      <c r="T846" s="70">
        <f>IF(Exts[cTB52]=DATE(2099,1,1), 0, IF(Exts[minV]&gt;52, 1, 2))</f>
        <v>2</v>
      </c>
      <c r="U846" s="69">
        <f t="shared" si="26"/>
        <v>0</v>
      </c>
      <c r="V846" s="69">
        <f>IF(Exts[cTB60]=DATE(2099,1,1), 0, IF(Exts[minV]&gt;60.9, 1, 2))</f>
        <v>0</v>
      </c>
      <c r="W846" s="70">
        <f>IF(Exts[cTB61-67]=DATE(2099,1,1), 0, IF(Exts[minV]&gt;67.9, 1, 2))</f>
        <v>0</v>
      </c>
      <c r="X846" s="70">
        <f>IF( OR( Exts[cTB68]=DATE(2099,1,1), Exts[Mext]=0 ), 0, IF( OR( Exts[maxV]&lt;68, Exts[minV]&gt;68 ), 2, 3)  )</f>
        <v>0</v>
      </c>
      <c r="Y846" s="71">
        <f>IF(SUBTOTAL(3,Exts[avgusers]),Exts[avgusers],0)</f>
        <v>4</v>
      </c>
      <c r="Z846" s="69">
        <f ca="1">IF(SUBTOTAL(3,Exts[CurVersion]),TODAY()-Exts[CurVersion],0)</f>
        <v>683</v>
      </c>
      <c r="AA846" s="69">
        <f>IF(Exts[cTB52]=DATE(2099,1,1), 0, Exts[cTB52]-$AA$6)</f>
        <v>118</v>
      </c>
      <c r="AB846" s="69">
        <f>IF(Exts[[#This Row],[cTB60]]=DATE(2099,1,1), 0, Exts[[#This Row],[cTB60]]-$AA$7)</f>
        <v>0</v>
      </c>
      <c r="AC846" s="69">
        <f>IF(Exts[[#This Row],[cTB68]]=DATE(2099,1,1), 0, Exts[[#This Row],[cTB68]]-$AA$8)</f>
        <v>0</v>
      </c>
      <c r="AD846" s="70">
        <f t="shared" si="27"/>
        <v>828</v>
      </c>
      <c r="AE846" s="70"/>
      <c r="AF846" s="70">
        <f>IF(Exts[[#This Row],[OID]], INDEX( Exts[], MATCH(Exts[[#This Row],[OID]],Exts[ID],0), MATCH("avgusers", Exts[#Headers],0) )+1, Exts[[#This Row],[avgusers]])</f>
        <v>4</v>
      </c>
      <c r="AG846" s="70"/>
      <c r="AH846" s="70"/>
      <c r="AI846" s="70"/>
    </row>
    <row r="847" spans="1:35" x14ac:dyDescent="0.35">
      <c r="A847" s="72">
        <v>262833</v>
      </c>
      <c r="B847" s="72" t="s">
        <v>2122</v>
      </c>
      <c r="C847" s="72">
        <v>4</v>
      </c>
      <c r="D847" s="72">
        <v>22</v>
      </c>
      <c r="E847" s="68">
        <v>41755</v>
      </c>
      <c r="F847" s="72">
        <v>1.5</v>
      </c>
      <c r="G847" s="72">
        <v>31</v>
      </c>
      <c r="H847" s="72">
        <v>0</v>
      </c>
      <c r="I847" s="72">
        <v>1</v>
      </c>
      <c r="J847" s="72" t="s">
        <v>2009</v>
      </c>
      <c r="K847" s="72">
        <v>5566468</v>
      </c>
      <c r="L847" s="72"/>
      <c r="M847" s="72"/>
      <c r="N847" s="68">
        <v>72686</v>
      </c>
      <c r="O847" s="68">
        <v>72686</v>
      </c>
      <c r="P847" s="68">
        <v>72686</v>
      </c>
      <c r="Q847" s="68">
        <v>72686</v>
      </c>
      <c r="R847" s="72" t="s">
        <v>5764</v>
      </c>
      <c r="S847" s="72" t="s">
        <v>3058</v>
      </c>
      <c r="T847" s="70">
        <f>IF(Exts[cTB52]=DATE(2099,1,1), 0, IF(Exts[minV]&gt;52, 1, 2))</f>
        <v>0</v>
      </c>
      <c r="U847" s="69">
        <f t="shared" si="26"/>
        <v>0</v>
      </c>
      <c r="V847" s="69">
        <f>IF(Exts[cTB60]=DATE(2099,1,1), 0, IF(Exts[minV]&gt;60.9, 1, 2))</f>
        <v>0</v>
      </c>
      <c r="W847" s="70">
        <f>IF(Exts[cTB61-67]=DATE(2099,1,1), 0, IF(Exts[minV]&gt;67.9, 1, 2))</f>
        <v>0</v>
      </c>
      <c r="X847" s="70">
        <f>IF( OR( Exts[cTB68]=DATE(2099,1,1), Exts[Mext]=0 ), 0, IF( OR( Exts[maxV]&lt;68, Exts[minV]&gt;68 ), 2, 3)  )</f>
        <v>0</v>
      </c>
      <c r="Y847" s="71">
        <f>IF(SUBTOTAL(3,Exts[avgusers]),Exts[avgusers],0)</f>
        <v>4</v>
      </c>
      <c r="Z847" s="69">
        <f ca="1">IF(SUBTOTAL(3,Exts[CurVersion]),TODAY()-Exts[CurVersion],0)</f>
        <v>1970</v>
      </c>
      <c r="AA847" s="69">
        <f>IF(Exts[cTB52]=DATE(2099,1,1), 0, Exts[cTB52]-$AA$6)</f>
        <v>0</v>
      </c>
      <c r="AB847" s="69">
        <f>IF(Exts[[#This Row],[cTB60]]=DATE(2099,1,1), 0, Exts[[#This Row],[cTB60]]-$AA$7)</f>
        <v>0</v>
      </c>
      <c r="AC847" s="69">
        <f>IF(Exts[[#This Row],[cTB68]]=DATE(2099,1,1), 0, Exts[[#This Row],[cTB68]]-$AA$8)</f>
        <v>0</v>
      </c>
      <c r="AD847" s="70">
        <f t="shared" si="27"/>
        <v>829</v>
      </c>
      <c r="AE847" s="70"/>
      <c r="AF847" s="70">
        <f>IF(Exts[[#This Row],[OID]], INDEX( Exts[], MATCH(Exts[[#This Row],[OID]],Exts[ID],0), MATCH("avgusers", Exts[#Headers],0) )+1, Exts[[#This Row],[avgusers]])</f>
        <v>4</v>
      </c>
      <c r="AG847" s="70"/>
      <c r="AH847" s="70"/>
      <c r="AI847" s="70"/>
    </row>
    <row r="848" spans="1:35" x14ac:dyDescent="0.35">
      <c r="A848" s="72">
        <v>310952</v>
      </c>
      <c r="B848" s="72" t="s">
        <v>1458</v>
      </c>
      <c r="C848" s="72">
        <v>4</v>
      </c>
      <c r="D848" s="72">
        <v>22</v>
      </c>
      <c r="E848" s="68">
        <v>40739</v>
      </c>
      <c r="F848" s="72">
        <v>1.5</v>
      </c>
      <c r="G848" s="72">
        <v>31</v>
      </c>
      <c r="H848" s="72">
        <v>0</v>
      </c>
      <c r="I848" s="72">
        <v>1</v>
      </c>
      <c r="J848" s="72" t="s">
        <v>1459</v>
      </c>
      <c r="K848" s="72">
        <v>5726657</v>
      </c>
      <c r="L848" s="72"/>
      <c r="M848" s="72"/>
      <c r="N848" s="68">
        <v>72686</v>
      </c>
      <c r="O848" s="68">
        <v>72686</v>
      </c>
      <c r="P848" s="68">
        <v>72686</v>
      </c>
      <c r="Q848" s="68">
        <v>72686</v>
      </c>
      <c r="R848" s="72" t="s">
        <v>5831</v>
      </c>
      <c r="S848" s="72" t="s">
        <v>3058</v>
      </c>
      <c r="T848" s="70">
        <f>IF(Exts[cTB52]=DATE(2099,1,1), 0, IF(Exts[minV]&gt;52, 1, 2))</f>
        <v>0</v>
      </c>
      <c r="U848" s="69">
        <f t="shared" si="26"/>
        <v>0</v>
      </c>
      <c r="V848" s="69">
        <f>IF(Exts[cTB60]=DATE(2099,1,1), 0, IF(Exts[minV]&gt;60.9, 1, 2))</f>
        <v>0</v>
      </c>
      <c r="W848" s="70">
        <f>IF(Exts[cTB61-67]=DATE(2099,1,1), 0, IF(Exts[minV]&gt;67.9, 1, 2))</f>
        <v>0</v>
      </c>
      <c r="X848" s="70">
        <f>IF( OR( Exts[cTB68]=DATE(2099,1,1), Exts[Mext]=0 ), 0, IF( OR( Exts[maxV]&lt;68, Exts[minV]&gt;68 ), 2, 3)  )</f>
        <v>0</v>
      </c>
      <c r="Y848" s="71">
        <f>IF(SUBTOTAL(3,Exts[avgusers]),Exts[avgusers],0)</f>
        <v>4</v>
      </c>
      <c r="Z848" s="69">
        <f ca="1">IF(SUBTOTAL(3,Exts[CurVersion]),TODAY()-Exts[CurVersion],0)</f>
        <v>2986</v>
      </c>
      <c r="AA848" s="69">
        <f>IF(Exts[cTB52]=DATE(2099,1,1), 0, Exts[cTB52]-$AA$6)</f>
        <v>0</v>
      </c>
      <c r="AB848" s="69">
        <f>IF(Exts[[#This Row],[cTB60]]=DATE(2099,1,1), 0, Exts[[#This Row],[cTB60]]-$AA$7)</f>
        <v>0</v>
      </c>
      <c r="AC848" s="69">
        <f>IF(Exts[[#This Row],[cTB68]]=DATE(2099,1,1), 0, Exts[[#This Row],[cTB68]]-$AA$8)</f>
        <v>0</v>
      </c>
      <c r="AD848" s="70">
        <f t="shared" si="27"/>
        <v>830</v>
      </c>
      <c r="AE848" s="70"/>
      <c r="AF848" s="70">
        <f>IF(Exts[[#This Row],[OID]], INDEX( Exts[], MATCH(Exts[[#This Row],[OID]],Exts[ID],0), MATCH("avgusers", Exts[#Headers],0) )+1, Exts[[#This Row],[avgusers]])</f>
        <v>4</v>
      </c>
      <c r="AG848" s="70"/>
      <c r="AH848" s="70"/>
      <c r="AI848" s="70"/>
    </row>
    <row r="849" spans="1:35" x14ac:dyDescent="0.35">
      <c r="A849" s="72">
        <v>336736</v>
      </c>
      <c r="B849" s="72" t="s">
        <v>1515</v>
      </c>
      <c r="C849" s="72">
        <v>4</v>
      </c>
      <c r="D849" s="72">
        <v>24</v>
      </c>
      <c r="E849" s="68">
        <v>40822</v>
      </c>
      <c r="F849" s="72">
        <v>3</v>
      </c>
      <c r="G849" s="72">
        <v>5</v>
      </c>
      <c r="H849" s="72">
        <v>0</v>
      </c>
      <c r="I849" s="72">
        <v>1</v>
      </c>
      <c r="J849" s="72" t="s">
        <v>1516</v>
      </c>
      <c r="K849" s="72">
        <v>201386</v>
      </c>
      <c r="L849" s="72"/>
      <c r="M849" s="72"/>
      <c r="N849" s="68">
        <v>72686</v>
      </c>
      <c r="O849" s="68">
        <v>72686</v>
      </c>
      <c r="P849" s="68">
        <v>72686</v>
      </c>
      <c r="Q849" s="68">
        <v>72686</v>
      </c>
      <c r="R849" s="72" t="s">
        <v>5910</v>
      </c>
      <c r="S849" s="72" t="s">
        <v>3058</v>
      </c>
      <c r="T849" s="70">
        <f>IF(Exts[cTB52]=DATE(2099,1,1), 0, IF(Exts[minV]&gt;52, 1, 2))</f>
        <v>0</v>
      </c>
      <c r="U849" s="69">
        <f t="shared" si="26"/>
        <v>0</v>
      </c>
      <c r="V849" s="69">
        <f>IF(Exts[cTB60]=DATE(2099,1,1), 0, IF(Exts[minV]&gt;60.9, 1, 2))</f>
        <v>0</v>
      </c>
      <c r="W849" s="70">
        <f>IF(Exts[cTB61-67]=DATE(2099,1,1), 0, IF(Exts[minV]&gt;67.9, 1, 2))</f>
        <v>0</v>
      </c>
      <c r="X849" s="70">
        <f>IF( OR( Exts[cTB68]=DATE(2099,1,1), Exts[Mext]=0 ), 0, IF( OR( Exts[maxV]&lt;68, Exts[minV]&gt;68 ), 2, 3)  )</f>
        <v>0</v>
      </c>
      <c r="Y849" s="71">
        <f>IF(SUBTOTAL(3,Exts[avgusers]),Exts[avgusers],0)</f>
        <v>4</v>
      </c>
      <c r="Z849" s="69">
        <f ca="1">IF(SUBTOTAL(3,Exts[CurVersion]),TODAY()-Exts[CurVersion],0)</f>
        <v>2903</v>
      </c>
      <c r="AA849" s="69">
        <f>IF(Exts[cTB52]=DATE(2099,1,1), 0, Exts[cTB52]-$AA$6)</f>
        <v>0</v>
      </c>
      <c r="AB849" s="69">
        <f>IF(Exts[[#This Row],[cTB60]]=DATE(2099,1,1), 0, Exts[[#This Row],[cTB60]]-$AA$7)</f>
        <v>0</v>
      </c>
      <c r="AC849" s="69">
        <f>IF(Exts[[#This Row],[cTB68]]=DATE(2099,1,1), 0, Exts[[#This Row],[cTB68]]-$AA$8)</f>
        <v>0</v>
      </c>
      <c r="AD849" s="70">
        <f t="shared" si="27"/>
        <v>831</v>
      </c>
      <c r="AE849" s="70"/>
      <c r="AF849" s="70">
        <f>IF(Exts[[#This Row],[OID]], INDEX( Exts[], MATCH(Exts[[#This Row],[OID]],Exts[ID],0), MATCH("avgusers", Exts[#Headers],0) )+1, Exts[[#This Row],[avgusers]])</f>
        <v>4</v>
      </c>
      <c r="AG849" s="70"/>
      <c r="AH849" s="70"/>
      <c r="AI849" s="70"/>
    </row>
    <row r="850" spans="1:35" x14ac:dyDescent="0.35">
      <c r="A850" s="72">
        <v>367846</v>
      </c>
      <c r="B850" s="72" t="s">
        <v>2156</v>
      </c>
      <c r="C850" s="72">
        <v>4</v>
      </c>
      <c r="D850" s="72">
        <v>21</v>
      </c>
      <c r="E850" s="68">
        <v>42302</v>
      </c>
      <c r="F850" s="72">
        <v>3</v>
      </c>
      <c r="G850" s="72">
        <v>32</v>
      </c>
      <c r="H850" s="72">
        <v>0</v>
      </c>
      <c r="I850" s="72">
        <v>1</v>
      </c>
      <c r="J850" s="72" t="s">
        <v>2246</v>
      </c>
      <c r="K850" s="72">
        <v>6137255</v>
      </c>
      <c r="L850" s="72"/>
      <c r="M850" s="72"/>
      <c r="N850" s="68">
        <v>72686</v>
      </c>
      <c r="O850" s="68">
        <v>72686</v>
      </c>
      <c r="P850" s="68">
        <v>72686</v>
      </c>
      <c r="Q850" s="68">
        <v>72686</v>
      </c>
      <c r="R850" s="72" t="s">
        <v>5998</v>
      </c>
      <c r="S850" s="72" t="s">
        <v>6791</v>
      </c>
      <c r="T850" s="70">
        <f>IF(Exts[cTB52]=DATE(2099,1,1), 0, IF(Exts[minV]&gt;52, 1, 2))</f>
        <v>0</v>
      </c>
      <c r="U850" s="69">
        <f t="shared" si="26"/>
        <v>0</v>
      </c>
      <c r="V850" s="69">
        <f>IF(Exts[cTB60]=DATE(2099,1,1), 0, IF(Exts[minV]&gt;60.9, 1, 2))</f>
        <v>0</v>
      </c>
      <c r="W850" s="70">
        <f>IF(Exts[cTB61-67]=DATE(2099,1,1), 0, IF(Exts[minV]&gt;67.9, 1, 2))</f>
        <v>0</v>
      </c>
      <c r="X850" s="70">
        <f>IF( OR( Exts[cTB68]=DATE(2099,1,1), Exts[Mext]=0 ), 0, IF( OR( Exts[maxV]&lt;68, Exts[minV]&gt;68 ), 2, 3)  )</f>
        <v>0</v>
      </c>
      <c r="Y850" s="71">
        <f>IF(SUBTOTAL(3,Exts[avgusers]),Exts[avgusers],0)</f>
        <v>4</v>
      </c>
      <c r="Z850" s="69">
        <f ca="1">IF(SUBTOTAL(3,Exts[CurVersion]),TODAY()-Exts[CurVersion],0)</f>
        <v>1423</v>
      </c>
      <c r="AA850" s="69">
        <f>IF(Exts[cTB52]=DATE(2099,1,1), 0, Exts[cTB52]-$AA$6)</f>
        <v>0</v>
      </c>
      <c r="AB850" s="69">
        <f>IF(Exts[[#This Row],[cTB60]]=DATE(2099,1,1), 0, Exts[[#This Row],[cTB60]]-$AA$7)</f>
        <v>0</v>
      </c>
      <c r="AC850" s="69">
        <f>IF(Exts[[#This Row],[cTB68]]=DATE(2099,1,1), 0, Exts[[#This Row],[cTB68]]-$AA$8)</f>
        <v>0</v>
      </c>
      <c r="AD850" s="70">
        <f t="shared" si="27"/>
        <v>832</v>
      </c>
      <c r="AE850" s="70"/>
      <c r="AF850" s="70">
        <f>IF(Exts[[#This Row],[OID]], INDEX( Exts[], MATCH(Exts[[#This Row],[OID]],Exts[ID],0), MATCH("avgusers", Exts[#Headers],0) )+1, Exts[[#This Row],[avgusers]])</f>
        <v>4</v>
      </c>
      <c r="AG850" s="70"/>
      <c r="AH850" s="70"/>
      <c r="AI850" s="70"/>
    </row>
    <row r="851" spans="1:35" x14ac:dyDescent="0.35">
      <c r="A851" s="72">
        <v>370547</v>
      </c>
      <c r="B851" s="72" t="s">
        <v>1490</v>
      </c>
      <c r="C851" s="72">
        <v>4</v>
      </c>
      <c r="D851" s="72">
        <v>21</v>
      </c>
      <c r="E851" s="68">
        <v>41060</v>
      </c>
      <c r="F851" s="72">
        <v>11</v>
      </c>
      <c r="G851" s="72">
        <v>31</v>
      </c>
      <c r="H851" s="72">
        <v>0</v>
      </c>
      <c r="I851" s="72">
        <v>1</v>
      </c>
      <c r="J851" s="72" t="s">
        <v>1491</v>
      </c>
      <c r="K851" s="72">
        <v>6165058</v>
      </c>
      <c r="L851" s="72"/>
      <c r="M851" s="72"/>
      <c r="N851" s="68">
        <v>72686</v>
      </c>
      <c r="O851" s="68">
        <v>72686</v>
      </c>
      <c r="P851" s="68">
        <v>72686</v>
      </c>
      <c r="Q851" s="68">
        <v>72686</v>
      </c>
      <c r="R851" s="72" t="s">
        <v>6011</v>
      </c>
      <c r="S851" s="72" t="s">
        <v>3058</v>
      </c>
      <c r="T851" s="70">
        <f>IF(Exts[cTB52]=DATE(2099,1,1), 0, IF(Exts[minV]&gt;52, 1, 2))</f>
        <v>0</v>
      </c>
      <c r="U851" s="69">
        <f t="shared" si="26"/>
        <v>0</v>
      </c>
      <c r="V851" s="69">
        <f>IF(Exts[cTB60]=DATE(2099,1,1), 0, IF(Exts[minV]&gt;60.9, 1, 2))</f>
        <v>0</v>
      </c>
      <c r="W851" s="70">
        <f>IF(Exts[cTB61-67]=DATE(2099,1,1), 0, IF(Exts[minV]&gt;67.9, 1, 2))</f>
        <v>0</v>
      </c>
      <c r="X851" s="70">
        <f>IF( OR( Exts[cTB68]=DATE(2099,1,1), Exts[Mext]=0 ), 0, IF( OR( Exts[maxV]&lt;68, Exts[minV]&gt;68 ), 2, 3)  )</f>
        <v>0</v>
      </c>
      <c r="Y851" s="71">
        <f>IF(SUBTOTAL(3,Exts[avgusers]),Exts[avgusers],0)</f>
        <v>4</v>
      </c>
      <c r="Z851" s="69">
        <f ca="1">IF(SUBTOTAL(3,Exts[CurVersion]),TODAY()-Exts[CurVersion],0)</f>
        <v>2665</v>
      </c>
      <c r="AA851" s="69">
        <f>IF(Exts[cTB52]=DATE(2099,1,1), 0, Exts[cTB52]-$AA$6)</f>
        <v>0</v>
      </c>
      <c r="AB851" s="69">
        <f>IF(Exts[[#This Row],[cTB60]]=DATE(2099,1,1), 0, Exts[[#This Row],[cTB60]]-$AA$7)</f>
        <v>0</v>
      </c>
      <c r="AC851" s="69">
        <f>IF(Exts[[#This Row],[cTB68]]=DATE(2099,1,1), 0, Exts[[#This Row],[cTB68]]-$AA$8)</f>
        <v>0</v>
      </c>
      <c r="AD851" s="70">
        <f t="shared" si="27"/>
        <v>833</v>
      </c>
      <c r="AE851" s="70"/>
      <c r="AF851" s="70">
        <f>IF(Exts[[#This Row],[OID]], INDEX( Exts[], MATCH(Exts[[#This Row],[OID]],Exts[ID],0), MATCH("avgusers", Exts[#Headers],0) )+1, Exts[[#This Row],[avgusers]])</f>
        <v>4</v>
      </c>
      <c r="AG851" s="70"/>
      <c r="AH851" s="70"/>
      <c r="AI851" s="70"/>
    </row>
    <row r="852" spans="1:35" x14ac:dyDescent="0.35">
      <c r="A852" s="72">
        <v>391045</v>
      </c>
      <c r="B852" s="72" t="s">
        <v>2157</v>
      </c>
      <c r="C852" s="72">
        <v>4</v>
      </c>
      <c r="D852" s="72">
        <v>21</v>
      </c>
      <c r="E852" s="68">
        <v>41148</v>
      </c>
      <c r="F852" s="72">
        <v>3.1</v>
      </c>
      <c r="G852" s="72">
        <v>31</v>
      </c>
      <c r="H852" s="72">
        <v>0</v>
      </c>
      <c r="I852" s="72">
        <v>1</v>
      </c>
      <c r="J852" s="72" t="s">
        <v>1441</v>
      </c>
      <c r="K852" s="72">
        <v>6249171</v>
      </c>
      <c r="L852" s="72"/>
      <c r="M852" s="72"/>
      <c r="N852" s="68">
        <v>72686</v>
      </c>
      <c r="O852" s="68">
        <v>72686</v>
      </c>
      <c r="P852" s="68">
        <v>72686</v>
      </c>
      <c r="Q852" s="68">
        <v>72686</v>
      </c>
      <c r="R852" s="72" t="s">
        <v>6071</v>
      </c>
      <c r="S852" s="72" t="s">
        <v>3058</v>
      </c>
      <c r="T852" s="70">
        <f>IF(Exts[cTB52]=DATE(2099,1,1), 0, IF(Exts[minV]&gt;52, 1, 2))</f>
        <v>0</v>
      </c>
      <c r="U852" s="69">
        <f t="shared" ref="U852:U915" si="28">IF(AND($F852&lt;=58,$G852&gt;=58),1,0)</f>
        <v>0</v>
      </c>
      <c r="V852" s="69">
        <f>IF(Exts[cTB60]=DATE(2099,1,1), 0, IF(Exts[minV]&gt;60.9, 1, 2))</f>
        <v>0</v>
      </c>
      <c r="W852" s="70">
        <f>IF(Exts[cTB61-67]=DATE(2099,1,1), 0, IF(Exts[minV]&gt;67.9, 1, 2))</f>
        <v>0</v>
      </c>
      <c r="X852" s="70">
        <f>IF( OR( Exts[cTB68]=DATE(2099,1,1), Exts[Mext]=0 ), 0, IF( OR( Exts[maxV]&lt;68, Exts[minV]&gt;68 ), 2, 3)  )</f>
        <v>0</v>
      </c>
      <c r="Y852" s="71">
        <f>IF(SUBTOTAL(3,Exts[avgusers]),Exts[avgusers],0)</f>
        <v>4</v>
      </c>
      <c r="Z852" s="69">
        <f ca="1">IF(SUBTOTAL(3,Exts[CurVersion]),TODAY()-Exts[CurVersion],0)</f>
        <v>2577</v>
      </c>
      <c r="AA852" s="69">
        <f>IF(Exts[cTB52]=DATE(2099,1,1), 0, Exts[cTB52]-$AA$6)</f>
        <v>0</v>
      </c>
      <c r="AB852" s="69">
        <f>IF(Exts[[#This Row],[cTB60]]=DATE(2099,1,1), 0, Exts[[#This Row],[cTB60]]-$AA$7)</f>
        <v>0</v>
      </c>
      <c r="AC852" s="69">
        <f>IF(Exts[[#This Row],[cTB68]]=DATE(2099,1,1), 0, Exts[[#This Row],[cTB68]]-$AA$8)</f>
        <v>0</v>
      </c>
      <c r="AD852" s="70">
        <f t="shared" ref="AD852:AD915" si="29">ROW()-18</f>
        <v>834</v>
      </c>
      <c r="AE852" s="70"/>
      <c r="AF852" s="70">
        <f>IF(Exts[[#This Row],[OID]], INDEX( Exts[], MATCH(Exts[[#This Row],[OID]],Exts[ID],0), MATCH("avgusers", Exts[#Headers],0) )+1, Exts[[#This Row],[avgusers]])</f>
        <v>4</v>
      </c>
      <c r="AG852" s="70"/>
      <c r="AH852" s="70"/>
      <c r="AI852" s="70"/>
    </row>
    <row r="853" spans="1:35" x14ac:dyDescent="0.35">
      <c r="A853" s="72">
        <v>447148</v>
      </c>
      <c r="B853" s="72" t="s">
        <v>1418</v>
      </c>
      <c r="C853" s="72">
        <v>4</v>
      </c>
      <c r="D853" s="72">
        <v>41</v>
      </c>
      <c r="E853" s="68">
        <v>42542</v>
      </c>
      <c r="F853" s="72">
        <v>8</v>
      </c>
      <c r="G853" s="72">
        <v>58</v>
      </c>
      <c r="H853" s="72">
        <v>0</v>
      </c>
      <c r="I853" s="72">
        <v>1</v>
      </c>
      <c r="J853" s="72" t="s">
        <v>324</v>
      </c>
      <c r="K853" s="72">
        <v>5379973</v>
      </c>
      <c r="L853" s="72"/>
      <c r="M853" s="72"/>
      <c r="N853" s="68">
        <v>42534</v>
      </c>
      <c r="O853" s="68">
        <v>72686</v>
      </c>
      <c r="P853" s="68">
        <v>72686</v>
      </c>
      <c r="Q853" s="68">
        <v>72686</v>
      </c>
      <c r="R853" s="72" t="s">
        <v>6197</v>
      </c>
      <c r="S853" s="72" t="s">
        <v>3058</v>
      </c>
      <c r="T853" s="70">
        <f>IF(Exts[cTB52]=DATE(2099,1,1), 0, IF(Exts[minV]&gt;52, 1, 2))</f>
        <v>2</v>
      </c>
      <c r="U853" s="69">
        <f t="shared" si="28"/>
        <v>1</v>
      </c>
      <c r="V853" s="69">
        <f>IF(Exts[cTB60]=DATE(2099,1,1), 0, IF(Exts[minV]&gt;60.9, 1, 2))</f>
        <v>0</v>
      </c>
      <c r="W853" s="70">
        <f>IF(Exts[cTB61-67]=DATE(2099,1,1), 0, IF(Exts[minV]&gt;67.9, 1, 2))</f>
        <v>0</v>
      </c>
      <c r="X853" s="70">
        <f>IF( OR( Exts[cTB68]=DATE(2099,1,1), Exts[Mext]=0 ), 0, IF( OR( Exts[maxV]&lt;68, Exts[minV]&gt;68 ), 2, 3)  )</f>
        <v>0</v>
      </c>
      <c r="Y853" s="71">
        <f>IF(SUBTOTAL(3,Exts[avgusers]),Exts[avgusers],0)</f>
        <v>4</v>
      </c>
      <c r="Z853" s="69">
        <f ca="1">IF(SUBTOTAL(3,Exts[CurVersion]),TODAY()-Exts[CurVersion],0)</f>
        <v>1183</v>
      </c>
      <c r="AA853" s="69">
        <f>IF(Exts[cTB52]=DATE(2099,1,1), 0, Exts[cTB52]-$AA$6)</f>
        <v>-264</v>
      </c>
      <c r="AB853" s="69">
        <f>IF(Exts[[#This Row],[cTB60]]=DATE(2099,1,1), 0, Exts[[#This Row],[cTB60]]-$AA$7)</f>
        <v>0</v>
      </c>
      <c r="AC853" s="69">
        <f>IF(Exts[[#This Row],[cTB68]]=DATE(2099,1,1), 0, Exts[[#This Row],[cTB68]]-$AA$8)</f>
        <v>0</v>
      </c>
      <c r="AD853" s="70">
        <f t="shared" si="29"/>
        <v>835</v>
      </c>
      <c r="AE853" s="70"/>
      <c r="AF853" s="70">
        <f>IF(Exts[[#This Row],[OID]], INDEX( Exts[], MATCH(Exts[[#This Row],[OID]],Exts[ID],0), MATCH("avgusers", Exts[#Headers],0) )+1, Exts[[#This Row],[avgusers]])</f>
        <v>4</v>
      </c>
      <c r="AG853" s="70"/>
      <c r="AH853" s="70"/>
      <c r="AI853" s="70"/>
    </row>
    <row r="854" spans="1:35" x14ac:dyDescent="0.35">
      <c r="A854" s="72">
        <v>460382</v>
      </c>
      <c r="B854" s="72" t="s">
        <v>1455</v>
      </c>
      <c r="C854" s="72">
        <v>4</v>
      </c>
      <c r="D854" s="72">
        <v>24</v>
      </c>
      <c r="E854" s="68">
        <v>41526</v>
      </c>
      <c r="F854" s="72">
        <v>3</v>
      </c>
      <c r="G854" s="72">
        <v>31</v>
      </c>
      <c r="H854" s="72">
        <v>0</v>
      </c>
      <c r="I854" s="72">
        <v>1</v>
      </c>
      <c r="J854" s="72" t="s">
        <v>1456</v>
      </c>
      <c r="K854" s="72">
        <v>10220829</v>
      </c>
      <c r="L854" s="72"/>
      <c r="M854" s="72"/>
      <c r="N854" s="68">
        <v>72686</v>
      </c>
      <c r="O854" s="68">
        <v>72686</v>
      </c>
      <c r="P854" s="68">
        <v>72686</v>
      </c>
      <c r="Q854" s="68">
        <v>72686</v>
      </c>
      <c r="R854" s="72" t="s">
        <v>6222</v>
      </c>
      <c r="S854" s="72" t="s">
        <v>3058</v>
      </c>
      <c r="T854" s="70">
        <f>IF(Exts[cTB52]=DATE(2099,1,1), 0, IF(Exts[minV]&gt;52, 1, 2))</f>
        <v>0</v>
      </c>
      <c r="U854" s="69">
        <f t="shared" si="28"/>
        <v>0</v>
      </c>
      <c r="V854" s="69">
        <f>IF(Exts[cTB60]=DATE(2099,1,1), 0, IF(Exts[minV]&gt;60.9, 1, 2))</f>
        <v>0</v>
      </c>
      <c r="W854" s="70">
        <f>IF(Exts[cTB61-67]=DATE(2099,1,1), 0, IF(Exts[minV]&gt;67.9, 1, 2))</f>
        <v>0</v>
      </c>
      <c r="X854" s="70">
        <f>IF( OR( Exts[cTB68]=DATE(2099,1,1), Exts[Mext]=0 ), 0, IF( OR( Exts[maxV]&lt;68, Exts[minV]&gt;68 ), 2, 3)  )</f>
        <v>0</v>
      </c>
      <c r="Y854" s="71">
        <f>IF(SUBTOTAL(3,Exts[avgusers]),Exts[avgusers],0)</f>
        <v>4</v>
      </c>
      <c r="Z854" s="69">
        <f ca="1">IF(SUBTOTAL(3,Exts[CurVersion]),TODAY()-Exts[CurVersion],0)</f>
        <v>2199</v>
      </c>
      <c r="AA854" s="69">
        <f>IF(Exts[cTB52]=DATE(2099,1,1), 0, Exts[cTB52]-$AA$6)</f>
        <v>0</v>
      </c>
      <c r="AB854" s="69">
        <f>IF(Exts[[#This Row],[cTB60]]=DATE(2099,1,1), 0, Exts[[#This Row],[cTB60]]-$AA$7)</f>
        <v>0</v>
      </c>
      <c r="AC854" s="69">
        <f>IF(Exts[[#This Row],[cTB68]]=DATE(2099,1,1), 0, Exts[[#This Row],[cTB68]]-$AA$8)</f>
        <v>0</v>
      </c>
      <c r="AD854" s="70">
        <f t="shared" si="29"/>
        <v>836</v>
      </c>
      <c r="AE854" s="70"/>
      <c r="AF854" s="70">
        <f>IF(Exts[[#This Row],[OID]], INDEX( Exts[], MATCH(Exts[[#This Row],[OID]],Exts[ID],0), MATCH("avgusers", Exts[#Headers],0) )+1, Exts[[#This Row],[avgusers]])</f>
        <v>4</v>
      </c>
      <c r="AG854" s="70"/>
      <c r="AH854" s="70"/>
      <c r="AI854" s="70"/>
    </row>
    <row r="855" spans="1:35" x14ac:dyDescent="0.35">
      <c r="A855" s="72">
        <v>469998</v>
      </c>
      <c r="B855" s="72" t="s">
        <v>1495</v>
      </c>
      <c r="C855" s="72">
        <v>4</v>
      </c>
      <c r="D855" s="72">
        <v>21</v>
      </c>
      <c r="E855" s="68">
        <v>41588</v>
      </c>
      <c r="F855" s="72">
        <v>3.1</v>
      </c>
      <c r="G855" s="72">
        <v>14</v>
      </c>
      <c r="H855" s="72">
        <v>0</v>
      </c>
      <c r="I855" s="72">
        <v>1</v>
      </c>
      <c r="J855" s="72" t="s">
        <v>1441</v>
      </c>
      <c r="K855" s="72">
        <v>6249171</v>
      </c>
      <c r="L855" s="72"/>
      <c r="M855" s="72"/>
      <c r="N855" s="68">
        <v>72686</v>
      </c>
      <c r="O855" s="68">
        <v>72686</v>
      </c>
      <c r="P855" s="68">
        <v>72686</v>
      </c>
      <c r="Q855" s="68">
        <v>72686</v>
      </c>
      <c r="R855" s="72" t="s">
        <v>6242</v>
      </c>
      <c r="S855" s="72" t="s">
        <v>3058</v>
      </c>
      <c r="T855" s="70">
        <f>IF(Exts[cTB52]=DATE(2099,1,1), 0, IF(Exts[minV]&gt;52, 1, 2))</f>
        <v>0</v>
      </c>
      <c r="U855" s="69">
        <f t="shared" si="28"/>
        <v>0</v>
      </c>
      <c r="V855" s="69">
        <f>IF(Exts[cTB60]=DATE(2099,1,1), 0, IF(Exts[minV]&gt;60.9, 1, 2))</f>
        <v>0</v>
      </c>
      <c r="W855" s="70">
        <f>IF(Exts[cTB61-67]=DATE(2099,1,1), 0, IF(Exts[minV]&gt;67.9, 1, 2))</f>
        <v>0</v>
      </c>
      <c r="X855" s="70">
        <f>IF( OR( Exts[cTB68]=DATE(2099,1,1), Exts[Mext]=0 ), 0, IF( OR( Exts[maxV]&lt;68, Exts[minV]&gt;68 ), 2, 3)  )</f>
        <v>0</v>
      </c>
      <c r="Y855" s="71">
        <f>IF(SUBTOTAL(3,Exts[avgusers]),Exts[avgusers],0)</f>
        <v>4</v>
      </c>
      <c r="Z855" s="69">
        <f ca="1">IF(SUBTOTAL(3,Exts[CurVersion]),TODAY()-Exts[CurVersion],0)</f>
        <v>2137</v>
      </c>
      <c r="AA855" s="69">
        <f>IF(Exts[cTB52]=DATE(2099,1,1), 0, Exts[cTB52]-$AA$6)</f>
        <v>0</v>
      </c>
      <c r="AB855" s="69">
        <f>IF(Exts[[#This Row],[cTB60]]=DATE(2099,1,1), 0, Exts[[#This Row],[cTB60]]-$AA$7)</f>
        <v>0</v>
      </c>
      <c r="AC855" s="69">
        <f>IF(Exts[[#This Row],[cTB68]]=DATE(2099,1,1), 0, Exts[[#This Row],[cTB68]]-$AA$8)</f>
        <v>0</v>
      </c>
      <c r="AD855" s="70">
        <f t="shared" si="29"/>
        <v>837</v>
      </c>
      <c r="AE855" s="70"/>
      <c r="AF855" s="70">
        <f>IF(Exts[[#This Row],[OID]], INDEX( Exts[], MATCH(Exts[[#This Row],[OID]],Exts[ID],0), MATCH("avgusers", Exts[#Headers],0) )+1, Exts[[#This Row],[avgusers]])</f>
        <v>4</v>
      </c>
      <c r="AG855" s="70"/>
      <c r="AH855" s="70"/>
      <c r="AI855" s="70"/>
    </row>
    <row r="856" spans="1:35" x14ac:dyDescent="0.35">
      <c r="A856" s="72">
        <v>557652</v>
      </c>
      <c r="B856" s="72" t="s">
        <v>1543</v>
      </c>
      <c r="C856" s="72">
        <v>4</v>
      </c>
      <c r="D856" s="72">
        <v>26</v>
      </c>
      <c r="E856" s="68">
        <v>41984</v>
      </c>
      <c r="F856" s="72">
        <v>17</v>
      </c>
      <c r="G856" s="72">
        <v>37</v>
      </c>
      <c r="H856" s="72">
        <v>0</v>
      </c>
      <c r="I856" s="72">
        <v>1</v>
      </c>
      <c r="J856" s="72" t="s">
        <v>1544</v>
      </c>
      <c r="K856" s="72">
        <v>11248218</v>
      </c>
      <c r="L856" s="72"/>
      <c r="M856" s="72"/>
      <c r="N856" s="68">
        <v>72686</v>
      </c>
      <c r="O856" s="68">
        <v>72686</v>
      </c>
      <c r="P856" s="68">
        <v>72686</v>
      </c>
      <c r="Q856" s="68">
        <v>72686</v>
      </c>
      <c r="R856" s="72" t="s">
        <v>6371</v>
      </c>
      <c r="S856" s="72" t="s">
        <v>6372</v>
      </c>
      <c r="T856" s="70">
        <f>IF(Exts[cTB52]=DATE(2099,1,1), 0, IF(Exts[minV]&gt;52, 1, 2))</f>
        <v>0</v>
      </c>
      <c r="U856" s="69">
        <f t="shared" si="28"/>
        <v>0</v>
      </c>
      <c r="V856" s="69">
        <f>IF(Exts[cTB60]=DATE(2099,1,1), 0, IF(Exts[minV]&gt;60.9, 1, 2))</f>
        <v>0</v>
      </c>
      <c r="W856" s="70">
        <f>IF(Exts[cTB61-67]=DATE(2099,1,1), 0, IF(Exts[minV]&gt;67.9, 1, 2))</f>
        <v>0</v>
      </c>
      <c r="X856" s="70">
        <f>IF( OR( Exts[cTB68]=DATE(2099,1,1), Exts[Mext]=0 ), 0, IF( OR( Exts[maxV]&lt;68, Exts[minV]&gt;68 ), 2, 3)  )</f>
        <v>0</v>
      </c>
      <c r="Y856" s="71">
        <f>IF(SUBTOTAL(3,Exts[avgusers]),Exts[avgusers],0)</f>
        <v>4</v>
      </c>
      <c r="Z856" s="69">
        <f ca="1">IF(SUBTOTAL(3,Exts[CurVersion]),TODAY()-Exts[CurVersion],0)</f>
        <v>1741</v>
      </c>
      <c r="AA856" s="69">
        <f>IF(Exts[cTB52]=DATE(2099,1,1), 0, Exts[cTB52]-$AA$6)</f>
        <v>0</v>
      </c>
      <c r="AB856" s="69">
        <f>IF(Exts[[#This Row],[cTB60]]=DATE(2099,1,1), 0, Exts[[#This Row],[cTB60]]-$AA$7)</f>
        <v>0</v>
      </c>
      <c r="AC856" s="69">
        <f>IF(Exts[[#This Row],[cTB68]]=DATE(2099,1,1), 0, Exts[[#This Row],[cTB68]]-$AA$8)</f>
        <v>0</v>
      </c>
      <c r="AD856" s="70">
        <f t="shared" si="29"/>
        <v>838</v>
      </c>
      <c r="AE856" s="70"/>
      <c r="AF856" s="70">
        <f>IF(Exts[[#This Row],[OID]], INDEX( Exts[], MATCH(Exts[[#This Row],[OID]],Exts[ID],0), MATCH("avgusers", Exts[#Headers],0) )+1, Exts[[#This Row],[avgusers]])</f>
        <v>4</v>
      </c>
      <c r="AG856" s="70"/>
      <c r="AH856" s="70"/>
      <c r="AI856" s="70"/>
    </row>
    <row r="857" spans="1:35" x14ac:dyDescent="0.35">
      <c r="A857" s="72">
        <v>717100</v>
      </c>
      <c r="B857" s="72" t="s">
        <v>1425</v>
      </c>
      <c r="C857" s="72">
        <v>4</v>
      </c>
      <c r="D857" s="72">
        <v>24</v>
      </c>
      <c r="E857" s="68">
        <v>42573</v>
      </c>
      <c r="F857" s="72">
        <v>3</v>
      </c>
      <c r="G857" s="72">
        <v>45</v>
      </c>
      <c r="H857" s="72">
        <v>0</v>
      </c>
      <c r="I857" s="72">
        <v>1</v>
      </c>
      <c r="J857" s="72" t="s">
        <v>1426</v>
      </c>
      <c r="K857" s="72">
        <v>12424178</v>
      </c>
      <c r="L857" s="72"/>
      <c r="M857" s="72"/>
      <c r="N857" s="68">
        <v>72686</v>
      </c>
      <c r="O857" s="68">
        <v>72686</v>
      </c>
      <c r="P857" s="68">
        <v>72686</v>
      </c>
      <c r="Q857" s="68">
        <v>72686</v>
      </c>
      <c r="R857" s="72" t="s">
        <v>6566</v>
      </c>
      <c r="S857" s="72" t="s">
        <v>3058</v>
      </c>
      <c r="T857" s="70">
        <f>IF(Exts[cTB52]=DATE(2099,1,1), 0, IF(Exts[minV]&gt;52, 1, 2))</f>
        <v>0</v>
      </c>
      <c r="U857" s="69">
        <f t="shared" si="28"/>
        <v>0</v>
      </c>
      <c r="V857" s="69">
        <f>IF(Exts[cTB60]=DATE(2099,1,1), 0, IF(Exts[minV]&gt;60.9, 1, 2))</f>
        <v>0</v>
      </c>
      <c r="W857" s="70">
        <f>IF(Exts[cTB61-67]=DATE(2099,1,1), 0, IF(Exts[minV]&gt;67.9, 1, 2))</f>
        <v>0</v>
      </c>
      <c r="X857" s="70">
        <f>IF( OR( Exts[cTB68]=DATE(2099,1,1), Exts[Mext]=0 ), 0, IF( OR( Exts[maxV]&lt;68, Exts[minV]&gt;68 ), 2, 3)  )</f>
        <v>0</v>
      </c>
      <c r="Y857" s="71">
        <f>IF(SUBTOTAL(3,Exts[avgusers]),Exts[avgusers],0)</f>
        <v>4</v>
      </c>
      <c r="Z857" s="69">
        <f ca="1">IF(SUBTOTAL(3,Exts[CurVersion]),TODAY()-Exts[CurVersion],0)</f>
        <v>1152</v>
      </c>
      <c r="AA857" s="69">
        <f>IF(Exts[cTB52]=DATE(2099,1,1), 0, Exts[cTB52]-$AA$6)</f>
        <v>0</v>
      </c>
      <c r="AB857" s="69">
        <f>IF(Exts[[#This Row],[cTB60]]=DATE(2099,1,1), 0, Exts[[#This Row],[cTB60]]-$AA$7)</f>
        <v>0</v>
      </c>
      <c r="AC857" s="69">
        <f>IF(Exts[[#This Row],[cTB68]]=DATE(2099,1,1), 0, Exts[[#This Row],[cTB68]]-$AA$8)</f>
        <v>0</v>
      </c>
      <c r="AD857" s="70">
        <f t="shared" si="29"/>
        <v>839</v>
      </c>
      <c r="AE857" s="70"/>
      <c r="AF857" s="70">
        <f>IF(Exts[[#This Row],[OID]], INDEX( Exts[], MATCH(Exts[[#This Row],[OID]],Exts[ID],0), MATCH("avgusers", Exts[#Headers],0) )+1, Exts[[#This Row],[avgusers]])</f>
        <v>4</v>
      </c>
      <c r="AG857" s="70"/>
      <c r="AH857" s="70"/>
      <c r="AI857" s="70"/>
    </row>
    <row r="858" spans="1:35" x14ac:dyDescent="0.35">
      <c r="A858" s="72">
        <v>764921</v>
      </c>
      <c r="B858" s="72" t="s">
        <v>1442</v>
      </c>
      <c r="C858" s="72">
        <v>4</v>
      </c>
      <c r="D858" s="72">
        <v>2</v>
      </c>
      <c r="E858" s="68">
        <v>42734</v>
      </c>
      <c r="F858" s="72">
        <v>1.5</v>
      </c>
      <c r="G858" s="72">
        <v>50</v>
      </c>
      <c r="H858" s="72">
        <v>0</v>
      </c>
      <c r="I858" s="72">
        <v>1</v>
      </c>
      <c r="J858" s="72" t="s">
        <v>1443</v>
      </c>
      <c r="K858" s="72">
        <v>11233828</v>
      </c>
      <c r="L858" s="72"/>
      <c r="M858" s="72"/>
      <c r="N858" s="68">
        <v>72686</v>
      </c>
      <c r="O858" s="68">
        <v>72686</v>
      </c>
      <c r="P858" s="68">
        <v>72686</v>
      </c>
      <c r="Q858" s="68">
        <v>72686</v>
      </c>
      <c r="R858" s="72" t="s">
        <v>6594</v>
      </c>
      <c r="S858" s="72" t="s">
        <v>6595</v>
      </c>
      <c r="T858" s="70">
        <f>IF(Exts[cTB52]=DATE(2099,1,1), 0, IF(Exts[minV]&gt;52, 1, 2))</f>
        <v>0</v>
      </c>
      <c r="U858" s="69">
        <f t="shared" si="28"/>
        <v>0</v>
      </c>
      <c r="V858" s="69">
        <f>IF(Exts[cTB60]=DATE(2099,1,1), 0, IF(Exts[minV]&gt;60.9, 1, 2))</f>
        <v>0</v>
      </c>
      <c r="W858" s="70">
        <f>IF(Exts[cTB61-67]=DATE(2099,1,1), 0, IF(Exts[minV]&gt;67.9, 1, 2))</f>
        <v>0</v>
      </c>
      <c r="X858" s="70">
        <f>IF( OR( Exts[cTB68]=DATE(2099,1,1), Exts[Mext]=0 ), 0, IF( OR( Exts[maxV]&lt;68, Exts[minV]&gt;68 ), 2, 3)  )</f>
        <v>0</v>
      </c>
      <c r="Y858" s="71">
        <f>IF(SUBTOTAL(3,Exts[avgusers]),Exts[avgusers],0)</f>
        <v>4</v>
      </c>
      <c r="Z858" s="69">
        <f ca="1">IF(SUBTOTAL(3,Exts[CurVersion]),TODAY()-Exts[CurVersion],0)</f>
        <v>991</v>
      </c>
      <c r="AA858" s="69">
        <f>IF(Exts[cTB52]=DATE(2099,1,1), 0, Exts[cTB52]-$AA$6)</f>
        <v>0</v>
      </c>
      <c r="AB858" s="69">
        <f>IF(Exts[[#This Row],[cTB60]]=DATE(2099,1,1), 0, Exts[[#This Row],[cTB60]]-$AA$7)</f>
        <v>0</v>
      </c>
      <c r="AC858" s="69">
        <f>IF(Exts[[#This Row],[cTB68]]=DATE(2099,1,1), 0, Exts[[#This Row],[cTB68]]-$AA$8)</f>
        <v>0</v>
      </c>
      <c r="AD858" s="70">
        <f t="shared" si="29"/>
        <v>840</v>
      </c>
      <c r="AE858" s="70"/>
      <c r="AF858" s="70">
        <f>IF(Exts[[#This Row],[OID]], INDEX( Exts[], MATCH(Exts[[#This Row],[OID]],Exts[ID],0), MATCH("avgusers", Exts[#Headers],0) )+1, Exts[[#This Row],[avgusers]])</f>
        <v>4</v>
      </c>
      <c r="AG858" s="70"/>
      <c r="AH858" s="70"/>
      <c r="AI858" s="70"/>
    </row>
    <row r="859" spans="1:35" x14ac:dyDescent="0.35">
      <c r="A859" s="72">
        <v>767200</v>
      </c>
      <c r="B859" s="72" t="s">
        <v>1395</v>
      </c>
      <c r="C859" s="72">
        <v>4</v>
      </c>
      <c r="D859" s="72">
        <v>39</v>
      </c>
      <c r="E859" s="68">
        <v>42766</v>
      </c>
      <c r="F859" s="72">
        <v>42</v>
      </c>
      <c r="G859" s="72">
        <v>50</v>
      </c>
      <c r="H859" s="72">
        <v>0</v>
      </c>
      <c r="I859" s="72">
        <v>1</v>
      </c>
      <c r="J859" s="72" t="s">
        <v>1396</v>
      </c>
      <c r="K859" s="72">
        <v>12750359</v>
      </c>
      <c r="L859" s="72"/>
      <c r="M859" s="72"/>
      <c r="N859" s="68">
        <v>72686</v>
      </c>
      <c r="O859" s="68">
        <v>72686</v>
      </c>
      <c r="P859" s="68">
        <v>72686</v>
      </c>
      <c r="Q859" s="68">
        <v>72686</v>
      </c>
      <c r="R859" s="72" t="s">
        <v>6598</v>
      </c>
      <c r="S859" s="72" t="s">
        <v>3058</v>
      </c>
      <c r="T859" s="70">
        <f>IF(Exts[cTB52]=DATE(2099,1,1), 0, IF(Exts[minV]&gt;52, 1, 2))</f>
        <v>0</v>
      </c>
      <c r="U859" s="69">
        <f t="shared" si="28"/>
        <v>0</v>
      </c>
      <c r="V859" s="69">
        <f>IF(Exts[cTB60]=DATE(2099,1,1), 0, IF(Exts[minV]&gt;60.9, 1, 2))</f>
        <v>0</v>
      </c>
      <c r="W859" s="70">
        <f>IF(Exts[cTB61-67]=DATE(2099,1,1), 0, IF(Exts[minV]&gt;67.9, 1, 2))</f>
        <v>0</v>
      </c>
      <c r="X859" s="70">
        <f>IF( OR( Exts[cTB68]=DATE(2099,1,1), Exts[Mext]=0 ), 0, IF( OR( Exts[maxV]&lt;68, Exts[minV]&gt;68 ), 2, 3)  )</f>
        <v>0</v>
      </c>
      <c r="Y859" s="71">
        <f>IF(SUBTOTAL(3,Exts[avgusers]),Exts[avgusers],0)</f>
        <v>4</v>
      </c>
      <c r="Z859" s="69">
        <f ca="1">IF(SUBTOTAL(3,Exts[CurVersion]),TODAY()-Exts[CurVersion],0)</f>
        <v>959</v>
      </c>
      <c r="AA859" s="69">
        <f>IF(Exts[cTB52]=DATE(2099,1,1), 0, Exts[cTB52]-$AA$6)</f>
        <v>0</v>
      </c>
      <c r="AB859" s="69">
        <f>IF(Exts[[#This Row],[cTB60]]=DATE(2099,1,1), 0, Exts[[#This Row],[cTB60]]-$AA$7)</f>
        <v>0</v>
      </c>
      <c r="AC859" s="69">
        <f>IF(Exts[[#This Row],[cTB68]]=DATE(2099,1,1), 0, Exts[[#This Row],[cTB68]]-$AA$8)</f>
        <v>0</v>
      </c>
      <c r="AD859" s="70">
        <f t="shared" si="29"/>
        <v>841</v>
      </c>
      <c r="AE859" s="70"/>
      <c r="AF859" s="70">
        <f>IF(Exts[[#This Row],[OID]], INDEX( Exts[], MATCH(Exts[[#This Row],[OID]],Exts[ID],0), MATCH("avgusers", Exts[#Headers],0) )+1, Exts[[#This Row],[avgusers]])</f>
        <v>4</v>
      </c>
      <c r="AG859" s="70"/>
      <c r="AH859" s="70"/>
      <c r="AI859" s="70"/>
    </row>
    <row r="860" spans="1:35" x14ac:dyDescent="0.35">
      <c r="A860" s="72">
        <v>778959</v>
      </c>
      <c r="B860" s="72" t="s">
        <v>731</v>
      </c>
      <c r="C860" s="72">
        <v>4</v>
      </c>
      <c r="D860" s="72">
        <v>51</v>
      </c>
      <c r="E860" s="68">
        <v>42898</v>
      </c>
      <c r="F860" s="72">
        <v>3.1</v>
      </c>
      <c r="G860" s="72">
        <v>54</v>
      </c>
      <c r="H860" s="72">
        <v>0</v>
      </c>
      <c r="I860" s="72">
        <v>1</v>
      </c>
      <c r="J860" s="72" t="s">
        <v>467</v>
      </c>
      <c r="K860" s="72">
        <v>12805309</v>
      </c>
      <c r="L860" s="72"/>
      <c r="M860" s="72"/>
      <c r="N860" s="68">
        <v>42780</v>
      </c>
      <c r="O860" s="68">
        <v>72686</v>
      </c>
      <c r="P860" s="68">
        <v>72686</v>
      </c>
      <c r="Q860" s="68">
        <v>72686</v>
      </c>
      <c r="R860" s="72" t="s">
        <v>6604</v>
      </c>
      <c r="S860" s="72" t="s">
        <v>6605</v>
      </c>
      <c r="T860" s="70">
        <f>IF(Exts[cTB52]=DATE(2099,1,1), 0, IF(Exts[minV]&gt;52, 1, 2))</f>
        <v>2</v>
      </c>
      <c r="U860" s="69">
        <f t="shared" si="28"/>
        <v>0</v>
      </c>
      <c r="V860" s="69">
        <f>IF(Exts[cTB60]=DATE(2099,1,1), 0, IF(Exts[minV]&gt;60.9, 1, 2))</f>
        <v>0</v>
      </c>
      <c r="W860" s="70">
        <f>IF(Exts[cTB61-67]=DATE(2099,1,1), 0, IF(Exts[minV]&gt;67.9, 1, 2))</f>
        <v>0</v>
      </c>
      <c r="X860" s="70">
        <f>IF( OR( Exts[cTB68]=DATE(2099,1,1), Exts[Mext]=0 ), 0, IF( OR( Exts[maxV]&lt;68, Exts[minV]&gt;68 ), 2, 3)  )</f>
        <v>0</v>
      </c>
      <c r="Y860" s="71">
        <f>IF(SUBTOTAL(3,Exts[avgusers]),Exts[avgusers],0)</f>
        <v>4</v>
      </c>
      <c r="Z860" s="69">
        <f ca="1">IF(SUBTOTAL(3,Exts[CurVersion]),TODAY()-Exts[CurVersion],0)</f>
        <v>827</v>
      </c>
      <c r="AA860" s="69">
        <f>IF(Exts[cTB52]=DATE(2099,1,1), 0, Exts[cTB52]-$AA$6)</f>
        <v>-18</v>
      </c>
      <c r="AB860" s="69">
        <f>IF(Exts[[#This Row],[cTB60]]=DATE(2099,1,1), 0, Exts[[#This Row],[cTB60]]-$AA$7)</f>
        <v>0</v>
      </c>
      <c r="AC860" s="69">
        <f>IF(Exts[[#This Row],[cTB68]]=DATE(2099,1,1), 0, Exts[[#This Row],[cTB68]]-$AA$8)</f>
        <v>0</v>
      </c>
      <c r="AD860" s="70">
        <f t="shared" si="29"/>
        <v>842</v>
      </c>
      <c r="AE860" s="70"/>
      <c r="AF860" s="70">
        <f>IF(Exts[[#This Row],[OID]], INDEX( Exts[], MATCH(Exts[[#This Row],[OID]],Exts[ID],0), MATCH("avgusers", Exts[#Headers],0) )+1, Exts[[#This Row],[avgusers]])</f>
        <v>4</v>
      </c>
      <c r="AG860" s="70"/>
      <c r="AH860" s="70"/>
      <c r="AI860" s="70"/>
    </row>
    <row r="861" spans="1:35" x14ac:dyDescent="0.35">
      <c r="A861" s="72">
        <v>210</v>
      </c>
      <c r="B861" s="72" t="s">
        <v>1512</v>
      </c>
      <c r="C861" s="72">
        <v>3</v>
      </c>
      <c r="D861" s="72">
        <v>24</v>
      </c>
      <c r="E861" s="68">
        <v>39197</v>
      </c>
      <c r="F861" s="72">
        <v>2</v>
      </c>
      <c r="G861" s="72">
        <v>2</v>
      </c>
      <c r="H861" s="72">
        <v>0</v>
      </c>
      <c r="I861" s="72">
        <v>1</v>
      </c>
      <c r="J861" s="72" t="s">
        <v>1513</v>
      </c>
      <c r="K861" s="72">
        <v>135</v>
      </c>
      <c r="L861" s="72"/>
      <c r="M861" s="72"/>
      <c r="N861" s="68">
        <v>72686</v>
      </c>
      <c r="O861" s="68">
        <v>72686</v>
      </c>
      <c r="P861" s="68">
        <v>72686</v>
      </c>
      <c r="Q861" s="68">
        <v>72686</v>
      </c>
      <c r="R861" s="72" t="s">
        <v>4941</v>
      </c>
      <c r="S861" s="72" t="s">
        <v>3058</v>
      </c>
      <c r="T861" s="70">
        <f>IF(Exts[cTB52]=DATE(2099,1,1), 0, IF(Exts[minV]&gt;52, 1, 2))</f>
        <v>0</v>
      </c>
      <c r="U861" s="69">
        <f t="shared" si="28"/>
        <v>0</v>
      </c>
      <c r="V861" s="69">
        <f>IF(Exts[cTB60]=DATE(2099,1,1), 0, IF(Exts[minV]&gt;60.9, 1, 2))</f>
        <v>0</v>
      </c>
      <c r="W861" s="70">
        <f>IF(Exts[cTB61-67]=DATE(2099,1,1), 0, IF(Exts[minV]&gt;67.9, 1, 2))</f>
        <v>0</v>
      </c>
      <c r="X861" s="70">
        <f>IF( OR( Exts[cTB68]=DATE(2099,1,1), Exts[Mext]=0 ), 0, IF( OR( Exts[maxV]&lt;68, Exts[minV]&gt;68 ), 2, 3)  )</f>
        <v>0</v>
      </c>
      <c r="Y861" s="71">
        <f>IF(SUBTOTAL(3,Exts[avgusers]),Exts[avgusers],0)</f>
        <v>3</v>
      </c>
      <c r="Z861" s="69">
        <f ca="1">IF(SUBTOTAL(3,Exts[CurVersion]),TODAY()-Exts[CurVersion],0)</f>
        <v>4528</v>
      </c>
      <c r="AA861" s="69">
        <f>IF(Exts[cTB52]=DATE(2099,1,1), 0, Exts[cTB52]-$AA$6)</f>
        <v>0</v>
      </c>
      <c r="AB861" s="69">
        <f>IF(Exts[[#This Row],[cTB60]]=DATE(2099,1,1), 0, Exts[[#This Row],[cTB60]]-$AA$7)</f>
        <v>0</v>
      </c>
      <c r="AC861" s="69">
        <f>IF(Exts[[#This Row],[cTB68]]=DATE(2099,1,1), 0, Exts[[#This Row],[cTB68]]-$AA$8)</f>
        <v>0</v>
      </c>
      <c r="AD861" s="70">
        <f t="shared" si="29"/>
        <v>843</v>
      </c>
      <c r="AE861" s="70"/>
      <c r="AF861" s="70">
        <f>IF(Exts[[#This Row],[OID]], INDEX( Exts[], MATCH(Exts[[#This Row],[OID]],Exts[ID],0), MATCH("avgusers", Exts[#Headers],0) )+1, Exts[[#This Row],[avgusers]])</f>
        <v>3</v>
      </c>
      <c r="AG861" s="70"/>
      <c r="AH861" s="70"/>
      <c r="AI861" s="70"/>
    </row>
    <row r="862" spans="1:35" x14ac:dyDescent="0.35">
      <c r="A862" s="72">
        <v>595</v>
      </c>
      <c r="B862" s="72" t="s">
        <v>1588</v>
      </c>
      <c r="C862" s="72">
        <v>3</v>
      </c>
      <c r="D862" s="72">
        <v>21</v>
      </c>
      <c r="E862" s="68">
        <v>39146</v>
      </c>
      <c r="F862" s="72">
        <v>0.6</v>
      </c>
      <c r="G862" s="72">
        <v>1.5</v>
      </c>
      <c r="H862" s="72">
        <v>0</v>
      </c>
      <c r="I862" s="72">
        <v>1</v>
      </c>
      <c r="J862" s="72" t="s">
        <v>1589</v>
      </c>
      <c r="K862" s="72">
        <v>858</v>
      </c>
      <c r="L862" s="72"/>
      <c r="M862" s="72"/>
      <c r="N862" s="68">
        <v>72686</v>
      </c>
      <c r="O862" s="68">
        <v>72686</v>
      </c>
      <c r="P862" s="68">
        <v>72686</v>
      </c>
      <c r="Q862" s="68">
        <v>72686</v>
      </c>
      <c r="R862" s="72" t="s">
        <v>4988</v>
      </c>
      <c r="S862" s="72" t="s">
        <v>3058</v>
      </c>
      <c r="T862" s="70">
        <f>IF(Exts[cTB52]=DATE(2099,1,1), 0, IF(Exts[minV]&gt;52, 1, 2))</f>
        <v>0</v>
      </c>
      <c r="U862" s="69">
        <f t="shared" si="28"/>
        <v>0</v>
      </c>
      <c r="V862" s="69">
        <f>IF(Exts[cTB60]=DATE(2099,1,1), 0, IF(Exts[minV]&gt;60.9, 1, 2))</f>
        <v>0</v>
      </c>
      <c r="W862" s="70">
        <f>IF(Exts[cTB61-67]=DATE(2099,1,1), 0, IF(Exts[minV]&gt;67.9, 1, 2))</f>
        <v>0</v>
      </c>
      <c r="X862" s="70">
        <f>IF( OR( Exts[cTB68]=DATE(2099,1,1), Exts[Mext]=0 ), 0, IF( OR( Exts[maxV]&lt;68, Exts[minV]&gt;68 ), 2, 3)  )</f>
        <v>0</v>
      </c>
      <c r="Y862" s="71">
        <f>IF(SUBTOTAL(3,Exts[avgusers]),Exts[avgusers],0)</f>
        <v>3</v>
      </c>
      <c r="Z862" s="69">
        <f ca="1">IF(SUBTOTAL(3,Exts[CurVersion]),TODAY()-Exts[CurVersion],0)</f>
        <v>4579</v>
      </c>
      <c r="AA862" s="69">
        <f>IF(Exts[cTB52]=DATE(2099,1,1), 0, Exts[cTB52]-$AA$6)</f>
        <v>0</v>
      </c>
      <c r="AB862" s="69">
        <f>IF(Exts[[#This Row],[cTB60]]=DATE(2099,1,1), 0, Exts[[#This Row],[cTB60]]-$AA$7)</f>
        <v>0</v>
      </c>
      <c r="AC862" s="69">
        <f>IF(Exts[[#This Row],[cTB68]]=DATE(2099,1,1), 0, Exts[[#This Row],[cTB68]]-$AA$8)</f>
        <v>0</v>
      </c>
      <c r="AD862" s="70">
        <f t="shared" si="29"/>
        <v>844</v>
      </c>
      <c r="AE862" s="70"/>
      <c r="AF862" s="70">
        <f>IF(Exts[[#This Row],[OID]], INDEX( Exts[], MATCH(Exts[[#This Row],[OID]],Exts[ID],0), MATCH("avgusers", Exts[#Headers],0) )+1, Exts[[#This Row],[avgusers]])</f>
        <v>3</v>
      </c>
      <c r="AG862" s="70"/>
      <c r="AH862" s="70"/>
      <c r="AI862" s="70"/>
    </row>
    <row r="863" spans="1:35" x14ac:dyDescent="0.35">
      <c r="A863" s="72">
        <v>1327</v>
      </c>
      <c r="B863" s="72" t="s">
        <v>2220</v>
      </c>
      <c r="C863" s="72">
        <v>3</v>
      </c>
      <c r="D863" s="72">
        <v>21</v>
      </c>
      <c r="E863" s="68">
        <v>41086</v>
      </c>
      <c r="F863" s="72">
        <v>12</v>
      </c>
      <c r="G863" s="72">
        <v>27</v>
      </c>
      <c r="H863" s="72">
        <v>0</v>
      </c>
      <c r="I863" s="72">
        <v>1</v>
      </c>
      <c r="J863" s="72" t="s">
        <v>1532</v>
      </c>
      <c r="K863" s="72">
        <v>620</v>
      </c>
      <c r="L863" s="72"/>
      <c r="M863" s="72"/>
      <c r="N863" s="68">
        <v>72686</v>
      </c>
      <c r="O863" s="68">
        <v>72686</v>
      </c>
      <c r="P863" s="68">
        <v>72686</v>
      </c>
      <c r="Q863" s="68">
        <v>72686</v>
      </c>
      <c r="R863" s="72" t="s">
        <v>5043</v>
      </c>
      <c r="S863" s="72" t="s">
        <v>6743</v>
      </c>
      <c r="T863" s="70">
        <f>IF(Exts[cTB52]=DATE(2099,1,1), 0, IF(Exts[minV]&gt;52, 1, 2))</f>
        <v>0</v>
      </c>
      <c r="U863" s="69">
        <f t="shared" si="28"/>
        <v>0</v>
      </c>
      <c r="V863" s="69">
        <f>IF(Exts[cTB60]=DATE(2099,1,1), 0, IF(Exts[minV]&gt;60.9, 1, 2))</f>
        <v>0</v>
      </c>
      <c r="W863" s="70">
        <f>IF(Exts[cTB61-67]=DATE(2099,1,1), 0, IF(Exts[minV]&gt;67.9, 1, 2))</f>
        <v>0</v>
      </c>
      <c r="X863" s="70">
        <f>IF( OR( Exts[cTB68]=DATE(2099,1,1), Exts[Mext]=0 ), 0, IF( OR( Exts[maxV]&lt;68, Exts[minV]&gt;68 ), 2, 3)  )</f>
        <v>0</v>
      </c>
      <c r="Y863" s="71">
        <f>IF(SUBTOTAL(3,Exts[avgusers]),Exts[avgusers],0)</f>
        <v>3</v>
      </c>
      <c r="Z863" s="69">
        <f ca="1">IF(SUBTOTAL(3,Exts[CurVersion]),TODAY()-Exts[CurVersion],0)</f>
        <v>2639</v>
      </c>
      <c r="AA863" s="69">
        <f>IF(Exts[cTB52]=DATE(2099,1,1), 0, Exts[cTB52]-$AA$6)</f>
        <v>0</v>
      </c>
      <c r="AB863" s="69">
        <f>IF(Exts[[#This Row],[cTB60]]=DATE(2099,1,1), 0, Exts[[#This Row],[cTB60]]-$AA$7)</f>
        <v>0</v>
      </c>
      <c r="AC863" s="69">
        <f>IF(Exts[[#This Row],[cTB68]]=DATE(2099,1,1), 0, Exts[[#This Row],[cTB68]]-$AA$8)</f>
        <v>0</v>
      </c>
      <c r="AD863" s="70">
        <f t="shared" si="29"/>
        <v>845</v>
      </c>
      <c r="AE863" s="70"/>
      <c r="AF863" s="70">
        <f>IF(Exts[[#This Row],[OID]], INDEX( Exts[], MATCH(Exts[[#This Row],[OID]],Exts[ID],0), MATCH("avgusers", Exts[#Headers],0) )+1, Exts[[#This Row],[avgusers]])</f>
        <v>3</v>
      </c>
      <c r="AG863" s="70"/>
      <c r="AH863" s="70"/>
      <c r="AI863" s="70"/>
    </row>
    <row r="864" spans="1:35" x14ac:dyDescent="0.35">
      <c r="A864" s="72">
        <v>1397</v>
      </c>
      <c r="B864" s="72" t="s">
        <v>1526</v>
      </c>
      <c r="C864" s="72">
        <v>3</v>
      </c>
      <c r="D864" s="72">
        <v>22</v>
      </c>
      <c r="E864" s="68">
        <v>39146</v>
      </c>
      <c r="F864" s="72">
        <v>1</v>
      </c>
      <c r="G864" s="72">
        <v>1.5</v>
      </c>
      <c r="H864" s="72">
        <v>0</v>
      </c>
      <c r="I864" s="72">
        <v>1</v>
      </c>
      <c r="J864" s="72" t="s">
        <v>1474</v>
      </c>
      <c r="K864" s="72">
        <v>7156</v>
      </c>
      <c r="L864" s="72"/>
      <c r="M864" s="72"/>
      <c r="N864" s="68">
        <v>72686</v>
      </c>
      <c r="O864" s="68">
        <v>72686</v>
      </c>
      <c r="P864" s="68">
        <v>72686</v>
      </c>
      <c r="Q864" s="68">
        <v>72686</v>
      </c>
      <c r="R864" s="72" t="s">
        <v>5054</v>
      </c>
      <c r="S864" s="72" t="s">
        <v>3058</v>
      </c>
      <c r="T864" s="70">
        <f>IF(Exts[cTB52]=DATE(2099,1,1), 0, IF(Exts[minV]&gt;52, 1, 2))</f>
        <v>0</v>
      </c>
      <c r="U864" s="69">
        <f t="shared" si="28"/>
        <v>0</v>
      </c>
      <c r="V864" s="69">
        <f>IF(Exts[cTB60]=DATE(2099,1,1), 0, IF(Exts[minV]&gt;60.9, 1, 2))</f>
        <v>0</v>
      </c>
      <c r="W864" s="70">
        <f>IF(Exts[cTB61-67]=DATE(2099,1,1), 0, IF(Exts[minV]&gt;67.9, 1, 2))</f>
        <v>0</v>
      </c>
      <c r="X864" s="70">
        <f>IF( OR( Exts[cTB68]=DATE(2099,1,1), Exts[Mext]=0 ), 0, IF( OR( Exts[maxV]&lt;68, Exts[minV]&gt;68 ), 2, 3)  )</f>
        <v>0</v>
      </c>
      <c r="Y864" s="71">
        <f>IF(SUBTOTAL(3,Exts[avgusers]),Exts[avgusers],0)</f>
        <v>3</v>
      </c>
      <c r="Z864" s="69">
        <f ca="1">IF(SUBTOTAL(3,Exts[CurVersion]),TODAY()-Exts[CurVersion],0)</f>
        <v>4579</v>
      </c>
      <c r="AA864" s="69">
        <f>IF(Exts[cTB52]=DATE(2099,1,1), 0, Exts[cTB52]-$AA$6)</f>
        <v>0</v>
      </c>
      <c r="AB864" s="69">
        <f>IF(Exts[[#This Row],[cTB60]]=DATE(2099,1,1), 0, Exts[[#This Row],[cTB60]]-$AA$7)</f>
        <v>0</v>
      </c>
      <c r="AC864" s="69">
        <f>IF(Exts[[#This Row],[cTB68]]=DATE(2099,1,1), 0, Exts[[#This Row],[cTB68]]-$AA$8)</f>
        <v>0</v>
      </c>
      <c r="AD864" s="70">
        <f t="shared" si="29"/>
        <v>846</v>
      </c>
      <c r="AE864" s="70"/>
      <c r="AF864" s="70">
        <f>IF(Exts[[#This Row],[OID]], INDEX( Exts[], MATCH(Exts[[#This Row],[OID]],Exts[ID],0), MATCH("avgusers", Exts[#Headers],0) )+1, Exts[[#This Row],[avgusers]])</f>
        <v>3</v>
      </c>
      <c r="AG864" s="70"/>
      <c r="AH864" s="70"/>
      <c r="AI864" s="70"/>
    </row>
    <row r="865" spans="1:35" x14ac:dyDescent="0.35">
      <c r="A865" s="72">
        <v>2462</v>
      </c>
      <c r="B865" s="72" t="s">
        <v>748</v>
      </c>
      <c r="C865" s="72">
        <v>3</v>
      </c>
      <c r="D865" s="72">
        <v>59</v>
      </c>
      <c r="E865" s="68">
        <v>40577</v>
      </c>
      <c r="F865" s="72">
        <v>2</v>
      </c>
      <c r="G865" s="72">
        <v>3.3</v>
      </c>
      <c r="H865" s="72">
        <v>0</v>
      </c>
      <c r="I865" s="72">
        <v>2</v>
      </c>
      <c r="J865" s="72" t="s">
        <v>749</v>
      </c>
      <c r="K865" s="72">
        <v>13528</v>
      </c>
      <c r="L865" s="72">
        <v>15650</v>
      </c>
      <c r="M865" s="72"/>
      <c r="N865" s="68">
        <v>72686</v>
      </c>
      <c r="O865" s="68">
        <v>72686</v>
      </c>
      <c r="P865" s="68">
        <v>72686</v>
      </c>
      <c r="Q865" s="68">
        <v>72686</v>
      </c>
      <c r="R865" s="72" t="s">
        <v>5127</v>
      </c>
      <c r="S865" s="72" t="s">
        <v>5128</v>
      </c>
      <c r="T865" s="70">
        <f>IF(Exts[cTB52]=DATE(2099,1,1), 0, IF(Exts[minV]&gt;52, 1, 2))</f>
        <v>0</v>
      </c>
      <c r="U865" s="69">
        <f t="shared" si="28"/>
        <v>0</v>
      </c>
      <c r="V865" s="69">
        <f>IF(Exts[cTB60]=DATE(2099,1,1), 0, IF(Exts[minV]&gt;60.9, 1, 2))</f>
        <v>0</v>
      </c>
      <c r="W865" s="70">
        <f>IF(Exts[cTB61-67]=DATE(2099,1,1), 0, IF(Exts[minV]&gt;67.9, 1, 2))</f>
        <v>0</v>
      </c>
      <c r="X865" s="70">
        <f>IF( OR( Exts[cTB68]=DATE(2099,1,1), Exts[Mext]=0 ), 0, IF( OR( Exts[maxV]&lt;68, Exts[minV]&gt;68 ), 2, 3)  )</f>
        <v>0</v>
      </c>
      <c r="Y865" s="71">
        <f>IF(SUBTOTAL(3,Exts[avgusers]),Exts[avgusers],0)</f>
        <v>3</v>
      </c>
      <c r="Z865" s="69">
        <f ca="1">IF(SUBTOTAL(3,Exts[CurVersion]),TODAY()-Exts[CurVersion],0)</f>
        <v>3148</v>
      </c>
      <c r="AA865" s="69">
        <f>IF(Exts[cTB52]=DATE(2099,1,1), 0, Exts[cTB52]-$AA$6)</f>
        <v>0</v>
      </c>
      <c r="AB865" s="69">
        <f>IF(Exts[[#This Row],[cTB60]]=DATE(2099,1,1), 0, Exts[[#This Row],[cTB60]]-$AA$7)</f>
        <v>0</v>
      </c>
      <c r="AC865" s="69">
        <f>IF(Exts[[#This Row],[cTB68]]=DATE(2099,1,1), 0, Exts[[#This Row],[cTB68]]-$AA$8)</f>
        <v>0</v>
      </c>
      <c r="AD865" s="70">
        <f t="shared" si="29"/>
        <v>847</v>
      </c>
      <c r="AE865" s="70"/>
      <c r="AF865" s="70">
        <f>IF(Exts[[#This Row],[OID]], INDEX( Exts[], MATCH(Exts[[#This Row],[OID]],Exts[ID],0), MATCH("avgusers", Exts[#Headers],0) )+1, Exts[[#This Row],[avgusers]])</f>
        <v>3</v>
      </c>
      <c r="AG865" s="70"/>
      <c r="AH865" s="70"/>
      <c r="AI865" s="70"/>
    </row>
    <row r="866" spans="1:35" x14ac:dyDescent="0.35">
      <c r="A866" s="72">
        <v>7211</v>
      </c>
      <c r="B866" s="72" t="s">
        <v>744</v>
      </c>
      <c r="C866" s="72">
        <v>3</v>
      </c>
      <c r="D866" s="72">
        <v>56</v>
      </c>
      <c r="E866" s="68">
        <v>42265</v>
      </c>
      <c r="F866" s="72">
        <v>24</v>
      </c>
      <c r="G866" s="72">
        <v>37</v>
      </c>
      <c r="H866" s="72">
        <v>0</v>
      </c>
      <c r="I866" s="72">
        <v>1</v>
      </c>
      <c r="J866" s="72" t="s">
        <v>375</v>
      </c>
      <c r="K866" s="72">
        <v>101596</v>
      </c>
      <c r="L866" s="72"/>
      <c r="M866" s="72"/>
      <c r="N866" s="68">
        <v>72686</v>
      </c>
      <c r="O866" s="68">
        <v>72686</v>
      </c>
      <c r="P866" s="68">
        <v>72686</v>
      </c>
      <c r="Q866" s="68">
        <v>72686</v>
      </c>
      <c r="R866" s="72" t="s">
        <v>5403</v>
      </c>
      <c r="S866" s="72" t="s">
        <v>3058</v>
      </c>
      <c r="T866" s="70">
        <f>IF(Exts[cTB52]=DATE(2099,1,1), 0, IF(Exts[minV]&gt;52, 1, 2))</f>
        <v>0</v>
      </c>
      <c r="U866" s="69">
        <f t="shared" si="28"/>
        <v>0</v>
      </c>
      <c r="V866" s="69">
        <f>IF(Exts[cTB60]=DATE(2099,1,1), 0, IF(Exts[minV]&gt;60.9, 1, 2))</f>
        <v>0</v>
      </c>
      <c r="W866" s="70">
        <f>IF(Exts[cTB61-67]=DATE(2099,1,1), 0, IF(Exts[minV]&gt;67.9, 1, 2))</f>
        <v>0</v>
      </c>
      <c r="X866" s="70">
        <f>IF( OR( Exts[cTB68]=DATE(2099,1,1), Exts[Mext]=0 ), 0, IF( OR( Exts[maxV]&lt;68, Exts[minV]&gt;68 ), 2, 3)  )</f>
        <v>0</v>
      </c>
      <c r="Y866" s="71">
        <f>IF(SUBTOTAL(3,Exts[avgusers]),Exts[avgusers],0)</f>
        <v>3</v>
      </c>
      <c r="Z866" s="69">
        <f ca="1">IF(SUBTOTAL(3,Exts[CurVersion]),TODAY()-Exts[CurVersion],0)</f>
        <v>1460</v>
      </c>
      <c r="AA866" s="69">
        <f>IF(Exts[cTB52]=DATE(2099,1,1), 0, Exts[cTB52]-$AA$6)</f>
        <v>0</v>
      </c>
      <c r="AB866" s="69">
        <f>IF(Exts[[#This Row],[cTB60]]=DATE(2099,1,1), 0, Exts[[#This Row],[cTB60]]-$AA$7)</f>
        <v>0</v>
      </c>
      <c r="AC866" s="69">
        <f>IF(Exts[[#This Row],[cTB68]]=DATE(2099,1,1), 0, Exts[[#This Row],[cTB68]]-$AA$8)</f>
        <v>0</v>
      </c>
      <c r="AD866" s="70">
        <f t="shared" si="29"/>
        <v>848</v>
      </c>
      <c r="AE866" s="70"/>
      <c r="AF866" s="70">
        <f>IF(Exts[[#This Row],[OID]], INDEX( Exts[], MATCH(Exts[[#This Row],[OID]],Exts[ID],0), MATCH("avgusers", Exts[#Headers],0) )+1, Exts[[#This Row],[avgusers]])</f>
        <v>3</v>
      </c>
      <c r="AG866" s="70"/>
      <c r="AH866" s="70"/>
      <c r="AI866" s="70"/>
    </row>
    <row r="867" spans="1:35" x14ac:dyDescent="0.35">
      <c r="A867" s="72">
        <v>7438</v>
      </c>
      <c r="B867" s="72" t="s">
        <v>2261</v>
      </c>
      <c r="C867" s="72">
        <v>3</v>
      </c>
      <c r="D867" s="72">
        <v>24</v>
      </c>
      <c r="E867" s="68">
        <v>42803</v>
      </c>
      <c r="F867" s="72">
        <v>38</v>
      </c>
      <c r="G867" s="72">
        <v>52</v>
      </c>
      <c r="H867" s="72">
        <v>0</v>
      </c>
      <c r="I867" s="72">
        <v>3</v>
      </c>
      <c r="J867" s="72" t="s">
        <v>2262</v>
      </c>
      <c r="K867" s="72">
        <v>47878</v>
      </c>
      <c r="L867" s="72">
        <v>143820</v>
      </c>
      <c r="M867" s="72">
        <v>9800810</v>
      </c>
      <c r="N867" s="68">
        <v>42635</v>
      </c>
      <c r="O867" s="68">
        <v>72686</v>
      </c>
      <c r="P867" s="68">
        <v>72686</v>
      </c>
      <c r="Q867" s="68">
        <v>72686</v>
      </c>
      <c r="R867" s="72" t="s">
        <v>5410</v>
      </c>
      <c r="S867" s="72" t="s">
        <v>3058</v>
      </c>
      <c r="T867" s="70">
        <f>IF(Exts[cTB52]=DATE(2099,1,1), 0, IF(Exts[minV]&gt;52, 1, 2))</f>
        <v>2</v>
      </c>
      <c r="U867" s="69">
        <f t="shared" si="28"/>
        <v>0</v>
      </c>
      <c r="V867" s="69">
        <f>IF(Exts[cTB60]=DATE(2099,1,1), 0, IF(Exts[minV]&gt;60.9, 1, 2))</f>
        <v>0</v>
      </c>
      <c r="W867" s="70">
        <f>IF(Exts[cTB61-67]=DATE(2099,1,1), 0, IF(Exts[minV]&gt;67.9, 1, 2))</f>
        <v>0</v>
      </c>
      <c r="X867" s="70">
        <f>IF( OR( Exts[cTB68]=DATE(2099,1,1), Exts[Mext]=0 ), 0, IF( OR( Exts[maxV]&lt;68, Exts[minV]&gt;68 ), 2, 3)  )</f>
        <v>0</v>
      </c>
      <c r="Y867" s="71">
        <f>IF(SUBTOTAL(3,Exts[avgusers]),Exts[avgusers],0)</f>
        <v>3</v>
      </c>
      <c r="Z867" s="69">
        <f ca="1">IF(SUBTOTAL(3,Exts[CurVersion]),TODAY()-Exts[CurVersion],0)</f>
        <v>922</v>
      </c>
      <c r="AA867" s="69">
        <f>IF(Exts[cTB52]=DATE(2099,1,1), 0, Exts[cTB52]-$AA$6)</f>
        <v>-163</v>
      </c>
      <c r="AB867" s="69">
        <f>IF(Exts[[#This Row],[cTB60]]=DATE(2099,1,1), 0, Exts[[#This Row],[cTB60]]-$AA$7)</f>
        <v>0</v>
      </c>
      <c r="AC867" s="69">
        <f>IF(Exts[[#This Row],[cTB68]]=DATE(2099,1,1), 0, Exts[[#This Row],[cTB68]]-$AA$8)</f>
        <v>0</v>
      </c>
      <c r="AD867" s="70">
        <f t="shared" si="29"/>
        <v>849</v>
      </c>
      <c r="AE867" s="70"/>
      <c r="AF867" s="70">
        <f>IF(Exts[[#This Row],[OID]], INDEX( Exts[], MATCH(Exts[[#This Row],[OID]],Exts[ID],0), MATCH("avgusers", Exts[#Headers],0) )+1, Exts[[#This Row],[avgusers]])</f>
        <v>3</v>
      </c>
      <c r="AG867" s="70"/>
      <c r="AH867" s="70"/>
      <c r="AI867" s="70"/>
    </row>
    <row r="868" spans="1:35" x14ac:dyDescent="0.35">
      <c r="A868" s="72">
        <v>8618</v>
      </c>
      <c r="B868" s="72" t="s">
        <v>1430</v>
      </c>
      <c r="C868" s="72">
        <v>3</v>
      </c>
      <c r="D868" s="72">
        <v>23</v>
      </c>
      <c r="E868" s="68">
        <v>40617</v>
      </c>
      <c r="F868" s="72">
        <v>1.5</v>
      </c>
      <c r="G868" s="72">
        <v>31</v>
      </c>
      <c r="H868" s="72">
        <v>0</v>
      </c>
      <c r="I868" s="72">
        <v>1</v>
      </c>
      <c r="J868" s="72" t="s">
        <v>433</v>
      </c>
      <c r="K868" s="72">
        <v>36228</v>
      </c>
      <c r="L868" s="72"/>
      <c r="M868" s="72"/>
      <c r="N868" s="68">
        <v>72686</v>
      </c>
      <c r="O868" s="68">
        <v>72686</v>
      </c>
      <c r="P868" s="68">
        <v>72686</v>
      </c>
      <c r="Q868" s="68">
        <v>72686</v>
      </c>
      <c r="R868" s="72" t="s">
        <v>5423</v>
      </c>
      <c r="S868" s="72" t="s">
        <v>3058</v>
      </c>
      <c r="T868" s="70">
        <f>IF(Exts[cTB52]=DATE(2099,1,1), 0, IF(Exts[minV]&gt;52, 1, 2))</f>
        <v>0</v>
      </c>
      <c r="U868" s="69">
        <f t="shared" si="28"/>
        <v>0</v>
      </c>
      <c r="V868" s="69">
        <f>IF(Exts[cTB60]=DATE(2099,1,1), 0, IF(Exts[minV]&gt;60.9, 1, 2))</f>
        <v>0</v>
      </c>
      <c r="W868" s="70">
        <f>IF(Exts[cTB61-67]=DATE(2099,1,1), 0, IF(Exts[minV]&gt;67.9, 1, 2))</f>
        <v>0</v>
      </c>
      <c r="X868" s="70">
        <f>IF( OR( Exts[cTB68]=DATE(2099,1,1), Exts[Mext]=0 ), 0, IF( OR( Exts[maxV]&lt;68, Exts[minV]&gt;68 ), 2, 3)  )</f>
        <v>0</v>
      </c>
      <c r="Y868" s="71">
        <f>IF(SUBTOTAL(3,Exts[avgusers]),Exts[avgusers],0)</f>
        <v>3</v>
      </c>
      <c r="Z868" s="69">
        <f ca="1">IF(SUBTOTAL(3,Exts[CurVersion]),TODAY()-Exts[CurVersion],0)</f>
        <v>3108</v>
      </c>
      <c r="AA868" s="69">
        <f>IF(Exts[cTB52]=DATE(2099,1,1), 0, Exts[cTB52]-$AA$6)</f>
        <v>0</v>
      </c>
      <c r="AB868" s="69">
        <f>IF(Exts[[#This Row],[cTB60]]=DATE(2099,1,1), 0, Exts[[#This Row],[cTB60]]-$AA$7)</f>
        <v>0</v>
      </c>
      <c r="AC868" s="69">
        <f>IF(Exts[[#This Row],[cTB68]]=DATE(2099,1,1), 0, Exts[[#This Row],[cTB68]]-$AA$8)</f>
        <v>0</v>
      </c>
      <c r="AD868" s="70">
        <f t="shared" si="29"/>
        <v>850</v>
      </c>
      <c r="AE868" s="70"/>
      <c r="AF868" s="70">
        <f>IF(Exts[[#This Row],[OID]], INDEX( Exts[], MATCH(Exts[[#This Row],[OID]],Exts[ID],0), MATCH("avgusers", Exts[#Headers],0) )+1, Exts[[#This Row],[avgusers]])</f>
        <v>3</v>
      </c>
      <c r="AG868" s="70"/>
      <c r="AH868" s="70"/>
      <c r="AI868" s="70"/>
    </row>
    <row r="869" spans="1:35" x14ac:dyDescent="0.35">
      <c r="A869" s="72">
        <v>9405</v>
      </c>
      <c r="B869" s="72" t="s">
        <v>1381</v>
      </c>
      <c r="C869" s="72">
        <v>3</v>
      </c>
      <c r="D869" s="72">
        <v>29</v>
      </c>
      <c r="E869" s="68">
        <v>40694</v>
      </c>
      <c r="F869" s="72">
        <v>2</v>
      </c>
      <c r="G869" s="72">
        <v>34</v>
      </c>
      <c r="H869" s="72">
        <v>0</v>
      </c>
      <c r="I869" s="72">
        <v>1</v>
      </c>
      <c r="J869" s="72" t="s">
        <v>1382</v>
      </c>
      <c r="K869" s="72">
        <v>10257</v>
      </c>
      <c r="L869" s="72"/>
      <c r="M869" s="72"/>
      <c r="N869" s="68">
        <v>72686</v>
      </c>
      <c r="O869" s="68">
        <v>72686</v>
      </c>
      <c r="P869" s="68">
        <v>72686</v>
      </c>
      <c r="Q869" s="68">
        <v>72686</v>
      </c>
      <c r="R869" s="72" t="s">
        <v>5443</v>
      </c>
      <c r="S869" s="72" t="s">
        <v>3058</v>
      </c>
      <c r="T869" s="70">
        <f>IF(Exts[cTB52]=DATE(2099,1,1), 0, IF(Exts[minV]&gt;52, 1, 2))</f>
        <v>0</v>
      </c>
      <c r="U869" s="69">
        <f t="shared" si="28"/>
        <v>0</v>
      </c>
      <c r="V869" s="69">
        <f>IF(Exts[cTB60]=DATE(2099,1,1), 0, IF(Exts[minV]&gt;60.9, 1, 2))</f>
        <v>0</v>
      </c>
      <c r="W869" s="70">
        <f>IF(Exts[cTB61-67]=DATE(2099,1,1), 0, IF(Exts[minV]&gt;67.9, 1, 2))</f>
        <v>0</v>
      </c>
      <c r="X869" s="70">
        <f>IF( OR( Exts[cTB68]=DATE(2099,1,1), Exts[Mext]=0 ), 0, IF( OR( Exts[maxV]&lt;68, Exts[minV]&gt;68 ), 2, 3)  )</f>
        <v>0</v>
      </c>
      <c r="Y869" s="71">
        <f>IF(SUBTOTAL(3,Exts[avgusers]),Exts[avgusers],0)</f>
        <v>3</v>
      </c>
      <c r="Z869" s="69">
        <f ca="1">IF(SUBTOTAL(3,Exts[CurVersion]),TODAY()-Exts[CurVersion],0)</f>
        <v>3031</v>
      </c>
      <c r="AA869" s="69">
        <f>IF(Exts[cTB52]=DATE(2099,1,1), 0, Exts[cTB52]-$AA$6)</f>
        <v>0</v>
      </c>
      <c r="AB869" s="69">
        <f>IF(Exts[[#This Row],[cTB60]]=DATE(2099,1,1), 0, Exts[[#This Row],[cTB60]]-$AA$7)</f>
        <v>0</v>
      </c>
      <c r="AC869" s="69">
        <f>IF(Exts[[#This Row],[cTB68]]=DATE(2099,1,1), 0, Exts[[#This Row],[cTB68]]-$AA$8)</f>
        <v>0</v>
      </c>
      <c r="AD869" s="70">
        <f t="shared" si="29"/>
        <v>851</v>
      </c>
      <c r="AE869" s="70"/>
      <c r="AF869" s="70">
        <f>IF(Exts[[#This Row],[OID]], INDEX( Exts[], MATCH(Exts[[#This Row],[OID]],Exts[ID],0), MATCH("avgusers", Exts[#Headers],0) )+1, Exts[[#This Row],[avgusers]])</f>
        <v>3</v>
      </c>
      <c r="AG869" s="70"/>
      <c r="AH869" s="70"/>
      <c r="AI869" s="70"/>
    </row>
    <row r="870" spans="1:35" x14ac:dyDescent="0.35">
      <c r="A870" s="72">
        <v>9796</v>
      </c>
      <c r="B870" s="72" t="s">
        <v>1479</v>
      </c>
      <c r="C870" s="72">
        <v>3</v>
      </c>
      <c r="D870" s="72">
        <v>23</v>
      </c>
      <c r="E870" s="68">
        <v>41984</v>
      </c>
      <c r="F870" s="72">
        <v>2</v>
      </c>
      <c r="G870" s="72">
        <v>34</v>
      </c>
      <c r="H870" s="72">
        <v>0</v>
      </c>
      <c r="I870" s="72">
        <v>1</v>
      </c>
      <c r="J870" s="72" t="s">
        <v>1480</v>
      </c>
      <c r="K870" s="72">
        <v>1374683</v>
      </c>
      <c r="L870" s="72"/>
      <c r="M870" s="72"/>
      <c r="N870" s="68">
        <v>72686</v>
      </c>
      <c r="O870" s="68">
        <v>72686</v>
      </c>
      <c r="P870" s="68">
        <v>72686</v>
      </c>
      <c r="Q870" s="68">
        <v>72686</v>
      </c>
      <c r="R870" s="72" t="s">
        <v>5451</v>
      </c>
      <c r="S870" s="72" t="s">
        <v>5452</v>
      </c>
      <c r="T870" s="70">
        <f>IF(Exts[cTB52]=DATE(2099,1,1), 0, IF(Exts[minV]&gt;52, 1, 2))</f>
        <v>0</v>
      </c>
      <c r="U870" s="69">
        <f t="shared" si="28"/>
        <v>0</v>
      </c>
      <c r="V870" s="69">
        <f>IF(Exts[cTB60]=DATE(2099,1,1), 0, IF(Exts[minV]&gt;60.9, 1, 2))</f>
        <v>0</v>
      </c>
      <c r="W870" s="70">
        <f>IF(Exts[cTB61-67]=DATE(2099,1,1), 0, IF(Exts[minV]&gt;67.9, 1, 2))</f>
        <v>0</v>
      </c>
      <c r="X870" s="70">
        <f>IF( OR( Exts[cTB68]=DATE(2099,1,1), Exts[Mext]=0 ), 0, IF( OR( Exts[maxV]&lt;68, Exts[minV]&gt;68 ), 2, 3)  )</f>
        <v>0</v>
      </c>
      <c r="Y870" s="71">
        <f>IF(SUBTOTAL(3,Exts[avgusers]),Exts[avgusers],0)</f>
        <v>3</v>
      </c>
      <c r="Z870" s="69">
        <f ca="1">IF(SUBTOTAL(3,Exts[CurVersion]),TODAY()-Exts[CurVersion],0)</f>
        <v>1741</v>
      </c>
      <c r="AA870" s="69">
        <f>IF(Exts[cTB52]=DATE(2099,1,1), 0, Exts[cTB52]-$AA$6)</f>
        <v>0</v>
      </c>
      <c r="AB870" s="69">
        <f>IF(Exts[[#This Row],[cTB60]]=DATE(2099,1,1), 0, Exts[[#This Row],[cTB60]]-$AA$7)</f>
        <v>0</v>
      </c>
      <c r="AC870" s="69">
        <f>IF(Exts[[#This Row],[cTB68]]=DATE(2099,1,1), 0, Exts[[#This Row],[cTB68]]-$AA$8)</f>
        <v>0</v>
      </c>
      <c r="AD870" s="70">
        <f t="shared" si="29"/>
        <v>852</v>
      </c>
      <c r="AE870" s="70"/>
      <c r="AF870" s="70">
        <f>IF(Exts[[#This Row],[OID]], INDEX( Exts[], MATCH(Exts[[#This Row],[OID]],Exts[ID],0), MATCH("avgusers", Exts[#Headers],0) )+1, Exts[[#This Row],[avgusers]])</f>
        <v>3</v>
      </c>
      <c r="AG870" s="70"/>
      <c r="AH870" s="70"/>
      <c r="AI870" s="70"/>
    </row>
    <row r="871" spans="1:35" x14ac:dyDescent="0.35">
      <c r="A871" s="72">
        <v>14498</v>
      </c>
      <c r="B871" s="72" t="s">
        <v>1471</v>
      </c>
      <c r="C871" s="72">
        <v>3</v>
      </c>
      <c r="D871" s="72">
        <v>25</v>
      </c>
      <c r="E871" s="68">
        <v>40120</v>
      </c>
      <c r="F871" s="72">
        <v>2</v>
      </c>
      <c r="G871" s="72">
        <v>3</v>
      </c>
      <c r="H871" s="72">
        <v>0</v>
      </c>
      <c r="I871" s="72">
        <v>1</v>
      </c>
      <c r="J871" s="72" t="s">
        <v>1472</v>
      </c>
      <c r="K871" s="72">
        <v>4873084</v>
      </c>
      <c r="L871" s="72"/>
      <c r="M871" s="72"/>
      <c r="N871" s="68">
        <v>72686</v>
      </c>
      <c r="O871" s="68">
        <v>72686</v>
      </c>
      <c r="P871" s="68">
        <v>72686</v>
      </c>
      <c r="Q871" s="68">
        <v>72686</v>
      </c>
      <c r="R871" s="72" t="s">
        <v>5550</v>
      </c>
      <c r="S871" s="72" t="s">
        <v>5551</v>
      </c>
      <c r="T871" s="70">
        <f>IF(Exts[cTB52]=DATE(2099,1,1), 0, IF(Exts[minV]&gt;52, 1, 2))</f>
        <v>0</v>
      </c>
      <c r="U871" s="69">
        <f t="shared" si="28"/>
        <v>0</v>
      </c>
      <c r="V871" s="69">
        <f>IF(Exts[cTB60]=DATE(2099,1,1), 0, IF(Exts[minV]&gt;60.9, 1, 2))</f>
        <v>0</v>
      </c>
      <c r="W871" s="70">
        <f>IF(Exts[cTB61-67]=DATE(2099,1,1), 0, IF(Exts[minV]&gt;67.9, 1, 2))</f>
        <v>0</v>
      </c>
      <c r="X871" s="70">
        <f>IF( OR( Exts[cTB68]=DATE(2099,1,1), Exts[Mext]=0 ), 0, IF( OR( Exts[maxV]&lt;68, Exts[minV]&gt;68 ), 2, 3)  )</f>
        <v>0</v>
      </c>
      <c r="Y871" s="71">
        <f>IF(SUBTOTAL(3,Exts[avgusers]),Exts[avgusers],0)</f>
        <v>3</v>
      </c>
      <c r="Z871" s="69">
        <f ca="1">IF(SUBTOTAL(3,Exts[CurVersion]),TODAY()-Exts[CurVersion],0)</f>
        <v>3605</v>
      </c>
      <c r="AA871" s="69">
        <f>IF(Exts[cTB52]=DATE(2099,1,1), 0, Exts[cTB52]-$AA$6)</f>
        <v>0</v>
      </c>
      <c r="AB871" s="69">
        <f>IF(Exts[[#This Row],[cTB60]]=DATE(2099,1,1), 0, Exts[[#This Row],[cTB60]]-$AA$7)</f>
        <v>0</v>
      </c>
      <c r="AC871" s="69">
        <f>IF(Exts[[#This Row],[cTB68]]=DATE(2099,1,1), 0, Exts[[#This Row],[cTB68]]-$AA$8)</f>
        <v>0</v>
      </c>
      <c r="AD871" s="70">
        <f t="shared" si="29"/>
        <v>853</v>
      </c>
      <c r="AE871" s="70"/>
      <c r="AF871" s="70">
        <f>IF(Exts[[#This Row],[OID]], INDEX( Exts[], MATCH(Exts[[#This Row],[OID]],Exts[ID],0), MATCH("avgusers", Exts[#Headers],0) )+1, Exts[[#This Row],[avgusers]])</f>
        <v>3</v>
      </c>
      <c r="AG871" s="70"/>
      <c r="AH871" s="70"/>
      <c r="AI871" s="70"/>
    </row>
    <row r="872" spans="1:35" x14ac:dyDescent="0.35">
      <c r="A872" s="72">
        <v>14662</v>
      </c>
      <c r="B872" s="72" t="s">
        <v>1467</v>
      </c>
      <c r="C872" s="72">
        <v>3</v>
      </c>
      <c r="D872" s="72">
        <v>36</v>
      </c>
      <c r="E872" s="68">
        <v>40339</v>
      </c>
      <c r="F872" s="72">
        <v>1.5</v>
      </c>
      <c r="G872" s="72">
        <v>3.2</v>
      </c>
      <c r="H872" s="72">
        <v>0</v>
      </c>
      <c r="I872" s="72">
        <v>1</v>
      </c>
      <c r="J872" s="72" t="s">
        <v>1408</v>
      </c>
      <c r="K872" s="72">
        <v>147337</v>
      </c>
      <c r="L872" s="72"/>
      <c r="M872" s="72"/>
      <c r="N872" s="68">
        <v>72686</v>
      </c>
      <c r="O872" s="68">
        <v>72686</v>
      </c>
      <c r="P872" s="68">
        <v>72686</v>
      </c>
      <c r="Q872" s="68">
        <v>72686</v>
      </c>
      <c r="R872" s="72" t="s">
        <v>5553</v>
      </c>
      <c r="S872" s="72" t="s">
        <v>3058</v>
      </c>
      <c r="T872" s="70">
        <f>IF(Exts[cTB52]=DATE(2099,1,1), 0, IF(Exts[minV]&gt;52, 1, 2))</f>
        <v>0</v>
      </c>
      <c r="U872" s="69">
        <f t="shared" si="28"/>
        <v>0</v>
      </c>
      <c r="V872" s="69">
        <f>IF(Exts[cTB60]=DATE(2099,1,1), 0, IF(Exts[minV]&gt;60.9, 1, 2))</f>
        <v>0</v>
      </c>
      <c r="W872" s="70">
        <f>IF(Exts[cTB61-67]=DATE(2099,1,1), 0, IF(Exts[minV]&gt;67.9, 1, 2))</f>
        <v>0</v>
      </c>
      <c r="X872" s="70">
        <f>IF( OR( Exts[cTB68]=DATE(2099,1,1), Exts[Mext]=0 ), 0, IF( OR( Exts[maxV]&lt;68, Exts[minV]&gt;68 ), 2, 3)  )</f>
        <v>0</v>
      </c>
      <c r="Y872" s="71">
        <f>IF(SUBTOTAL(3,Exts[avgusers]),Exts[avgusers],0)</f>
        <v>3</v>
      </c>
      <c r="Z872" s="69">
        <f ca="1">IF(SUBTOTAL(3,Exts[CurVersion]),TODAY()-Exts[CurVersion],0)</f>
        <v>3386</v>
      </c>
      <c r="AA872" s="69">
        <f>IF(Exts[cTB52]=DATE(2099,1,1), 0, Exts[cTB52]-$AA$6)</f>
        <v>0</v>
      </c>
      <c r="AB872" s="69">
        <f>IF(Exts[[#This Row],[cTB60]]=DATE(2099,1,1), 0, Exts[[#This Row],[cTB60]]-$AA$7)</f>
        <v>0</v>
      </c>
      <c r="AC872" s="69">
        <f>IF(Exts[[#This Row],[cTB68]]=DATE(2099,1,1), 0, Exts[[#This Row],[cTB68]]-$AA$8)</f>
        <v>0</v>
      </c>
      <c r="AD872" s="70">
        <f t="shared" si="29"/>
        <v>854</v>
      </c>
      <c r="AE872" s="70"/>
      <c r="AF872" s="70">
        <f>IF(Exts[[#This Row],[OID]], INDEX( Exts[], MATCH(Exts[[#This Row],[OID]],Exts[ID],0), MATCH("avgusers", Exts[#Headers],0) )+1, Exts[[#This Row],[avgusers]])</f>
        <v>3</v>
      </c>
      <c r="AG872" s="70"/>
      <c r="AH872" s="70"/>
      <c r="AI872" s="70"/>
    </row>
    <row r="873" spans="1:35" x14ac:dyDescent="0.35">
      <c r="A873" s="72">
        <v>97408</v>
      </c>
      <c r="B873" s="72" t="s">
        <v>1552</v>
      </c>
      <c r="C873" s="72">
        <v>3</v>
      </c>
      <c r="D873" s="72">
        <v>25</v>
      </c>
      <c r="E873" s="68">
        <v>40584</v>
      </c>
      <c r="F873" s="72">
        <v>3</v>
      </c>
      <c r="G873" s="72">
        <v>3.2</v>
      </c>
      <c r="H873" s="72">
        <v>0</v>
      </c>
      <c r="I873" s="72">
        <v>1</v>
      </c>
      <c r="J873" s="72" t="s">
        <v>14</v>
      </c>
      <c r="K873" s="72">
        <v>85036</v>
      </c>
      <c r="L873" s="72"/>
      <c r="M873" s="72"/>
      <c r="N873" s="68">
        <v>72686</v>
      </c>
      <c r="O873" s="68">
        <v>72686</v>
      </c>
      <c r="P873" s="68">
        <v>72686</v>
      </c>
      <c r="Q873" s="68">
        <v>72686</v>
      </c>
      <c r="R873" s="72" t="s">
        <v>5640</v>
      </c>
      <c r="S873" s="72" t="s">
        <v>3058</v>
      </c>
      <c r="T873" s="70">
        <f>IF(Exts[cTB52]=DATE(2099,1,1), 0, IF(Exts[minV]&gt;52, 1, 2))</f>
        <v>0</v>
      </c>
      <c r="U873" s="69">
        <f t="shared" si="28"/>
        <v>0</v>
      </c>
      <c r="V873" s="69">
        <f>IF(Exts[cTB60]=DATE(2099,1,1), 0, IF(Exts[minV]&gt;60.9, 1, 2))</f>
        <v>0</v>
      </c>
      <c r="W873" s="70">
        <f>IF(Exts[cTB61-67]=DATE(2099,1,1), 0, IF(Exts[minV]&gt;67.9, 1, 2))</f>
        <v>0</v>
      </c>
      <c r="X873" s="70">
        <f>IF( OR( Exts[cTB68]=DATE(2099,1,1), Exts[Mext]=0 ), 0, IF( OR( Exts[maxV]&lt;68, Exts[minV]&gt;68 ), 2, 3)  )</f>
        <v>0</v>
      </c>
      <c r="Y873" s="71">
        <f>IF(SUBTOTAL(3,Exts[avgusers]),Exts[avgusers],0)</f>
        <v>3</v>
      </c>
      <c r="Z873" s="69">
        <f ca="1">IF(SUBTOTAL(3,Exts[CurVersion]),TODAY()-Exts[CurVersion],0)</f>
        <v>3141</v>
      </c>
      <c r="AA873" s="69">
        <f>IF(Exts[cTB52]=DATE(2099,1,1), 0, Exts[cTB52]-$AA$6)</f>
        <v>0</v>
      </c>
      <c r="AB873" s="69">
        <f>IF(Exts[[#This Row],[cTB60]]=DATE(2099,1,1), 0, Exts[[#This Row],[cTB60]]-$AA$7)</f>
        <v>0</v>
      </c>
      <c r="AC873" s="69">
        <f>IF(Exts[[#This Row],[cTB68]]=DATE(2099,1,1), 0, Exts[[#This Row],[cTB68]]-$AA$8)</f>
        <v>0</v>
      </c>
      <c r="AD873" s="70">
        <f t="shared" si="29"/>
        <v>855</v>
      </c>
      <c r="AE873" s="70"/>
      <c r="AF873" s="70">
        <f>IF(Exts[[#This Row],[OID]], INDEX( Exts[], MATCH(Exts[[#This Row],[OID]],Exts[ID],0), MATCH("avgusers", Exts[#Headers],0) )+1, Exts[[#This Row],[avgusers]])</f>
        <v>3</v>
      </c>
      <c r="AG873" s="70"/>
      <c r="AH873" s="70"/>
      <c r="AI873" s="70"/>
    </row>
    <row r="874" spans="1:35" x14ac:dyDescent="0.35">
      <c r="A874" s="72">
        <v>141504</v>
      </c>
      <c r="B874" s="72" t="s">
        <v>743</v>
      </c>
      <c r="C874" s="72">
        <v>3</v>
      </c>
      <c r="D874" s="72">
        <v>65</v>
      </c>
      <c r="E874" s="68">
        <v>40633</v>
      </c>
      <c r="F874" s="72">
        <v>3</v>
      </c>
      <c r="G874" s="72">
        <v>3.3</v>
      </c>
      <c r="H874" s="72">
        <v>0</v>
      </c>
      <c r="I874" s="72">
        <v>1</v>
      </c>
      <c r="J874" s="72" t="s">
        <v>374</v>
      </c>
      <c r="K874" s="72">
        <v>206778</v>
      </c>
      <c r="L874" s="72"/>
      <c r="M874" s="72"/>
      <c r="N874" s="68">
        <v>72686</v>
      </c>
      <c r="O874" s="68">
        <v>72686</v>
      </c>
      <c r="P874" s="68">
        <v>72686</v>
      </c>
      <c r="Q874" s="68">
        <v>72686</v>
      </c>
      <c r="R874" s="72" t="s">
        <v>5660</v>
      </c>
      <c r="S874" s="72" t="s">
        <v>5661</v>
      </c>
      <c r="T874" s="70">
        <f>IF(Exts[cTB52]=DATE(2099,1,1), 0, IF(Exts[minV]&gt;52, 1, 2))</f>
        <v>0</v>
      </c>
      <c r="U874" s="69">
        <f t="shared" si="28"/>
        <v>0</v>
      </c>
      <c r="V874" s="69">
        <f>IF(Exts[cTB60]=DATE(2099,1,1), 0, IF(Exts[minV]&gt;60.9, 1, 2))</f>
        <v>0</v>
      </c>
      <c r="W874" s="70">
        <f>IF(Exts[cTB61-67]=DATE(2099,1,1), 0, IF(Exts[minV]&gt;67.9, 1, 2))</f>
        <v>0</v>
      </c>
      <c r="X874" s="70">
        <f>IF( OR( Exts[cTB68]=DATE(2099,1,1), Exts[Mext]=0 ), 0, IF( OR( Exts[maxV]&lt;68, Exts[minV]&gt;68 ), 2, 3)  )</f>
        <v>0</v>
      </c>
      <c r="Y874" s="71">
        <f>IF(SUBTOTAL(3,Exts[avgusers]),Exts[avgusers],0)</f>
        <v>3</v>
      </c>
      <c r="Z874" s="69">
        <f ca="1">IF(SUBTOTAL(3,Exts[CurVersion]),TODAY()-Exts[CurVersion],0)</f>
        <v>3092</v>
      </c>
      <c r="AA874" s="69">
        <f>IF(Exts[cTB52]=DATE(2099,1,1), 0, Exts[cTB52]-$AA$6)</f>
        <v>0</v>
      </c>
      <c r="AB874" s="69">
        <f>IF(Exts[[#This Row],[cTB60]]=DATE(2099,1,1), 0, Exts[[#This Row],[cTB60]]-$AA$7)</f>
        <v>0</v>
      </c>
      <c r="AC874" s="69">
        <f>IF(Exts[[#This Row],[cTB68]]=DATE(2099,1,1), 0, Exts[[#This Row],[cTB68]]-$AA$8)</f>
        <v>0</v>
      </c>
      <c r="AD874" s="70">
        <f t="shared" si="29"/>
        <v>856</v>
      </c>
      <c r="AE874" s="70"/>
      <c r="AF874" s="70">
        <f>IF(Exts[[#This Row],[OID]], INDEX( Exts[], MATCH(Exts[[#This Row],[OID]],Exts[ID],0), MATCH("avgusers", Exts[#Headers],0) )+1, Exts[[#This Row],[avgusers]])</f>
        <v>3</v>
      </c>
      <c r="AG874" s="70"/>
      <c r="AH874" s="70"/>
      <c r="AI874" s="70"/>
    </row>
    <row r="875" spans="1:35" x14ac:dyDescent="0.35">
      <c r="A875" s="72">
        <v>287142</v>
      </c>
      <c r="B875" s="72" t="s">
        <v>1468</v>
      </c>
      <c r="C875" s="72">
        <v>3</v>
      </c>
      <c r="D875" s="72">
        <v>30</v>
      </c>
      <c r="E875" s="68">
        <v>41467</v>
      </c>
      <c r="F875" s="72">
        <v>13</v>
      </c>
      <c r="G875" s="72">
        <v>31</v>
      </c>
      <c r="H875" s="72">
        <v>0</v>
      </c>
      <c r="I875" s="72">
        <v>1</v>
      </c>
      <c r="J875" s="72" t="s">
        <v>1469</v>
      </c>
      <c r="K875" s="72">
        <v>5647196</v>
      </c>
      <c r="L875" s="72"/>
      <c r="M875" s="72"/>
      <c r="N875" s="68">
        <v>72686</v>
      </c>
      <c r="O875" s="68">
        <v>72686</v>
      </c>
      <c r="P875" s="68">
        <v>72686</v>
      </c>
      <c r="Q875" s="68">
        <v>72686</v>
      </c>
      <c r="R875" s="72" t="s">
        <v>5802</v>
      </c>
      <c r="S875" s="72" t="s">
        <v>5803</v>
      </c>
      <c r="T875" s="70">
        <f>IF(Exts[cTB52]=DATE(2099,1,1), 0, IF(Exts[minV]&gt;52, 1, 2))</f>
        <v>0</v>
      </c>
      <c r="U875" s="69">
        <f t="shared" si="28"/>
        <v>0</v>
      </c>
      <c r="V875" s="69">
        <f>IF(Exts[cTB60]=DATE(2099,1,1), 0, IF(Exts[minV]&gt;60.9, 1, 2))</f>
        <v>0</v>
      </c>
      <c r="W875" s="70">
        <f>IF(Exts[cTB61-67]=DATE(2099,1,1), 0, IF(Exts[minV]&gt;67.9, 1, 2))</f>
        <v>0</v>
      </c>
      <c r="X875" s="70">
        <f>IF( OR( Exts[cTB68]=DATE(2099,1,1), Exts[Mext]=0 ), 0, IF( OR( Exts[maxV]&lt;68, Exts[minV]&gt;68 ), 2, 3)  )</f>
        <v>0</v>
      </c>
      <c r="Y875" s="71">
        <f>IF(SUBTOTAL(3,Exts[avgusers]),Exts[avgusers],0)</f>
        <v>3</v>
      </c>
      <c r="Z875" s="69">
        <f ca="1">IF(SUBTOTAL(3,Exts[CurVersion]),TODAY()-Exts[CurVersion],0)</f>
        <v>2258</v>
      </c>
      <c r="AA875" s="69">
        <f>IF(Exts[cTB52]=DATE(2099,1,1), 0, Exts[cTB52]-$AA$6)</f>
        <v>0</v>
      </c>
      <c r="AB875" s="69">
        <f>IF(Exts[[#This Row],[cTB60]]=DATE(2099,1,1), 0, Exts[[#This Row],[cTB60]]-$AA$7)</f>
        <v>0</v>
      </c>
      <c r="AC875" s="69">
        <f>IF(Exts[[#This Row],[cTB68]]=DATE(2099,1,1), 0, Exts[[#This Row],[cTB68]]-$AA$8)</f>
        <v>0</v>
      </c>
      <c r="AD875" s="70">
        <f t="shared" si="29"/>
        <v>857</v>
      </c>
      <c r="AE875" s="70"/>
      <c r="AF875" s="70">
        <f>IF(Exts[[#This Row],[OID]], INDEX( Exts[], MATCH(Exts[[#This Row],[OID]],Exts[ID],0), MATCH("avgusers", Exts[#Headers],0) )+1, Exts[[#This Row],[avgusers]])</f>
        <v>3</v>
      </c>
      <c r="AG875" s="70"/>
      <c r="AH875" s="70"/>
      <c r="AI875" s="70"/>
    </row>
    <row r="876" spans="1:35" x14ac:dyDescent="0.35">
      <c r="A876" s="72">
        <v>320619</v>
      </c>
      <c r="B876" s="72" t="s">
        <v>1390</v>
      </c>
      <c r="C876" s="72">
        <v>3</v>
      </c>
      <c r="D876" s="72">
        <v>22</v>
      </c>
      <c r="E876" s="68">
        <v>40731</v>
      </c>
      <c r="F876" s="72">
        <v>3</v>
      </c>
      <c r="G876" s="72">
        <v>19</v>
      </c>
      <c r="H876" s="72">
        <v>0</v>
      </c>
      <c r="I876" s="72">
        <v>1</v>
      </c>
      <c r="J876" s="72" t="s">
        <v>1391</v>
      </c>
      <c r="K876" s="72">
        <v>5778869</v>
      </c>
      <c r="L876" s="72"/>
      <c r="M876" s="72"/>
      <c r="N876" s="68">
        <v>72686</v>
      </c>
      <c r="O876" s="68">
        <v>72686</v>
      </c>
      <c r="P876" s="68">
        <v>72686</v>
      </c>
      <c r="Q876" s="68">
        <v>72686</v>
      </c>
      <c r="R876" s="72" t="s">
        <v>5861</v>
      </c>
      <c r="S876" s="72" t="s">
        <v>5862</v>
      </c>
      <c r="T876" s="70">
        <f>IF(Exts[cTB52]=DATE(2099,1,1), 0, IF(Exts[minV]&gt;52, 1, 2))</f>
        <v>0</v>
      </c>
      <c r="U876" s="69">
        <f t="shared" si="28"/>
        <v>0</v>
      </c>
      <c r="V876" s="69">
        <f>IF(Exts[cTB60]=DATE(2099,1,1), 0, IF(Exts[minV]&gt;60.9, 1, 2))</f>
        <v>0</v>
      </c>
      <c r="W876" s="70">
        <f>IF(Exts[cTB61-67]=DATE(2099,1,1), 0, IF(Exts[minV]&gt;67.9, 1, 2))</f>
        <v>0</v>
      </c>
      <c r="X876" s="70">
        <f>IF( OR( Exts[cTB68]=DATE(2099,1,1), Exts[Mext]=0 ), 0, IF( OR( Exts[maxV]&lt;68, Exts[minV]&gt;68 ), 2, 3)  )</f>
        <v>0</v>
      </c>
      <c r="Y876" s="71">
        <f>IF(SUBTOTAL(3,Exts[avgusers]),Exts[avgusers],0)</f>
        <v>3</v>
      </c>
      <c r="Z876" s="69">
        <f ca="1">IF(SUBTOTAL(3,Exts[CurVersion]),TODAY()-Exts[CurVersion],0)</f>
        <v>2994</v>
      </c>
      <c r="AA876" s="69">
        <f>IF(Exts[cTB52]=DATE(2099,1,1), 0, Exts[cTB52]-$AA$6)</f>
        <v>0</v>
      </c>
      <c r="AB876" s="69">
        <f>IF(Exts[[#This Row],[cTB60]]=DATE(2099,1,1), 0, Exts[[#This Row],[cTB60]]-$AA$7)</f>
        <v>0</v>
      </c>
      <c r="AC876" s="69">
        <f>IF(Exts[[#This Row],[cTB68]]=DATE(2099,1,1), 0, Exts[[#This Row],[cTB68]]-$AA$8)</f>
        <v>0</v>
      </c>
      <c r="AD876" s="70">
        <f t="shared" si="29"/>
        <v>858</v>
      </c>
      <c r="AE876" s="70"/>
      <c r="AF876" s="70">
        <f>IF(Exts[[#This Row],[OID]], INDEX( Exts[], MATCH(Exts[[#This Row],[OID]],Exts[ID],0), MATCH("avgusers", Exts[#Headers],0) )+1, Exts[[#This Row],[avgusers]])</f>
        <v>3</v>
      </c>
      <c r="AG876" s="70"/>
      <c r="AH876" s="70"/>
      <c r="AI876" s="70"/>
    </row>
    <row r="877" spans="1:35" x14ac:dyDescent="0.35">
      <c r="A877" s="72">
        <v>324985</v>
      </c>
      <c r="B877" s="72" t="s">
        <v>1487</v>
      </c>
      <c r="C877" s="72">
        <v>3</v>
      </c>
      <c r="D877" s="72">
        <v>22</v>
      </c>
      <c r="E877" s="68">
        <v>40765</v>
      </c>
      <c r="F877" s="72">
        <v>3</v>
      </c>
      <c r="G877" s="72">
        <v>31</v>
      </c>
      <c r="H877" s="72">
        <v>0</v>
      </c>
      <c r="I877" s="72">
        <v>1</v>
      </c>
      <c r="J877" s="72" t="s">
        <v>165</v>
      </c>
      <c r="K877" s="72">
        <v>5800277</v>
      </c>
      <c r="L877" s="72"/>
      <c r="M877" s="72"/>
      <c r="N877" s="68">
        <v>72686</v>
      </c>
      <c r="O877" s="68">
        <v>72686</v>
      </c>
      <c r="P877" s="68">
        <v>72686</v>
      </c>
      <c r="Q877" s="68">
        <v>72686</v>
      </c>
      <c r="R877" s="72" t="s">
        <v>5867</v>
      </c>
      <c r="S877" s="72" t="s">
        <v>3058</v>
      </c>
      <c r="T877" s="70">
        <f>IF(Exts[cTB52]=DATE(2099,1,1), 0, IF(Exts[minV]&gt;52, 1, 2))</f>
        <v>0</v>
      </c>
      <c r="U877" s="69">
        <f t="shared" si="28"/>
        <v>0</v>
      </c>
      <c r="V877" s="69">
        <f>IF(Exts[cTB60]=DATE(2099,1,1), 0, IF(Exts[minV]&gt;60.9, 1, 2))</f>
        <v>0</v>
      </c>
      <c r="W877" s="70">
        <f>IF(Exts[cTB61-67]=DATE(2099,1,1), 0, IF(Exts[minV]&gt;67.9, 1, 2))</f>
        <v>0</v>
      </c>
      <c r="X877" s="70">
        <f>IF( OR( Exts[cTB68]=DATE(2099,1,1), Exts[Mext]=0 ), 0, IF( OR( Exts[maxV]&lt;68, Exts[minV]&gt;68 ), 2, 3)  )</f>
        <v>0</v>
      </c>
      <c r="Y877" s="71">
        <f>IF(SUBTOTAL(3,Exts[avgusers]),Exts[avgusers],0)</f>
        <v>3</v>
      </c>
      <c r="Z877" s="69">
        <f ca="1">IF(SUBTOTAL(3,Exts[CurVersion]),TODAY()-Exts[CurVersion],0)</f>
        <v>2960</v>
      </c>
      <c r="AA877" s="69">
        <f>IF(Exts[cTB52]=DATE(2099,1,1), 0, Exts[cTB52]-$AA$6)</f>
        <v>0</v>
      </c>
      <c r="AB877" s="69">
        <f>IF(Exts[[#This Row],[cTB60]]=DATE(2099,1,1), 0, Exts[[#This Row],[cTB60]]-$AA$7)</f>
        <v>0</v>
      </c>
      <c r="AC877" s="69">
        <f>IF(Exts[[#This Row],[cTB68]]=DATE(2099,1,1), 0, Exts[[#This Row],[cTB68]]-$AA$8)</f>
        <v>0</v>
      </c>
      <c r="AD877" s="70">
        <f t="shared" si="29"/>
        <v>859</v>
      </c>
      <c r="AE877" s="70"/>
      <c r="AF877" s="70">
        <f>IF(Exts[[#This Row],[OID]], INDEX( Exts[], MATCH(Exts[[#This Row],[OID]],Exts[ID],0), MATCH("avgusers", Exts[#Headers],0) )+1, Exts[[#This Row],[avgusers]])</f>
        <v>3</v>
      </c>
      <c r="AG877" s="70"/>
      <c r="AH877" s="70"/>
      <c r="AI877" s="70"/>
    </row>
    <row r="878" spans="1:35" x14ac:dyDescent="0.35">
      <c r="A878" s="72">
        <v>355824</v>
      </c>
      <c r="B878" s="72" t="s">
        <v>1488</v>
      </c>
      <c r="C878" s="72">
        <v>3</v>
      </c>
      <c r="D878" s="72">
        <v>22</v>
      </c>
      <c r="E878" s="68">
        <v>40920</v>
      </c>
      <c r="F878" s="72">
        <v>2</v>
      </c>
      <c r="G878" s="72">
        <v>24</v>
      </c>
      <c r="H878" s="72">
        <v>0</v>
      </c>
      <c r="I878" s="72">
        <v>1</v>
      </c>
      <c r="J878" s="72" t="s">
        <v>1489</v>
      </c>
      <c r="K878" s="72">
        <v>6025927</v>
      </c>
      <c r="L878" s="72"/>
      <c r="M878" s="72"/>
      <c r="N878" s="68">
        <v>72686</v>
      </c>
      <c r="O878" s="68">
        <v>72686</v>
      </c>
      <c r="P878" s="68">
        <v>72686</v>
      </c>
      <c r="Q878" s="68">
        <v>72686</v>
      </c>
      <c r="R878" s="72" t="s">
        <v>5964</v>
      </c>
      <c r="S878" s="72" t="s">
        <v>3058</v>
      </c>
      <c r="T878" s="70">
        <f>IF(Exts[cTB52]=DATE(2099,1,1), 0, IF(Exts[minV]&gt;52, 1, 2))</f>
        <v>0</v>
      </c>
      <c r="U878" s="69">
        <f t="shared" si="28"/>
        <v>0</v>
      </c>
      <c r="V878" s="69">
        <f>IF(Exts[cTB60]=DATE(2099,1,1), 0, IF(Exts[minV]&gt;60.9, 1, 2))</f>
        <v>0</v>
      </c>
      <c r="W878" s="70">
        <f>IF(Exts[cTB61-67]=DATE(2099,1,1), 0, IF(Exts[minV]&gt;67.9, 1, 2))</f>
        <v>0</v>
      </c>
      <c r="X878" s="70">
        <f>IF( OR( Exts[cTB68]=DATE(2099,1,1), Exts[Mext]=0 ), 0, IF( OR( Exts[maxV]&lt;68, Exts[minV]&gt;68 ), 2, 3)  )</f>
        <v>0</v>
      </c>
      <c r="Y878" s="71">
        <f>IF(SUBTOTAL(3,Exts[avgusers]),Exts[avgusers],0)</f>
        <v>3</v>
      </c>
      <c r="Z878" s="69">
        <f ca="1">IF(SUBTOTAL(3,Exts[CurVersion]),TODAY()-Exts[CurVersion],0)</f>
        <v>2805</v>
      </c>
      <c r="AA878" s="69">
        <f>IF(Exts[cTB52]=DATE(2099,1,1), 0, Exts[cTB52]-$AA$6)</f>
        <v>0</v>
      </c>
      <c r="AB878" s="69">
        <f>IF(Exts[[#This Row],[cTB60]]=DATE(2099,1,1), 0, Exts[[#This Row],[cTB60]]-$AA$7)</f>
        <v>0</v>
      </c>
      <c r="AC878" s="69">
        <f>IF(Exts[[#This Row],[cTB68]]=DATE(2099,1,1), 0, Exts[[#This Row],[cTB68]]-$AA$8)</f>
        <v>0</v>
      </c>
      <c r="AD878" s="70">
        <f t="shared" si="29"/>
        <v>860</v>
      </c>
      <c r="AE878" s="70"/>
      <c r="AF878" s="70">
        <f>IF(Exts[[#This Row],[OID]], INDEX( Exts[], MATCH(Exts[[#This Row],[OID]],Exts[ID],0), MATCH("avgusers", Exts[#Headers],0) )+1, Exts[[#This Row],[avgusers]])</f>
        <v>3</v>
      </c>
      <c r="AG878" s="70"/>
      <c r="AH878" s="70"/>
      <c r="AI878" s="70"/>
    </row>
    <row r="879" spans="1:35" x14ac:dyDescent="0.35">
      <c r="A879" s="72">
        <v>360582</v>
      </c>
      <c r="B879" s="72" t="s">
        <v>1436</v>
      </c>
      <c r="C879" s="72">
        <v>3</v>
      </c>
      <c r="D879" s="72">
        <v>22</v>
      </c>
      <c r="E879" s="68">
        <v>42187</v>
      </c>
      <c r="F879" s="72">
        <v>2</v>
      </c>
      <c r="G879" s="72">
        <v>57</v>
      </c>
      <c r="H879" s="72">
        <v>0</v>
      </c>
      <c r="I879" s="72">
        <v>1</v>
      </c>
      <c r="J879" s="72" t="s">
        <v>289</v>
      </c>
      <c r="K879" s="72">
        <v>66077</v>
      </c>
      <c r="L879" s="72"/>
      <c r="M879" s="72"/>
      <c r="N879" s="68">
        <v>42168</v>
      </c>
      <c r="O879" s="68">
        <v>72686</v>
      </c>
      <c r="P879" s="68">
        <v>72686</v>
      </c>
      <c r="Q879" s="68">
        <v>72686</v>
      </c>
      <c r="R879" s="72" t="s">
        <v>5979</v>
      </c>
      <c r="S879" s="72" t="s">
        <v>3058</v>
      </c>
      <c r="T879" s="70">
        <f>IF(Exts[cTB52]=DATE(2099,1,1), 0, IF(Exts[minV]&gt;52, 1, 2))</f>
        <v>2</v>
      </c>
      <c r="U879" s="69">
        <f t="shared" si="28"/>
        <v>0</v>
      </c>
      <c r="V879" s="69">
        <f>IF(Exts[cTB60]=DATE(2099,1,1), 0, IF(Exts[minV]&gt;60.9, 1, 2))</f>
        <v>0</v>
      </c>
      <c r="W879" s="70">
        <f>IF(Exts[cTB61-67]=DATE(2099,1,1), 0, IF(Exts[minV]&gt;67.9, 1, 2))</f>
        <v>0</v>
      </c>
      <c r="X879" s="70">
        <f>IF( OR( Exts[cTB68]=DATE(2099,1,1), Exts[Mext]=0 ), 0, IF( OR( Exts[maxV]&lt;68, Exts[minV]&gt;68 ), 2, 3)  )</f>
        <v>0</v>
      </c>
      <c r="Y879" s="71">
        <f>IF(SUBTOTAL(3,Exts[avgusers]),Exts[avgusers],0)</f>
        <v>3</v>
      </c>
      <c r="Z879" s="69">
        <f ca="1">IF(SUBTOTAL(3,Exts[CurVersion]),TODAY()-Exts[CurVersion],0)</f>
        <v>1538</v>
      </c>
      <c r="AA879" s="69">
        <f>IF(Exts[cTB52]=DATE(2099,1,1), 0, Exts[cTB52]-$AA$6)</f>
        <v>-630</v>
      </c>
      <c r="AB879" s="69">
        <f>IF(Exts[[#This Row],[cTB60]]=DATE(2099,1,1), 0, Exts[[#This Row],[cTB60]]-$AA$7)</f>
        <v>0</v>
      </c>
      <c r="AC879" s="69">
        <f>IF(Exts[[#This Row],[cTB68]]=DATE(2099,1,1), 0, Exts[[#This Row],[cTB68]]-$AA$8)</f>
        <v>0</v>
      </c>
      <c r="AD879" s="70">
        <f t="shared" si="29"/>
        <v>861</v>
      </c>
      <c r="AE879" s="70"/>
      <c r="AF879" s="70">
        <f>IF(Exts[[#This Row],[OID]], INDEX( Exts[], MATCH(Exts[[#This Row],[OID]],Exts[ID],0), MATCH("avgusers", Exts[#Headers],0) )+1, Exts[[#This Row],[avgusers]])</f>
        <v>3</v>
      </c>
      <c r="AG879" s="70"/>
      <c r="AH879" s="70"/>
      <c r="AI879" s="70"/>
    </row>
    <row r="880" spans="1:35" x14ac:dyDescent="0.35">
      <c r="A880" s="72">
        <v>372848</v>
      </c>
      <c r="B880" s="72" t="s">
        <v>1530</v>
      </c>
      <c r="C880" s="72">
        <v>3</v>
      </c>
      <c r="D880" s="72">
        <v>22</v>
      </c>
      <c r="E880" s="68">
        <v>41036</v>
      </c>
      <c r="F880" s="72">
        <v>3</v>
      </c>
      <c r="G880" s="72">
        <v>31</v>
      </c>
      <c r="H880" s="72">
        <v>0</v>
      </c>
      <c r="I880" s="72">
        <v>1</v>
      </c>
      <c r="J880" s="72" t="s">
        <v>1531</v>
      </c>
      <c r="K880" s="72">
        <v>4817791</v>
      </c>
      <c r="L880" s="72"/>
      <c r="M880" s="72"/>
      <c r="N880" s="68">
        <v>72686</v>
      </c>
      <c r="O880" s="68">
        <v>72686</v>
      </c>
      <c r="P880" s="68">
        <v>72686</v>
      </c>
      <c r="Q880" s="68">
        <v>72686</v>
      </c>
      <c r="R880" s="72" t="s">
        <v>6020</v>
      </c>
      <c r="S880" s="72" t="s">
        <v>3058</v>
      </c>
      <c r="T880" s="70">
        <f>IF(Exts[cTB52]=DATE(2099,1,1), 0, IF(Exts[minV]&gt;52, 1, 2))</f>
        <v>0</v>
      </c>
      <c r="U880" s="69">
        <f t="shared" si="28"/>
        <v>0</v>
      </c>
      <c r="V880" s="69">
        <f>IF(Exts[cTB60]=DATE(2099,1,1), 0, IF(Exts[minV]&gt;60.9, 1, 2))</f>
        <v>0</v>
      </c>
      <c r="W880" s="70">
        <f>IF(Exts[cTB61-67]=DATE(2099,1,1), 0, IF(Exts[minV]&gt;67.9, 1, 2))</f>
        <v>0</v>
      </c>
      <c r="X880" s="70">
        <f>IF( OR( Exts[cTB68]=DATE(2099,1,1), Exts[Mext]=0 ), 0, IF( OR( Exts[maxV]&lt;68, Exts[minV]&gt;68 ), 2, 3)  )</f>
        <v>0</v>
      </c>
      <c r="Y880" s="71">
        <f>IF(SUBTOTAL(3,Exts[avgusers]),Exts[avgusers],0)</f>
        <v>3</v>
      </c>
      <c r="Z880" s="69">
        <f ca="1">IF(SUBTOTAL(3,Exts[CurVersion]),TODAY()-Exts[CurVersion],0)</f>
        <v>2689</v>
      </c>
      <c r="AA880" s="69">
        <f>IF(Exts[cTB52]=DATE(2099,1,1), 0, Exts[cTB52]-$AA$6)</f>
        <v>0</v>
      </c>
      <c r="AB880" s="69">
        <f>IF(Exts[[#This Row],[cTB60]]=DATE(2099,1,1), 0, Exts[[#This Row],[cTB60]]-$AA$7)</f>
        <v>0</v>
      </c>
      <c r="AC880" s="69">
        <f>IF(Exts[[#This Row],[cTB68]]=DATE(2099,1,1), 0, Exts[[#This Row],[cTB68]]-$AA$8)</f>
        <v>0</v>
      </c>
      <c r="AD880" s="70">
        <f t="shared" si="29"/>
        <v>862</v>
      </c>
      <c r="AE880" s="70"/>
      <c r="AF880" s="70">
        <f>IF(Exts[[#This Row],[OID]], INDEX( Exts[], MATCH(Exts[[#This Row],[OID]],Exts[ID],0), MATCH("avgusers", Exts[#Headers],0) )+1, Exts[[#This Row],[avgusers]])</f>
        <v>3</v>
      </c>
      <c r="AG880" s="70"/>
      <c r="AH880" s="70"/>
      <c r="AI880" s="70"/>
    </row>
    <row r="881" spans="1:35" x14ac:dyDescent="0.35">
      <c r="A881" s="72">
        <v>372924</v>
      </c>
      <c r="B881" s="72" t="s">
        <v>1432</v>
      </c>
      <c r="C881" s="72">
        <v>3</v>
      </c>
      <c r="D881" s="72">
        <v>23</v>
      </c>
      <c r="E881" s="68">
        <v>41051</v>
      </c>
      <c r="F881" s="72">
        <v>11</v>
      </c>
      <c r="G881" s="72">
        <v>31</v>
      </c>
      <c r="H881" s="72">
        <v>0</v>
      </c>
      <c r="I881" s="72">
        <v>1</v>
      </c>
      <c r="J881" s="72" t="s">
        <v>1433</v>
      </c>
      <c r="K881" s="72">
        <v>6211125</v>
      </c>
      <c r="L881" s="72"/>
      <c r="M881" s="72"/>
      <c r="N881" s="68">
        <v>72686</v>
      </c>
      <c r="O881" s="68">
        <v>72686</v>
      </c>
      <c r="P881" s="68">
        <v>72686</v>
      </c>
      <c r="Q881" s="68">
        <v>72686</v>
      </c>
      <c r="R881" s="72" t="s">
        <v>6028</v>
      </c>
      <c r="S881" s="72" t="s">
        <v>3058</v>
      </c>
      <c r="T881" s="70">
        <f>IF(Exts[cTB52]=DATE(2099,1,1), 0, IF(Exts[minV]&gt;52, 1, 2))</f>
        <v>0</v>
      </c>
      <c r="U881" s="69">
        <f t="shared" si="28"/>
        <v>0</v>
      </c>
      <c r="V881" s="69">
        <f>IF(Exts[cTB60]=DATE(2099,1,1), 0, IF(Exts[minV]&gt;60.9, 1, 2))</f>
        <v>0</v>
      </c>
      <c r="W881" s="70">
        <f>IF(Exts[cTB61-67]=DATE(2099,1,1), 0, IF(Exts[minV]&gt;67.9, 1, 2))</f>
        <v>0</v>
      </c>
      <c r="X881" s="70">
        <f>IF( OR( Exts[cTB68]=DATE(2099,1,1), Exts[Mext]=0 ), 0, IF( OR( Exts[maxV]&lt;68, Exts[minV]&gt;68 ), 2, 3)  )</f>
        <v>0</v>
      </c>
      <c r="Y881" s="71">
        <f>IF(SUBTOTAL(3,Exts[avgusers]),Exts[avgusers],0)</f>
        <v>3</v>
      </c>
      <c r="Z881" s="69">
        <f ca="1">IF(SUBTOTAL(3,Exts[CurVersion]),TODAY()-Exts[CurVersion],0)</f>
        <v>2674</v>
      </c>
      <c r="AA881" s="69">
        <f>IF(Exts[cTB52]=DATE(2099,1,1), 0, Exts[cTB52]-$AA$6)</f>
        <v>0</v>
      </c>
      <c r="AB881" s="69">
        <f>IF(Exts[[#This Row],[cTB60]]=DATE(2099,1,1), 0, Exts[[#This Row],[cTB60]]-$AA$7)</f>
        <v>0</v>
      </c>
      <c r="AC881" s="69">
        <f>IF(Exts[[#This Row],[cTB68]]=DATE(2099,1,1), 0, Exts[[#This Row],[cTB68]]-$AA$8)</f>
        <v>0</v>
      </c>
      <c r="AD881" s="70">
        <f t="shared" si="29"/>
        <v>863</v>
      </c>
      <c r="AE881" s="70"/>
      <c r="AF881" s="70">
        <f>IF(Exts[[#This Row],[OID]], INDEX( Exts[], MATCH(Exts[[#This Row],[OID]],Exts[ID],0), MATCH("avgusers", Exts[#Headers],0) )+1, Exts[[#This Row],[avgusers]])</f>
        <v>3</v>
      </c>
      <c r="AG881" s="70"/>
      <c r="AH881" s="70"/>
      <c r="AI881" s="70"/>
    </row>
    <row r="882" spans="1:35" x14ac:dyDescent="0.35">
      <c r="A882" s="72">
        <v>372990</v>
      </c>
      <c r="B882" s="72" t="s">
        <v>1492</v>
      </c>
      <c r="C882" s="72">
        <v>3</v>
      </c>
      <c r="D882" s="72">
        <v>21</v>
      </c>
      <c r="E882" s="68">
        <v>41376</v>
      </c>
      <c r="F882" s="72">
        <v>3</v>
      </c>
      <c r="G882" s="72">
        <v>19</v>
      </c>
      <c r="H882" s="72">
        <v>0</v>
      </c>
      <c r="I882" s="72">
        <v>1</v>
      </c>
      <c r="J882" s="72" t="s">
        <v>1493</v>
      </c>
      <c r="K882" s="72">
        <v>6214607</v>
      </c>
      <c r="L882" s="72"/>
      <c r="M882" s="72"/>
      <c r="N882" s="68">
        <v>72686</v>
      </c>
      <c r="O882" s="68">
        <v>72686</v>
      </c>
      <c r="P882" s="68">
        <v>72686</v>
      </c>
      <c r="Q882" s="68">
        <v>72686</v>
      </c>
      <c r="R882" s="72" t="s">
        <v>6032</v>
      </c>
      <c r="S882" s="72" t="s">
        <v>3058</v>
      </c>
      <c r="T882" s="70">
        <f>IF(Exts[cTB52]=DATE(2099,1,1), 0, IF(Exts[minV]&gt;52, 1, 2))</f>
        <v>0</v>
      </c>
      <c r="U882" s="69">
        <f t="shared" si="28"/>
        <v>0</v>
      </c>
      <c r="V882" s="69">
        <f>IF(Exts[cTB60]=DATE(2099,1,1), 0, IF(Exts[minV]&gt;60.9, 1, 2))</f>
        <v>0</v>
      </c>
      <c r="W882" s="70">
        <f>IF(Exts[cTB61-67]=DATE(2099,1,1), 0, IF(Exts[minV]&gt;67.9, 1, 2))</f>
        <v>0</v>
      </c>
      <c r="X882" s="70">
        <f>IF( OR( Exts[cTB68]=DATE(2099,1,1), Exts[Mext]=0 ), 0, IF( OR( Exts[maxV]&lt;68, Exts[minV]&gt;68 ), 2, 3)  )</f>
        <v>0</v>
      </c>
      <c r="Y882" s="71">
        <f>IF(SUBTOTAL(3,Exts[avgusers]),Exts[avgusers],0)</f>
        <v>3</v>
      </c>
      <c r="Z882" s="69">
        <f ca="1">IF(SUBTOTAL(3,Exts[CurVersion]),TODAY()-Exts[CurVersion],0)</f>
        <v>2349</v>
      </c>
      <c r="AA882" s="69">
        <f>IF(Exts[cTB52]=DATE(2099,1,1), 0, Exts[cTB52]-$AA$6)</f>
        <v>0</v>
      </c>
      <c r="AB882" s="69">
        <f>IF(Exts[[#This Row],[cTB60]]=DATE(2099,1,1), 0, Exts[[#This Row],[cTB60]]-$AA$7)</f>
        <v>0</v>
      </c>
      <c r="AC882" s="69">
        <f>IF(Exts[[#This Row],[cTB68]]=DATE(2099,1,1), 0, Exts[[#This Row],[cTB68]]-$AA$8)</f>
        <v>0</v>
      </c>
      <c r="AD882" s="70">
        <f t="shared" si="29"/>
        <v>864</v>
      </c>
      <c r="AE882" s="70"/>
      <c r="AF882" s="70">
        <f>IF(Exts[[#This Row],[OID]], INDEX( Exts[], MATCH(Exts[[#This Row],[OID]],Exts[ID],0), MATCH("avgusers", Exts[#Headers],0) )+1, Exts[[#This Row],[avgusers]])</f>
        <v>3</v>
      </c>
      <c r="AG882" s="70"/>
      <c r="AH882" s="70"/>
      <c r="AI882" s="70"/>
    </row>
    <row r="883" spans="1:35" x14ac:dyDescent="0.35">
      <c r="A883" s="72">
        <v>391053</v>
      </c>
      <c r="B883" s="72" t="s">
        <v>1533</v>
      </c>
      <c r="C883" s="72">
        <v>3</v>
      </c>
      <c r="D883" s="72">
        <v>21</v>
      </c>
      <c r="E883" s="68">
        <v>41148</v>
      </c>
      <c r="F883" s="72">
        <v>3.1</v>
      </c>
      <c r="G883" s="72">
        <v>31</v>
      </c>
      <c r="H883" s="72">
        <v>0</v>
      </c>
      <c r="I883" s="72">
        <v>1</v>
      </c>
      <c r="J883" s="72" t="s">
        <v>1441</v>
      </c>
      <c r="K883" s="72">
        <v>6249171</v>
      </c>
      <c r="L883" s="72"/>
      <c r="M883" s="72"/>
      <c r="N883" s="68">
        <v>72686</v>
      </c>
      <c r="O883" s="68">
        <v>72686</v>
      </c>
      <c r="P883" s="68">
        <v>72686</v>
      </c>
      <c r="Q883" s="68">
        <v>72686</v>
      </c>
      <c r="R883" s="72" t="s">
        <v>6072</v>
      </c>
      <c r="S883" s="72" t="s">
        <v>3058</v>
      </c>
      <c r="T883" s="70">
        <f>IF(Exts[cTB52]=DATE(2099,1,1), 0, IF(Exts[minV]&gt;52, 1, 2))</f>
        <v>0</v>
      </c>
      <c r="U883" s="69">
        <f t="shared" si="28"/>
        <v>0</v>
      </c>
      <c r="V883" s="69">
        <f>IF(Exts[cTB60]=DATE(2099,1,1), 0, IF(Exts[minV]&gt;60.9, 1, 2))</f>
        <v>0</v>
      </c>
      <c r="W883" s="70">
        <f>IF(Exts[cTB61-67]=DATE(2099,1,1), 0, IF(Exts[minV]&gt;67.9, 1, 2))</f>
        <v>0</v>
      </c>
      <c r="X883" s="70">
        <f>IF( OR( Exts[cTB68]=DATE(2099,1,1), Exts[Mext]=0 ), 0, IF( OR( Exts[maxV]&lt;68, Exts[minV]&gt;68 ), 2, 3)  )</f>
        <v>0</v>
      </c>
      <c r="Y883" s="71">
        <f>IF(SUBTOTAL(3,Exts[avgusers]),Exts[avgusers],0)</f>
        <v>3</v>
      </c>
      <c r="Z883" s="69">
        <f ca="1">IF(SUBTOTAL(3,Exts[CurVersion]),TODAY()-Exts[CurVersion],0)</f>
        <v>2577</v>
      </c>
      <c r="AA883" s="69">
        <f>IF(Exts[cTB52]=DATE(2099,1,1), 0, Exts[cTB52]-$AA$6)</f>
        <v>0</v>
      </c>
      <c r="AB883" s="69">
        <f>IF(Exts[[#This Row],[cTB60]]=DATE(2099,1,1), 0, Exts[[#This Row],[cTB60]]-$AA$7)</f>
        <v>0</v>
      </c>
      <c r="AC883" s="69">
        <f>IF(Exts[[#This Row],[cTB68]]=DATE(2099,1,1), 0, Exts[[#This Row],[cTB68]]-$AA$8)</f>
        <v>0</v>
      </c>
      <c r="AD883" s="70">
        <f t="shared" si="29"/>
        <v>865</v>
      </c>
      <c r="AE883" s="70"/>
      <c r="AF883" s="70">
        <f>IF(Exts[[#This Row],[OID]], INDEX( Exts[], MATCH(Exts[[#This Row],[OID]],Exts[ID],0), MATCH("avgusers", Exts[#Headers],0) )+1, Exts[[#This Row],[avgusers]])</f>
        <v>3</v>
      </c>
      <c r="AG883" s="70"/>
      <c r="AH883" s="70"/>
      <c r="AI883" s="70"/>
    </row>
    <row r="884" spans="1:35" x14ac:dyDescent="0.35">
      <c r="A884" s="72">
        <v>394718</v>
      </c>
      <c r="B884" s="72" t="s">
        <v>739</v>
      </c>
      <c r="C884" s="72">
        <v>3</v>
      </c>
      <c r="D884" s="72">
        <v>44</v>
      </c>
      <c r="E884" s="68">
        <v>42255</v>
      </c>
      <c r="F884" s="72">
        <v>2</v>
      </c>
      <c r="G884" s="72">
        <v>31</v>
      </c>
      <c r="H884" s="72">
        <v>0</v>
      </c>
      <c r="I884" s="72">
        <v>1</v>
      </c>
      <c r="J884" s="72" t="s">
        <v>468</v>
      </c>
      <c r="K884" s="72">
        <v>6484240</v>
      </c>
      <c r="L884" s="72"/>
      <c r="M884" s="72"/>
      <c r="N884" s="68">
        <v>72686</v>
      </c>
      <c r="O884" s="68">
        <v>72686</v>
      </c>
      <c r="P884" s="68">
        <v>72686</v>
      </c>
      <c r="Q884" s="68">
        <v>72686</v>
      </c>
      <c r="R884" s="72" t="s">
        <v>6080</v>
      </c>
      <c r="S884" s="72" t="s">
        <v>3058</v>
      </c>
      <c r="T884" s="70">
        <f>IF(Exts[cTB52]=DATE(2099,1,1), 0, IF(Exts[minV]&gt;52, 1, 2))</f>
        <v>0</v>
      </c>
      <c r="U884" s="69">
        <f t="shared" si="28"/>
        <v>0</v>
      </c>
      <c r="V884" s="69">
        <f>IF(Exts[cTB60]=DATE(2099,1,1), 0, IF(Exts[minV]&gt;60.9, 1, 2))</f>
        <v>0</v>
      </c>
      <c r="W884" s="70">
        <f>IF(Exts[cTB61-67]=DATE(2099,1,1), 0, IF(Exts[minV]&gt;67.9, 1, 2))</f>
        <v>0</v>
      </c>
      <c r="X884" s="70">
        <f>IF( OR( Exts[cTB68]=DATE(2099,1,1), Exts[Mext]=0 ), 0, IF( OR( Exts[maxV]&lt;68, Exts[minV]&gt;68 ), 2, 3)  )</f>
        <v>0</v>
      </c>
      <c r="Y884" s="71">
        <f>IF(SUBTOTAL(3,Exts[avgusers]),Exts[avgusers],0)</f>
        <v>3</v>
      </c>
      <c r="Z884" s="69">
        <f ca="1">IF(SUBTOTAL(3,Exts[CurVersion]),TODAY()-Exts[CurVersion],0)</f>
        <v>1470</v>
      </c>
      <c r="AA884" s="69">
        <f>IF(Exts[cTB52]=DATE(2099,1,1), 0, Exts[cTB52]-$AA$6)</f>
        <v>0</v>
      </c>
      <c r="AB884" s="69">
        <f>IF(Exts[[#This Row],[cTB60]]=DATE(2099,1,1), 0, Exts[[#This Row],[cTB60]]-$AA$7)</f>
        <v>0</v>
      </c>
      <c r="AC884" s="69">
        <f>IF(Exts[[#This Row],[cTB68]]=DATE(2099,1,1), 0, Exts[[#This Row],[cTB68]]-$AA$8)</f>
        <v>0</v>
      </c>
      <c r="AD884" s="70">
        <f t="shared" si="29"/>
        <v>866</v>
      </c>
      <c r="AE884" s="70"/>
      <c r="AF884" s="70">
        <f>IF(Exts[[#This Row],[OID]], INDEX( Exts[], MATCH(Exts[[#This Row],[OID]],Exts[ID],0), MATCH("avgusers", Exts[#Headers],0) )+1, Exts[[#This Row],[avgusers]])</f>
        <v>3</v>
      </c>
      <c r="AG884" s="70"/>
      <c r="AH884" s="70"/>
      <c r="AI884" s="70"/>
    </row>
    <row r="885" spans="1:35" x14ac:dyDescent="0.35">
      <c r="A885" s="72">
        <v>398358</v>
      </c>
      <c r="B885" s="72" t="s">
        <v>1450</v>
      </c>
      <c r="C885" s="72">
        <v>3</v>
      </c>
      <c r="D885" s="72">
        <v>29</v>
      </c>
      <c r="E885" s="68">
        <v>42800</v>
      </c>
      <c r="F885" s="72">
        <v>3</v>
      </c>
      <c r="G885" s="72">
        <v>45</v>
      </c>
      <c r="H885" s="72">
        <v>0</v>
      </c>
      <c r="I885" s="72">
        <v>1</v>
      </c>
      <c r="J885" s="72" t="s">
        <v>338</v>
      </c>
      <c r="K885" s="72">
        <v>2846</v>
      </c>
      <c r="L885" s="72"/>
      <c r="M885" s="72"/>
      <c r="N885" s="68">
        <v>72686</v>
      </c>
      <c r="O885" s="68">
        <v>72686</v>
      </c>
      <c r="P885" s="68">
        <v>72686</v>
      </c>
      <c r="Q885" s="68">
        <v>72686</v>
      </c>
      <c r="R885" s="72" t="s">
        <v>6099</v>
      </c>
      <c r="S885" s="72" t="s">
        <v>3058</v>
      </c>
      <c r="T885" s="70">
        <f>IF(Exts[cTB52]=DATE(2099,1,1), 0, IF(Exts[minV]&gt;52, 1, 2))</f>
        <v>0</v>
      </c>
      <c r="U885" s="69">
        <f t="shared" si="28"/>
        <v>0</v>
      </c>
      <c r="V885" s="69">
        <f>IF(Exts[cTB60]=DATE(2099,1,1), 0, IF(Exts[minV]&gt;60.9, 1, 2))</f>
        <v>0</v>
      </c>
      <c r="W885" s="70">
        <f>IF(Exts[cTB61-67]=DATE(2099,1,1), 0, IF(Exts[minV]&gt;67.9, 1, 2))</f>
        <v>0</v>
      </c>
      <c r="X885" s="70">
        <f>IF( OR( Exts[cTB68]=DATE(2099,1,1), Exts[Mext]=0 ), 0, IF( OR( Exts[maxV]&lt;68, Exts[minV]&gt;68 ), 2, 3)  )</f>
        <v>0</v>
      </c>
      <c r="Y885" s="71">
        <f>IF(SUBTOTAL(3,Exts[avgusers]),Exts[avgusers],0)</f>
        <v>3</v>
      </c>
      <c r="Z885" s="69">
        <f ca="1">IF(SUBTOTAL(3,Exts[CurVersion]),TODAY()-Exts[CurVersion],0)</f>
        <v>925</v>
      </c>
      <c r="AA885" s="69">
        <f>IF(Exts[cTB52]=DATE(2099,1,1), 0, Exts[cTB52]-$AA$6)</f>
        <v>0</v>
      </c>
      <c r="AB885" s="69">
        <f>IF(Exts[[#This Row],[cTB60]]=DATE(2099,1,1), 0, Exts[[#This Row],[cTB60]]-$AA$7)</f>
        <v>0</v>
      </c>
      <c r="AC885" s="69">
        <f>IF(Exts[[#This Row],[cTB68]]=DATE(2099,1,1), 0, Exts[[#This Row],[cTB68]]-$AA$8)</f>
        <v>0</v>
      </c>
      <c r="AD885" s="70">
        <f t="shared" si="29"/>
        <v>867</v>
      </c>
      <c r="AE885" s="70"/>
      <c r="AF885" s="70">
        <f>IF(Exts[[#This Row],[OID]], INDEX( Exts[], MATCH(Exts[[#This Row],[OID]],Exts[ID],0), MATCH("avgusers", Exts[#Headers],0) )+1, Exts[[#This Row],[avgusers]])</f>
        <v>3</v>
      </c>
      <c r="AG885" s="70"/>
      <c r="AH885" s="70"/>
      <c r="AI885" s="70"/>
    </row>
    <row r="886" spans="1:35" x14ac:dyDescent="0.35">
      <c r="A886" s="72">
        <v>399938</v>
      </c>
      <c r="B886" s="72" t="s">
        <v>1494</v>
      </c>
      <c r="C886" s="72">
        <v>3</v>
      </c>
      <c r="D886" s="72">
        <v>21</v>
      </c>
      <c r="E886" s="68">
        <v>41205</v>
      </c>
      <c r="F886" s="72">
        <v>3.1</v>
      </c>
      <c r="G886" s="72">
        <v>17</v>
      </c>
      <c r="H886" s="72">
        <v>0</v>
      </c>
      <c r="I886" s="72">
        <v>1</v>
      </c>
      <c r="J886" s="72" t="s">
        <v>76</v>
      </c>
      <c r="K886" s="72">
        <v>182999</v>
      </c>
      <c r="L886" s="72"/>
      <c r="M886" s="72"/>
      <c r="N886" s="68">
        <v>72686</v>
      </c>
      <c r="O886" s="68">
        <v>72686</v>
      </c>
      <c r="P886" s="68">
        <v>72686</v>
      </c>
      <c r="Q886" s="68">
        <v>72686</v>
      </c>
      <c r="R886" s="72" t="s">
        <v>6102</v>
      </c>
      <c r="S886" s="72" t="s">
        <v>6103</v>
      </c>
      <c r="T886" s="70">
        <f>IF(Exts[cTB52]=DATE(2099,1,1), 0, IF(Exts[minV]&gt;52, 1, 2))</f>
        <v>0</v>
      </c>
      <c r="U886" s="69">
        <f t="shared" si="28"/>
        <v>0</v>
      </c>
      <c r="V886" s="69">
        <f>IF(Exts[cTB60]=DATE(2099,1,1), 0, IF(Exts[minV]&gt;60.9, 1, 2))</f>
        <v>0</v>
      </c>
      <c r="W886" s="70">
        <f>IF(Exts[cTB61-67]=DATE(2099,1,1), 0, IF(Exts[minV]&gt;67.9, 1, 2))</f>
        <v>0</v>
      </c>
      <c r="X886" s="70">
        <f>IF( OR( Exts[cTB68]=DATE(2099,1,1), Exts[Mext]=0 ), 0, IF( OR( Exts[maxV]&lt;68, Exts[minV]&gt;68 ), 2, 3)  )</f>
        <v>0</v>
      </c>
      <c r="Y886" s="71">
        <f>IF(SUBTOTAL(3,Exts[avgusers]),Exts[avgusers],0)</f>
        <v>3</v>
      </c>
      <c r="Z886" s="69">
        <f ca="1">IF(SUBTOTAL(3,Exts[CurVersion]),TODAY()-Exts[CurVersion],0)</f>
        <v>2520</v>
      </c>
      <c r="AA886" s="69">
        <f>IF(Exts[cTB52]=DATE(2099,1,1), 0, Exts[cTB52]-$AA$6)</f>
        <v>0</v>
      </c>
      <c r="AB886" s="69">
        <f>IF(Exts[[#This Row],[cTB60]]=DATE(2099,1,1), 0, Exts[[#This Row],[cTB60]]-$AA$7)</f>
        <v>0</v>
      </c>
      <c r="AC886" s="69">
        <f>IF(Exts[[#This Row],[cTB68]]=DATE(2099,1,1), 0, Exts[[#This Row],[cTB68]]-$AA$8)</f>
        <v>0</v>
      </c>
      <c r="AD886" s="70">
        <f t="shared" si="29"/>
        <v>868</v>
      </c>
      <c r="AE886" s="70"/>
      <c r="AF886" s="70">
        <f>IF(Exts[[#This Row],[OID]], INDEX( Exts[], MATCH(Exts[[#This Row],[OID]],Exts[ID],0), MATCH("avgusers", Exts[#Headers],0) )+1, Exts[[#This Row],[avgusers]])</f>
        <v>3</v>
      </c>
      <c r="AG886" s="70"/>
      <c r="AH886" s="70"/>
      <c r="AI886" s="70"/>
    </row>
    <row r="887" spans="1:35" x14ac:dyDescent="0.35">
      <c r="A887" s="72">
        <v>421764</v>
      </c>
      <c r="B887" s="72" t="s">
        <v>1437</v>
      </c>
      <c r="C887" s="72">
        <v>3</v>
      </c>
      <c r="D887" s="72">
        <v>22</v>
      </c>
      <c r="E887" s="68">
        <v>41767</v>
      </c>
      <c r="F887" s="72">
        <v>13</v>
      </c>
      <c r="G887" s="72">
        <v>31</v>
      </c>
      <c r="H887" s="72">
        <v>0</v>
      </c>
      <c r="I887" s="72">
        <v>1</v>
      </c>
      <c r="J887" s="72" t="s">
        <v>1438</v>
      </c>
      <c r="K887" s="72">
        <v>6950306</v>
      </c>
      <c r="L887" s="72"/>
      <c r="M887" s="72"/>
      <c r="N887" s="68">
        <v>72686</v>
      </c>
      <c r="O887" s="68">
        <v>72686</v>
      </c>
      <c r="P887" s="68">
        <v>72686</v>
      </c>
      <c r="Q887" s="68">
        <v>72686</v>
      </c>
      <c r="R887" s="72" t="s">
        <v>6152</v>
      </c>
      <c r="S887" s="72" t="s">
        <v>3058</v>
      </c>
      <c r="T887" s="70">
        <f>IF(Exts[cTB52]=DATE(2099,1,1), 0, IF(Exts[minV]&gt;52, 1, 2))</f>
        <v>0</v>
      </c>
      <c r="U887" s="69">
        <f t="shared" si="28"/>
        <v>0</v>
      </c>
      <c r="V887" s="69">
        <f>IF(Exts[cTB60]=DATE(2099,1,1), 0, IF(Exts[minV]&gt;60.9, 1, 2))</f>
        <v>0</v>
      </c>
      <c r="W887" s="70">
        <f>IF(Exts[cTB61-67]=DATE(2099,1,1), 0, IF(Exts[minV]&gt;67.9, 1, 2))</f>
        <v>0</v>
      </c>
      <c r="X887" s="70">
        <f>IF( OR( Exts[cTB68]=DATE(2099,1,1), Exts[Mext]=0 ), 0, IF( OR( Exts[maxV]&lt;68, Exts[minV]&gt;68 ), 2, 3)  )</f>
        <v>0</v>
      </c>
      <c r="Y887" s="71">
        <f>IF(SUBTOTAL(3,Exts[avgusers]),Exts[avgusers],0)</f>
        <v>3</v>
      </c>
      <c r="Z887" s="69">
        <f ca="1">IF(SUBTOTAL(3,Exts[CurVersion]),TODAY()-Exts[CurVersion],0)</f>
        <v>1958</v>
      </c>
      <c r="AA887" s="69">
        <f>IF(Exts[cTB52]=DATE(2099,1,1), 0, Exts[cTB52]-$AA$6)</f>
        <v>0</v>
      </c>
      <c r="AB887" s="69">
        <f>IF(Exts[[#This Row],[cTB60]]=DATE(2099,1,1), 0, Exts[[#This Row],[cTB60]]-$AA$7)</f>
        <v>0</v>
      </c>
      <c r="AC887" s="69">
        <f>IF(Exts[[#This Row],[cTB68]]=DATE(2099,1,1), 0, Exts[[#This Row],[cTB68]]-$AA$8)</f>
        <v>0</v>
      </c>
      <c r="AD887" s="70">
        <f t="shared" si="29"/>
        <v>869</v>
      </c>
      <c r="AE887" s="70"/>
      <c r="AF887" s="70">
        <f>IF(Exts[[#This Row],[OID]], INDEX( Exts[], MATCH(Exts[[#This Row],[OID]],Exts[ID],0), MATCH("avgusers", Exts[#Headers],0) )+1, Exts[[#This Row],[avgusers]])</f>
        <v>3</v>
      </c>
      <c r="AG887" s="70"/>
      <c r="AH887" s="70"/>
      <c r="AI887" s="70"/>
    </row>
    <row r="888" spans="1:35" x14ac:dyDescent="0.35">
      <c r="A888" s="72">
        <v>452926</v>
      </c>
      <c r="B888" s="72" t="s">
        <v>1521</v>
      </c>
      <c r="C888" s="72">
        <v>3</v>
      </c>
      <c r="D888" s="72">
        <v>23</v>
      </c>
      <c r="E888" s="68">
        <v>41950</v>
      </c>
      <c r="F888" s="72">
        <v>7</v>
      </c>
      <c r="G888" s="72">
        <v>35</v>
      </c>
      <c r="H888" s="72">
        <v>0</v>
      </c>
      <c r="I888" s="72">
        <v>1</v>
      </c>
      <c r="J888" s="72" t="s">
        <v>1522</v>
      </c>
      <c r="K888" s="72">
        <v>2501750</v>
      </c>
      <c r="L888" s="72"/>
      <c r="M888" s="72"/>
      <c r="N888" s="68">
        <v>72686</v>
      </c>
      <c r="O888" s="68">
        <v>72686</v>
      </c>
      <c r="P888" s="68">
        <v>72686</v>
      </c>
      <c r="Q888" s="68">
        <v>72686</v>
      </c>
      <c r="R888" s="72" t="s">
        <v>6202</v>
      </c>
      <c r="S888" s="72" t="s">
        <v>3058</v>
      </c>
      <c r="T888" s="70">
        <f>IF(Exts[cTB52]=DATE(2099,1,1), 0, IF(Exts[minV]&gt;52, 1, 2))</f>
        <v>0</v>
      </c>
      <c r="U888" s="69">
        <f t="shared" si="28"/>
        <v>0</v>
      </c>
      <c r="V888" s="69">
        <f>IF(Exts[cTB60]=DATE(2099,1,1), 0, IF(Exts[minV]&gt;60.9, 1, 2))</f>
        <v>0</v>
      </c>
      <c r="W888" s="70">
        <f>IF(Exts[cTB61-67]=DATE(2099,1,1), 0, IF(Exts[minV]&gt;67.9, 1, 2))</f>
        <v>0</v>
      </c>
      <c r="X888" s="70">
        <f>IF( OR( Exts[cTB68]=DATE(2099,1,1), Exts[Mext]=0 ), 0, IF( OR( Exts[maxV]&lt;68, Exts[minV]&gt;68 ), 2, 3)  )</f>
        <v>0</v>
      </c>
      <c r="Y888" s="71">
        <f>IF(SUBTOTAL(3,Exts[avgusers]),Exts[avgusers],0)</f>
        <v>3</v>
      </c>
      <c r="Z888" s="69">
        <f ca="1">IF(SUBTOTAL(3,Exts[CurVersion]),TODAY()-Exts[CurVersion],0)</f>
        <v>1775</v>
      </c>
      <c r="AA888" s="69">
        <f>IF(Exts[cTB52]=DATE(2099,1,1), 0, Exts[cTB52]-$AA$6)</f>
        <v>0</v>
      </c>
      <c r="AB888" s="69">
        <f>IF(Exts[[#This Row],[cTB60]]=DATE(2099,1,1), 0, Exts[[#This Row],[cTB60]]-$AA$7)</f>
        <v>0</v>
      </c>
      <c r="AC888" s="69">
        <f>IF(Exts[[#This Row],[cTB68]]=DATE(2099,1,1), 0, Exts[[#This Row],[cTB68]]-$AA$8)</f>
        <v>0</v>
      </c>
      <c r="AD888" s="70">
        <f t="shared" si="29"/>
        <v>870</v>
      </c>
      <c r="AE888" s="70"/>
      <c r="AF888" s="70">
        <f>IF(Exts[[#This Row],[OID]], INDEX( Exts[], MATCH(Exts[[#This Row],[OID]],Exts[ID],0), MATCH("avgusers", Exts[#Headers],0) )+1, Exts[[#This Row],[avgusers]])</f>
        <v>3</v>
      </c>
      <c r="AG888" s="70"/>
      <c r="AH888" s="70"/>
      <c r="AI888" s="70"/>
    </row>
    <row r="889" spans="1:35" x14ac:dyDescent="0.35">
      <c r="A889" s="72">
        <v>487422</v>
      </c>
      <c r="B889" s="72" t="s">
        <v>1481</v>
      </c>
      <c r="C889" s="72">
        <v>3</v>
      </c>
      <c r="D889" s="72">
        <v>23</v>
      </c>
      <c r="E889" s="68">
        <v>42436</v>
      </c>
      <c r="F889" s="72">
        <v>2</v>
      </c>
      <c r="G889" s="72">
        <v>38</v>
      </c>
      <c r="H889" s="72">
        <v>0</v>
      </c>
      <c r="I889" s="72">
        <v>1</v>
      </c>
      <c r="J889" s="72" t="s">
        <v>1482</v>
      </c>
      <c r="K889" s="72">
        <v>5299102</v>
      </c>
      <c r="L889" s="72"/>
      <c r="M889" s="72"/>
      <c r="N889" s="68">
        <v>72686</v>
      </c>
      <c r="O889" s="68">
        <v>72686</v>
      </c>
      <c r="P889" s="68">
        <v>72686</v>
      </c>
      <c r="Q889" s="68">
        <v>72686</v>
      </c>
      <c r="R889" s="72" t="s">
        <v>6291</v>
      </c>
      <c r="S889" s="72" t="s">
        <v>6292</v>
      </c>
      <c r="T889" s="70">
        <f>IF(Exts[cTB52]=DATE(2099,1,1), 0, IF(Exts[minV]&gt;52, 1, 2))</f>
        <v>0</v>
      </c>
      <c r="U889" s="69">
        <f t="shared" si="28"/>
        <v>0</v>
      </c>
      <c r="V889" s="69">
        <f>IF(Exts[cTB60]=DATE(2099,1,1), 0, IF(Exts[minV]&gt;60.9, 1, 2))</f>
        <v>0</v>
      </c>
      <c r="W889" s="70">
        <f>IF(Exts[cTB61-67]=DATE(2099,1,1), 0, IF(Exts[minV]&gt;67.9, 1, 2))</f>
        <v>0</v>
      </c>
      <c r="X889" s="70">
        <f>IF( OR( Exts[cTB68]=DATE(2099,1,1), Exts[Mext]=0 ), 0, IF( OR( Exts[maxV]&lt;68, Exts[minV]&gt;68 ), 2, 3)  )</f>
        <v>0</v>
      </c>
      <c r="Y889" s="71">
        <f>IF(SUBTOTAL(3,Exts[avgusers]),Exts[avgusers],0)</f>
        <v>3</v>
      </c>
      <c r="Z889" s="69">
        <f ca="1">IF(SUBTOTAL(3,Exts[CurVersion]),TODAY()-Exts[CurVersion],0)</f>
        <v>1289</v>
      </c>
      <c r="AA889" s="69">
        <f>IF(Exts[cTB52]=DATE(2099,1,1), 0, Exts[cTB52]-$AA$6)</f>
        <v>0</v>
      </c>
      <c r="AB889" s="69">
        <f>IF(Exts[[#This Row],[cTB60]]=DATE(2099,1,1), 0, Exts[[#This Row],[cTB60]]-$AA$7)</f>
        <v>0</v>
      </c>
      <c r="AC889" s="69">
        <f>IF(Exts[[#This Row],[cTB68]]=DATE(2099,1,1), 0, Exts[[#This Row],[cTB68]]-$AA$8)</f>
        <v>0</v>
      </c>
      <c r="AD889" s="70">
        <f t="shared" si="29"/>
        <v>871</v>
      </c>
      <c r="AE889" s="70"/>
      <c r="AF889" s="70">
        <f>IF(Exts[[#This Row],[OID]], INDEX( Exts[], MATCH(Exts[[#This Row],[OID]],Exts[ID],0), MATCH("avgusers", Exts[#Headers],0) )+1, Exts[[#This Row],[avgusers]])</f>
        <v>3</v>
      </c>
      <c r="AG889" s="70"/>
      <c r="AH889" s="70"/>
      <c r="AI889" s="70"/>
    </row>
    <row r="890" spans="1:35" x14ac:dyDescent="0.35">
      <c r="A890" s="72">
        <v>505582</v>
      </c>
      <c r="B890" s="72" t="s">
        <v>1424</v>
      </c>
      <c r="C890" s="72">
        <v>3</v>
      </c>
      <c r="D890" s="72">
        <v>28</v>
      </c>
      <c r="E890" s="68">
        <v>41771</v>
      </c>
      <c r="F890" s="72">
        <v>29</v>
      </c>
      <c r="G890" s="72">
        <v>31</v>
      </c>
      <c r="H890" s="72">
        <v>0</v>
      </c>
      <c r="I890" s="72">
        <v>1</v>
      </c>
      <c r="J890" s="72" t="s">
        <v>16</v>
      </c>
      <c r="K890" s="72">
        <v>343</v>
      </c>
      <c r="L890" s="72"/>
      <c r="M890" s="72"/>
      <c r="N890" s="68">
        <v>72686</v>
      </c>
      <c r="O890" s="68">
        <v>72686</v>
      </c>
      <c r="P890" s="68">
        <v>72686</v>
      </c>
      <c r="Q890" s="68">
        <v>72686</v>
      </c>
      <c r="R890" s="72" t="s">
        <v>6318</v>
      </c>
      <c r="S890" s="72" t="s">
        <v>6319</v>
      </c>
      <c r="T890" s="70">
        <f>IF(Exts[cTB52]=DATE(2099,1,1), 0, IF(Exts[minV]&gt;52, 1, 2))</f>
        <v>0</v>
      </c>
      <c r="U890" s="69">
        <f t="shared" si="28"/>
        <v>0</v>
      </c>
      <c r="V890" s="69">
        <f>IF(Exts[cTB60]=DATE(2099,1,1), 0, IF(Exts[minV]&gt;60.9, 1, 2))</f>
        <v>0</v>
      </c>
      <c r="W890" s="70">
        <f>IF(Exts[cTB61-67]=DATE(2099,1,1), 0, IF(Exts[minV]&gt;67.9, 1, 2))</f>
        <v>0</v>
      </c>
      <c r="X890" s="70">
        <f>IF( OR( Exts[cTB68]=DATE(2099,1,1), Exts[Mext]=0 ), 0, IF( OR( Exts[maxV]&lt;68, Exts[minV]&gt;68 ), 2, 3)  )</f>
        <v>0</v>
      </c>
      <c r="Y890" s="71">
        <f>IF(SUBTOTAL(3,Exts[avgusers]),Exts[avgusers],0)</f>
        <v>3</v>
      </c>
      <c r="Z890" s="69">
        <f ca="1">IF(SUBTOTAL(3,Exts[CurVersion]),TODAY()-Exts[CurVersion],0)</f>
        <v>1954</v>
      </c>
      <c r="AA890" s="69">
        <f>IF(Exts[cTB52]=DATE(2099,1,1), 0, Exts[cTB52]-$AA$6)</f>
        <v>0</v>
      </c>
      <c r="AB890" s="69">
        <f>IF(Exts[[#This Row],[cTB60]]=DATE(2099,1,1), 0, Exts[[#This Row],[cTB60]]-$AA$7)</f>
        <v>0</v>
      </c>
      <c r="AC890" s="69">
        <f>IF(Exts[[#This Row],[cTB68]]=DATE(2099,1,1), 0, Exts[[#This Row],[cTB68]]-$AA$8)</f>
        <v>0</v>
      </c>
      <c r="AD890" s="70">
        <f t="shared" si="29"/>
        <v>872</v>
      </c>
      <c r="AE890" s="70"/>
      <c r="AF890" s="70">
        <f>IF(Exts[[#This Row],[OID]], INDEX( Exts[], MATCH(Exts[[#This Row],[OID]],Exts[ID],0), MATCH("avgusers", Exts[#Headers],0) )+1, Exts[[#This Row],[avgusers]])</f>
        <v>3</v>
      </c>
      <c r="AG890" s="70"/>
      <c r="AH890" s="70"/>
      <c r="AI890" s="70"/>
    </row>
    <row r="891" spans="1:35" x14ac:dyDescent="0.35">
      <c r="A891" s="72">
        <v>508808</v>
      </c>
      <c r="B891" s="72" t="s">
        <v>1483</v>
      </c>
      <c r="C891" s="72">
        <v>3</v>
      </c>
      <c r="D891" s="72">
        <v>23</v>
      </c>
      <c r="E891" s="68">
        <v>41805</v>
      </c>
      <c r="F891" s="72">
        <v>13</v>
      </c>
      <c r="G891" s="72">
        <v>31</v>
      </c>
      <c r="H891" s="72">
        <v>0</v>
      </c>
      <c r="I891" s="72">
        <v>1</v>
      </c>
      <c r="J891" s="72" t="s">
        <v>1484</v>
      </c>
      <c r="K891" s="72">
        <v>10824042</v>
      </c>
      <c r="L891" s="72"/>
      <c r="M891" s="72"/>
      <c r="N891" s="68">
        <v>72686</v>
      </c>
      <c r="O891" s="68">
        <v>72686</v>
      </c>
      <c r="P891" s="68">
        <v>72686</v>
      </c>
      <c r="Q891" s="68">
        <v>72686</v>
      </c>
      <c r="R891" s="72" t="s">
        <v>6324</v>
      </c>
      <c r="S891" s="72" t="s">
        <v>6325</v>
      </c>
      <c r="T891" s="70">
        <f>IF(Exts[cTB52]=DATE(2099,1,1), 0, IF(Exts[minV]&gt;52, 1, 2))</f>
        <v>0</v>
      </c>
      <c r="U891" s="69">
        <f t="shared" si="28"/>
        <v>0</v>
      </c>
      <c r="V891" s="69">
        <f>IF(Exts[cTB60]=DATE(2099,1,1), 0, IF(Exts[minV]&gt;60.9, 1, 2))</f>
        <v>0</v>
      </c>
      <c r="W891" s="70">
        <f>IF(Exts[cTB61-67]=DATE(2099,1,1), 0, IF(Exts[minV]&gt;67.9, 1, 2))</f>
        <v>0</v>
      </c>
      <c r="X891" s="70">
        <f>IF( OR( Exts[cTB68]=DATE(2099,1,1), Exts[Mext]=0 ), 0, IF( OR( Exts[maxV]&lt;68, Exts[minV]&gt;68 ), 2, 3)  )</f>
        <v>0</v>
      </c>
      <c r="Y891" s="71">
        <f>IF(SUBTOTAL(3,Exts[avgusers]),Exts[avgusers],0)</f>
        <v>3</v>
      </c>
      <c r="Z891" s="69">
        <f ca="1">IF(SUBTOTAL(3,Exts[CurVersion]),TODAY()-Exts[CurVersion],0)</f>
        <v>1920</v>
      </c>
      <c r="AA891" s="69">
        <f>IF(Exts[cTB52]=DATE(2099,1,1), 0, Exts[cTB52]-$AA$6)</f>
        <v>0</v>
      </c>
      <c r="AB891" s="69">
        <f>IF(Exts[[#This Row],[cTB60]]=DATE(2099,1,1), 0, Exts[[#This Row],[cTB60]]-$AA$7)</f>
        <v>0</v>
      </c>
      <c r="AC891" s="69">
        <f>IF(Exts[[#This Row],[cTB68]]=DATE(2099,1,1), 0, Exts[[#This Row],[cTB68]]-$AA$8)</f>
        <v>0</v>
      </c>
      <c r="AD891" s="70">
        <f t="shared" si="29"/>
        <v>873</v>
      </c>
      <c r="AE891" s="70"/>
      <c r="AF891" s="70">
        <f>IF(Exts[[#This Row],[OID]], INDEX( Exts[], MATCH(Exts[[#This Row],[OID]],Exts[ID],0), MATCH("avgusers", Exts[#Headers],0) )+1, Exts[[#This Row],[avgusers]])</f>
        <v>3</v>
      </c>
      <c r="AG891" s="70"/>
      <c r="AH891" s="70"/>
      <c r="AI891" s="70"/>
    </row>
    <row r="892" spans="1:35" x14ac:dyDescent="0.35">
      <c r="A892" s="72">
        <v>530934</v>
      </c>
      <c r="B892" s="72" t="s">
        <v>746</v>
      </c>
      <c r="C892" s="72">
        <v>3</v>
      </c>
      <c r="D892" s="72">
        <v>42</v>
      </c>
      <c r="E892" s="68">
        <v>42061</v>
      </c>
      <c r="F892" s="72">
        <v>3</v>
      </c>
      <c r="G892" s="72">
        <v>34</v>
      </c>
      <c r="H892" s="72">
        <v>0</v>
      </c>
      <c r="I892" s="72">
        <v>1</v>
      </c>
      <c r="J892" s="72" t="s">
        <v>469</v>
      </c>
      <c r="K892" s="72">
        <v>10946728</v>
      </c>
      <c r="L892" s="72"/>
      <c r="M892" s="72"/>
      <c r="N892" s="68">
        <v>72686</v>
      </c>
      <c r="O892" s="68">
        <v>72686</v>
      </c>
      <c r="P892" s="68">
        <v>72686</v>
      </c>
      <c r="Q892" s="68">
        <v>72686</v>
      </c>
      <c r="R892" s="72" t="s">
        <v>6345</v>
      </c>
      <c r="S892" s="72" t="s">
        <v>3058</v>
      </c>
      <c r="T892" s="70">
        <f>IF(Exts[cTB52]=DATE(2099,1,1), 0, IF(Exts[minV]&gt;52, 1, 2))</f>
        <v>0</v>
      </c>
      <c r="U892" s="69">
        <f t="shared" si="28"/>
        <v>0</v>
      </c>
      <c r="V892" s="69">
        <f>IF(Exts[cTB60]=DATE(2099,1,1), 0, IF(Exts[minV]&gt;60.9, 1, 2))</f>
        <v>0</v>
      </c>
      <c r="W892" s="70">
        <f>IF(Exts[cTB61-67]=DATE(2099,1,1), 0, IF(Exts[minV]&gt;67.9, 1, 2))</f>
        <v>0</v>
      </c>
      <c r="X892" s="70">
        <f>IF( OR( Exts[cTB68]=DATE(2099,1,1), Exts[Mext]=0 ), 0, IF( OR( Exts[maxV]&lt;68, Exts[minV]&gt;68 ), 2, 3)  )</f>
        <v>0</v>
      </c>
      <c r="Y892" s="71">
        <f>IF(SUBTOTAL(3,Exts[avgusers]),Exts[avgusers],0)</f>
        <v>3</v>
      </c>
      <c r="Z892" s="69">
        <f ca="1">IF(SUBTOTAL(3,Exts[CurVersion]),TODAY()-Exts[CurVersion],0)</f>
        <v>1664</v>
      </c>
      <c r="AA892" s="69">
        <f>IF(Exts[cTB52]=DATE(2099,1,1), 0, Exts[cTB52]-$AA$6)</f>
        <v>0</v>
      </c>
      <c r="AB892" s="69">
        <f>IF(Exts[[#This Row],[cTB60]]=DATE(2099,1,1), 0, Exts[[#This Row],[cTB60]]-$AA$7)</f>
        <v>0</v>
      </c>
      <c r="AC892" s="69">
        <f>IF(Exts[[#This Row],[cTB68]]=DATE(2099,1,1), 0, Exts[[#This Row],[cTB68]]-$AA$8)</f>
        <v>0</v>
      </c>
      <c r="AD892" s="70">
        <f t="shared" si="29"/>
        <v>874</v>
      </c>
      <c r="AE892" s="70"/>
      <c r="AF892" s="70">
        <f>IF(Exts[[#This Row],[OID]], INDEX( Exts[], MATCH(Exts[[#This Row],[OID]],Exts[ID],0), MATCH("avgusers", Exts[#Headers],0) )+1, Exts[[#This Row],[avgusers]])</f>
        <v>3</v>
      </c>
      <c r="AG892" s="70"/>
      <c r="AH892" s="70"/>
      <c r="AI892" s="70"/>
    </row>
    <row r="893" spans="1:35" x14ac:dyDescent="0.35">
      <c r="A893" s="72">
        <v>591958</v>
      </c>
      <c r="B893" s="72" t="s">
        <v>1477</v>
      </c>
      <c r="C893" s="72">
        <v>3</v>
      </c>
      <c r="D893" s="72">
        <v>23</v>
      </c>
      <c r="E893" s="68">
        <v>42813</v>
      </c>
      <c r="F893" s="72">
        <v>24</v>
      </c>
      <c r="G893" s="72">
        <v>45</v>
      </c>
      <c r="H893" s="72">
        <v>0</v>
      </c>
      <c r="I893" s="72">
        <v>1</v>
      </c>
      <c r="J893" s="72" t="s">
        <v>1478</v>
      </c>
      <c r="K893" s="72">
        <v>10260948</v>
      </c>
      <c r="L893" s="72"/>
      <c r="M893" s="72"/>
      <c r="N893" s="68">
        <v>72686</v>
      </c>
      <c r="O893" s="68">
        <v>72686</v>
      </c>
      <c r="P893" s="68">
        <v>72686</v>
      </c>
      <c r="Q893" s="68">
        <v>72686</v>
      </c>
      <c r="R893" s="72" t="s">
        <v>6412</v>
      </c>
      <c r="S893" s="72" t="s">
        <v>3058</v>
      </c>
      <c r="T893" s="70">
        <f>IF(Exts[cTB52]=DATE(2099,1,1), 0, IF(Exts[minV]&gt;52, 1, 2))</f>
        <v>0</v>
      </c>
      <c r="U893" s="69">
        <f t="shared" si="28"/>
        <v>0</v>
      </c>
      <c r="V893" s="69">
        <f>IF(Exts[cTB60]=DATE(2099,1,1), 0, IF(Exts[minV]&gt;60.9, 1, 2))</f>
        <v>0</v>
      </c>
      <c r="W893" s="70">
        <f>IF(Exts[cTB61-67]=DATE(2099,1,1), 0, IF(Exts[minV]&gt;67.9, 1, 2))</f>
        <v>0</v>
      </c>
      <c r="X893" s="70">
        <f>IF( OR( Exts[cTB68]=DATE(2099,1,1), Exts[Mext]=0 ), 0, IF( OR( Exts[maxV]&lt;68, Exts[minV]&gt;68 ), 2, 3)  )</f>
        <v>0</v>
      </c>
      <c r="Y893" s="71">
        <f>IF(SUBTOTAL(3,Exts[avgusers]),Exts[avgusers],0)</f>
        <v>3</v>
      </c>
      <c r="Z893" s="69">
        <f ca="1">IF(SUBTOTAL(3,Exts[CurVersion]),TODAY()-Exts[CurVersion],0)</f>
        <v>912</v>
      </c>
      <c r="AA893" s="69">
        <f>IF(Exts[cTB52]=DATE(2099,1,1), 0, Exts[cTB52]-$AA$6)</f>
        <v>0</v>
      </c>
      <c r="AB893" s="69">
        <f>IF(Exts[[#This Row],[cTB60]]=DATE(2099,1,1), 0, Exts[[#This Row],[cTB60]]-$AA$7)</f>
        <v>0</v>
      </c>
      <c r="AC893" s="69">
        <f>IF(Exts[[#This Row],[cTB68]]=DATE(2099,1,1), 0, Exts[[#This Row],[cTB68]]-$AA$8)</f>
        <v>0</v>
      </c>
      <c r="AD893" s="70">
        <f t="shared" si="29"/>
        <v>875</v>
      </c>
      <c r="AE893" s="70"/>
      <c r="AF893" s="70">
        <f>IF(Exts[[#This Row],[OID]], INDEX( Exts[], MATCH(Exts[[#This Row],[OID]],Exts[ID],0), MATCH("avgusers", Exts[#Headers],0) )+1, Exts[[#This Row],[avgusers]])</f>
        <v>3</v>
      </c>
      <c r="AG893" s="70"/>
      <c r="AH893" s="70"/>
      <c r="AI893" s="70"/>
    </row>
    <row r="894" spans="1:35" x14ac:dyDescent="0.35">
      <c r="A894" s="72">
        <v>615228</v>
      </c>
      <c r="B894" s="72" t="s">
        <v>736</v>
      </c>
      <c r="C894" s="72">
        <v>3</v>
      </c>
      <c r="D894" s="72">
        <v>101</v>
      </c>
      <c r="E894" s="68">
        <v>42235</v>
      </c>
      <c r="F894" s="72">
        <v>15</v>
      </c>
      <c r="G894" s="72">
        <v>41</v>
      </c>
      <c r="H894" s="72">
        <v>0</v>
      </c>
      <c r="I894" s="72">
        <v>1</v>
      </c>
      <c r="J894" s="72" t="s">
        <v>2246</v>
      </c>
      <c r="K894" s="72">
        <v>11672018</v>
      </c>
      <c r="L894" s="72"/>
      <c r="M894" s="72"/>
      <c r="N894" s="68">
        <v>72686</v>
      </c>
      <c r="O894" s="68">
        <v>72686</v>
      </c>
      <c r="P894" s="68">
        <v>72686</v>
      </c>
      <c r="Q894" s="68">
        <v>72686</v>
      </c>
      <c r="R894" s="72" t="s">
        <v>6434</v>
      </c>
      <c r="S894" s="72" t="s">
        <v>3058</v>
      </c>
      <c r="T894" s="70">
        <f>IF(Exts[cTB52]=DATE(2099,1,1), 0, IF(Exts[minV]&gt;52, 1, 2))</f>
        <v>0</v>
      </c>
      <c r="U894" s="69">
        <f t="shared" si="28"/>
        <v>0</v>
      </c>
      <c r="V894" s="69">
        <f>IF(Exts[cTB60]=DATE(2099,1,1), 0, IF(Exts[minV]&gt;60.9, 1, 2))</f>
        <v>0</v>
      </c>
      <c r="W894" s="70">
        <f>IF(Exts[cTB61-67]=DATE(2099,1,1), 0, IF(Exts[minV]&gt;67.9, 1, 2))</f>
        <v>0</v>
      </c>
      <c r="X894" s="70">
        <f>IF( OR( Exts[cTB68]=DATE(2099,1,1), Exts[Mext]=0 ), 0, IF( OR( Exts[maxV]&lt;68, Exts[minV]&gt;68 ), 2, 3)  )</f>
        <v>0</v>
      </c>
      <c r="Y894" s="71">
        <f>IF(SUBTOTAL(3,Exts[avgusers]),Exts[avgusers],0)</f>
        <v>3</v>
      </c>
      <c r="Z894" s="69">
        <f ca="1">IF(SUBTOTAL(3,Exts[CurVersion]),TODAY()-Exts[CurVersion],0)</f>
        <v>1490</v>
      </c>
      <c r="AA894" s="69">
        <f>IF(Exts[cTB52]=DATE(2099,1,1), 0, Exts[cTB52]-$AA$6)</f>
        <v>0</v>
      </c>
      <c r="AB894" s="69">
        <f>IF(Exts[[#This Row],[cTB60]]=DATE(2099,1,1), 0, Exts[[#This Row],[cTB60]]-$AA$7)</f>
        <v>0</v>
      </c>
      <c r="AC894" s="69">
        <f>IF(Exts[[#This Row],[cTB68]]=DATE(2099,1,1), 0, Exts[[#This Row],[cTB68]]-$AA$8)</f>
        <v>0</v>
      </c>
      <c r="AD894" s="70">
        <f t="shared" si="29"/>
        <v>876</v>
      </c>
      <c r="AE894" s="70"/>
      <c r="AF894" s="70">
        <f>IF(Exts[[#This Row],[OID]], INDEX( Exts[], MATCH(Exts[[#This Row],[OID]],Exts[ID],0), MATCH("avgusers", Exts[#Headers],0) )+1, Exts[[#This Row],[avgusers]])</f>
        <v>3</v>
      </c>
      <c r="AG894" s="70"/>
      <c r="AH894" s="70"/>
      <c r="AI894" s="70"/>
    </row>
    <row r="895" spans="1:35" x14ac:dyDescent="0.35">
      <c r="A895" s="72">
        <v>650200</v>
      </c>
      <c r="B895" s="72" t="s">
        <v>1422</v>
      </c>
      <c r="C895" s="72">
        <v>3</v>
      </c>
      <c r="D895" s="72">
        <v>28</v>
      </c>
      <c r="E895" s="68">
        <v>42249</v>
      </c>
      <c r="F895" s="72">
        <v>38</v>
      </c>
      <c r="G895" s="72">
        <v>43</v>
      </c>
      <c r="H895" s="72">
        <v>0</v>
      </c>
      <c r="I895" s="72">
        <v>1</v>
      </c>
      <c r="J895" s="72" t="s">
        <v>1423</v>
      </c>
      <c r="K895" s="72">
        <v>47341</v>
      </c>
      <c r="L895" s="72"/>
      <c r="M895" s="72"/>
      <c r="N895" s="68">
        <v>72686</v>
      </c>
      <c r="O895" s="68">
        <v>72686</v>
      </c>
      <c r="P895" s="68">
        <v>72686</v>
      </c>
      <c r="Q895" s="68">
        <v>72686</v>
      </c>
      <c r="R895" s="72" t="s">
        <v>6471</v>
      </c>
      <c r="S895" s="72" t="s">
        <v>3058</v>
      </c>
      <c r="T895" s="70">
        <f>IF(Exts[cTB52]=DATE(2099,1,1), 0, IF(Exts[minV]&gt;52, 1, 2))</f>
        <v>0</v>
      </c>
      <c r="U895" s="69">
        <f t="shared" si="28"/>
        <v>0</v>
      </c>
      <c r="V895" s="69">
        <f>IF(Exts[cTB60]=DATE(2099,1,1), 0, IF(Exts[minV]&gt;60.9, 1, 2))</f>
        <v>0</v>
      </c>
      <c r="W895" s="70">
        <f>IF(Exts[cTB61-67]=DATE(2099,1,1), 0, IF(Exts[minV]&gt;67.9, 1, 2))</f>
        <v>0</v>
      </c>
      <c r="X895" s="70">
        <f>IF( OR( Exts[cTB68]=DATE(2099,1,1), Exts[Mext]=0 ), 0, IF( OR( Exts[maxV]&lt;68, Exts[minV]&gt;68 ), 2, 3)  )</f>
        <v>0</v>
      </c>
      <c r="Y895" s="71">
        <f>IF(SUBTOTAL(3,Exts[avgusers]),Exts[avgusers],0)</f>
        <v>3</v>
      </c>
      <c r="Z895" s="69">
        <f ca="1">IF(SUBTOTAL(3,Exts[CurVersion]),TODAY()-Exts[CurVersion],0)</f>
        <v>1476</v>
      </c>
      <c r="AA895" s="69">
        <f>IF(Exts[cTB52]=DATE(2099,1,1), 0, Exts[cTB52]-$AA$6)</f>
        <v>0</v>
      </c>
      <c r="AB895" s="69">
        <f>IF(Exts[[#This Row],[cTB60]]=DATE(2099,1,1), 0, Exts[[#This Row],[cTB60]]-$AA$7)</f>
        <v>0</v>
      </c>
      <c r="AC895" s="69">
        <f>IF(Exts[[#This Row],[cTB68]]=DATE(2099,1,1), 0, Exts[[#This Row],[cTB68]]-$AA$8)</f>
        <v>0</v>
      </c>
      <c r="AD895" s="70">
        <f t="shared" si="29"/>
        <v>877</v>
      </c>
      <c r="AE895" s="70"/>
      <c r="AF895" s="70">
        <f>IF(Exts[[#This Row],[OID]], INDEX( Exts[], MATCH(Exts[[#This Row],[OID]],Exts[ID],0), MATCH("avgusers", Exts[#Headers],0) )+1, Exts[[#This Row],[avgusers]])</f>
        <v>3</v>
      </c>
      <c r="AG895" s="70"/>
      <c r="AH895" s="70"/>
      <c r="AI895" s="70"/>
    </row>
    <row r="896" spans="1:35" x14ac:dyDescent="0.35">
      <c r="A896" s="72">
        <v>666460</v>
      </c>
      <c r="B896" s="72" t="s">
        <v>737</v>
      </c>
      <c r="C896" s="72">
        <v>3</v>
      </c>
      <c r="D896" s="72">
        <v>87</v>
      </c>
      <c r="E896" s="68">
        <v>42466</v>
      </c>
      <c r="F896" s="72">
        <v>3</v>
      </c>
      <c r="G896" s="72">
        <v>44</v>
      </c>
      <c r="H896" s="72">
        <v>0</v>
      </c>
      <c r="I896" s="72">
        <v>1</v>
      </c>
      <c r="J896" s="72" t="s">
        <v>373</v>
      </c>
      <c r="K896" s="72">
        <v>11997386</v>
      </c>
      <c r="L896" s="72"/>
      <c r="M896" s="72"/>
      <c r="N896" s="68">
        <v>72686</v>
      </c>
      <c r="O896" s="68">
        <v>72686</v>
      </c>
      <c r="P896" s="68">
        <v>72686</v>
      </c>
      <c r="Q896" s="68">
        <v>72686</v>
      </c>
      <c r="R896" s="72" t="s">
        <v>6488</v>
      </c>
      <c r="S896" s="72" t="s">
        <v>3058</v>
      </c>
      <c r="T896" s="70">
        <f>IF(Exts[cTB52]=DATE(2099,1,1), 0, IF(Exts[minV]&gt;52, 1, 2))</f>
        <v>0</v>
      </c>
      <c r="U896" s="69">
        <f t="shared" si="28"/>
        <v>0</v>
      </c>
      <c r="V896" s="69">
        <f>IF(Exts[cTB60]=DATE(2099,1,1), 0, IF(Exts[minV]&gt;60.9, 1, 2))</f>
        <v>0</v>
      </c>
      <c r="W896" s="70">
        <f>IF(Exts[cTB61-67]=DATE(2099,1,1), 0, IF(Exts[minV]&gt;67.9, 1, 2))</f>
        <v>0</v>
      </c>
      <c r="X896" s="70">
        <f>IF( OR( Exts[cTB68]=DATE(2099,1,1), Exts[Mext]=0 ), 0, IF( OR( Exts[maxV]&lt;68, Exts[minV]&gt;68 ), 2, 3)  )</f>
        <v>0</v>
      </c>
      <c r="Y896" s="71">
        <f>IF(SUBTOTAL(3,Exts[avgusers]),Exts[avgusers],0)</f>
        <v>3</v>
      </c>
      <c r="Z896" s="69">
        <f ca="1">IF(SUBTOTAL(3,Exts[CurVersion]),TODAY()-Exts[CurVersion],0)</f>
        <v>1259</v>
      </c>
      <c r="AA896" s="69">
        <f>IF(Exts[cTB52]=DATE(2099,1,1), 0, Exts[cTB52]-$AA$6)</f>
        <v>0</v>
      </c>
      <c r="AB896" s="69">
        <f>IF(Exts[[#This Row],[cTB60]]=DATE(2099,1,1), 0, Exts[[#This Row],[cTB60]]-$AA$7)</f>
        <v>0</v>
      </c>
      <c r="AC896" s="69">
        <f>IF(Exts[[#This Row],[cTB68]]=DATE(2099,1,1), 0, Exts[[#This Row],[cTB68]]-$AA$8)</f>
        <v>0</v>
      </c>
      <c r="AD896" s="70">
        <f t="shared" si="29"/>
        <v>878</v>
      </c>
      <c r="AE896" s="70"/>
      <c r="AF896" s="70">
        <f>IF(Exts[[#This Row],[OID]], INDEX( Exts[], MATCH(Exts[[#This Row],[OID]],Exts[ID],0), MATCH("avgusers", Exts[#Headers],0) )+1, Exts[[#This Row],[avgusers]])</f>
        <v>3</v>
      </c>
      <c r="AG896" s="70"/>
      <c r="AH896" s="70"/>
      <c r="AI896" s="70"/>
    </row>
    <row r="897" spans="1:35" x14ac:dyDescent="0.35">
      <c r="A897" s="72">
        <v>745378</v>
      </c>
      <c r="B897" s="72" t="s">
        <v>763</v>
      </c>
      <c r="C897" s="72">
        <v>3</v>
      </c>
      <c r="D897" s="72">
        <v>47</v>
      </c>
      <c r="E897" s="68">
        <v>42674</v>
      </c>
      <c r="F897" s="72">
        <v>37</v>
      </c>
      <c r="G897" s="72">
        <v>52</v>
      </c>
      <c r="H897" s="72">
        <v>0</v>
      </c>
      <c r="I897" s="72">
        <v>1</v>
      </c>
      <c r="J897" s="72" t="s">
        <v>471</v>
      </c>
      <c r="K897" s="72">
        <v>12622374</v>
      </c>
      <c r="L897" s="72"/>
      <c r="M897" s="72"/>
      <c r="N897" s="68">
        <v>42673</v>
      </c>
      <c r="O897" s="68">
        <v>72686</v>
      </c>
      <c r="P897" s="68">
        <v>72686</v>
      </c>
      <c r="Q897" s="68">
        <v>72686</v>
      </c>
      <c r="R897" s="72" t="s">
        <v>6585</v>
      </c>
      <c r="S897" s="72" t="s">
        <v>3058</v>
      </c>
      <c r="T897" s="70">
        <f>IF(Exts[cTB52]=DATE(2099,1,1), 0, IF(Exts[minV]&gt;52, 1, 2))</f>
        <v>2</v>
      </c>
      <c r="U897" s="69">
        <f t="shared" si="28"/>
        <v>0</v>
      </c>
      <c r="V897" s="69">
        <f>IF(Exts[cTB60]=DATE(2099,1,1), 0, IF(Exts[minV]&gt;60.9, 1, 2))</f>
        <v>0</v>
      </c>
      <c r="W897" s="70">
        <f>IF(Exts[cTB61-67]=DATE(2099,1,1), 0, IF(Exts[minV]&gt;67.9, 1, 2))</f>
        <v>0</v>
      </c>
      <c r="X897" s="70">
        <f>IF( OR( Exts[cTB68]=DATE(2099,1,1), Exts[Mext]=0 ), 0, IF( OR( Exts[maxV]&lt;68, Exts[minV]&gt;68 ), 2, 3)  )</f>
        <v>0</v>
      </c>
      <c r="Y897" s="71">
        <f>IF(SUBTOTAL(3,Exts[avgusers]),Exts[avgusers],0)</f>
        <v>3</v>
      </c>
      <c r="Z897" s="69">
        <f ca="1">IF(SUBTOTAL(3,Exts[CurVersion]),TODAY()-Exts[CurVersion],0)</f>
        <v>1051</v>
      </c>
      <c r="AA897" s="69">
        <f>IF(Exts[cTB52]=DATE(2099,1,1), 0, Exts[cTB52]-$AA$6)</f>
        <v>-125</v>
      </c>
      <c r="AB897" s="69">
        <f>IF(Exts[[#This Row],[cTB60]]=DATE(2099,1,1), 0, Exts[[#This Row],[cTB60]]-$AA$7)</f>
        <v>0</v>
      </c>
      <c r="AC897" s="69">
        <f>IF(Exts[[#This Row],[cTB68]]=DATE(2099,1,1), 0, Exts[[#This Row],[cTB68]]-$AA$8)</f>
        <v>0</v>
      </c>
      <c r="AD897" s="70">
        <f t="shared" si="29"/>
        <v>879</v>
      </c>
      <c r="AE897" s="70"/>
      <c r="AF897" s="70">
        <f>IF(Exts[[#This Row],[OID]], INDEX( Exts[], MATCH(Exts[[#This Row],[OID]],Exts[ID],0), MATCH("avgusers", Exts[#Headers],0) )+1, Exts[[#This Row],[avgusers]])</f>
        <v>3</v>
      </c>
      <c r="AG897" s="70"/>
      <c r="AH897" s="70"/>
      <c r="AI897" s="70"/>
    </row>
    <row r="898" spans="1:35" x14ac:dyDescent="0.35">
      <c r="A898" s="72">
        <v>884459</v>
      </c>
      <c r="B898" s="72" t="s">
        <v>1500</v>
      </c>
      <c r="C898" s="72">
        <v>3</v>
      </c>
      <c r="D898" s="72">
        <v>35</v>
      </c>
      <c r="E898" s="68">
        <v>43059</v>
      </c>
      <c r="F898" s="72">
        <v>31</v>
      </c>
      <c r="G898" s="72">
        <v>52</v>
      </c>
      <c r="H898" s="72">
        <v>0</v>
      </c>
      <c r="I898" s="72">
        <v>1</v>
      </c>
      <c r="J898" s="72" t="s">
        <v>1501</v>
      </c>
      <c r="K898" s="72">
        <v>13491448</v>
      </c>
      <c r="L898" s="72"/>
      <c r="M898" s="72"/>
      <c r="N898" s="68">
        <v>43058</v>
      </c>
      <c r="O898" s="68">
        <v>72686</v>
      </c>
      <c r="P898" s="68">
        <v>72686</v>
      </c>
      <c r="Q898" s="68">
        <v>72686</v>
      </c>
      <c r="R898" s="72" t="s">
        <v>6644</v>
      </c>
      <c r="S898" s="72" t="s">
        <v>3058</v>
      </c>
      <c r="T898" s="70">
        <f>IF(Exts[cTB52]=DATE(2099,1,1), 0, IF(Exts[minV]&gt;52, 1, 2))</f>
        <v>2</v>
      </c>
      <c r="U898" s="69">
        <f t="shared" si="28"/>
        <v>0</v>
      </c>
      <c r="V898" s="69">
        <f>IF(Exts[cTB60]=DATE(2099,1,1), 0, IF(Exts[minV]&gt;60.9, 1, 2))</f>
        <v>0</v>
      </c>
      <c r="W898" s="70">
        <f>IF(Exts[cTB61-67]=DATE(2099,1,1), 0, IF(Exts[minV]&gt;67.9, 1, 2))</f>
        <v>0</v>
      </c>
      <c r="X898" s="70">
        <f>IF( OR( Exts[cTB68]=DATE(2099,1,1), Exts[Mext]=0 ), 0, IF( OR( Exts[maxV]&lt;68, Exts[minV]&gt;68 ), 2, 3)  )</f>
        <v>0</v>
      </c>
      <c r="Y898" s="71">
        <f>IF(SUBTOTAL(3,Exts[avgusers]),Exts[avgusers],0)</f>
        <v>3</v>
      </c>
      <c r="Z898" s="69">
        <f ca="1">IF(SUBTOTAL(3,Exts[CurVersion]),TODAY()-Exts[CurVersion],0)</f>
        <v>666</v>
      </c>
      <c r="AA898" s="69">
        <f>IF(Exts[cTB52]=DATE(2099,1,1), 0, Exts[cTB52]-$AA$6)</f>
        <v>260</v>
      </c>
      <c r="AB898" s="69">
        <f>IF(Exts[[#This Row],[cTB60]]=DATE(2099,1,1), 0, Exts[[#This Row],[cTB60]]-$AA$7)</f>
        <v>0</v>
      </c>
      <c r="AC898" s="69">
        <f>IF(Exts[[#This Row],[cTB68]]=DATE(2099,1,1), 0, Exts[[#This Row],[cTB68]]-$AA$8)</f>
        <v>0</v>
      </c>
      <c r="AD898" s="70">
        <f t="shared" si="29"/>
        <v>880</v>
      </c>
      <c r="AE898" s="70"/>
      <c r="AF898" s="70">
        <f>IF(Exts[[#This Row],[OID]], INDEX( Exts[], MATCH(Exts[[#This Row],[OID]],Exts[ID],0), MATCH("avgusers", Exts[#Headers],0) )+1, Exts[[#This Row],[avgusers]])</f>
        <v>3</v>
      </c>
      <c r="AG898" s="70"/>
      <c r="AH898" s="70"/>
      <c r="AI898" s="70"/>
    </row>
    <row r="899" spans="1:35" x14ac:dyDescent="0.35">
      <c r="A899" s="72">
        <v>345</v>
      </c>
      <c r="B899" s="72" t="s">
        <v>1541</v>
      </c>
      <c r="C899" s="72">
        <v>2</v>
      </c>
      <c r="D899" s="72">
        <v>28</v>
      </c>
      <c r="E899" s="68">
        <v>39567</v>
      </c>
      <c r="F899" s="72">
        <v>0.6</v>
      </c>
      <c r="G899" s="72">
        <v>2</v>
      </c>
      <c r="H899" s="72">
        <v>0</v>
      </c>
      <c r="I899" s="72">
        <v>1</v>
      </c>
      <c r="J899" s="72" t="s">
        <v>1542</v>
      </c>
      <c r="K899" s="72">
        <v>201</v>
      </c>
      <c r="L899" s="72"/>
      <c r="M899" s="72"/>
      <c r="N899" s="68">
        <v>72686</v>
      </c>
      <c r="O899" s="68">
        <v>72686</v>
      </c>
      <c r="P899" s="68">
        <v>72686</v>
      </c>
      <c r="Q899" s="68">
        <v>72686</v>
      </c>
      <c r="R899" s="72" t="s">
        <v>4959</v>
      </c>
      <c r="S899" s="72" t="s">
        <v>4960</v>
      </c>
      <c r="T899" s="70">
        <f>IF(Exts[cTB52]=DATE(2099,1,1), 0, IF(Exts[minV]&gt;52, 1, 2))</f>
        <v>0</v>
      </c>
      <c r="U899" s="69">
        <f t="shared" si="28"/>
        <v>0</v>
      </c>
      <c r="V899" s="69">
        <f>IF(Exts[cTB60]=DATE(2099,1,1), 0, IF(Exts[minV]&gt;60.9, 1, 2))</f>
        <v>0</v>
      </c>
      <c r="W899" s="70">
        <f>IF(Exts[cTB61-67]=DATE(2099,1,1), 0, IF(Exts[minV]&gt;67.9, 1, 2))</f>
        <v>0</v>
      </c>
      <c r="X899" s="70">
        <f>IF( OR( Exts[cTB68]=DATE(2099,1,1), Exts[Mext]=0 ), 0, IF( OR( Exts[maxV]&lt;68, Exts[minV]&gt;68 ), 2, 3)  )</f>
        <v>0</v>
      </c>
      <c r="Y899" s="71">
        <f>IF(SUBTOTAL(3,Exts[avgusers]),Exts[avgusers],0)</f>
        <v>2</v>
      </c>
      <c r="Z899" s="69">
        <f ca="1">IF(SUBTOTAL(3,Exts[CurVersion]),TODAY()-Exts[CurVersion],0)</f>
        <v>4158</v>
      </c>
      <c r="AA899" s="69">
        <f>IF(Exts[cTB52]=DATE(2099,1,1), 0, Exts[cTB52]-$AA$6)</f>
        <v>0</v>
      </c>
      <c r="AB899" s="69">
        <f>IF(Exts[[#This Row],[cTB60]]=DATE(2099,1,1), 0, Exts[[#This Row],[cTB60]]-$AA$7)</f>
        <v>0</v>
      </c>
      <c r="AC899" s="69">
        <f>IF(Exts[[#This Row],[cTB68]]=DATE(2099,1,1), 0, Exts[[#This Row],[cTB68]]-$AA$8)</f>
        <v>0</v>
      </c>
      <c r="AD899" s="70">
        <f t="shared" si="29"/>
        <v>881</v>
      </c>
      <c r="AE899" s="70"/>
      <c r="AF899" s="70">
        <f>IF(Exts[[#This Row],[OID]], INDEX( Exts[], MATCH(Exts[[#This Row],[OID]],Exts[ID],0), MATCH("avgusers", Exts[#Headers],0) )+1, Exts[[#This Row],[avgusers]])</f>
        <v>2</v>
      </c>
      <c r="AG899" s="70"/>
      <c r="AH899" s="70"/>
      <c r="AI899" s="70"/>
    </row>
    <row r="900" spans="1:35" x14ac:dyDescent="0.35">
      <c r="A900" s="72">
        <v>423</v>
      </c>
      <c r="B900" s="72" t="s">
        <v>1509</v>
      </c>
      <c r="C900" s="72">
        <v>2</v>
      </c>
      <c r="D900" s="72">
        <v>26</v>
      </c>
      <c r="E900" s="68">
        <v>39146</v>
      </c>
      <c r="F900" s="72">
        <v>0.8</v>
      </c>
      <c r="G900" s="72">
        <v>2</v>
      </c>
      <c r="H900" s="72">
        <v>0</v>
      </c>
      <c r="I900" s="72">
        <v>1</v>
      </c>
      <c r="J900" s="72" t="s">
        <v>162</v>
      </c>
      <c r="K900" s="72">
        <v>176</v>
      </c>
      <c r="L900" s="72"/>
      <c r="M900" s="72"/>
      <c r="N900" s="68">
        <v>72686</v>
      </c>
      <c r="O900" s="68">
        <v>72686</v>
      </c>
      <c r="P900" s="68">
        <v>72686</v>
      </c>
      <c r="Q900" s="68">
        <v>72686</v>
      </c>
      <c r="R900" s="72" t="s">
        <v>4969</v>
      </c>
      <c r="S900" s="72" t="s">
        <v>4970</v>
      </c>
      <c r="T900" s="70">
        <f>IF(Exts[cTB52]=DATE(2099,1,1), 0, IF(Exts[minV]&gt;52, 1, 2))</f>
        <v>0</v>
      </c>
      <c r="U900" s="69">
        <f t="shared" si="28"/>
        <v>0</v>
      </c>
      <c r="V900" s="69">
        <f>IF(Exts[cTB60]=DATE(2099,1,1), 0, IF(Exts[minV]&gt;60.9, 1, 2))</f>
        <v>0</v>
      </c>
      <c r="W900" s="70">
        <f>IF(Exts[cTB61-67]=DATE(2099,1,1), 0, IF(Exts[minV]&gt;67.9, 1, 2))</f>
        <v>0</v>
      </c>
      <c r="X900" s="70">
        <f>IF( OR( Exts[cTB68]=DATE(2099,1,1), Exts[Mext]=0 ), 0, IF( OR( Exts[maxV]&lt;68, Exts[minV]&gt;68 ), 2, 3)  )</f>
        <v>0</v>
      </c>
      <c r="Y900" s="71">
        <f>IF(SUBTOTAL(3,Exts[avgusers]),Exts[avgusers],0)</f>
        <v>2</v>
      </c>
      <c r="Z900" s="69">
        <f ca="1">IF(SUBTOTAL(3,Exts[CurVersion]),TODAY()-Exts[CurVersion],0)</f>
        <v>4579</v>
      </c>
      <c r="AA900" s="69">
        <f>IF(Exts[cTB52]=DATE(2099,1,1), 0, Exts[cTB52]-$AA$6)</f>
        <v>0</v>
      </c>
      <c r="AB900" s="69">
        <f>IF(Exts[[#This Row],[cTB60]]=DATE(2099,1,1), 0, Exts[[#This Row],[cTB60]]-$AA$7)</f>
        <v>0</v>
      </c>
      <c r="AC900" s="69">
        <f>IF(Exts[[#This Row],[cTB68]]=DATE(2099,1,1), 0, Exts[[#This Row],[cTB68]]-$AA$8)</f>
        <v>0</v>
      </c>
      <c r="AD900" s="70">
        <f t="shared" si="29"/>
        <v>882</v>
      </c>
      <c r="AE900" s="70"/>
      <c r="AF900" s="70">
        <f>IF(Exts[[#This Row],[OID]], INDEX( Exts[], MATCH(Exts[[#This Row],[OID]],Exts[ID],0), MATCH("avgusers", Exts[#Headers],0) )+1, Exts[[#This Row],[avgusers]])</f>
        <v>2</v>
      </c>
      <c r="AG900" s="70"/>
      <c r="AH900" s="70"/>
      <c r="AI900" s="70"/>
    </row>
    <row r="901" spans="1:35" x14ac:dyDescent="0.35">
      <c r="A901" s="72">
        <v>1489</v>
      </c>
      <c r="B901" s="72" t="s">
        <v>767</v>
      </c>
      <c r="C901" s="72">
        <v>2</v>
      </c>
      <c r="D901" s="72">
        <v>42</v>
      </c>
      <c r="E901" s="68">
        <v>40094</v>
      </c>
      <c r="F901" s="72">
        <v>0.8</v>
      </c>
      <c r="G901" s="72">
        <v>2</v>
      </c>
      <c r="H901" s="72">
        <v>0</v>
      </c>
      <c r="I901" s="72">
        <v>1</v>
      </c>
      <c r="J901" s="72" t="s">
        <v>475</v>
      </c>
      <c r="K901" s="72">
        <v>4405</v>
      </c>
      <c r="L901" s="72"/>
      <c r="M901" s="72"/>
      <c r="N901" s="68">
        <v>72686</v>
      </c>
      <c r="O901" s="68">
        <v>72686</v>
      </c>
      <c r="P901" s="68">
        <v>72686</v>
      </c>
      <c r="Q901" s="68">
        <v>72686</v>
      </c>
      <c r="R901" s="72" t="s">
        <v>5057</v>
      </c>
      <c r="S901" s="72" t="s">
        <v>3058</v>
      </c>
      <c r="T901" s="70">
        <f>IF(Exts[cTB52]=DATE(2099,1,1), 0, IF(Exts[minV]&gt;52, 1, 2))</f>
        <v>0</v>
      </c>
      <c r="U901" s="69">
        <f t="shared" si="28"/>
        <v>0</v>
      </c>
      <c r="V901" s="69">
        <f>IF(Exts[cTB60]=DATE(2099,1,1), 0, IF(Exts[minV]&gt;60.9, 1, 2))</f>
        <v>0</v>
      </c>
      <c r="W901" s="70">
        <f>IF(Exts[cTB61-67]=DATE(2099,1,1), 0, IF(Exts[minV]&gt;67.9, 1, 2))</f>
        <v>0</v>
      </c>
      <c r="X901" s="70">
        <f>IF( OR( Exts[cTB68]=DATE(2099,1,1), Exts[Mext]=0 ), 0, IF( OR( Exts[maxV]&lt;68, Exts[minV]&gt;68 ), 2, 3)  )</f>
        <v>0</v>
      </c>
      <c r="Y901" s="71">
        <f>IF(SUBTOTAL(3,Exts[avgusers]),Exts[avgusers],0)</f>
        <v>2</v>
      </c>
      <c r="Z901" s="69">
        <f ca="1">IF(SUBTOTAL(3,Exts[CurVersion]),TODAY()-Exts[CurVersion],0)</f>
        <v>3631</v>
      </c>
      <c r="AA901" s="69">
        <f>IF(Exts[cTB52]=DATE(2099,1,1), 0, Exts[cTB52]-$AA$6)</f>
        <v>0</v>
      </c>
      <c r="AB901" s="69">
        <f>IF(Exts[[#This Row],[cTB60]]=DATE(2099,1,1), 0, Exts[[#This Row],[cTB60]]-$AA$7)</f>
        <v>0</v>
      </c>
      <c r="AC901" s="69">
        <f>IF(Exts[[#This Row],[cTB68]]=DATE(2099,1,1), 0, Exts[[#This Row],[cTB68]]-$AA$8)</f>
        <v>0</v>
      </c>
      <c r="AD901" s="70">
        <f t="shared" si="29"/>
        <v>883</v>
      </c>
      <c r="AE901" s="70"/>
      <c r="AF901" s="70">
        <f>IF(Exts[[#This Row],[OID]], INDEX( Exts[], MATCH(Exts[[#This Row],[OID]],Exts[ID],0), MATCH("avgusers", Exts[#Headers],0) )+1, Exts[[#This Row],[avgusers]])</f>
        <v>2</v>
      </c>
      <c r="AG901" s="70"/>
      <c r="AH901" s="70"/>
      <c r="AI901" s="70"/>
    </row>
    <row r="902" spans="1:35" x14ac:dyDescent="0.35">
      <c r="A902" s="72">
        <v>1792</v>
      </c>
      <c r="B902" s="72" t="s">
        <v>1593</v>
      </c>
      <c r="C902" s="72">
        <v>2</v>
      </c>
      <c r="D902" s="72">
        <v>21</v>
      </c>
      <c r="E902" s="68">
        <v>40166</v>
      </c>
      <c r="F902" s="72">
        <v>1.5</v>
      </c>
      <c r="G902" s="72">
        <v>3</v>
      </c>
      <c r="H902" s="72">
        <v>0</v>
      </c>
      <c r="I902" s="72">
        <v>1</v>
      </c>
      <c r="J902" s="72" t="s">
        <v>1594</v>
      </c>
      <c r="K902" s="72">
        <v>359</v>
      </c>
      <c r="L902" s="72"/>
      <c r="M902" s="72"/>
      <c r="N902" s="68">
        <v>72686</v>
      </c>
      <c r="O902" s="68">
        <v>72686</v>
      </c>
      <c r="P902" s="68">
        <v>72686</v>
      </c>
      <c r="Q902" s="68">
        <v>72686</v>
      </c>
      <c r="R902" s="72" t="s">
        <v>5066</v>
      </c>
      <c r="S902" s="72" t="s">
        <v>3058</v>
      </c>
      <c r="T902" s="70">
        <f>IF(Exts[cTB52]=DATE(2099,1,1), 0, IF(Exts[minV]&gt;52, 1, 2))</f>
        <v>0</v>
      </c>
      <c r="U902" s="69">
        <f t="shared" si="28"/>
        <v>0</v>
      </c>
      <c r="V902" s="69">
        <f>IF(Exts[cTB60]=DATE(2099,1,1), 0, IF(Exts[minV]&gt;60.9, 1, 2))</f>
        <v>0</v>
      </c>
      <c r="W902" s="70">
        <f>IF(Exts[cTB61-67]=DATE(2099,1,1), 0, IF(Exts[minV]&gt;67.9, 1, 2))</f>
        <v>0</v>
      </c>
      <c r="X902" s="70">
        <f>IF( OR( Exts[cTB68]=DATE(2099,1,1), Exts[Mext]=0 ), 0, IF( OR( Exts[maxV]&lt;68, Exts[minV]&gt;68 ), 2, 3)  )</f>
        <v>0</v>
      </c>
      <c r="Y902" s="71">
        <f>IF(SUBTOTAL(3,Exts[avgusers]),Exts[avgusers],0)</f>
        <v>2</v>
      </c>
      <c r="Z902" s="69">
        <f ca="1">IF(SUBTOTAL(3,Exts[CurVersion]),TODAY()-Exts[CurVersion],0)</f>
        <v>3559</v>
      </c>
      <c r="AA902" s="69">
        <f>IF(Exts[cTB52]=DATE(2099,1,1), 0, Exts[cTB52]-$AA$6)</f>
        <v>0</v>
      </c>
      <c r="AB902" s="69">
        <f>IF(Exts[[#This Row],[cTB60]]=DATE(2099,1,1), 0, Exts[[#This Row],[cTB60]]-$AA$7)</f>
        <v>0</v>
      </c>
      <c r="AC902" s="69">
        <f>IF(Exts[[#This Row],[cTB68]]=DATE(2099,1,1), 0, Exts[[#This Row],[cTB68]]-$AA$8)</f>
        <v>0</v>
      </c>
      <c r="AD902" s="70">
        <f t="shared" si="29"/>
        <v>884</v>
      </c>
      <c r="AE902" s="70"/>
      <c r="AF902" s="70">
        <f>IF(Exts[[#This Row],[OID]], INDEX( Exts[], MATCH(Exts[[#This Row],[OID]],Exts[ID],0), MATCH("avgusers", Exts[#Headers],0) )+1, Exts[[#This Row],[avgusers]])</f>
        <v>2</v>
      </c>
      <c r="AG902" s="70"/>
      <c r="AH902" s="70"/>
      <c r="AI902" s="70"/>
    </row>
    <row r="903" spans="1:35" x14ac:dyDescent="0.35">
      <c r="A903" s="72">
        <v>2129</v>
      </c>
      <c r="B903" s="72" t="s">
        <v>1591</v>
      </c>
      <c r="C903" s="72">
        <v>2</v>
      </c>
      <c r="D903" s="72">
        <v>21</v>
      </c>
      <c r="E903" s="68">
        <v>39146</v>
      </c>
      <c r="F903" s="72">
        <v>1.5</v>
      </c>
      <c r="G903" s="72">
        <v>1.5</v>
      </c>
      <c r="H903" s="72">
        <v>0</v>
      </c>
      <c r="I903" s="72">
        <v>1</v>
      </c>
      <c r="J903" s="72" t="s">
        <v>1592</v>
      </c>
      <c r="K903" s="72">
        <v>9940</v>
      </c>
      <c r="L903" s="72"/>
      <c r="M903" s="72"/>
      <c r="N903" s="68">
        <v>72686</v>
      </c>
      <c r="O903" s="68">
        <v>72686</v>
      </c>
      <c r="P903" s="68">
        <v>72686</v>
      </c>
      <c r="Q903" s="68">
        <v>72686</v>
      </c>
      <c r="R903" s="72" t="s">
        <v>5094</v>
      </c>
      <c r="S903" s="72" t="s">
        <v>3058</v>
      </c>
      <c r="T903" s="70">
        <f>IF(Exts[cTB52]=DATE(2099,1,1), 0, IF(Exts[minV]&gt;52, 1, 2))</f>
        <v>0</v>
      </c>
      <c r="U903" s="69">
        <f t="shared" si="28"/>
        <v>0</v>
      </c>
      <c r="V903" s="69">
        <f>IF(Exts[cTB60]=DATE(2099,1,1), 0, IF(Exts[minV]&gt;60.9, 1, 2))</f>
        <v>0</v>
      </c>
      <c r="W903" s="70">
        <f>IF(Exts[cTB61-67]=DATE(2099,1,1), 0, IF(Exts[minV]&gt;67.9, 1, 2))</f>
        <v>0</v>
      </c>
      <c r="X903" s="70">
        <f>IF( OR( Exts[cTB68]=DATE(2099,1,1), Exts[Mext]=0 ), 0, IF( OR( Exts[maxV]&lt;68, Exts[minV]&gt;68 ), 2, 3)  )</f>
        <v>0</v>
      </c>
      <c r="Y903" s="71">
        <f>IF(SUBTOTAL(3,Exts[avgusers]),Exts[avgusers],0)</f>
        <v>2</v>
      </c>
      <c r="Z903" s="69">
        <f ca="1">IF(SUBTOTAL(3,Exts[CurVersion]),TODAY()-Exts[CurVersion],0)</f>
        <v>4579</v>
      </c>
      <c r="AA903" s="69">
        <f>IF(Exts[cTB52]=DATE(2099,1,1), 0, Exts[cTB52]-$AA$6)</f>
        <v>0</v>
      </c>
      <c r="AB903" s="69">
        <f>IF(Exts[[#This Row],[cTB60]]=DATE(2099,1,1), 0, Exts[[#This Row],[cTB60]]-$AA$7)</f>
        <v>0</v>
      </c>
      <c r="AC903" s="69">
        <f>IF(Exts[[#This Row],[cTB68]]=DATE(2099,1,1), 0, Exts[[#This Row],[cTB68]]-$AA$8)</f>
        <v>0</v>
      </c>
      <c r="AD903" s="70">
        <f t="shared" si="29"/>
        <v>885</v>
      </c>
      <c r="AE903" s="70"/>
      <c r="AF903" s="70">
        <f>IF(Exts[[#This Row],[OID]], INDEX( Exts[], MATCH(Exts[[#This Row],[OID]],Exts[ID],0), MATCH("avgusers", Exts[#Headers],0) )+1, Exts[[#This Row],[avgusers]])</f>
        <v>2</v>
      </c>
      <c r="AG903" s="70"/>
      <c r="AH903" s="70"/>
      <c r="AI903" s="70"/>
    </row>
    <row r="904" spans="1:35" x14ac:dyDescent="0.35">
      <c r="A904" s="72">
        <v>2131</v>
      </c>
      <c r="B904" s="72" t="s">
        <v>1602</v>
      </c>
      <c r="C904" s="72">
        <v>2</v>
      </c>
      <c r="D904" s="72">
        <v>40</v>
      </c>
      <c r="E904" s="68">
        <v>39509</v>
      </c>
      <c r="F904" s="72">
        <v>1.5</v>
      </c>
      <c r="G904" s="72">
        <v>2</v>
      </c>
      <c r="H904" s="72">
        <v>0</v>
      </c>
      <c r="I904" s="72">
        <v>1</v>
      </c>
      <c r="J904" s="72" t="s">
        <v>1603</v>
      </c>
      <c r="K904" s="72">
        <v>9957</v>
      </c>
      <c r="L904" s="72"/>
      <c r="M904" s="72"/>
      <c r="N904" s="68">
        <v>72686</v>
      </c>
      <c r="O904" s="68">
        <v>72686</v>
      </c>
      <c r="P904" s="68">
        <v>72686</v>
      </c>
      <c r="Q904" s="68">
        <v>72686</v>
      </c>
      <c r="R904" s="72" t="s">
        <v>5095</v>
      </c>
      <c r="S904" s="72" t="s">
        <v>3058</v>
      </c>
      <c r="T904" s="70">
        <f>IF(Exts[cTB52]=DATE(2099,1,1), 0, IF(Exts[minV]&gt;52, 1, 2))</f>
        <v>0</v>
      </c>
      <c r="U904" s="69">
        <f t="shared" si="28"/>
        <v>0</v>
      </c>
      <c r="V904" s="69">
        <f>IF(Exts[cTB60]=DATE(2099,1,1), 0, IF(Exts[minV]&gt;60.9, 1, 2))</f>
        <v>0</v>
      </c>
      <c r="W904" s="70">
        <f>IF(Exts[cTB61-67]=DATE(2099,1,1), 0, IF(Exts[minV]&gt;67.9, 1, 2))</f>
        <v>0</v>
      </c>
      <c r="X904" s="70">
        <f>IF( OR( Exts[cTB68]=DATE(2099,1,1), Exts[Mext]=0 ), 0, IF( OR( Exts[maxV]&lt;68, Exts[minV]&gt;68 ), 2, 3)  )</f>
        <v>0</v>
      </c>
      <c r="Y904" s="71">
        <f>IF(SUBTOTAL(3,Exts[avgusers]),Exts[avgusers],0)</f>
        <v>2</v>
      </c>
      <c r="Z904" s="69">
        <f ca="1">IF(SUBTOTAL(3,Exts[CurVersion]),TODAY()-Exts[CurVersion],0)</f>
        <v>4216</v>
      </c>
      <c r="AA904" s="69">
        <f>IF(Exts[cTB52]=DATE(2099,1,1), 0, Exts[cTB52]-$AA$6)</f>
        <v>0</v>
      </c>
      <c r="AB904" s="69">
        <f>IF(Exts[[#This Row],[cTB60]]=DATE(2099,1,1), 0, Exts[[#This Row],[cTB60]]-$AA$7)</f>
        <v>0</v>
      </c>
      <c r="AC904" s="69">
        <f>IF(Exts[[#This Row],[cTB68]]=DATE(2099,1,1), 0, Exts[[#This Row],[cTB68]]-$AA$8)</f>
        <v>0</v>
      </c>
      <c r="AD904" s="70">
        <f t="shared" si="29"/>
        <v>886</v>
      </c>
      <c r="AE904" s="70"/>
      <c r="AF904" s="70">
        <f>IF(Exts[[#This Row],[OID]], INDEX( Exts[], MATCH(Exts[[#This Row],[OID]],Exts[ID],0), MATCH("avgusers", Exts[#Headers],0) )+1, Exts[[#This Row],[avgusers]])</f>
        <v>2</v>
      </c>
      <c r="AG904" s="70"/>
      <c r="AH904" s="70"/>
      <c r="AI904" s="70"/>
    </row>
    <row r="905" spans="1:35" x14ac:dyDescent="0.35">
      <c r="A905" s="72">
        <v>3298</v>
      </c>
      <c r="B905" s="72" t="s">
        <v>1586</v>
      </c>
      <c r="C905" s="72">
        <v>2</v>
      </c>
      <c r="D905" s="72">
        <v>21</v>
      </c>
      <c r="E905" s="68">
        <v>39390</v>
      </c>
      <c r="F905" s="72">
        <v>1</v>
      </c>
      <c r="G905" s="72">
        <v>3</v>
      </c>
      <c r="H905" s="72">
        <v>0</v>
      </c>
      <c r="I905" s="72">
        <v>1</v>
      </c>
      <c r="J905" s="72" t="s">
        <v>1587</v>
      </c>
      <c r="K905" s="72">
        <v>26090</v>
      </c>
      <c r="L905" s="72"/>
      <c r="M905" s="72"/>
      <c r="N905" s="68">
        <v>72686</v>
      </c>
      <c r="O905" s="68">
        <v>72686</v>
      </c>
      <c r="P905" s="68">
        <v>72686</v>
      </c>
      <c r="Q905" s="68">
        <v>72686</v>
      </c>
      <c r="R905" s="72" t="s">
        <v>5180</v>
      </c>
      <c r="S905" s="72" t="s">
        <v>3058</v>
      </c>
      <c r="T905" s="70">
        <f>IF(Exts[cTB52]=DATE(2099,1,1), 0, IF(Exts[minV]&gt;52, 1, 2))</f>
        <v>0</v>
      </c>
      <c r="U905" s="69">
        <f t="shared" si="28"/>
        <v>0</v>
      </c>
      <c r="V905" s="69">
        <f>IF(Exts[cTB60]=DATE(2099,1,1), 0, IF(Exts[minV]&gt;60.9, 1, 2))</f>
        <v>0</v>
      </c>
      <c r="W905" s="70">
        <f>IF(Exts[cTB61-67]=DATE(2099,1,1), 0, IF(Exts[minV]&gt;67.9, 1, 2))</f>
        <v>0</v>
      </c>
      <c r="X905" s="70">
        <f>IF( OR( Exts[cTB68]=DATE(2099,1,1), Exts[Mext]=0 ), 0, IF( OR( Exts[maxV]&lt;68, Exts[minV]&gt;68 ), 2, 3)  )</f>
        <v>0</v>
      </c>
      <c r="Y905" s="71">
        <f>IF(SUBTOTAL(3,Exts[avgusers]),Exts[avgusers],0)</f>
        <v>2</v>
      </c>
      <c r="Z905" s="69">
        <f ca="1">IF(SUBTOTAL(3,Exts[CurVersion]),TODAY()-Exts[CurVersion],0)</f>
        <v>4335</v>
      </c>
      <c r="AA905" s="69">
        <f>IF(Exts[cTB52]=DATE(2099,1,1), 0, Exts[cTB52]-$AA$6)</f>
        <v>0</v>
      </c>
      <c r="AB905" s="69">
        <f>IF(Exts[[#This Row],[cTB60]]=DATE(2099,1,1), 0, Exts[[#This Row],[cTB60]]-$AA$7)</f>
        <v>0</v>
      </c>
      <c r="AC905" s="69">
        <f>IF(Exts[[#This Row],[cTB68]]=DATE(2099,1,1), 0, Exts[[#This Row],[cTB68]]-$AA$8)</f>
        <v>0</v>
      </c>
      <c r="AD905" s="70">
        <f t="shared" si="29"/>
        <v>887</v>
      </c>
      <c r="AE905" s="70"/>
      <c r="AF905" s="70">
        <f>IF(Exts[[#This Row],[OID]], INDEX( Exts[], MATCH(Exts[[#This Row],[OID]],Exts[ID],0), MATCH("avgusers", Exts[#Headers],0) )+1, Exts[[#This Row],[avgusers]])</f>
        <v>2</v>
      </c>
      <c r="AG905" s="70"/>
      <c r="AH905" s="70"/>
      <c r="AI905" s="70"/>
    </row>
    <row r="906" spans="1:35" x14ac:dyDescent="0.35">
      <c r="A906" s="72">
        <v>3428</v>
      </c>
      <c r="B906" s="72" t="s">
        <v>1470</v>
      </c>
      <c r="C906" s="72">
        <v>2</v>
      </c>
      <c r="D906" s="72">
        <v>26</v>
      </c>
      <c r="E906" s="68">
        <v>40247</v>
      </c>
      <c r="F906" s="72">
        <v>3</v>
      </c>
      <c r="G906" s="72">
        <v>9</v>
      </c>
      <c r="H906" s="72">
        <v>0</v>
      </c>
      <c r="I906" s="72">
        <v>1</v>
      </c>
      <c r="J906" s="72" t="s">
        <v>951</v>
      </c>
      <c r="K906" s="72">
        <v>8706</v>
      </c>
      <c r="L906" s="72"/>
      <c r="M906" s="72"/>
      <c r="N906" s="68">
        <v>72686</v>
      </c>
      <c r="O906" s="68">
        <v>72686</v>
      </c>
      <c r="P906" s="68">
        <v>72686</v>
      </c>
      <c r="Q906" s="68">
        <v>72686</v>
      </c>
      <c r="R906" s="72" t="s">
        <v>5187</v>
      </c>
      <c r="S906" s="72" t="s">
        <v>3058</v>
      </c>
      <c r="T906" s="70">
        <f>IF(Exts[cTB52]=DATE(2099,1,1), 0, IF(Exts[minV]&gt;52, 1, 2))</f>
        <v>0</v>
      </c>
      <c r="U906" s="69">
        <f t="shared" si="28"/>
        <v>0</v>
      </c>
      <c r="V906" s="69">
        <f>IF(Exts[cTB60]=DATE(2099,1,1), 0, IF(Exts[minV]&gt;60.9, 1, 2))</f>
        <v>0</v>
      </c>
      <c r="W906" s="70">
        <f>IF(Exts[cTB61-67]=DATE(2099,1,1), 0, IF(Exts[minV]&gt;67.9, 1, 2))</f>
        <v>0</v>
      </c>
      <c r="X906" s="70">
        <f>IF( OR( Exts[cTB68]=DATE(2099,1,1), Exts[Mext]=0 ), 0, IF( OR( Exts[maxV]&lt;68, Exts[minV]&gt;68 ), 2, 3)  )</f>
        <v>0</v>
      </c>
      <c r="Y906" s="71">
        <f>IF(SUBTOTAL(3,Exts[avgusers]),Exts[avgusers],0)</f>
        <v>2</v>
      </c>
      <c r="Z906" s="69">
        <f ca="1">IF(SUBTOTAL(3,Exts[CurVersion]),TODAY()-Exts[CurVersion],0)</f>
        <v>3478</v>
      </c>
      <c r="AA906" s="69">
        <f>IF(Exts[cTB52]=DATE(2099,1,1), 0, Exts[cTB52]-$AA$6)</f>
        <v>0</v>
      </c>
      <c r="AB906" s="69">
        <f>IF(Exts[[#This Row],[cTB60]]=DATE(2099,1,1), 0, Exts[[#This Row],[cTB60]]-$AA$7)</f>
        <v>0</v>
      </c>
      <c r="AC906" s="69">
        <f>IF(Exts[[#This Row],[cTB68]]=DATE(2099,1,1), 0, Exts[[#This Row],[cTB68]]-$AA$8)</f>
        <v>0</v>
      </c>
      <c r="AD906" s="70">
        <f t="shared" si="29"/>
        <v>888</v>
      </c>
      <c r="AE906" s="70"/>
      <c r="AF906" s="70">
        <f>IF(Exts[[#This Row],[OID]], INDEX( Exts[], MATCH(Exts[[#This Row],[OID]],Exts[ID],0), MATCH("avgusers", Exts[#Headers],0) )+1, Exts[[#This Row],[avgusers]])</f>
        <v>2</v>
      </c>
      <c r="AG906" s="70"/>
      <c r="AH906" s="70"/>
      <c r="AI906" s="70"/>
    </row>
    <row r="907" spans="1:35" x14ac:dyDescent="0.35">
      <c r="A907" s="72">
        <v>4839</v>
      </c>
      <c r="B907" s="72" t="s">
        <v>2228</v>
      </c>
      <c r="C907" s="72">
        <v>2</v>
      </c>
      <c r="D907" s="72">
        <v>21</v>
      </c>
      <c r="E907" s="68">
        <v>39199</v>
      </c>
      <c r="F907" s="72">
        <v>2</v>
      </c>
      <c r="G907" s="72">
        <v>2</v>
      </c>
      <c r="H907" s="72">
        <v>0</v>
      </c>
      <c r="I907" s="72">
        <v>1</v>
      </c>
      <c r="J907" s="72" t="s">
        <v>2229</v>
      </c>
      <c r="K907" s="72">
        <v>15165</v>
      </c>
      <c r="L907" s="72"/>
      <c r="M907" s="72"/>
      <c r="N907" s="68">
        <v>72686</v>
      </c>
      <c r="O907" s="68">
        <v>72686</v>
      </c>
      <c r="P907" s="68">
        <v>72686</v>
      </c>
      <c r="Q907" s="68">
        <v>72686</v>
      </c>
      <c r="R907" s="72" t="s">
        <v>5293</v>
      </c>
      <c r="S907" s="72" t="s">
        <v>3058</v>
      </c>
      <c r="T907" s="70">
        <f>IF(Exts[cTB52]=DATE(2099,1,1), 0, IF(Exts[minV]&gt;52, 1, 2))</f>
        <v>0</v>
      </c>
      <c r="U907" s="69">
        <f t="shared" si="28"/>
        <v>0</v>
      </c>
      <c r="V907" s="69">
        <f>IF(Exts[cTB60]=DATE(2099,1,1), 0, IF(Exts[minV]&gt;60.9, 1, 2))</f>
        <v>0</v>
      </c>
      <c r="W907" s="70">
        <f>IF(Exts[cTB61-67]=DATE(2099,1,1), 0, IF(Exts[minV]&gt;67.9, 1, 2))</f>
        <v>0</v>
      </c>
      <c r="X907" s="70">
        <f>IF( OR( Exts[cTB68]=DATE(2099,1,1), Exts[Mext]=0 ), 0, IF( OR( Exts[maxV]&lt;68, Exts[minV]&gt;68 ), 2, 3)  )</f>
        <v>0</v>
      </c>
      <c r="Y907" s="71">
        <f>IF(SUBTOTAL(3,Exts[avgusers]),Exts[avgusers],0)</f>
        <v>2</v>
      </c>
      <c r="Z907" s="69">
        <f ca="1">IF(SUBTOTAL(3,Exts[CurVersion]),TODAY()-Exts[CurVersion],0)</f>
        <v>4526</v>
      </c>
      <c r="AA907" s="69">
        <f>IF(Exts[cTB52]=DATE(2099,1,1), 0, Exts[cTB52]-$AA$6)</f>
        <v>0</v>
      </c>
      <c r="AB907" s="69">
        <f>IF(Exts[[#This Row],[cTB60]]=DATE(2099,1,1), 0, Exts[[#This Row],[cTB60]]-$AA$7)</f>
        <v>0</v>
      </c>
      <c r="AC907" s="69">
        <f>IF(Exts[[#This Row],[cTB68]]=DATE(2099,1,1), 0, Exts[[#This Row],[cTB68]]-$AA$8)</f>
        <v>0</v>
      </c>
      <c r="AD907" s="70">
        <f t="shared" si="29"/>
        <v>889</v>
      </c>
      <c r="AE907" s="70"/>
      <c r="AF907" s="70">
        <f>IF(Exts[[#This Row],[OID]], INDEX( Exts[], MATCH(Exts[[#This Row],[OID]],Exts[ID],0), MATCH("avgusers", Exts[#Headers],0) )+1, Exts[[#This Row],[avgusers]])</f>
        <v>2</v>
      </c>
      <c r="AG907" s="70"/>
      <c r="AH907" s="70"/>
      <c r="AI907" s="70"/>
    </row>
    <row r="908" spans="1:35" x14ac:dyDescent="0.35">
      <c r="A908" s="72">
        <v>4936</v>
      </c>
      <c r="B908" s="72" t="s">
        <v>1577</v>
      </c>
      <c r="C908" s="72">
        <v>2</v>
      </c>
      <c r="D908" s="72">
        <v>22</v>
      </c>
      <c r="E908" s="68">
        <v>39628</v>
      </c>
      <c r="F908" s="72">
        <v>1.5</v>
      </c>
      <c r="G908" s="72">
        <v>2</v>
      </c>
      <c r="H908" s="72">
        <v>0</v>
      </c>
      <c r="I908" s="72">
        <v>1</v>
      </c>
      <c r="J908" s="72" t="s">
        <v>1578</v>
      </c>
      <c r="K908" s="72">
        <v>143323</v>
      </c>
      <c r="L908" s="72"/>
      <c r="M908" s="72"/>
      <c r="N908" s="68">
        <v>72686</v>
      </c>
      <c r="O908" s="68">
        <v>72686</v>
      </c>
      <c r="P908" s="68">
        <v>72686</v>
      </c>
      <c r="Q908" s="68">
        <v>72686</v>
      </c>
      <c r="R908" s="72" t="s">
        <v>5303</v>
      </c>
      <c r="S908" s="72" t="s">
        <v>3058</v>
      </c>
      <c r="T908" s="70">
        <f>IF(Exts[cTB52]=DATE(2099,1,1), 0, IF(Exts[minV]&gt;52, 1, 2))</f>
        <v>0</v>
      </c>
      <c r="U908" s="69">
        <f t="shared" si="28"/>
        <v>0</v>
      </c>
      <c r="V908" s="69">
        <f>IF(Exts[cTB60]=DATE(2099,1,1), 0, IF(Exts[minV]&gt;60.9, 1, 2))</f>
        <v>0</v>
      </c>
      <c r="W908" s="70">
        <f>IF(Exts[cTB61-67]=DATE(2099,1,1), 0, IF(Exts[minV]&gt;67.9, 1, 2))</f>
        <v>0</v>
      </c>
      <c r="X908" s="70">
        <f>IF( OR( Exts[cTB68]=DATE(2099,1,1), Exts[Mext]=0 ), 0, IF( OR( Exts[maxV]&lt;68, Exts[minV]&gt;68 ), 2, 3)  )</f>
        <v>0</v>
      </c>
      <c r="Y908" s="71">
        <f>IF(SUBTOTAL(3,Exts[avgusers]),Exts[avgusers],0)</f>
        <v>2</v>
      </c>
      <c r="Z908" s="69">
        <f ca="1">IF(SUBTOTAL(3,Exts[CurVersion]),TODAY()-Exts[CurVersion],0)</f>
        <v>4097</v>
      </c>
      <c r="AA908" s="69">
        <f>IF(Exts[cTB52]=DATE(2099,1,1), 0, Exts[cTB52]-$AA$6)</f>
        <v>0</v>
      </c>
      <c r="AB908" s="69">
        <f>IF(Exts[[#This Row],[cTB60]]=DATE(2099,1,1), 0, Exts[[#This Row],[cTB60]]-$AA$7)</f>
        <v>0</v>
      </c>
      <c r="AC908" s="69">
        <f>IF(Exts[[#This Row],[cTB68]]=DATE(2099,1,1), 0, Exts[[#This Row],[cTB68]]-$AA$8)</f>
        <v>0</v>
      </c>
      <c r="AD908" s="70">
        <f t="shared" si="29"/>
        <v>890</v>
      </c>
      <c r="AE908" s="70"/>
      <c r="AF908" s="70">
        <f>IF(Exts[[#This Row],[OID]], INDEX( Exts[], MATCH(Exts[[#This Row],[OID]],Exts[ID],0), MATCH("avgusers", Exts[#Headers],0) )+1, Exts[[#This Row],[avgusers]])</f>
        <v>2</v>
      </c>
      <c r="AG908" s="70"/>
      <c r="AH908" s="70"/>
      <c r="AI908" s="70"/>
    </row>
    <row r="909" spans="1:35" x14ac:dyDescent="0.35">
      <c r="A909" s="72">
        <v>4976</v>
      </c>
      <c r="B909" s="72" t="s">
        <v>2260</v>
      </c>
      <c r="C909" s="72">
        <v>2</v>
      </c>
      <c r="D909" s="72">
        <v>23</v>
      </c>
      <c r="E909" s="68">
        <v>39369</v>
      </c>
      <c r="F909" s="72">
        <v>2</v>
      </c>
      <c r="G909" s="72">
        <v>51</v>
      </c>
      <c r="H909" s="72">
        <v>0</v>
      </c>
      <c r="I909" s="72">
        <v>1</v>
      </c>
      <c r="J909" s="72" t="s">
        <v>1461</v>
      </c>
      <c r="K909" s="72">
        <v>143820</v>
      </c>
      <c r="L909" s="72"/>
      <c r="M909" s="72"/>
      <c r="N909" s="68">
        <v>72686</v>
      </c>
      <c r="O909" s="68">
        <v>72686</v>
      </c>
      <c r="P909" s="68">
        <v>72686</v>
      </c>
      <c r="Q909" s="68">
        <v>72686</v>
      </c>
      <c r="R909" s="72" t="s">
        <v>5310</v>
      </c>
      <c r="S909" s="72" t="s">
        <v>3058</v>
      </c>
      <c r="T909" s="70">
        <f>IF(Exts[cTB52]=DATE(2099,1,1), 0, IF(Exts[minV]&gt;52, 1, 2))</f>
        <v>0</v>
      </c>
      <c r="U909" s="69">
        <f t="shared" si="28"/>
        <v>0</v>
      </c>
      <c r="V909" s="69">
        <f>IF(Exts[cTB60]=DATE(2099,1,1), 0, IF(Exts[minV]&gt;60.9, 1, 2))</f>
        <v>0</v>
      </c>
      <c r="W909" s="70">
        <f>IF(Exts[cTB61-67]=DATE(2099,1,1), 0, IF(Exts[minV]&gt;67.9, 1, 2))</f>
        <v>0</v>
      </c>
      <c r="X909" s="70">
        <f>IF( OR( Exts[cTB68]=DATE(2099,1,1), Exts[Mext]=0 ), 0, IF( OR( Exts[maxV]&lt;68, Exts[minV]&gt;68 ), 2, 3)  )</f>
        <v>0</v>
      </c>
      <c r="Y909" s="71">
        <f>IF(SUBTOTAL(3,Exts[avgusers]),Exts[avgusers],0)</f>
        <v>2</v>
      </c>
      <c r="Z909" s="69">
        <f ca="1">IF(SUBTOTAL(3,Exts[CurVersion]),TODAY()-Exts[CurVersion],0)</f>
        <v>4356</v>
      </c>
      <c r="AA909" s="69">
        <f>IF(Exts[cTB52]=DATE(2099,1,1), 0, Exts[cTB52]-$AA$6)</f>
        <v>0</v>
      </c>
      <c r="AB909" s="69">
        <f>IF(Exts[[#This Row],[cTB60]]=DATE(2099,1,1), 0, Exts[[#This Row],[cTB60]]-$AA$7)</f>
        <v>0</v>
      </c>
      <c r="AC909" s="69">
        <f>IF(Exts[[#This Row],[cTB68]]=DATE(2099,1,1), 0, Exts[[#This Row],[cTB68]]-$AA$8)</f>
        <v>0</v>
      </c>
      <c r="AD909" s="70">
        <f t="shared" si="29"/>
        <v>891</v>
      </c>
      <c r="AE909" s="70"/>
      <c r="AF909" s="70">
        <f>IF(Exts[[#This Row],[OID]], INDEX( Exts[], MATCH(Exts[[#This Row],[OID]],Exts[ID],0), MATCH("avgusers", Exts[#Headers],0) )+1, Exts[[#This Row],[avgusers]])</f>
        <v>2</v>
      </c>
      <c r="AG909" s="70"/>
      <c r="AH909" s="70"/>
      <c r="AI909" s="70"/>
    </row>
    <row r="910" spans="1:35" x14ac:dyDescent="0.35">
      <c r="A910" s="72">
        <v>6738</v>
      </c>
      <c r="B910" s="72" t="s">
        <v>1460</v>
      </c>
      <c r="C910" s="72">
        <v>2</v>
      </c>
      <c r="D910" s="72">
        <v>21</v>
      </c>
      <c r="E910" s="68">
        <v>40633</v>
      </c>
      <c r="F910" s="72">
        <v>2</v>
      </c>
      <c r="G910" s="72">
        <v>31</v>
      </c>
      <c r="H910" s="72">
        <v>0</v>
      </c>
      <c r="I910" s="72">
        <v>1</v>
      </c>
      <c r="J910" s="72" t="s">
        <v>1461</v>
      </c>
      <c r="K910" s="72">
        <v>143820</v>
      </c>
      <c r="L910" s="72"/>
      <c r="M910" s="72"/>
      <c r="N910" s="68">
        <v>72686</v>
      </c>
      <c r="O910" s="68">
        <v>72686</v>
      </c>
      <c r="P910" s="68">
        <v>72686</v>
      </c>
      <c r="Q910" s="68">
        <v>72686</v>
      </c>
      <c r="R910" s="72" t="s">
        <v>5391</v>
      </c>
      <c r="S910" s="72" t="s">
        <v>5392</v>
      </c>
      <c r="T910" s="70">
        <f>IF(Exts[cTB52]=DATE(2099,1,1), 0, IF(Exts[minV]&gt;52, 1, 2))</f>
        <v>0</v>
      </c>
      <c r="U910" s="69">
        <f t="shared" si="28"/>
        <v>0</v>
      </c>
      <c r="V910" s="69">
        <f>IF(Exts[cTB60]=DATE(2099,1,1), 0, IF(Exts[minV]&gt;60.9, 1, 2))</f>
        <v>0</v>
      </c>
      <c r="W910" s="70">
        <f>IF(Exts[cTB61-67]=DATE(2099,1,1), 0, IF(Exts[minV]&gt;67.9, 1, 2))</f>
        <v>0</v>
      </c>
      <c r="X910" s="70">
        <f>IF( OR( Exts[cTB68]=DATE(2099,1,1), Exts[Mext]=0 ), 0, IF( OR( Exts[maxV]&lt;68, Exts[minV]&gt;68 ), 2, 3)  )</f>
        <v>0</v>
      </c>
      <c r="Y910" s="71">
        <f>IF(SUBTOTAL(3,Exts[avgusers]),Exts[avgusers],0)</f>
        <v>2</v>
      </c>
      <c r="Z910" s="69">
        <f ca="1">IF(SUBTOTAL(3,Exts[CurVersion]),TODAY()-Exts[CurVersion],0)</f>
        <v>3092</v>
      </c>
      <c r="AA910" s="69">
        <f>IF(Exts[cTB52]=DATE(2099,1,1), 0, Exts[cTB52]-$AA$6)</f>
        <v>0</v>
      </c>
      <c r="AB910" s="69">
        <f>IF(Exts[[#This Row],[cTB60]]=DATE(2099,1,1), 0, Exts[[#This Row],[cTB60]]-$AA$7)</f>
        <v>0</v>
      </c>
      <c r="AC910" s="69">
        <f>IF(Exts[[#This Row],[cTB68]]=DATE(2099,1,1), 0, Exts[[#This Row],[cTB68]]-$AA$8)</f>
        <v>0</v>
      </c>
      <c r="AD910" s="70">
        <f t="shared" si="29"/>
        <v>892</v>
      </c>
      <c r="AE910" s="70"/>
      <c r="AF910" s="70">
        <f>IF(Exts[[#This Row],[OID]], INDEX( Exts[], MATCH(Exts[[#This Row],[OID]],Exts[ID],0), MATCH("avgusers", Exts[#Headers],0) )+1, Exts[[#This Row],[avgusers]])</f>
        <v>2</v>
      </c>
      <c r="AG910" s="70"/>
      <c r="AH910" s="70"/>
      <c r="AI910" s="70"/>
    </row>
    <row r="911" spans="1:35" x14ac:dyDescent="0.35">
      <c r="A911" s="72">
        <v>7261</v>
      </c>
      <c r="B911" s="72" t="s">
        <v>1523</v>
      </c>
      <c r="C911" s="72">
        <v>2</v>
      </c>
      <c r="D911" s="72">
        <v>23</v>
      </c>
      <c r="E911" s="68">
        <v>40813</v>
      </c>
      <c r="F911" s="72">
        <v>3</v>
      </c>
      <c r="G911" s="72">
        <v>3.1</v>
      </c>
      <c r="H911" s="72">
        <v>0</v>
      </c>
      <c r="I911" s="72">
        <v>1</v>
      </c>
      <c r="J911" s="72" t="s">
        <v>1524</v>
      </c>
      <c r="K911" s="72">
        <v>853381</v>
      </c>
      <c r="L911" s="72"/>
      <c r="M911" s="72"/>
      <c r="N911" s="68">
        <v>72686</v>
      </c>
      <c r="O911" s="68">
        <v>72686</v>
      </c>
      <c r="P911" s="68">
        <v>72686</v>
      </c>
      <c r="Q911" s="68">
        <v>72686</v>
      </c>
      <c r="R911" s="72" t="s">
        <v>5404</v>
      </c>
      <c r="S911" s="72" t="s">
        <v>3058</v>
      </c>
      <c r="T911" s="70">
        <f>IF(Exts[cTB52]=DATE(2099,1,1), 0, IF(Exts[minV]&gt;52, 1, 2))</f>
        <v>0</v>
      </c>
      <c r="U911" s="69">
        <f t="shared" si="28"/>
        <v>0</v>
      </c>
      <c r="V911" s="69">
        <f>IF(Exts[cTB60]=DATE(2099,1,1), 0, IF(Exts[minV]&gt;60.9, 1, 2))</f>
        <v>0</v>
      </c>
      <c r="W911" s="70">
        <f>IF(Exts[cTB61-67]=DATE(2099,1,1), 0, IF(Exts[minV]&gt;67.9, 1, 2))</f>
        <v>0</v>
      </c>
      <c r="X911" s="70">
        <f>IF( OR( Exts[cTB68]=DATE(2099,1,1), Exts[Mext]=0 ), 0, IF( OR( Exts[maxV]&lt;68, Exts[minV]&gt;68 ), 2, 3)  )</f>
        <v>0</v>
      </c>
      <c r="Y911" s="71">
        <f>IF(SUBTOTAL(3,Exts[avgusers]),Exts[avgusers],0)</f>
        <v>2</v>
      </c>
      <c r="Z911" s="69">
        <f ca="1">IF(SUBTOTAL(3,Exts[CurVersion]),TODAY()-Exts[CurVersion],0)</f>
        <v>2912</v>
      </c>
      <c r="AA911" s="69">
        <f>IF(Exts[cTB52]=DATE(2099,1,1), 0, Exts[cTB52]-$AA$6)</f>
        <v>0</v>
      </c>
      <c r="AB911" s="69">
        <f>IF(Exts[[#This Row],[cTB60]]=DATE(2099,1,1), 0, Exts[[#This Row],[cTB60]]-$AA$7)</f>
        <v>0</v>
      </c>
      <c r="AC911" s="69">
        <f>IF(Exts[[#This Row],[cTB68]]=DATE(2099,1,1), 0, Exts[[#This Row],[cTB68]]-$AA$8)</f>
        <v>0</v>
      </c>
      <c r="AD911" s="70">
        <f t="shared" si="29"/>
        <v>893</v>
      </c>
      <c r="AE911" s="70"/>
      <c r="AF911" s="70">
        <f>IF(Exts[[#This Row],[OID]], INDEX( Exts[], MATCH(Exts[[#This Row],[OID]],Exts[ID],0), MATCH("avgusers", Exts[#Headers],0) )+1, Exts[[#This Row],[avgusers]])</f>
        <v>2</v>
      </c>
      <c r="AG911" s="70"/>
      <c r="AH911" s="70"/>
      <c r="AI911" s="70"/>
    </row>
    <row r="912" spans="1:35" x14ac:dyDescent="0.35">
      <c r="A912" s="72">
        <v>8832</v>
      </c>
      <c r="B912" s="72" t="s">
        <v>1627</v>
      </c>
      <c r="C912" s="72">
        <v>2</v>
      </c>
      <c r="D912" s="72">
        <v>25</v>
      </c>
      <c r="E912" s="68">
        <v>40563</v>
      </c>
      <c r="F912" s="72">
        <v>1.5</v>
      </c>
      <c r="G912" s="72">
        <v>2</v>
      </c>
      <c r="H912" s="72">
        <v>0</v>
      </c>
      <c r="I912" s="72">
        <v>1</v>
      </c>
      <c r="J912" s="72" t="s">
        <v>2246</v>
      </c>
      <c r="K912" s="72">
        <v>1243140</v>
      </c>
      <c r="L912" s="72"/>
      <c r="M912" s="72"/>
      <c r="N912" s="68">
        <v>72686</v>
      </c>
      <c r="O912" s="68">
        <v>72686</v>
      </c>
      <c r="P912" s="68">
        <v>72686</v>
      </c>
      <c r="Q912" s="68">
        <v>72686</v>
      </c>
      <c r="R912" s="72" t="s">
        <v>5429</v>
      </c>
      <c r="S912" s="72" t="s">
        <v>5430</v>
      </c>
      <c r="T912" s="70">
        <f>IF(Exts[cTB52]=DATE(2099,1,1), 0, IF(Exts[minV]&gt;52, 1, 2))</f>
        <v>0</v>
      </c>
      <c r="U912" s="69">
        <f t="shared" si="28"/>
        <v>0</v>
      </c>
      <c r="V912" s="69">
        <f>IF(Exts[cTB60]=DATE(2099,1,1), 0, IF(Exts[minV]&gt;60.9, 1, 2))</f>
        <v>0</v>
      </c>
      <c r="W912" s="70">
        <f>IF(Exts[cTB61-67]=DATE(2099,1,1), 0, IF(Exts[minV]&gt;67.9, 1, 2))</f>
        <v>0</v>
      </c>
      <c r="X912" s="70">
        <f>IF( OR( Exts[cTB68]=DATE(2099,1,1), Exts[Mext]=0 ), 0, IF( OR( Exts[maxV]&lt;68, Exts[minV]&gt;68 ), 2, 3)  )</f>
        <v>0</v>
      </c>
      <c r="Y912" s="71">
        <f>IF(SUBTOTAL(3,Exts[avgusers]),Exts[avgusers],0)</f>
        <v>2</v>
      </c>
      <c r="Z912" s="69">
        <f ca="1">IF(SUBTOTAL(3,Exts[CurVersion]),TODAY()-Exts[CurVersion],0)</f>
        <v>3162</v>
      </c>
      <c r="AA912" s="69">
        <f>IF(Exts[cTB52]=DATE(2099,1,1), 0, Exts[cTB52]-$AA$6)</f>
        <v>0</v>
      </c>
      <c r="AB912" s="69">
        <f>IF(Exts[[#This Row],[cTB60]]=DATE(2099,1,1), 0, Exts[[#This Row],[cTB60]]-$AA$7)</f>
        <v>0</v>
      </c>
      <c r="AC912" s="69">
        <f>IF(Exts[[#This Row],[cTB68]]=DATE(2099,1,1), 0, Exts[[#This Row],[cTB68]]-$AA$8)</f>
        <v>0</v>
      </c>
      <c r="AD912" s="70">
        <f t="shared" si="29"/>
        <v>894</v>
      </c>
      <c r="AE912" s="70"/>
      <c r="AF912" s="70">
        <f>IF(Exts[[#This Row],[OID]], INDEX( Exts[], MATCH(Exts[[#This Row],[OID]],Exts[ID],0), MATCH("avgusers", Exts[#Headers],0) )+1, Exts[[#This Row],[avgusers]])</f>
        <v>2</v>
      </c>
      <c r="AG912" s="70"/>
      <c r="AH912" s="70"/>
      <c r="AI912" s="70"/>
    </row>
    <row r="913" spans="1:35" x14ac:dyDescent="0.35">
      <c r="A913" s="72">
        <v>15093</v>
      </c>
      <c r="B913" s="72" t="s">
        <v>742</v>
      </c>
      <c r="C913" s="72">
        <v>2</v>
      </c>
      <c r="D913" s="72">
        <v>65</v>
      </c>
      <c r="E913" s="68">
        <v>41304</v>
      </c>
      <c r="F913" s="72">
        <v>10</v>
      </c>
      <c r="G913" s="72">
        <v>24</v>
      </c>
      <c r="H913" s="72">
        <v>0</v>
      </c>
      <c r="I913" s="72">
        <v>1</v>
      </c>
      <c r="J913" s="72" t="s">
        <v>76</v>
      </c>
      <c r="K913" s="72">
        <v>182999</v>
      </c>
      <c r="L913" s="72"/>
      <c r="M913" s="72"/>
      <c r="N913" s="68">
        <v>72686</v>
      </c>
      <c r="O913" s="68">
        <v>72686</v>
      </c>
      <c r="P913" s="68">
        <v>72686</v>
      </c>
      <c r="Q913" s="68">
        <v>72686</v>
      </c>
      <c r="R913" s="72" t="s">
        <v>5562</v>
      </c>
      <c r="S913" s="72" t="s">
        <v>5563</v>
      </c>
      <c r="T913" s="70">
        <f>IF(Exts[cTB52]=DATE(2099,1,1), 0, IF(Exts[minV]&gt;52, 1, 2))</f>
        <v>0</v>
      </c>
      <c r="U913" s="69">
        <f t="shared" si="28"/>
        <v>0</v>
      </c>
      <c r="V913" s="69">
        <f>IF(Exts[cTB60]=DATE(2099,1,1), 0, IF(Exts[minV]&gt;60.9, 1, 2))</f>
        <v>0</v>
      </c>
      <c r="W913" s="70">
        <f>IF(Exts[cTB61-67]=DATE(2099,1,1), 0, IF(Exts[minV]&gt;67.9, 1, 2))</f>
        <v>0</v>
      </c>
      <c r="X913" s="70">
        <f>IF( OR( Exts[cTB68]=DATE(2099,1,1), Exts[Mext]=0 ), 0, IF( OR( Exts[maxV]&lt;68, Exts[minV]&gt;68 ), 2, 3)  )</f>
        <v>0</v>
      </c>
      <c r="Y913" s="71">
        <f>IF(SUBTOTAL(3,Exts[avgusers]),Exts[avgusers],0)</f>
        <v>2</v>
      </c>
      <c r="Z913" s="69">
        <f ca="1">IF(SUBTOTAL(3,Exts[CurVersion]),TODAY()-Exts[CurVersion],0)</f>
        <v>2421</v>
      </c>
      <c r="AA913" s="69">
        <f>IF(Exts[cTB52]=DATE(2099,1,1), 0, Exts[cTB52]-$AA$6)</f>
        <v>0</v>
      </c>
      <c r="AB913" s="69">
        <f>IF(Exts[[#This Row],[cTB60]]=DATE(2099,1,1), 0, Exts[[#This Row],[cTB60]]-$AA$7)</f>
        <v>0</v>
      </c>
      <c r="AC913" s="69">
        <f>IF(Exts[[#This Row],[cTB68]]=DATE(2099,1,1), 0, Exts[[#This Row],[cTB68]]-$AA$8)</f>
        <v>0</v>
      </c>
      <c r="AD913" s="70">
        <f t="shared" si="29"/>
        <v>895</v>
      </c>
      <c r="AE913" s="70"/>
      <c r="AF913" s="70">
        <f>IF(Exts[[#This Row],[OID]], INDEX( Exts[], MATCH(Exts[[#This Row],[OID]],Exts[ID],0), MATCH("avgusers", Exts[#Headers],0) )+1, Exts[[#This Row],[avgusers]])</f>
        <v>2</v>
      </c>
      <c r="AG913" s="70"/>
      <c r="AH913" s="70"/>
      <c r="AI913" s="70"/>
    </row>
    <row r="914" spans="1:35" x14ac:dyDescent="0.35">
      <c r="A914" s="72">
        <v>55093</v>
      </c>
      <c r="B914" s="72" t="s">
        <v>1597</v>
      </c>
      <c r="C914" s="72">
        <v>2</v>
      </c>
      <c r="D914" s="72">
        <v>0</v>
      </c>
      <c r="E914" s="68">
        <v>40570</v>
      </c>
      <c r="F914" s="72">
        <v>3</v>
      </c>
      <c r="G914" s="72">
        <v>31</v>
      </c>
      <c r="H914" s="72">
        <v>0</v>
      </c>
      <c r="I914" s="72">
        <v>1</v>
      </c>
      <c r="J914" s="72" t="s">
        <v>1598</v>
      </c>
      <c r="K914" s="72">
        <v>4046898</v>
      </c>
      <c r="L914" s="72"/>
      <c r="M914" s="72"/>
      <c r="N914" s="68">
        <v>72686</v>
      </c>
      <c r="O914" s="68">
        <v>72686</v>
      </c>
      <c r="P914" s="68">
        <v>72686</v>
      </c>
      <c r="Q914" s="68">
        <v>72686</v>
      </c>
      <c r="R914" s="72" t="s">
        <v>5589</v>
      </c>
      <c r="S914" s="72" t="s">
        <v>3058</v>
      </c>
      <c r="T914" s="70">
        <f>IF(Exts[cTB52]=DATE(2099,1,1), 0, IF(Exts[minV]&gt;52, 1, 2))</f>
        <v>0</v>
      </c>
      <c r="U914" s="69">
        <f t="shared" si="28"/>
        <v>0</v>
      </c>
      <c r="V914" s="69">
        <f>IF(Exts[cTB60]=DATE(2099,1,1), 0, IF(Exts[minV]&gt;60.9, 1, 2))</f>
        <v>0</v>
      </c>
      <c r="W914" s="70">
        <f>IF(Exts[cTB61-67]=DATE(2099,1,1), 0, IF(Exts[minV]&gt;67.9, 1, 2))</f>
        <v>0</v>
      </c>
      <c r="X914" s="70">
        <f>IF( OR( Exts[cTB68]=DATE(2099,1,1), Exts[Mext]=0 ), 0, IF( OR( Exts[maxV]&lt;68, Exts[minV]&gt;68 ), 2, 3)  )</f>
        <v>0</v>
      </c>
      <c r="Y914" s="71">
        <f>IF(SUBTOTAL(3,Exts[avgusers]),Exts[avgusers],0)</f>
        <v>2</v>
      </c>
      <c r="Z914" s="69">
        <f ca="1">IF(SUBTOTAL(3,Exts[CurVersion]),TODAY()-Exts[CurVersion],0)</f>
        <v>3155</v>
      </c>
      <c r="AA914" s="69">
        <f>IF(Exts[cTB52]=DATE(2099,1,1), 0, Exts[cTB52]-$AA$6)</f>
        <v>0</v>
      </c>
      <c r="AB914" s="69">
        <f>IF(Exts[[#This Row],[cTB60]]=DATE(2099,1,1), 0, Exts[[#This Row],[cTB60]]-$AA$7)</f>
        <v>0</v>
      </c>
      <c r="AC914" s="69">
        <f>IF(Exts[[#This Row],[cTB68]]=DATE(2099,1,1), 0, Exts[[#This Row],[cTB68]]-$AA$8)</f>
        <v>0</v>
      </c>
      <c r="AD914" s="70">
        <f t="shared" si="29"/>
        <v>896</v>
      </c>
      <c r="AE914" s="70"/>
      <c r="AF914" s="70">
        <f>IF(Exts[[#This Row],[OID]], INDEX( Exts[], MATCH(Exts[[#This Row],[OID]],Exts[ID],0), MATCH("avgusers", Exts[#Headers],0) )+1, Exts[[#This Row],[avgusers]])</f>
        <v>2</v>
      </c>
      <c r="AG914" s="70"/>
      <c r="AH914" s="70"/>
      <c r="AI914" s="70"/>
    </row>
    <row r="915" spans="1:35" x14ac:dyDescent="0.35">
      <c r="A915" s="72">
        <v>87440</v>
      </c>
      <c r="B915" s="72" t="s">
        <v>1559</v>
      </c>
      <c r="C915" s="72">
        <v>2</v>
      </c>
      <c r="D915" s="72">
        <v>24</v>
      </c>
      <c r="E915" s="68">
        <v>40580</v>
      </c>
      <c r="F915" s="72">
        <v>3</v>
      </c>
      <c r="G915" s="72">
        <v>3.1</v>
      </c>
      <c r="H915" s="72">
        <v>0</v>
      </c>
      <c r="I915" s="72">
        <v>2</v>
      </c>
      <c r="J915" s="72" t="s">
        <v>1560</v>
      </c>
      <c r="K915" s="72">
        <v>5196056</v>
      </c>
      <c r="L915" s="72">
        <v>5379273</v>
      </c>
      <c r="M915" s="72"/>
      <c r="N915" s="68">
        <v>72686</v>
      </c>
      <c r="O915" s="68">
        <v>72686</v>
      </c>
      <c r="P915" s="68">
        <v>72686</v>
      </c>
      <c r="Q915" s="68">
        <v>72686</v>
      </c>
      <c r="R915" s="72" t="s">
        <v>5636</v>
      </c>
      <c r="S915" s="72" t="s">
        <v>3058</v>
      </c>
      <c r="T915" s="70">
        <f>IF(Exts[cTB52]=DATE(2099,1,1), 0, IF(Exts[minV]&gt;52, 1, 2))</f>
        <v>0</v>
      </c>
      <c r="U915" s="69">
        <f t="shared" si="28"/>
        <v>0</v>
      </c>
      <c r="V915" s="69">
        <f>IF(Exts[cTB60]=DATE(2099,1,1), 0, IF(Exts[minV]&gt;60.9, 1, 2))</f>
        <v>0</v>
      </c>
      <c r="W915" s="70">
        <f>IF(Exts[cTB61-67]=DATE(2099,1,1), 0, IF(Exts[minV]&gt;67.9, 1, 2))</f>
        <v>0</v>
      </c>
      <c r="X915" s="70">
        <f>IF( OR( Exts[cTB68]=DATE(2099,1,1), Exts[Mext]=0 ), 0, IF( OR( Exts[maxV]&lt;68, Exts[minV]&gt;68 ), 2, 3)  )</f>
        <v>0</v>
      </c>
      <c r="Y915" s="71">
        <f>IF(SUBTOTAL(3,Exts[avgusers]),Exts[avgusers],0)</f>
        <v>2</v>
      </c>
      <c r="Z915" s="69">
        <f ca="1">IF(SUBTOTAL(3,Exts[CurVersion]),TODAY()-Exts[CurVersion],0)</f>
        <v>3145</v>
      </c>
      <c r="AA915" s="69">
        <f>IF(Exts[cTB52]=DATE(2099,1,1), 0, Exts[cTB52]-$AA$6)</f>
        <v>0</v>
      </c>
      <c r="AB915" s="69">
        <f>IF(Exts[[#This Row],[cTB60]]=DATE(2099,1,1), 0, Exts[[#This Row],[cTB60]]-$AA$7)</f>
        <v>0</v>
      </c>
      <c r="AC915" s="69">
        <f>IF(Exts[[#This Row],[cTB68]]=DATE(2099,1,1), 0, Exts[[#This Row],[cTB68]]-$AA$8)</f>
        <v>0</v>
      </c>
      <c r="AD915" s="70">
        <f t="shared" si="29"/>
        <v>897</v>
      </c>
      <c r="AE915" s="70"/>
      <c r="AF915" s="70">
        <f>IF(Exts[[#This Row],[OID]], INDEX( Exts[], MATCH(Exts[[#This Row],[OID]],Exts[ID],0), MATCH("avgusers", Exts[#Headers],0) )+1, Exts[[#This Row],[avgusers]])</f>
        <v>2</v>
      </c>
      <c r="AG915" s="70"/>
      <c r="AH915" s="70"/>
      <c r="AI915" s="70"/>
    </row>
    <row r="916" spans="1:35" x14ac:dyDescent="0.35">
      <c r="A916" s="72">
        <v>157773</v>
      </c>
      <c r="B916" s="72" t="s">
        <v>1551</v>
      </c>
      <c r="C916" s="72">
        <v>2</v>
      </c>
      <c r="D916" s="72">
        <v>26</v>
      </c>
      <c r="E916" s="68">
        <v>40592</v>
      </c>
      <c r="F916" s="72">
        <v>3</v>
      </c>
      <c r="G916" s="72">
        <v>3.1</v>
      </c>
      <c r="H916" s="72">
        <v>0</v>
      </c>
      <c r="I916" s="72">
        <v>1</v>
      </c>
      <c r="J916" s="72" t="s">
        <v>885</v>
      </c>
      <c r="K916" s="72">
        <v>4660347</v>
      </c>
      <c r="L916" s="72"/>
      <c r="M916" s="72"/>
      <c r="N916" s="68">
        <v>72686</v>
      </c>
      <c r="O916" s="68">
        <v>72686</v>
      </c>
      <c r="P916" s="68">
        <v>72686</v>
      </c>
      <c r="Q916" s="68">
        <v>72686</v>
      </c>
      <c r="R916" s="72" t="s">
        <v>5672</v>
      </c>
      <c r="S916" s="72" t="s">
        <v>5314</v>
      </c>
      <c r="T916" s="70">
        <f>IF(Exts[cTB52]=DATE(2099,1,1), 0, IF(Exts[minV]&gt;52, 1, 2))</f>
        <v>0</v>
      </c>
      <c r="U916" s="69">
        <f t="shared" ref="U916:U979" si="30">IF(AND($F916&lt;=58,$G916&gt;=58),1,0)</f>
        <v>0</v>
      </c>
      <c r="V916" s="69">
        <f>IF(Exts[cTB60]=DATE(2099,1,1), 0, IF(Exts[minV]&gt;60.9, 1, 2))</f>
        <v>0</v>
      </c>
      <c r="W916" s="70">
        <f>IF(Exts[cTB61-67]=DATE(2099,1,1), 0, IF(Exts[minV]&gt;67.9, 1, 2))</f>
        <v>0</v>
      </c>
      <c r="X916" s="70">
        <f>IF( OR( Exts[cTB68]=DATE(2099,1,1), Exts[Mext]=0 ), 0, IF( OR( Exts[maxV]&lt;68, Exts[minV]&gt;68 ), 2, 3)  )</f>
        <v>0</v>
      </c>
      <c r="Y916" s="71">
        <f>IF(SUBTOTAL(3,Exts[avgusers]),Exts[avgusers],0)</f>
        <v>2</v>
      </c>
      <c r="Z916" s="69">
        <f ca="1">IF(SUBTOTAL(3,Exts[CurVersion]),TODAY()-Exts[CurVersion],0)</f>
        <v>3133</v>
      </c>
      <c r="AA916" s="69">
        <f>IF(Exts[cTB52]=DATE(2099,1,1), 0, Exts[cTB52]-$AA$6)</f>
        <v>0</v>
      </c>
      <c r="AB916" s="69">
        <f>IF(Exts[[#This Row],[cTB60]]=DATE(2099,1,1), 0, Exts[[#This Row],[cTB60]]-$AA$7)</f>
        <v>0</v>
      </c>
      <c r="AC916" s="69">
        <f>IF(Exts[[#This Row],[cTB68]]=DATE(2099,1,1), 0, Exts[[#This Row],[cTB68]]-$AA$8)</f>
        <v>0</v>
      </c>
      <c r="AD916" s="70">
        <f t="shared" ref="AD916:AD979" si="31">ROW()-18</f>
        <v>898</v>
      </c>
      <c r="AE916" s="70"/>
      <c r="AF916" s="70">
        <f>IF(Exts[[#This Row],[OID]], INDEX( Exts[], MATCH(Exts[[#This Row],[OID]],Exts[ID],0), MATCH("avgusers", Exts[#Headers],0) )+1, Exts[[#This Row],[avgusers]])</f>
        <v>2</v>
      </c>
      <c r="AG916" s="70"/>
      <c r="AH916" s="70"/>
      <c r="AI916" s="70"/>
    </row>
    <row r="917" spans="1:35" x14ac:dyDescent="0.35">
      <c r="A917" s="72">
        <v>211326</v>
      </c>
      <c r="B917" s="72" t="s">
        <v>1576</v>
      </c>
      <c r="C917" s="72">
        <v>2</v>
      </c>
      <c r="D917" s="72">
        <v>22</v>
      </c>
      <c r="E917" s="68">
        <v>40780</v>
      </c>
      <c r="F917" s="72">
        <v>5</v>
      </c>
      <c r="G917" s="72">
        <v>19</v>
      </c>
      <c r="H917" s="72">
        <v>0</v>
      </c>
      <c r="I917" s="72">
        <v>1</v>
      </c>
      <c r="J917" s="72" t="s">
        <v>2246</v>
      </c>
      <c r="K917" s="72">
        <v>5420212</v>
      </c>
      <c r="L917" s="72"/>
      <c r="M917" s="72"/>
      <c r="N917" s="68">
        <v>72686</v>
      </c>
      <c r="O917" s="68">
        <v>72686</v>
      </c>
      <c r="P917" s="68">
        <v>72686</v>
      </c>
      <c r="Q917" s="68">
        <v>72686</v>
      </c>
      <c r="R917" s="72" t="s">
        <v>5710</v>
      </c>
      <c r="S917" s="72" t="s">
        <v>6778</v>
      </c>
      <c r="T917" s="70">
        <f>IF(Exts[cTB52]=DATE(2099,1,1), 0, IF(Exts[minV]&gt;52, 1, 2))</f>
        <v>0</v>
      </c>
      <c r="U917" s="69">
        <f t="shared" si="30"/>
        <v>0</v>
      </c>
      <c r="V917" s="69">
        <f>IF(Exts[cTB60]=DATE(2099,1,1), 0, IF(Exts[minV]&gt;60.9, 1, 2))</f>
        <v>0</v>
      </c>
      <c r="W917" s="70">
        <f>IF(Exts[cTB61-67]=DATE(2099,1,1), 0, IF(Exts[minV]&gt;67.9, 1, 2))</f>
        <v>0</v>
      </c>
      <c r="X917" s="70">
        <f>IF( OR( Exts[cTB68]=DATE(2099,1,1), Exts[Mext]=0 ), 0, IF( OR( Exts[maxV]&lt;68, Exts[minV]&gt;68 ), 2, 3)  )</f>
        <v>0</v>
      </c>
      <c r="Y917" s="71">
        <f>IF(SUBTOTAL(3,Exts[avgusers]),Exts[avgusers],0)</f>
        <v>2</v>
      </c>
      <c r="Z917" s="69">
        <f ca="1">IF(SUBTOTAL(3,Exts[CurVersion]),TODAY()-Exts[CurVersion],0)</f>
        <v>2945</v>
      </c>
      <c r="AA917" s="69">
        <f>IF(Exts[cTB52]=DATE(2099,1,1), 0, Exts[cTB52]-$AA$6)</f>
        <v>0</v>
      </c>
      <c r="AB917" s="69">
        <f>IF(Exts[[#This Row],[cTB60]]=DATE(2099,1,1), 0, Exts[[#This Row],[cTB60]]-$AA$7)</f>
        <v>0</v>
      </c>
      <c r="AC917" s="69">
        <f>IF(Exts[[#This Row],[cTB68]]=DATE(2099,1,1), 0, Exts[[#This Row],[cTB68]]-$AA$8)</f>
        <v>0</v>
      </c>
      <c r="AD917" s="70">
        <f t="shared" si="31"/>
        <v>899</v>
      </c>
      <c r="AE917" s="70"/>
      <c r="AF917" s="70">
        <f>IF(Exts[[#This Row],[OID]], INDEX( Exts[], MATCH(Exts[[#This Row],[OID]],Exts[ID],0), MATCH("avgusers", Exts[#Headers],0) )+1, Exts[[#This Row],[avgusers]])</f>
        <v>2</v>
      </c>
      <c r="AG917" s="70"/>
      <c r="AH917" s="70"/>
      <c r="AI917" s="70"/>
    </row>
    <row r="918" spans="1:35" x14ac:dyDescent="0.35">
      <c r="A918" s="72">
        <v>223389</v>
      </c>
      <c r="B918" s="72" t="s">
        <v>1457</v>
      </c>
      <c r="C918" s="72">
        <v>2</v>
      </c>
      <c r="D918" s="72">
        <v>24</v>
      </c>
      <c r="E918" s="68">
        <v>40723</v>
      </c>
      <c r="F918" s="72">
        <v>3.1</v>
      </c>
      <c r="G918" s="72">
        <v>15</v>
      </c>
      <c r="H918" s="72">
        <v>0</v>
      </c>
      <c r="I918" s="72">
        <v>1</v>
      </c>
      <c r="J918" s="72" t="s">
        <v>16</v>
      </c>
      <c r="K918" s="72">
        <v>343</v>
      </c>
      <c r="L918" s="72"/>
      <c r="M918" s="72"/>
      <c r="N918" s="68">
        <v>72686</v>
      </c>
      <c r="O918" s="68">
        <v>72686</v>
      </c>
      <c r="P918" s="68">
        <v>72686</v>
      </c>
      <c r="Q918" s="68">
        <v>72686</v>
      </c>
      <c r="R918" s="72" t="s">
        <v>5729</v>
      </c>
      <c r="S918" s="72" t="s">
        <v>5730</v>
      </c>
      <c r="T918" s="70">
        <f>IF(Exts[cTB52]=DATE(2099,1,1), 0, IF(Exts[minV]&gt;52, 1, 2))</f>
        <v>0</v>
      </c>
      <c r="U918" s="69">
        <f t="shared" si="30"/>
        <v>0</v>
      </c>
      <c r="V918" s="69">
        <f>IF(Exts[cTB60]=DATE(2099,1,1), 0, IF(Exts[minV]&gt;60.9, 1, 2))</f>
        <v>0</v>
      </c>
      <c r="W918" s="70">
        <f>IF(Exts[cTB61-67]=DATE(2099,1,1), 0, IF(Exts[minV]&gt;67.9, 1, 2))</f>
        <v>0</v>
      </c>
      <c r="X918" s="70">
        <f>IF( OR( Exts[cTB68]=DATE(2099,1,1), Exts[Mext]=0 ), 0, IF( OR( Exts[maxV]&lt;68, Exts[minV]&gt;68 ), 2, 3)  )</f>
        <v>0</v>
      </c>
      <c r="Y918" s="71">
        <f>IF(SUBTOTAL(3,Exts[avgusers]),Exts[avgusers],0)</f>
        <v>2</v>
      </c>
      <c r="Z918" s="69">
        <f ca="1">IF(SUBTOTAL(3,Exts[CurVersion]),TODAY()-Exts[CurVersion],0)</f>
        <v>3002</v>
      </c>
      <c r="AA918" s="69">
        <f>IF(Exts[cTB52]=DATE(2099,1,1), 0, Exts[cTB52]-$AA$6)</f>
        <v>0</v>
      </c>
      <c r="AB918" s="69">
        <f>IF(Exts[[#This Row],[cTB60]]=DATE(2099,1,1), 0, Exts[[#This Row],[cTB60]]-$AA$7)</f>
        <v>0</v>
      </c>
      <c r="AC918" s="69">
        <f>IF(Exts[[#This Row],[cTB68]]=DATE(2099,1,1), 0, Exts[[#This Row],[cTB68]]-$AA$8)</f>
        <v>0</v>
      </c>
      <c r="AD918" s="70">
        <f t="shared" si="31"/>
        <v>900</v>
      </c>
      <c r="AE918" s="70"/>
      <c r="AF918" s="70">
        <f>IF(Exts[[#This Row],[OID]], INDEX( Exts[], MATCH(Exts[[#This Row],[OID]],Exts[ID],0), MATCH("avgusers", Exts[#Headers],0) )+1, Exts[[#This Row],[avgusers]])</f>
        <v>2</v>
      </c>
      <c r="AG918" s="70"/>
      <c r="AH918" s="70"/>
      <c r="AI918" s="70"/>
    </row>
    <row r="919" spans="1:35" x14ac:dyDescent="0.35">
      <c r="A919" s="72">
        <v>244917</v>
      </c>
      <c r="B919" s="72" t="s">
        <v>2217</v>
      </c>
      <c r="C919" s="72">
        <v>2</v>
      </c>
      <c r="D919" s="72">
        <v>25</v>
      </c>
      <c r="E919" s="68">
        <v>40563</v>
      </c>
      <c r="F919" s="72">
        <v>2</v>
      </c>
      <c r="G919" s="72">
        <v>3.1</v>
      </c>
      <c r="H919" s="72">
        <v>0</v>
      </c>
      <c r="I919" s="72">
        <v>1</v>
      </c>
      <c r="J919" s="72" t="s">
        <v>2218</v>
      </c>
      <c r="K919" s="72">
        <v>5519994</v>
      </c>
      <c r="L919" s="72"/>
      <c r="M919" s="72"/>
      <c r="N919" s="68">
        <v>72686</v>
      </c>
      <c r="O919" s="68">
        <v>72686</v>
      </c>
      <c r="P919" s="68">
        <v>72686</v>
      </c>
      <c r="Q919" s="68">
        <v>72686</v>
      </c>
      <c r="R919" s="72" t="s">
        <v>5746</v>
      </c>
      <c r="S919" s="72" t="s">
        <v>3058</v>
      </c>
      <c r="T919" s="70">
        <f>IF(Exts[cTB52]=DATE(2099,1,1), 0, IF(Exts[minV]&gt;52, 1, 2))</f>
        <v>0</v>
      </c>
      <c r="U919" s="69">
        <f t="shared" si="30"/>
        <v>0</v>
      </c>
      <c r="V919" s="69">
        <f>IF(Exts[cTB60]=DATE(2099,1,1), 0, IF(Exts[minV]&gt;60.9, 1, 2))</f>
        <v>0</v>
      </c>
      <c r="W919" s="70">
        <f>IF(Exts[cTB61-67]=DATE(2099,1,1), 0, IF(Exts[minV]&gt;67.9, 1, 2))</f>
        <v>0</v>
      </c>
      <c r="X919" s="70">
        <f>IF( OR( Exts[cTB68]=DATE(2099,1,1), Exts[Mext]=0 ), 0, IF( OR( Exts[maxV]&lt;68, Exts[minV]&gt;68 ), 2, 3)  )</f>
        <v>0</v>
      </c>
      <c r="Y919" s="71">
        <f>IF(SUBTOTAL(3,Exts[avgusers]),Exts[avgusers],0)</f>
        <v>2</v>
      </c>
      <c r="Z919" s="69">
        <f ca="1">IF(SUBTOTAL(3,Exts[CurVersion]),TODAY()-Exts[CurVersion],0)</f>
        <v>3162</v>
      </c>
      <c r="AA919" s="69">
        <f>IF(Exts[cTB52]=DATE(2099,1,1), 0, Exts[cTB52]-$AA$6)</f>
        <v>0</v>
      </c>
      <c r="AB919" s="69">
        <f>IF(Exts[[#This Row],[cTB60]]=DATE(2099,1,1), 0, Exts[[#This Row],[cTB60]]-$AA$7)</f>
        <v>0</v>
      </c>
      <c r="AC919" s="69">
        <f>IF(Exts[[#This Row],[cTB68]]=DATE(2099,1,1), 0, Exts[[#This Row],[cTB68]]-$AA$8)</f>
        <v>0</v>
      </c>
      <c r="AD919" s="70">
        <f t="shared" si="31"/>
        <v>901</v>
      </c>
      <c r="AE919" s="70"/>
      <c r="AF919" s="70">
        <f>IF(Exts[[#This Row],[OID]], INDEX( Exts[], MATCH(Exts[[#This Row],[OID]],Exts[ID],0), MATCH("avgusers", Exts[#Headers],0) )+1, Exts[[#This Row],[avgusers]])</f>
        <v>2</v>
      </c>
      <c r="AG919" s="70"/>
      <c r="AH919" s="70"/>
      <c r="AI919" s="70"/>
    </row>
    <row r="920" spans="1:35" x14ac:dyDescent="0.35">
      <c r="A920" s="72">
        <v>281336</v>
      </c>
      <c r="B920" s="72" t="s">
        <v>1693</v>
      </c>
      <c r="C920" s="72">
        <v>2</v>
      </c>
      <c r="D920" s="72">
        <v>21</v>
      </c>
      <c r="E920" s="68">
        <v>40784</v>
      </c>
      <c r="F920" s="72">
        <v>3</v>
      </c>
      <c r="G920" s="72">
        <v>20</v>
      </c>
      <c r="H920" s="72">
        <v>0</v>
      </c>
      <c r="I920" s="72">
        <v>3</v>
      </c>
      <c r="J920" s="72" t="s">
        <v>1694</v>
      </c>
      <c r="K920" s="72">
        <v>5614554</v>
      </c>
      <c r="L920" s="72">
        <v>5630962</v>
      </c>
      <c r="M920" s="72">
        <v>5777409</v>
      </c>
      <c r="N920" s="68">
        <v>72686</v>
      </c>
      <c r="O920" s="68">
        <v>72686</v>
      </c>
      <c r="P920" s="68">
        <v>72686</v>
      </c>
      <c r="Q920" s="68">
        <v>72686</v>
      </c>
      <c r="R920" s="72" t="s">
        <v>5792</v>
      </c>
      <c r="S920" s="72" t="s">
        <v>5793</v>
      </c>
      <c r="T920" s="70">
        <f>IF(Exts[cTB52]=DATE(2099,1,1), 0, IF(Exts[minV]&gt;52, 1, 2))</f>
        <v>0</v>
      </c>
      <c r="U920" s="69">
        <f t="shared" si="30"/>
        <v>0</v>
      </c>
      <c r="V920" s="69">
        <f>IF(Exts[cTB60]=DATE(2099,1,1), 0, IF(Exts[minV]&gt;60.9, 1, 2))</f>
        <v>0</v>
      </c>
      <c r="W920" s="70">
        <f>IF(Exts[cTB61-67]=DATE(2099,1,1), 0, IF(Exts[minV]&gt;67.9, 1, 2))</f>
        <v>0</v>
      </c>
      <c r="X920" s="70">
        <f>IF( OR( Exts[cTB68]=DATE(2099,1,1), Exts[Mext]=0 ), 0, IF( OR( Exts[maxV]&lt;68, Exts[minV]&gt;68 ), 2, 3)  )</f>
        <v>0</v>
      </c>
      <c r="Y920" s="71">
        <f>IF(SUBTOTAL(3,Exts[avgusers]),Exts[avgusers],0)</f>
        <v>2</v>
      </c>
      <c r="Z920" s="69">
        <f ca="1">IF(SUBTOTAL(3,Exts[CurVersion]),TODAY()-Exts[CurVersion],0)</f>
        <v>2941</v>
      </c>
      <c r="AA920" s="69">
        <f>IF(Exts[cTB52]=DATE(2099,1,1), 0, Exts[cTB52]-$AA$6)</f>
        <v>0</v>
      </c>
      <c r="AB920" s="69">
        <f>IF(Exts[[#This Row],[cTB60]]=DATE(2099,1,1), 0, Exts[[#This Row],[cTB60]]-$AA$7)</f>
        <v>0</v>
      </c>
      <c r="AC920" s="69">
        <f>IF(Exts[[#This Row],[cTB68]]=DATE(2099,1,1), 0, Exts[[#This Row],[cTB68]]-$AA$8)</f>
        <v>0</v>
      </c>
      <c r="AD920" s="70">
        <f t="shared" si="31"/>
        <v>902</v>
      </c>
      <c r="AE920" s="70"/>
      <c r="AF920" s="70">
        <f>IF(Exts[[#This Row],[OID]], INDEX( Exts[], MATCH(Exts[[#This Row],[OID]],Exts[ID],0), MATCH("avgusers", Exts[#Headers],0) )+1, Exts[[#This Row],[avgusers]])</f>
        <v>2</v>
      </c>
      <c r="AG920" s="70"/>
      <c r="AH920" s="70"/>
      <c r="AI920" s="70"/>
    </row>
    <row r="921" spans="1:35" x14ac:dyDescent="0.35">
      <c r="A921" s="72">
        <v>281348</v>
      </c>
      <c r="B921" s="72" t="s">
        <v>1584</v>
      </c>
      <c r="C921" s="72">
        <v>2</v>
      </c>
      <c r="D921" s="72">
        <v>22</v>
      </c>
      <c r="E921" s="68">
        <v>40592</v>
      </c>
      <c r="F921" s="72">
        <v>2</v>
      </c>
      <c r="G921" s="72">
        <v>31</v>
      </c>
      <c r="H921" s="72">
        <v>0</v>
      </c>
      <c r="I921" s="72">
        <v>1</v>
      </c>
      <c r="J921" s="72" t="s">
        <v>1585</v>
      </c>
      <c r="K921" s="72">
        <v>194</v>
      </c>
      <c r="L921" s="72"/>
      <c r="M921" s="72"/>
      <c r="N921" s="68">
        <v>72686</v>
      </c>
      <c r="O921" s="68">
        <v>72686</v>
      </c>
      <c r="P921" s="68">
        <v>72686</v>
      </c>
      <c r="Q921" s="68">
        <v>72686</v>
      </c>
      <c r="R921" s="72" t="s">
        <v>5794</v>
      </c>
      <c r="S921" s="72" t="s">
        <v>3058</v>
      </c>
      <c r="T921" s="70">
        <f>IF(Exts[cTB52]=DATE(2099,1,1), 0, IF(Exts[minV]&gt;52, 1, 2))</f>
        <v>0</v>
      </c>
      <c r="U921" s="69">
        <f t="shared" si="30"/>
        <v>0</v>
      </c>
      <c r="V921" s="69">
        <f>IF(Exts[cTB60]=DATE(2099,1,1), 0, IF(Exts[minV]&gt;60.9, 1, 2))</f>
        <v>0</v>
      </c>
      <c r="W921" s="70">
        <f>IF(Exts[cTB61-67]=DATE(2099,1,1), 0, IF(Exts[minV]&gt;67.9, 1, 2))</f>
        <v>0</v>
      </c>
      <c r="X921" s="70">
        <f>IF( OR( Exts[cTB68]=DATE(2099,1,1), Exts[Mext]=0 ), 0, IF( OR( Exts[maxV]&lt;68, Exts[minV]&gt;68 ), 2, 3)  )</f>
        <v>0</v>
      </c>
      <c r="Y921" s="71">
        <f>IF(SUBTOTAL(3,Exts[avgusers]),Exts[avgusers],0)</f>
        <v>2</v>
      </c>
      <c r="Z921" s="69">
        <f ca="1">IF(SUBTOTAL(3,Exts[CurVersion]),TODAY()-Exts[CurVersion],0)</f>
        <v>3133</v>
      </c>
      <c r="AA921" s="69">
        <f>IF(Exts[cTB52]=DATE(2099,1,1), 0, Exts[cTB52]-$AA$6)</f>
        <v>0</v>
      </c>
      <c r="AB921" s="69">
        <f>IF(Exts[[#This Row],[cTB60]]=DATE(2099,1,1), 0, Exts[[#This Row],[cTB60]]-$AA$7)</f>
        <v>0</v>
      </c>
      <c r="AC921" s="69">
        <f>IF(Exts[[#This Row],[cTB68]]=DATE(2099,1,1), 0, Exts[[#This Row],[cTB68]]-$AA$8)</f>
        <v>0</v>
      </c>
      <c r="AD921" s="70">
        <f t="shared" si="31"/>
        <v>903</v>
      </c>
      <c r="AE921" s="70"/>
      <c r="AF921" s="70">
        <f>IF(Exts[[#This Row],[OID]], INDEX( Exts[], MATCH(Exts[[#This Row],[OID]],Exts[ID],0), MATCH("avgusers", Exts[#Headers],0) )+1, Exts[[#This Row],[avgusers]])</f>
        <v>2</v>
      </c>
      <c r="AG921" s="70"/>
      <c r="AH921" s="70"/>
      <c r="AI921" s="70"/>
    </row>
    <row r="922" spans="1:35" x14ac:dyDescent="0.35">
      <c r="A922" s="72">
        <v>316903</v>
      </c>
      <c r="B922" s="72" t="s">
        <v>1555</v>
      </c>
      <c r="C922" s="72">
        <v>2</v>
      </c>
      <c r="D922" s="72">
        <v>25</v>
      </c>
      <c r="E922" s="68">
        <v>40709</v>
      </c>
      <c r="F922" s="72">
        <v>3</v>
      </c>
      <c r="G922" s="72">
        <v>3.1</v>
      </c>
      <c r="H922" s="72">
        <v>0</v>
      </c>
      <c r="I922" s="72">
        <v>1</v>
      </c>
      <c r="J922" s="72" t="s">
        <v>1556</v>
      </c>
      <c r="K922" s="72">
        <v>5760381</v>
      </c>
      <c r="L922" s="72"/>
      <c r="M922" s="72"/>
      <c r="N922" s="68">
        <v>72686</v>
      </c>
      <c r="O922" s="68">
        <v>72686</v>
      </c>
      <c r="P922" s="68">
        <v>72686</v>
      </c>
      <c r="Q922" s="68">
        <v>72686</v>
      </c>
      <c r="R922" s="72" t="s">
        <v>5844</v>
      </c>
      <c r="S922" s="72" t="s">
        <v>5845</v>
      </c>
      <c r="T922" s="70">
        <f>IF(Exts[cTB52]=DATE(2099,1,1), 0, IF(Exts[minV]&gt;52, 1, 2))</f>
        <v>0</v>
      </c>
      <c r="U922" s="69">
        <f t="shared" si="30"/>
        <v>0</v>
      </c>
      <c r="V922" s="69">
        <f>IF(Exts[cTB60]=DATE(2099,1,1), 0, IF(Exts[minV]&gt;60.9, 1, 2))</f>
        <v>0</v>
      </c>
      <c r="W922" s="70">
        <f>IF(Exts[cTB61-67]=DATE(2099,1,1), 0, IF(Exts[minV]&gt;67.9, 1, 2))</f>
        <v>0</v>
      </c>
      <c r="X922" s="70">
        <f>IF( OR( Exts[cTB68]=DATE(2099,1,1), Exts[Mext]=0 ), 0, IF( OR( Exts[maxV]&lt;68, Exts[minV]&gt;68 ), 2, 3)  )</f>
        <v>0</v>
      </c>
      <c r="Y922" s="71">
        <f>IF(SUBTOTAL(3,Exts[avgusers]),Exts[avgusers],0)</f>
        <v>2</v>
      </c>
      <c r="Z922" s="69">
        <f ca="1">IF(SUBTOTAL(3,Exts[CurVersion]),TODAY()-Exts[CurVersion],0)</f>
        <v>3016</v>
      </c>
      <c r="AA922" s="69">
        <f>IF(Exts[cTB52]=DATE(2099,1,1), 0, Exts[cTB52]-$AA$6)</f>
        <v>0</v>
      </c>
      <c r="AB922" s="69">
        <f>IF(Exts[[#This Row],[cTB60]]=DATE(2099,1,1), 0, Exts[[#This Row],[cTB60]]-$AA$7)</f>
        <v>0</v>
      </c>
      <c r="AC922" s="69">
        <f>IF(Exts[[#This Row],[cTB68]]=DATE(2099,1,1), 0, Exts[[#This Row],[cTB68]]-$AA$8)</f>
        <v>0</v>
      </c>
      <c r="AD922" s="70">
        <f t="shared" si="31"/>
        <v>904</v>
      </c>
      <c r="AE922" s="70"/>
      <c r="AF922" s="70">
        <f>IF(Exts[[#This Row],[OID]], INDEX( Exts[], MATCH(Exts[[#This Row],[OID]],Exts[ID],0), MATCH("avgusers", Exts[#Headers],0) )+1, Exts[[#This Row],[avgusers]])</f>
        <v>2</v>
      </c>
      <c r="AG922" s="70"/>
      <c r="AH922" s="70"/>
      <c r="AI922" s="70"/>
    </row>
    <row r="923" spans="1:35" x14ac:dyDescent="0.35">
      <c r="A923" s="72">
        <v>325596</v>
      </c>
      <c r="B923" s="72" t="s">
        <v>2123</v>
      </c>
      <c r="C923" s="72">
        <v>2</v>
      </c>
      <c r="D923" s="72">
        <v>21</v>
      </c>
      <c r="E923" s="68">
        <v>40830</v>
      </c>
      <c r="F923" s="72">
        <v>3</v>
      </c>
      <c r="G923" s="72">
        <v>31</v>
      </c>
      <c r="H923" s="72">
        <v>0</v>
      </c>
      <c r="I923" s="72">
        <v>1</v>
      </c>
      <c r="J923" s="72" t="s">
        <v>1986</v>
      </c>
      <c r="K923" s="72">
        <v>5806268</v>
      </c>
      <c r="L923" s="72"/>
      <c r="M923" s="72"/>
      <c r="N923" s="68">
        <v>72686</v>
      </c>
      <c r="O923" s="68">
        <v>72686</v>
      </c>
      <c r="P923" s="68">
        <v>72686</v>
      </c>
      <c r="Q923" s="68">
        <v>72686</v>
      </c>
      <c r="R923" s="72" t="s">
        <v>5874</v>
      </c>
      <c r="S923" s="72" t="s">
        <v>5873</v>
      </c>
      <c r="T923" s="70">
        <f>IF(Exts[cTB52]=DATE(2099,1,1), 0, IF(Exts[minV]&gt;52, 1, 2))</f>
        <v>0</v>
      </c>
      <c r="U923" s="69">
        <f t="shared" si="30"/>
        <v>0</v>
      </c>
      <c r="V923" s="69">
        <f>IF(Exts[cTB60]=DATE(2099,1,1), 0, IF(Exts[minV]&gt;60.9, 1, 2))</f>
        <v>0</v>
      </c>
      <c r="W923" s="70">
        <f>IF(Exts[cTB61-67]=DATE(2099,1,1), 0, IF(Exts[minV]&gt;67.9, 1, 2))</f>
        <v>0</v>
      </c>
      <c r="X923" s="70">
        <f>IF( OR( Exts[cTB68]=DATE(2099,1,1), Exts[Mext]=0 ), 0, IF( OR( Exts[maxV]&lt;68, Exts[minV]&gt;68 ), 2, 3)  )</f>
        <v>0</v>
      </c>
      <c r="Y923" s="71">
        <f>IF(SUBTOTAL(3,Exts[avgusers]),Exts[avgusers],0)</f>
        <v>2</v>
      </c>
      <c r="Z923" s="69">
        <f ca="1">IF(SUBTOTAL(3,Exts[CurVersion]),TODAY()-Exts[CurVersion],0)</f>
        <v>2895</v>
      </c>
      <c r="AA923" s="69">
        <f>IF(Exts[cTB52]=DATE(2099,1,1), 0, Exts[cTB52]-$AA$6)</f>
        <v>0</v>
      </c>
      <c r="AB923" s="69">
        <f>IF(Exts[[#This Row],[cTB60]]=DATE(2099,1,1), 0, Exts[[#This Row],[cTB60]]-$AA$7)</f>
        <v>0</v>
      </c>
      <c r="AC923" s="69">
        <f>IF(Exts[[#This Row],[cTB68]]=DATE(2099,1,1), 0, Exts[[#This Row],[cTB68]]-$AA$8)</f>
        <v>0</v>
      </c>
      <c r="AD923" s="70">
        <f t="shared" si="31"/>
        <v>905</v>
      </c>
      <c r="AE923" s="70"/>
      <c r="AF923" s="70">
        <f>IF(Exts[[#This Row],[OID]], INDEX( Exts[], MATCH(Exts[[#This Row],[OID]],Exts[ID],0), MATCH("avgusers", Exts[#Headers],0) )+1, Exts[[#This Row],[avgusers]])</f>
        <v>2</v>
      </c>
      <c r="AG923" s="70"/>
      <c r="AH923" s="70"/>
      <c r="AI923" s="70"/>
    </row>
    <row r="924" spans="1:35" x14ac:dyDescent="0.35">
      <c r="A924" s="72">
        <v>335336</v>
      </c>
      <c r="B924" s="72" t="s">
        <v>1570</v>
      </c>
      <c r="C924" s="72">
        <v>2</v>
      </c>
      <c r="D924" s="72">
        <v>23</v>
      </c>
      <c r="E924" s="68">
        <v>40843</v>
      </c>
      <c r="F924" s="72">
        <v>3</v>
      </c>
      <c r="G924" s="72">
        <v>31</v>
      </c>
      <c r="H924" s="72">
        <v>0</v>
      </c>
      <c r="I924" s="72">
        <v>1</v>
      </c>
      <c r="J924" s="72" t="s">
        <v>2246</v>
      </c>
      <c r="K924" s="72">
        <v>5508982</v>
      </c>
      <c r="L924" s="72"/>
      <c r="M924" s="72"/>
      <c r="N924" s="68">
        <v>72686</v>
      </c>
      <c r="O924" s="68">
        <v>72686</v>
      </c>
      <c r="P924" s="68">
        <v>72686</v>
      </c>
      <c r="Q924" s="68">
        <v>72686</v>
      </c>
      <c r="R924" s="72" t="s">
        <v>5906</v>
      </c>
      <c r="S924" s="72" t="s">
        <v>3058</v>
      </c>
      <c r="T924" s="70">
        <f>IF(Exts[cTB52]=DATE(2099,1,1), 0, IF(Exts[minV]&gt;52, 1, 2))</f>
        <v>0</v>
      </c>
      <c r="U924" s="69">
        <f t="shared" si="30"/>
        <v>0</v>
      </c>
      <c r="V924" s="69">
        <f>IF(Exts[cTB60]=DATE(2099,1,1), 0, IF(Exts[minV]&gt;60.9, 1, 2))</f>
        <v>0</v>
      </c>
      <c r="W924" s="70">
        <f>IF(Exts[cTB61-67]=DATE(2099,1,1), 0, IF(Exts[minV]&gt;67.9, 1, 2))</f>
        <v>0</v>
      </c>
      <c r="X924" s="70">
        <f>IF( OR( Exts[cTB68]=DATE(2099,1,1), Exts[Mext]=0 ), 0, IF( OR( Exts[maxV]&lt;68, Exts[minV]&gt;68 ), 2, 3)  )</f>
        <v>0</v>
      </c>
      <c r="Y924" s="71">
        <f>IF(SUBTOTAL(3,Exts[avgusers]),Exts[avgusers],0)</f>
        <v>2</v>
      </c>
      <c r="Z924" s="69">
        <f ca="1">IF(SUBTOTAL(3,Exts[CurVersion]),TODAY()-Exts[CurVersion],0)</f>
        <v>2882</v>
      </c>
      <c r="AA924" s="69">
        <f>IF(Exts[cTB52]=DATE(2099,1,1), 0, Exts[cTB52]-$AA$6)</f>
        <v>0</v>
      </c>
      <c r="AB924" s="69">
        <f>IF(Exts[[#This Row],[cTB60]]=DATE(2099,1,1), 0, Exts[[#This Row],[cTB60]]-$AA$7)</f>
        <v>0</v>
      </c>
      <c r="AC924" s="69">
        <f>IF(Exts[[#This Row],[cTB68]]=DATE(2099,1,1), 0, Exts[[#This Row],[cTB68]]-$AA$8)</f>
        <v>0</v>
      </c>
      <c r="AD924" s="70">
        <f t="shared" si="31"/>
        <v>906</v>
      </c>
      <c r="AE924" s="70"/>
      <c r="AF924" s="70">
        <f>IF(Exts[[#This Row],[OID]], INDEX( Exts[], MATCH(Exts[[#This Row],[OID]],Exts[ID],0), MATCH("avgusers", Exts[#Headers],0) )+1, Exts[[#This Row],[avgusers]])</f>
        <v>2</v>
      </c>
      <c r="AG924" s="70"/>
      <c r="AH924" s="70"/>
      <c r="AI924" s="70"/>
    </row>
    <row r="925" spans="1:35" x14ac:dyDescent="0.35">
      <c r="A925" s="72">
        <v>336735</v>
      </c>
      <c r="B925" s="72" t="s">
        <v>1580</v>
      </c>
      <c r="C925" s="72">
        <v>2</v>
      </c>
      <c r="D925" s="72">
        <v>22</v>
      </c>
      <c r="E925" s="68">
        <v>40885</v>
      </c>
      <c r="F925" s="72">
        <v>6</v>
      </c>
      <c r="G925" s="72">
        <v>19</v>
      </c>
      <c r="H925" s="72">
        <v>0</v>
      </c>
      <c r="I925" s="72">
        <v>1</v>
      </c>
      <c r="J925" s="72" t="s">
        <v>1581</v>
      </c>
      <c r="K925" s="72">
        <v>5724175</v>
      </c>
      <c r="L925" s="72"/>
      <c r="M925" s="72"/>
      <c r="N925" s="68">
        <v>72686</v>
      </c>
      <c r="O925" s="68">
        <v>72686</v>
      </c>
      <c r="P925" s="68">
        <v>72686</v>
      </c>
      <c r="Q925" s="68">
        <v>72686</v>
      </c>
      <c r="R925" s="72" t="s">
        <v>5909</v>
      </c>
      <c r="S925" s="72" t="s">
        <v>3058</v>
      </c>
      <c r="T925" s="70">
        <f>IF(Exts[cTB52]=DATE(2099,1,1), 0, IF(Exts[minV]&gt;52, 1, 2))</f>
        <v>0</v>
      </c>
      <c r="U925" s="69">
        <f t="shared" si="30"/>
        <v>0</v>
      </c>
      <c r="V925" s="69">
        <f>IF(Exts[cTB60]=DATE(2099,1,1), 0, IF(Exts[minV]&gt;60.9, 1, 2))</f>
        <v>0</v>
      </c>
      <c r="W925" s="70">
        <f>IF(Exts[cTB61-67]=DATE(2099,1,1), 0, IF(Exts[minV]&gt;67.9, 1, 2))</f>
        <v>0</v>
      </c>
      <c r="X925" s="70">
        <f>IF( OR( Exts[cTB68]=DATE(2099,1,1), Exts[Mext]=0 ), 0, IF( OR( Exts[maxV]&lt;68, Exts[minV]&gt;68 ), 2, 3)  )</f>
        <v>0</v>
      </c>
      <c r="Y925" s="71">
        <f>IF(SUBTOTAL(3,Exts[avgusers]),Exts[avgusers],0)</f>
        <v>2</v>
      </c>
      <c r="Z925" s="69">
        <f ca="1">IF(SUBTOTAL(3,Exts[CurVersion]),TODAY()-Exts[CurVersion],0)</f>
        <v>2840</v>
      </c>
      <c r="AA925" s="69">
        <f>IF(Exts[cTB52]=DATE(2099,1,1), 0, Exts[cTB52]-$AA$6)</f>
        <v>0</v>
      </c>
      <c r="AB925" s="69">
        <f>IF(Exts[[#This Row],[cTB60]]=DATE(2099,1,1), 0, Exts[[#This Row],[cTB60]]-$AA$7)</f>
        <v>0</v>
      </c>
      <c r="AC925" s="69">
        <f>IF(Exts[[#This Row],[cTB68]]=DATE(2099,1,1), 0, Exts[[#This Row],[cTB68]]-$AA$8)</f>
        <v>0</v>
      </c>
      <c r="AD925" s="70">
        <f t="shared" si="31"/>
        <v>907</v>
      </c>
      <c r="AE925" s="70"/>
      <c r="AF925" s="70">
        <f>IF(Exts[[#This Row],[OID]], INDEX( Exts[], MATCH(Exts[[#This Row],[OID]],Exts[ID],0), MATCH("avgusers", Exts[#Headers],0) )+1, Exts[[#This Row],[avgusers]])</f>
        <v>2</v>
      </c>
      <c r="AG925" s="70"/>
      <c r="AH925" s="70"/>
      <c r="AI925" s="70"/>
    </row>
    <row r="926" spans="1:35" x14ac:dyDescent="0.35">
      <c r="A926" s="72">
        <v>337048</v>
      </c>
      <c r="B926" s="72" t="s">
        <v>1563</v>
      </c>
      <c r="C926" s="72">
        <v>2</v>
      </c>
      <c r="D926" s="72">
        <v>24</v>
      </c>
      <c r="E926" s="68">
        <v>42504</v>
      </c>
      <c r="F926" s="72">
        <v>2</v>
      </c>
      <c r="G926" s="72">
        <v>50</v>
      </c>
      <c r="H926" s="72">
        <v>0</v>
      </c>
      <c r="I926" s="72">
        <v>1</v>
      </c>
      <c r="J926" s="72" t="s">
        <v>1564</v>
      </c>
      <c r="K926" s="72">
        <v>5870480</v>
      </c>
      <c r="L926" s="72"/>
      <c r="M926" s="72"/>
      <c r="N926" s="68">
        <v>72686</v>
      </c>
      <c r="O926" s="68">
        <v>72686</v>
      </c>
      <c r="P926" s="68">
        <v>72686</v>
      </c>
      <c r="Q926" s="68">
        <v>72686</v>
      </c>
      <c r="R926" s="72" t="s">
        <v>5915</v>
      </c>
      <c r="S926" s="72" t="s">
        <v>3058</v>
      </c>
      <c r="T926" s="70">
        <f>IF(Exts[cTB52]=DATE(2099,1,1), 0, IF(Exts[minV]&gt;52, 1, 2))</f>
        <v>0</v>
      </c>
      <c r="U926" s="69">
        <f t="shared" si="30"/>
        <v>0</v>
      </c>
      <c r="V926" s="69">
        <f>IF(Exts[cTB60]=DATE(2099,1,1), 0, IF(Exts[minV]&gt;60.9, 1, 2))</f>
        <v>0</v>
      </c>
      <c r="W926" s="70">
        <f>IF(Exts[cTB61-67]=DATE(2099,1,1), 0, IF(Exts[minV]&gt;67.9, 1, 2))</f>
        <v>0</v>
      </c>
      <c r="X926" s="70">
        <f>IF( OR( Exts[cTB68]=DATE(2099,1,1), Exts[Mext]=0 ), 0, IF( OR( Exts[maxV]&lt;68, Exts[minV]&gt;68 ), 2, 3)  )</f>
        <v>0</v>
      </c>
      <c r="Y926" s="71">
        <f>IF(SUBTOTAL(3,Exts[avgusers]),Exts[avgusers],0)</f>
        <v>2</v>
      </c>
      <c r="Z926" s="69">
        <f ca="1">IF(SUBTOTAL(3,Exts[CurVersion]),TODAY()-Exts[CurVersion],0)</f>
        <v>1221</v>
      </c>
      <c r="AA926" s="69">
        <f>IF(Exts[cTB52]=DATE(2099,1,1), 0, Exts[cTB52]-$AA$6)</f>
        <v>0</v>
      </c>
      <c r="AB926" s="69">
        <f>IF(Exts[[#This Row],[cTB60]]=DATE(2099,1,1), 0, Exts[[#This Row],[cTB60]]-$AA$7)</f>
        <v>0</v>
      </c>
      <c r="AC926" s="69">
        <f>IF(Exts[[#This Row],[cTB68]]=DATE(2099,1,1), 0, Exts[[#This Row],[cTB68]]-$AA$8)</f>
        <v>0</v>
      </c>
      <c r="AD926" s="70">
        <f t="shared" si="31"/>
        <v>908</v>
      </c>
      <c r="AE926" s="70"/>
      <c r="AF926" s="70">
        <f>IF(Exts[[#This Row],[OID]], INDEX( Exts[], MATCH(Exts[[#This Row],[OID]],Exts[ID],0), MATCH("avgusers", Exts[#Headers],0) )+1, Exts[[#This Row],[avgusers]])</f>
        <v>2</v>
      </c>
      <c r="AG926" s="70"/>
      <c r="AH926" s="70"/>
      <c r="AI926" s="70"/>
    </row>
    <row r="927" spans="1:35" x14ac:dyDescent="0.35">
      <c r="A927" s="72">
        <v>344844</v>
      </c>
      <c r="B927" s="72" t="s">
        <v>2221</v>
      </c>
      <c r="C927" s="72">
        <v>2</v>
      </c>
      <c r="D927" s="72">
        <v>21</v>
      </c>
      <c r="E927" s="68">
        <v>42357</v>
      </c>
      <c r="F927" s="72">
        <v>10</v>
      </c>
      <c r="G927" s="72">
        <v>10</v>
      </c>
      <c r="H927" s="72">
        <v>0</v>
      </c>
      <c r="I927" s="72">
        <v>1</v>
      </c>
      <c r="J927" s="72" t="s">
        <v>1097</v>
      </c>
      <c r="K927" s="72">
        <v>5489124</v>
      </c>
      <c r="L927" s="72"/>
      <c r="M927" s="72"/>
      <c r="N927" s="68">
        <v>72686</v>
      </c>
      <c r="O927" s="68">
        <v>72686</v>
      </c>
      <c r="P927" s="68">
        <v>72686</v>
      </c>
      <c r="Q927" s="68">
        <v>72686</v>
      </c>
      <c r="R927" s="72" t="s">
        <v>5930</v>
      </c>
      <c r="S927" s="72" t="s">
        <v>3058</v>
      </c>
      <c r="T927" s="70">
        <f>IF(Exts[cTB52]=DATE(2099,1,1), 0, IF(Exts[minV]&gt;52, 1, 2))</f>
        <v>0</v>
      </c>
      <c r="U927" s="69">
        <f t="shared" si="30"/>
        <v>0</v>
      </c>
      <c r="V927" s="69">
        <f>IF(Exts[cTB60]=DATE(2099,1,1), 0, IF(Exts[minV]&gt;60.9, 1, 2))</f>
        <v>0</v>
      </c>
      <c r="W927" s="70">
        <f>IF(Exts[cTB61-67]=DATE(2099,1,1), 0, IF(Exts[minV]&gt;67.9, 1, 2))</f>
        <v>0</v>
      </c>
      <c r="X927" s="70">
        <f>IF( OR( Exts[cTB68]=DATE(2099,1,1), Exts[Mext]=0 ), 0, IF( OR( Exts[maxV]&lt;68, Exts[minV]&gt;68 ), 2, 3)  )</f>
        <v>0</v>
      </c>
      <c r="Y927" s="71">
        <f>IF(SUBTOTAL(3,Exts[avgusers]),Exts[avgusers],0)</f>
        <v>2</v>
      </c>
      <c r="Z927" s="69">
        <f ca="1">IF(SUBTOTAL(3,Exts[CurVersion]),TODAY()-Exts[CurVersion],0)</f>
        <v>1368</v>
      </c>
      <c r="AA927" s="69">
        <f>IF(Exts[cTB52]=DATE(2099,1,1), 0, Exts[cTB52]-$AA$6)</f>
        <v>0</v>
      </c>
      <c r="AB927" s="69">
        <f>IF(Exts[[#This Row],[cTB60]]=DATE(2099,1,1), 0, Exts[[#This Row],[cTB60]]-$AA$7)</f>
        <v>0</v>
      </c>
      <c r="AC927" s="69">
        <f>IF(Exts[[#This Row],[cTB68]]=DATE(2099,1,1), 0, Exts[[#This Row],[cTB68]]-$AA$8)</f>
        <v>0</v>
      </c>
      <c r="AD927" s="70">
        <f t="shared" si="31"/>
        <v>909</v>
      </c>
      <c r="AE927" s="70"/>
      <c r="AF927" s="70">
        <f>IF(Exts[[#This Row],[OID]], INDEX( Exts[], MATCH(Exts[[#This Row],[OID]],Exts[ID],0), MATCH("avgusers", Exts[#Headers],0) )+1, Exts[[#This Row],[avgusers]])</f>
        <v>2</v>
      </c>
      <c r="AG927" s="70"/>
      <c r="AH927" s="70"/>
      <c r="AI927" s="70"/>
    </row>
    <row r="928" spans="1:35" x14ac:dyDescent="0.35">
      <c r="A928" s="72">
        <v>353304</v>
      </c>
      <c r="B928" s="72" t="s">
        <v>1415</v>
      </c>
      <c r="C928" s="72">
        <v>2</v>
      </c>
      <c r="D928" s="72">
        <v>21</v>
      </c>
      <c r="E928" s="68">
        <v>40933</v>
      </c>
      <c r="F928" s="72">
        <v>3</v>
      </c>
      <c r="G928" s="72">
        <v>31</v>
      </c>
      <c r="H928" s="72">
        <v>0</v>
      </c>
      <c r="I928" s="72">
        <v>1</v>
      </c>
      <c r="J928" s="72" t="s">
        <v>1416</v>
      </c>
      <c r="K928" s="72">
        <v>5999585</v>
      </c>
      <c r="L928" s="72"/>
      <c r="M928" s="72"/>
      <c r="N928" s="68">
        <v>72686</v>
      </c>
      <c r="O928" s="68">
        <v>72686</v>
      </c>
      <c r="P928" s="68">
        <v>72686</v>
      </c>
      <c r="Q928" s="68">
        <v>72686</v>
      </c>
      <c r="R928" s="72" t="s">
        <v>5956</v>
      </c>
      <c r="S928" s="72" t="s">
        <v>3058</v>
      </c>
      <c r="T928" s="70">
        <f>IF(Exts[cTB52]=DATE(2099,1,1), 0, IF(Exts[minV]&gt;52, 1, 2))</f>
        <v>0</v>
      </c>
      <c r="U928" s="69">
        <f t="shared" si="30"/>
        <v>0</v>
      </c>
      <c r="V928" s="69">
        <f>IF(Exts[cTB60]=DATE(2099,1,1), 0, IF(Exts[minV]&gt;60.9, 1, 2))</f>
        <v>0</v>
      </c>
      <c r="W928" s="70">
        <f>IF(Exts[cTB61-67]=DATE(2099,1,1), 0, IF(Exts[minV]&gt;67.9, 1, 2))</f>
        <v>0</v>
      </c>
      <c r="X928" s="70">
        <f>IF( OR( Exts[cTB68]=DATE(2099,1,1), Exts[Mext]=0 ), 0, IF( OR( Exts[maxV]&lt;68, Exts[minV]&gt;68 ), 2, 3)  )</f>
        <v>0</v>
      </c>
      <c r="Y928" s="71">
        <f>IF(SUBTOTAL(3,Exts[avgusers]),Exts[avgusers],0)</f>
        <v>2</v>
      </c>
      <c r="Z928" s="69">
        <f ca="1">IF(SUBTOTAL(3,Exts[CurVersion]),TODAY()-Exts[CurVersion],0)</f>
        <v>2792</v>
      </c>
      <c r="AA928" s="69">
        <f>IF(Exts[cTB52]=DATE(2099,1,1), 0, Exts[cTB52]-$AA$6)</f>
        <v>0</v>
      </c>
      <c r="AB928" s="69">
        <f>IF(Exts[[#This Row],[cTB60]]=DATE(2099,1,1), 0, Exts[[#This Row],[cTB60]]-$AA$7)</f>
        <v>0</v>
      </c>
      <c r="AC928" s="69">
        <f>IF(Exts[[#This Row],[cTB68]]=DATE(2099,1,1), 0, Exts[[#This Row],[cTB68]]-$AA$8)</f>
        <v>0</v>
      </c>
      <c r="AD928" s="70">
        <f t="shared" si="31"/>
        <v>910</v>
      </c>
      <c r="AE928" s="70"/>
      <c r="AF928" s="70">
        <f>IF(Exts[[#This Row],[OID]], INDEX( Exts[], MATCH(Exts[[#This Row],[OID]],Exts[ID],0), MATCH("avgusers", Exts[#Headers],0) )+1, Exts[[#This Row],[avgusers]])</f>
        <v>2</v>
      </c>
      <c r="AG928" s="70"/>
      <c r="AH928" s="70"/>
      <c r="AI928" s="70"/>
    </row>
    <row r="929" spans="1:35" x14ac:dyDescent="0.35">
      <c r="A929" s="72">
        <v>372910</v>
      </c>
      <c r="B929" s="72" t="s">
        <v>755</v>
      </c>
      <c r="C929" s="72">
        <v>2</v>
      </c>
      <c r="D929" s="72">
        <v>89</v>
      </c>
      <c r="E929" s="68">
        <v>41836</v>
      </c>
      <c r="F929" s="72">
        <v>13</v>
      </c>
      <c r="G929" s="72">
        <v>33</v>
      </c>
      <c r="H929" s="72">
        <v>0</v>
      </c>
      <c r="I929" s="72">
        <v>1</v>
      </c>
      <c r="J929" s="72" t="s">
        <v>383</v>
      </c>
      <c r="K929" s="72">
        <v>6208811</v>
      </c>
      <c r="L929" s="72"/>
      <c r="M929" s="72"/>
      <c r="N929" s="68">
        <v>72686</v>
      </c>
      <c r="O929" s="68">
        <v>72686</v>
      </c>
      <c r="P929" s="68">
        <v>72686</v>
      </c>
      <c r="Q929" s="68">
        <v>72686</v>
      </c>
      <c r="R929" s="72" t="s">
        <v>6027</v>
      </c>
      <c r="S929" s="72" t="s">
        <v>3058</v>
      </c>
      <c r="T929" s="70">
        <f>IF(Exts[cTB52]=DATE(2099,1,1), 0, IF(Exts[minV]&gt;52, 1, 2))</f>
        <v>0</v>
      </c>
      <c r="U929" s="69">
        <f t="shared" si="30"/>
        <v>0</v>
      </c>
      <c r="V929" s="69">
        <f>IF(Exts[cTB60]=DATE(2099,1,1), 0, IF(Exts[minV]&gt;60.9, 1, 2))</f>
        <v>0</v>
      </c>
      <c r="W929" s="70">
        <f>IF(Exts[cTB61-67]=DATE(2099,1,1), 0, IF(Exts[minV]&gt;67.9, 1, 2))</f>
        <v>0</v>
      </c>
      <c r="X929" s="70">
        <f>IF( OR( Exts[cTB68]=DATE(2099,1,1), Exts[Mext]=0 ), 0, IF( OR( Exts[maxV]&lt;68, Exts[minV]&gt;68 ), 2, 3)  )</f>
        <v>0</v>
      </c>
      <c r="Y929" s="71">
        <f>IF(SUBTOTAL(3,Exts[avgusers]),Exts[avgusers],0)</f>
        <v>2</v>
      </c>
      <c r="Z929" s="69">
        <f ca="1">IF(SUBTOTAL(3,Exts[CurVersion]),TODAY()-Exts[CurVersion],0)</f>
        <v>1889</v>
      </c>
      <c r="AA929" s="69">
        <f>IF(Exts[cTB52]=DATE(2099,1,1), 0, Exts[cTB52]-$AA$6)</f>
        <v>0</v>
      </c>
      <c r="AB929" s="69">
        <f>IF(Exts[[#This Row],[cTB60]]=DATE(2099,1,1), 0, Exts[[#This Row],[cTB60]]-$AA$7)</f>
        <v>0</v>
      </c>
      <c r="AC929" s="69">
        <f>IF(Exts[[#This Row],[cTB68]]=DATE(2099,1,1), 0, Exts[[#This Row],[cTB68]]-$AA$8)</f>
        <v>0</v>
      </c>
      <c r="AD929" s="70">
        <f t="shared" si="31"/>
        <v>911</v>
      </c>
      <c r="AE929" s="70"/>
      <c r="AF929" s="70">
        <f>IF(Exts[[#This Row],[OID]], INDEX( Exts[], MATCH(Exts[[#This Row],[OID]],Exts[ID],0), MATCH("avgusers", Exts[#Headers],0) )+1, Exts[[#This Row],[avgusers]])</f>
        <v>2</v>
      </c>
      <c r="AG929" s="70"/>
      <c r="AH929" s="70"/>
      <c r="AI929" s="70"/>
    </row>
    <row r="930" spans="1:35" x14ac:dyDescent="0.35">
      <c r="A930" s="72">
        <v>405369</v>
      </c>
      <c r="B930" s="72" t="s">
        <v>1519</v>
      </c>
      <c r="C930" s="72">
        <v>2</v>
      </c>
      <c r="D930" s="72">
        <v>23</v>
      </c>
      <c r="E930" s="68">
        <v>41224</v>
      </c>
      <c r="F930" s="72">
        <v>13</v>
      </c>
      <c r="G930" s="72">
        <v>31</v>
      </c>
      <c r="H930" s="72">
        <v>0</v>
      </c>
      <c r="I930" s="72">
        <v>1</v>
      </c>
      <c r="J930" s="72" t="s">
        <v>1520</v>
      </c>
      <c r="K930" s="72">
        <v>6240114</v>
      </c>
      <c r="L930" s="72"/>
      <c r="M930" s="72"/>
      <c r="N930" s="68">
        <v>72686</v>
      </c>
      <c r="O930" s="68">
        <v>72686</v>
      </c>
      <c r="P930" s="68">
        <v>72686</v>
      </c>
      <c r="Q930" s="68">
        <v>72686</v>
      </c>
      <c r="R930" s="72" t="s">
        <v>6111</v>
      </c>
      <c r="S930" s="72" t="s">
        <v>3058</v>
      </c>
      <c r="T930" s="70">
        <f>IF(Exts[cTB52]=DATE(2099,1,1), 0, IF(Exts[minV]&gt;52, 1, 2))</f>
        <v>0</v>
      </c>
      <c r="U930" s="69">
        <f t="shared" si="30"/>
        <v>0</v>
      </c>
      <c r="V930" s="69">
        <f>IF(Exts[cTB60]=DATE(2099,1,1), 0, IF(Exts[minV]&gt;60.9, 1, 2))</f>
        <v>0</v>
      </c>
      <c r="W930" s="70">
        <f>IF(Exts[cTB61-67]=DATE(2099,1,1), 0, IF(Exts[minV]&gt;67.9, 1, 2))</f>
        <v>0</v>
      </c>
      <c r="X930" s="70">
        <f>IF( OR( Exts[cTB68]=DATE(2099,1,1), Exts[Mext]=0 ), 0, IF( OR( Exts[maxV]&lt;68, Exts[minV]&gt;68 ), 2, 3)  )</f>
        <v>0</v>
      </c>
      <c r="Y930" s="71">
        <f>IF(SUBTOTAL(3,Exts[avgusers]),Exts[avgusers],0)</f>
        <v>2</v>
      </c>
      <c r="Z930" s="69">
        <f ca="1">IF(SUBTOTAL(3,Exts[CurVersion]),TODAY()-Exts[CurVersion],0)</f>
        <v>2501</v>
      </c>
      <c r="AA930" s="69">
        <f>IF(Exts[cTB52]=DATE(2099,1,1), 0, Exts[cTB52]-$AA$6)</f>
        <v>0</v>
      </c>
      <c r="AB930" s="69">
        <f>IF(Exts[[#This Row],[cTB60]]=DATE(2099,1,1), 0, Exts[[#This Row],[cTB60]]-$AA$7)</f>
        <v>0</v>
      </c>
      <c r="AC930" s="69">
        <f>IF(Exts[[#This Row],[cTB68]]=DATE(2099,1,1), 0, Exts[[#This Row],[cTB68]]-$AA$8)</f>
        <v>0</v>
      </c>
      <c r="AD930" s="70">
        <f t="shared" si="31"/>
        <v>912</v>
      </c>
      <c r="AE930" s="70"/>
      <c r="AF930" s="70">
        <f>IF(Exts[[#This Row],[OID]], INDEX( Exts[], MATCH(Exts[[#This Row],[OID]],Exts[ID],0), MATCH("avgusers", Exts[#Headers],0) )+1, Exts[[#This Row],[avgusers]])</f>
        <v>2</v>
      </c>
      <c r="AG930" s="70"/>
      <c r="AH930" s="70"/>
      <c r="AI930" s="70"/>
    </row>
    <row r="931" spans="1:35" x14ac:dyDescent="0.35">
      <c r="A931" s="72">
        <v>423110</v>
      </c>
      <c r="B931" s="72" t="s">
        <v>1561</v>
      </c>
      <c r="C931" s="72">
        <v>2</v>
      </c>
      <c r="D931" s="72">
        <v>24</v>
      </c>
      <c r="E931" s="68">
        <v>41331</v>
      </c>
      <c r="F931" s="72">
        <v>3.1</v>
      </c>
      <c r="G931" s="72">
        <v>24</v>
      </c>
      <c r="H931" s="72">
        <v>0</v>
      </c>
      <c r="I931" s="72">
        <v>1</v>
      </c>
      <c r="J931" s="72" t="s">
        <v>1562</v>
      </c>
      <c r="K931" s="72">
        <v>3026617</v>
      </c>
      <c r="L931" s="72"/>
      <c r="M931" s="72"/>
      <c r="N931" s="68">
        <v>72686</v>
      </c>
      <c r="O931" s="68">
        <v>72686</v>
      </c>
      <c r="P931" s="68">
        <v>72686</v>
      </c>
      <c r="Q931" s="68">
        <v>72686</v>
      </c>
      <c r="R931" s="72" t="s">
        <v>6156</v>
      </c>
      <c r="S931" s="72" t="s">
        <v>3058</v>
      </c>
      <c r="T931" s="70">
        <f>IF(Exts[cTB52]=DATE(2099,1,1), 0, IF(Exts[minV]&gt;52, 1, 2))</f>
        <v>0</v>
      </c>
      <c r="U931" s="69">
        <f t="shared" si="30"/>
        <v>0</v>
      </c>
      <c r="V931" s="69">
        <f>IF(Exts[cTB60]=DATE(2099,1,1), 0, IF(Exts[minV]&gt;60.9, 1, 2))</f>
        <v>0</v>
      </c>
      <c r="W931" s="70">
        <f>IF(Exts[cTB61-67]=DATE(2099,1,1), 0, IF(Exts[minV]&gt;67.9, 1, 2))</f>
        <v>0</v>
      </c>
      <c r="X931" s="70">
        <f>IF( OR( Exts[cTB68]=DATE(2099,1,1), Exts[Mext]=0 ), 0, IF( OR( Exts[maxV]&lt;68, Exts[minV]&gt;68 ), 2, 3)  )</f>
        <v>0</v>
      </c>
      <c r="Y931" s="71">
        <f>IF(SUBTOTAL(3,Exts[avgusers]),Exts[avgusers],0)</f>
        <v>2</v>
      </c>
      <c r="Z931" s="69">
        <f ca="1">IF(SUBTOTAL(3,Exts[CurVersion]),TODAY()-Exts[CurVersion],0)</f>
        <v>2394</v>
      </c>
      <c r="AA931" s="69">
        <f>IF(Exts[cTB52]=DATE(2099,1,1), 0, Exts[cTB52]-$AA$6)</f>
        <v>0</v>
      </c>
      <c r="AB931" s="69">
        <f>IF(Exts[[#This Row],[cTB60]]=DATE(2099,1,1), 0, Exts[[#This Row],[cTB60]]-$AA$7)</f>
        <v>0</v>
      </c>
      <c r="AC931" s="69">
        <f>IF(Exts[[#This Row],[cTB68]]=DATE(2099,1,1), 0, Exts[[#This Row],[cTB68]]-$AA$8)</f>
        <v>0</v>
      </c>
      <c r="AD931" s="70">
        <f t="shared" si="31"/>
        <v>913</v>
      </c>
      <c r="AE931" s="70"/>
      <c r="AF931" s="70">
        <f>IF(Exts[[#This Row],[OID]], INDEX( Exts[], MATCH(Exts[[#This Row],[OID]],Exts[ID],0), MATCH("avgusers", Exts[#Headers],0) )+1, Exts[[#This Row],[avgusers]])</f>
        <v>2</v>
      </c>
      <c r="AG931" s="70"/>
      <c r="AH931" s="70"/>
      <c r="AI931" s="70"/>
    </row>
    <row r="932" spans="1:35" x14ac:dyDescent="0.35">
      <c r="A932" s="72">
        <v>423184</v>
      </c>
      <c r="B932" s="72" t="s">
        <v>1505</v>
      </c>
      <c r="C932" s="72">
        <v>2</v>
      </c>
      <c r="D932" s="72">
        <v>27</v>
      </c>
      <c r="E932" s="68">
        <v>41344</v>
      </c>
      <c r="F932" s="72">
        <v>3</v>
      </c>
      <c r="G932" s="72">
        <v>31</v>
      </c>
      <c r="H932" s="72">
        <v>0</v>
      </c>
      <c r="I932" s="72">
        <v>1</v>
      </c>
      <c r="J932" s="72" t="s">
        <v>1506</v>
      </c>
      <c r="K932" s="72">
        <v>66510</v>
      </c>
      <c r="L932" s="72"/>
      <c r="M932" s="72"/>
      <c r="N932" s="68">
        <v>72686</v>
      </c>
      <c r="O932" s="68">
        <v>72686</v>
      </c>
      <c r="P932" s="68">
        <v>72686</v>
      </c>
      <c r="Q932" s="68">
        <v>72686</v>
      </c>
      <c r="R932" s="72" t="s">
        <v>6157</v>
      </c>
      <c r="S932" s="72" t="s">
        <v>6799</v>
      </c>
      <c r="T932" s="70">
        <f>IF(Exts[cTB52]=DATE(2099,1,1), 0, IF(Exts[minV]&gt;52, 1, 2))</f>
        <v>0</v>
      </c>
      <c r="U932" s="69">
        <f t="shared" si="30"/>
        <v>0</v>
      </c>
      <c r="V932" s="69">
        <f>IF(Exts[cTB60]=DATE(2099,1,1), 0, IF(Exts[minV]&gt;60.9, 1, 2))</f>
        <v>0</v>
      </c>
      <c r="W932" s="70">
        <f>IF(Exts[cTB61-67]=DATE(2099,1,1), 0, IF(Exts[minV]&gt;67.9, 1, 2))</f>
        <v>0</v>
      </c>
      <c r="X932" s="70">
        <f>IF( OR( Exts[cTB68]=DATE(2099,1,1), Exts[Mext]=0 ), 0, IF( OR( Exts[maxV]&lt;68, Exts[minV]&gt;68 ), 2, 3)  )</f>
        <v>0</v>
      </c>
      <c r="Y932" s="71">
        <f>IF(SUBTOTAL(3,Exts[avgusers]),Exts[avgusers],0)</f>
        <v>2</v>
      </c>
      <c r="Z932" s="69">
        <f ca="1">IF(SUBTOTAL(3,Exts[CurVersion]),TODAY()-Exts[CurVersion],0)</f>
        <v>2381</v>
      </c>
      <c r="AA932" s="69">
        <f>IF(Exts[cTB52]=DATE(2099,1,1), 0, Exts[cTB52]-$AA$6)</f>
        <v>0</v>
      </c>
      <c r="AB932" s="69">
        <f>IF(Exts[[#This Row],[cTB60]]=DATE(2099,1,1), 0, Exts[[#This Row],[cTB60]]-$AA$7)</f>
        <v>0</v>
      </c>
      <c r="AC932" s="69">
        <f>IF(Exts[[#This Row],[cTB68]]=DATE(2099,1,1), 0, Exts[[#This Row],[cTB68]]-$AA$8)</f>
        <v>0</v>
      </c>
      <c r="AD932" s="70">
        <f t="shared" si="31"/>
        <v>914</v>
      </c>
      <c r="AE932" s="70"/>
      <c r="AF932" s="70">
        <f>IF(Exts[[#This Row],[OID]], INDEX( Exts[], MATCH(Exts[[#This Row],[OID]],Exts[ID],0), MATCH("avgusers", Exts[#Headers],0) )+1, Exts[[#This Row],[avgusers]])</f>
        <v>2</v>
      </c>
      <c r="AG932" s="70"/>
      <c r="AH932" s="70"/>
      <c r="AI932" s="70"/>
    </row>
    <row r="933" spans="1:35" x14ac:dyDescent="0.35">
      <c r="A933" s="72">
        <v>459121</v>
      </c>
      <c r="B933" s="72" t="s">
        <v>1619</v>
      </c>
      <c r="C933" s="72">
        <v>2</v>
      </c>
      <c r="D933" s="72">
        <v>28</v>
      </c>
      <c r="E933" s="68">
        <v>42907</v>
      </c>
      <c r="F933" s="72">
        <v>1.5</v>
      </c>
      <c r="G933" s="72">
        <v>38</v>
      </c>
      <c r="H933" s="72">
        <v>0</v>
      </c>
      <c r="I933" s="72">
        <v>1</v>
      </c>
      <c r="J933" s="72" t="s">
        <v>1620</v>
      </c>
      <c r="K933" s="72">
        <v>10202057</v>
      </c>
      <c r="L933" s="72"/>
      <c r="M933" s="72"/>
      <c r="N933" s="68">
        <v>72686</v>
      </c>
      <c r="O933" s="68">
        <v>72686</v>
      </c>
      <c r="P933" s="68">
        <v>72686</v>
      </c>
      <c r="Q933" s="68">
        <v>72686</v>
      </c>
      <c r="R933" s="72" t="s">
        <v>6213</v>
      </c>
      <c r="S933" s="72" t="s">
        <v>6214</v>
      </c>
      <c r="T933" s="70">
        <f>IF(Exts[cTB52]=DATE(2099,1,1), 0, IF(Exts[minV]&gt;52, 1, 2))</f>
        <v>0</v>
      </c>
      <c r="U933" s="69">
        <f t="shared" si="30"/>
        <v>0</v>
      </c>
      <c r="V933" s="69">
        <f>IF(Exts[cTB60]=DATE(2099,1,1), 0, IF(Exts[minV]&gt;60.9, 1, 2))</f>
        <v>0</v>
      </c>
      <c r="W933" s="70">
        <f>IF(Exts[cTB61-67]=DATE(2099,1,1), 0, IF(Exts[minV]&gt;67.9, 1, 2))</f>
        <v>0</v>
      </c>
      <c r="X933" s="70">
        <f>IF( OR( Exts[cTB68]=DATE(2099,1,1), Exts[Mext]=0 ), 0, IF( OR( Exts[maxV]&lt;68, Exts[minV]&gt;68 ), 2, 3)  )</f>
        <v>0</v>
      </c>
      <c r="Y933" s="71">
        <f>IF(SUBTOTAL(3,Exts[avgusers]),Exts[avgusers],0)</f>
        <v>2</v>
      </c>
      <c r="Z933" s="69">
        <f ca="1">IF(SUBTOTAL(3,Exts[CurVersion]),TODAY()-Exts[CurVersion],0)</f>
        <v>818</v>
      </c>
      <c r="AA933" s="69">
        <f>IF(Exts[cTB52]=DATE(2099,1,1), 0, Exts[cTB52]-$AA$6)</f>
        <v>0</v>
      </c>
      <c r="AB933" s="69">
        <f>IF(Exts[[#This Row],[cTB60]]=DATE(2099,1,1), 0, Exts[[#This Row],[cTB60]]-$AA$7)</f>
        <v>0</v>
      </c>
      <c r="AC933" s="69">
        <f>IF(Exts[[#This Row],[cTB68]]=DATE(2099,1,1), 0, Exts[[#This Row],[cTB68]]-$AA$8)</f>
        <v>0</v>
      </c>
      <c r="AD933" s="70">
        <f t="shared" si="31"/>
        <v>915</v>
      </c>
      <c r="AE933" s="70"/>
      <c r="AF933" s="70">
        <f>IF(Exts[[#This Row],[OID]], INDEX( Exts[], MATCH(Exts[[#This Row],[OID]],Exts[ID],0), MATCH("avgusers", Exts[#Headers],0) )+1, Exts[[#This Row],[avgusers]])</f>
        <v>2</v>
      </c>
      <c r="AG933" s="70"/>
      <c r="AH933" s="70"/>
      <c r="AI933" s="70"/>
    </row>
    <row r="934" spans="1:35" x14ac:dyDescent="0.35">
      <c r="A934" s="72">
        <v>460320</v>
      </c>
      <c r="B934" s="72" t="s">
        <v>1453</v>
      </c>
      <c r="C934" s="72">
        <v>2</v>
      </c>
      <c r="D934" s="72">
        <v>28</v>
      </c>
      <c r="E934" s="68">
        <v>41916</v>
      </c>
      <c r="F934" s="72">
        <v>17</v>
      </c>
      <c r="G934" s="72">
        <v>36</v>
      </c>
      <c r="H934" s="72">
        <v>0</v>
      </c>
      <c r="I934" s="72">
        <v>1</v>
      </c>
      <c r="J934" s="72" t="s">
        <v>1454</v>
      </c>
      <c r="K934" s="72">
        <v>10220047</v>
      </c>
      <c r="L934" s="72"/>
      <c r="M934" s="72"/>
      <c r="N934" s="68">
        <v>72686</v>
      </c>
      <c r="O934" s="68">
        <v>72686</v>
      </c>
      <c r="P934" s="68">
        <v>72686</v>
      </c>
      <c r="Q934" s="68">
        <v>72686</v>
      </c>
      <c r="R934" s="72" t="s">
        <v>6220</v>
      </c>
      <c r="S934" s="72" t="s">
        <v>3058</v>
      </c>
      <c r="T934" s="70">
        <f>IF(Exts[cTB52]=DATE(2099,1,1), 0, IF(Exts[minV]&gt;52, 1, 2))</f>
        <v>0</v>
      </c>
      <c r="U934" s="69">
        <f t="shared" si="30"/>
        <v>0</v>
      </c>
      <c r="V934" s="69">
        <f>IF(Exts[cTB60]=DATE(2099,1,1), 0, IF(Exts[minV]&gt;60.9, 1, 2))</f>
        <v>0</v>
      </c>
      <c r="W934" s="70">
        <f>IF(Exts[cTB61-67]=DATE(2099,1,1), 0, IF(Exts[minV]&gt;67.9, 1, 2))</f>
        <v>0</v>
      </c>
      <c r="X934" s="70">
        <f>IF( OR( Exts[cTB68]=DATE(2099,1,1), Exts[Mext]=0 ), 0, IF( OR( Exts[maxV]&lt;68, Exts[minV]&gt;68 ), 2, 3)  )</f>
        <v>0</v>
      </c>
      <c r="Y934" s="71">
        <f>IF(SUBTOTAL(3,Exts[avgusers]),Exts[avgusers],0)</f>
        <v>2</v>
      </c>
      <c r="Z934" s="69">
        <f ca="1">IF(SUBTOTAL(3,Exts[CurVersion]),TODAY()-Exts[CurVersion],0)</f>
        <v>1809</v>
      </c>
      <c r="AA934" s="69">
        <f>IF(Exts[cTB52]=DATE(2099,1,1), 0, Exts[cTB52]-$AA$6)</f>
        <v>0</v>
      </c>
      <c r="AB934" s="69">
        <f>IF(Exts[[#This Row],[cTB60]]=DATE(2099,1,1), 0, Exts[[#This Row],[cTB60]]-$AA$7)</f>
        <v>0</v>
      </c>
      <c r="AC934" s="69">
        <f>IF(Exts[[#This Row],[cTB68]]=DATE(2099,1,1), 0, Exts[[#This Row],[cTB68]]-$AA$8)</f>
        <v>0</v>
      </c>
      <c r="AD934" s="70">
        <f t="shared" si="31"/>
        <v>916</v>
      </c>
      <c r="AE934" s="70"/>
      <c r="AF934" s="70">
        <f>IF(Exts[[#This Row],[OID]], INDEX( Exts[], MATCH(Exts[[#This Row],[OID]],Exts[ID],0), MATCH("avgusers", Exts[#Headers],0) )+1, Exts[[#This Row],[avgusers]])</f>
        <v>2</v>
      </c>
      <c r="AG934" s="70"/>
      <c r="AH934" s="70"/>
      <c r="AI934" s="70"/>
    </row>
    <row r="935" spans="1:35" x14ac:dyDescent="0.35">
      <c r="A935" s="72">
        <v>488822</v>
      </c>
      <c r="B935" s="72" t="s">
        <v>2124</v>
      </c>
      <c r="C935" s="72">
        <v>2</v>
      </c>
      <c r="D935" s="72">
        <v>25</v>
      </c>
      <c r="E935" s="68">
        <v>43118</v>
      </c>
      <c r="F935" s="72">
        <v>3</v>
      </c>
      <c r="G935" s="72">
        <v>52</v>
      </c>
      <c r="H935" s="72">
        <v>0</v>
      </c>
      <c r="I935" s="72">
        <v>1</v>
      </c>
      <c r="J935" s="72" t="s">
        <v>76</v>
      </c>
      <c r="K935" s="72">
        <v>182999</v>
      </c>
      <c r="L935" s="72"/>
      <c r="M935" s="72"/>
      <c r="N935" s="68">
        <v>43118</v>
      </c>
      <c r="O935" s="68">
        <v>72686</v>
      </c>
      <c r="P935" s="68">
        <v>72686</v>
      </c>
      <c r="Q935" s="68">
        <v>72686</v>
      </c>
      <c r="R935" s="72" t="s">
        <v>6299</v>
      </c>
      <c r="S935" s="72" t="s">
        <v>6300</v>
      </c>
      <c r="T935" s="70">
        <f>IF(Exts[cTB52]=DATE(2099,1,1), 0, IF(Exts[minV]&gt;52, 1, 2))</f>
        <v>2</v>
      </c>
      <c r="U935" s="69">
        <f t="shared" si="30"/>
        <v>0</v>
      </c>
      <c r="V935" s="69">
        <f>IF(Exts[cTB60]=DATE(2099,1,1), 0, IF(Exts[minV]&gt;60.9, 1, 2))</f>
        <v>0</v>
      </c>
      <c r="W935" s="70">
        <f>IF(Exts[cTB61-67]=DATE(2099,1,1), 0, IF(Exts[minV]&gt;67.9, 1, 2))</f>
        <v>0</v>
      </c>
      <c r="X935" s="70">
        <f>IF( OR( Exts[cTB68]=DATE(2099,1,1), Exts[Mext]=0 ), 0, IF( OR( Exts[maxV]&lt;68, Exts[minV]&gt;68 ), 2, 3)  )</f>
        <v>0</v>
      </c>
      <c r="Y935" s="71">
        <f>IF(SUBTOTAL(3,Exts[avgusers]),Exts[avgusers],0)</f>
        <v>2</v>
      </c>
      <c r="Z935" s="69">
        <f ca="1">IF(SUBTOTAL(3,Exts[CurVersion]),TODAY()-Exts[CurVersion],0)</f>
        <v>607</v>
      </c>
      <c r="AA935" s="69">
        <f>IF(Exts[cTB52]=DATE(2099,1,1), 0, Exts[cTB52]-$AA$6)</f>
        <v>320</v>
      </c>
      <c r="AB935" s="69">
        <f>IF(Exts[[#This Row],[cTB60]]=DATE(2099,1,1), 0, Exts[[#This Row],[cTB60]]-$AA$7)</f>
        <v>0</v>
      </c>
      <c r="AC935" s="69">
        <f>IF(Exts[[#This Row],[cTB68]]=DATE(2099,1,1), 0, Exts[[#This Row],[cTB68]]-$AA$8)</f>
        <v>0</v>
      </c>
      <c r="AD935" s="70">
        <f t="shared" si="31"/>
        <v>917</v>
      </c>
      <c r="AE935" s="70"/>
      <c r="AF935" s="70">
        <f>IF(Exts[[#This Row],[OID]], INDEX( Exts[], MATCH(Exts[[#This Row],[OID]],Exts[ID],0), MATCH("avgusers", Exts[#Headers],0) )+1, Exts[[#This Row],[avgusers]])</f>
        <v>2</v>
      </c>
      <c r="AG935" s="70"/>
      <c r="AH935" s="70"/>
      <c r="AI935" s="70"/>
    </row>
    <row r="936" spans="1:35" x14ac:dyDescent="0.35">
      <c r="A936" s="72">
        <v>674047</v>
      </c>
      <c r="B936" s="72" t="s">
        <v>1421</v>
      </c>
      <c r="C936" s="72">
        <v>2</v>
      </c>
      <c r="D936" s="72">
        <v>32</v>
      </c>
      <c r="E936" s="68">
        <v>43118</v>
      </c>
      <c r="F936" s="72">
        <v>31</v>
      </c>
      <c r="G936" s="72">
        <v>52</v>
      </c>
      <c r="H936" s="72">
        <v>0</v>
      </c>
      <c r="I936" s="72">
        <v>1</v>
      </c>
      <c r="J936" s="72" t="s">
        <v>76</v>
      </c>
      <c r="K936" s="72">
        <v>182999</v>
      </c>
      <c r="L936" s="72"/>
      <c r="M936" s="72"/>
      <c r="N936" s="68">
        <v>43118</v>
      </c>
      <c r="O936" s="68">
        <v>72686</v>
      </c>
      <c r="P936" s="68">
        <v>72686</v>
      </c>
      <c r="Q936" s="68">
        <v>72686</v>
      </c>
      <c r="R936" s="72" t="s">
        <v>6499</v>
      </c>
      <c r="S936" s="72" t="s">
        <v>3058</v>
      </c>
      <c r="T936" s="70">
        <f>IF(Exts[cTB52]=DATE(2099,1,1), 0, IF(Exts[minV]&gt;52, 1, 2))</f>
        <v>2</v>
      </c>
      <c r="U936" s="69">
        <f t="shared" si="30"/>
        <v>0</v>
      </c>
      <c r="V936" s="69">
        <f>IF(Exts[cTB60]=DATE(2099,1,1), 0, IF(Exts[minV]&gt;60.9, 1, 2))</f>
        <v>0</v>
      </c>
      <c r="W936" s="70">
        <f>IF(Exts[cTB61-67]=DATE(2099,1,1), 0, IF(Exts[minV]&gt;67.9, 1, 2))</f>
        <v>0</v>
      </c>
      <c r="X936" s="70">
        <f>IF( OR( Exts[cTB68]=DATE(2099,1,1), Exts[Mext]=0 ), 0, IF( OR( Exts[maxV]&lt;68, Exts[minV]&gt;68 ), 2, 3)  )</f>
        <v>0</v>
      </c>
      <c r="Y936" s="71">
        <f>IF(SUBTOTAL(3,Exts[avgusers]),Exts[avgusers],0)</f>
        <v>2</v>
      </c>
      <c r="Z936" s="69">
        <f ca="1">IF(SUBTOTAL(3,Exts[CurVersion]),TODAY()-Exts[CurVersion],0)</f>
        <v>607</v>
      </c>
      <c r="AA936" s="69">
        <f>IF(Exts[cTB52]=DATE(2099,1,1), 0, Exts[cTB52]-$AA$6)</f>
        <v>320</v>
      </c>
      <c r="AB936" s="69">
        <f>IF(Exts[[#This Row],[cTB60]]=DATE(2099,1,1), 0, Exts[[#This Row],[cTB60]]-$AA$7)</f>
        <v>0</v>
      </c>
      <c r="AC936" s="69">
        <f>IF(Exts[[#This Row],[cTB68]]=DATE(2099,1,1), 0, Exts[[#This Row],[cTB68]]-$AA$8)</f>
        <v>0</v>
      </c>
      <c r="AD936" s="70">
        <f t="shared" si="31"/>
        <v>918</v>
      </c>
      <c r="AE936" s="70"/>
      <c r="AF936" s="70">
        <f>IF(Exts[[#This Row],[OID]], INDEX( Exts[], MATCH(Exts[[#This Row],[OID]],Exts[ID],0), MATCH("avgusers", Exts[#Headers],0) )+1, Exts[[#This Row],[avgusers]])</f>
        <v>2</v>
      </c>
      <c r="AG936" s="70"/>
      <c r="AH936" s="70"/>
      <c r="AI936" s="70"/>
    </row>
    <row r="937" spans="1:35" x14ac:dyDescent="0.35">
      <c r="A937" s="72">
        <v>694437</v>
      </c>
      <c r="B937" s="72" t="s">
        <v>1525</v>
      </c>
      <c r="C937" s="72">
        <v>2</v>
      </c>
      <c r="D937" s="72">
        <v>23</v>
      </c>
      <c r="E937" s="68">
        <v>42458</v>
      </c>
      <c r="F937" s="72">
        <v>38.5</v>
      </c>
      <c r="G937" s="72">
        <v>47</v>
      </c>
      <c r="H937" s="72">
        <v>0</v>
      </c>
      <c r="I937" s="72">
        <v>1</v>
      </c>
      <c r="J937" s="72" t="s">
        <v>1244</v>
      </c>
      <c r="K937" s="72">
        <v>6583070</v>
      </c>
      <c r="L937" s="72"/>
      <c r="M937" s="72"/>
      <c r="N937" s="68">
        <v>72686</v>
      </c>
      <c r="O937" s="68">
        <v>72686</v>
      </c>
      <c r="P937" s="68">
        <v>72686</v>
      </c>
      <c r="Q937" s="68">
        <v>72686</v>
      </c>
      <c r="R937" s="72" t="s">
        <v>6533</v>
      </c>
      <c r="S937" s="72" t="s">
        <v>3058</v>
      </c>
      <c r="T937" s="70">
        <f>IF(Exts[cTB52]=DATE(2099,1,1), 0, IF(Exts[minV]&gt;52, 1, 2))</f>
        <v>0</v>
      </c>
      <c r="U937" s="69">
        <f t="shared" si="30"/>
        <v>0</v>
      </c>
      <c r="V937" s="69">
        <f>IF(Exts[cTB60]=DATE(2099,1,1), 0, IF(Exts[minV]&gt;60.9, 1, 2))</f>
        <v>0</v>
      </c>
      <c r="W937" s="70">
        <f>IF(Exts[cTB61-67]=DATE(2099,1,1), 0, IF(Exts[minV]&gt;67.9, 1, 2))</f>
        <v>0</v>
      </c>
      <c r="X937" s="70">
        <f>IF( OR( Exts[cTB68]=DATE(2099,1,1), Exts[Mext]=0 ), 0, IF( OR( Exts[maxV]&lt;68, Exts[minV]&gt;68 ), 2, 3)  )</f>
        <v>0</v>
      </c>
      <c r="Y937" s="71">
        <f>IF(SUBTOTAL(3,Exts[avgusers]),Exts[avgusers],0)</f>
        <v>2</v>
      </c>
      <c r="Z937" s="69">
        <f ca="1">IF(SUBTOTAL(3,Exts[CurVersion]),TODAY()-Exts[CurVersion],0)</f>
        <v>1267</v>
      </c>
      <c r="AA937" s="69">
        <f>IF(Exts[cTB52]=DATE(2099,1,1), 0, Exts[cTB52]-$AA$6)</f>
        <v>0</v>
      </c>
      <c r="AB937" s="69">
        <f>IF(Exts[[#This Row],[cTB60]]=DATE(2099,1,1), 0, Exts[[#This Row],[cTB60]]-$AA$7)</f>
        <v>0</v>
      </c>
      <c r="AC937" s="69">
        <f>IF(Exts[[#This Row],[cTB68]]=DATE(2099,1,1), 0, Exts[[#This Row],[cTB68]]-$AA$8)</f>
        <v>0</v>
      </c>
      <c r="AD937" s="70">
        <f t="shared" si="31"/>
        <v>919</v>
      </c>
      <c r="AE937" s="70"/>
      <c r="AF937" s="70">
        <f>IF(Exts[[#This Row],[OID]], INDEX( Exts[], MATCH(Exts[[#This Row],[OID]],Exts[ID],0), MATCH("avgusers", Exts[#Headers],0) )+1, Exts[[#This Row],[avgusers]])</f>
        <v>2</v>
      </c>
      <c r="AG937" s="70"/>
      <c r="AH937" s="70"/>
      <c r="AI937" s="70"/>
    </row>
    <row r="938" spans="1:35" x14ac:dyDescent="0.35">
      <c r="A938" s="72">
        <v>710356</v>
      </c>
      <c r="B938" s="72" t="s">
        <v>747</v>
      </c>
      <c r="C938" s="72">
        <v>2</v>
      </c>
      <c r="D938" s="72">
        <v>84</v>
      </c>
      <c r="E938" s="68">
        <v>42541</v>
      </c>
      <c r="F938" s="72">
        <v>10</v>
      </c>
      <c r="G938" s="72">
        <v>45</v>
      </c>
      <c r="H938" s="72">
        <v>0</v>
      </c>
      <c r="I938" s="72">
        <v>1</v>
      </c>
      <c r="J938" s="72" t="s">
        <v>377</v>
      </c>
      <c r="K938" s="72">
        <v>12366591</v>
      </c>
      <c r="L938" s="72"/>
      <c r="M938" s="72"/>
      <c r="N938" s="68">
        <v>72686</v>
      </c>
      <c r="O938" s="68">
        <v>72686</v>
      </c>
      <c r="P938" s="68">
        <v>72686</v>
      </c>
      <c r="Q938" s="68">
        <v>72686</v>
      </c>
      <c r="R938" s="72" t="s">
        <v>6557</v>
      </c>
      <c r="S938" s="72" t="s">
        <v>6558</v>
      </c>
      <c r="T938" s="70">
        <f>IF(Exts[cTB52]=DATE(2099,1,1), 0, IF(Exts[minV]&gt;52, 1, 2))</f>
        <v>0</v>
      </c>
      <c r="U938" s="69">
        <f t="shared" si="30"/>
        <v>0</v>
      </c>
      <c r="V938" s="69">
        <f>IF(Exts[cTB60]=DATE(2099,1,1), 0, IF(Exts[minV]&gt;60.9, 1, 2))</f>
        <v>0</v>
      </c>
      <c r="W938" s="70">
        <f>IF(Exts[cTB61-67]=DATE(2099,1,1), 0, IF(Exts[minV]&gt;67.9, 1, 2))</f>
        <v>0</v>
      </c>
      <c r="X938" s="70">
        <f>IF( OR( Exts[cTB68]=DATE(2099,1,1), Exts[Mext]=0 ), 0, IF( OR( Exts[maxV]&lt;68, Exts[minV]&gt;68 ), 2, 3)  )</f>
        <v>0</v>
      </c>
      <c r="Y938" s="71">
        <f>IF(SUBTOTAL(3,Exts[avgusers]),Exts[avgusers],0)</f>
        <v>2</v>
      </c>
      <c r="Z938" s="69">
        <f ca="1">IF(SUBTOTAL(3,Exts[CurVersion]),TODAY()-Exts[CurVersion],0)</f>
        <v>1184</v>
      </c>
      <c r="AA938" s="69">
        <f>IF(Exts[cTB52]=DATE(2099,1,1), 0, Exts[cTB52]-$AA$6)</f>
        <v>0</v>
      </c>
      <c r="AB938" s="69">
        <f>IF(Exts[[#This Row],[cTB60]]=DATE(2099,1,1), 0, Exts[[#This Row],[cTB60]]-$AA$7)</f>
        <v>0</v>
      </c>
      <c r="AC938" s="69">
        <f>IF(Exts[[#This Row],[cTB68]]=DATE(2099,1,1), 0, Exts[[#This Row],[cTB68]]-$AA$8)</f>
        <v>0</v>
      </c>
      <c r="AD938" s="70">
        <f t="shared" si="31"/>
        <v>920</v>
      </c>
      <c r="AE938" s="70"/>
      <c r="AF938" s="70">
        <f>IF(Exts[[#This Row],[OID]], INDEX( Exts[], MATCH(Exts[[#This Row],[OID]],Exts[ID],0), MATCH("avgusers", Exts[#Headers],0) )+1, Exts[[#This Row],[avgusers]])</f>
        <v>2</v>
      </c>
      <c r="AG938" s="70"/>
      <c r="AH938" s="70"/>
      <c r="AI938" s="70"/>
    </row>
    <row r="939" spans="1:35" x14ac:dyDescent="0.35">
      <c r="A939" s="72">
        <v>756749</v>
      </c>
      <c r="B939" s="72" t="s">
        <v>1540</v>
      </c>
      <c r="C939" s="72">
        <v>2</v>
      </c>
      <c r="D939" s="72">
        <v>29</v>
      </c>
      <c r="E939" s="68">
        <v>42711</v>
      </c>
      <c r="F939" s="72">
        <v>45</v>
      </c>
      <c r="G939" s="72">
        <v>45</v>
      </c>
      <c r="H939" s="72">
        <v>0</v>
      </c>
      <c r="I939" s="72">
        <v>1</v>
      </c>
      <c r="J939" s="72" t="s">
        <v>76</v>
      </c>
      <c r="K939" s="72">
        <v>182999</v>
      </c>
      <c r="L939" s="72"/>
      <c r="M939" s="72"/>
      <c r="N939" s="68">
        <v>72686</v>
      </c>
      <c r="O939" s="68">
        <v>72686</v>
      </c>
      <c r="P939" s="68">
        <v>72686</v>
      </c>
      <c r="Q939" s="68">
        <v>72686</v>
      </c>
      <c r="R939" s="72" t="s">
        <v>6590</v>
      </c>
      <c r="S939" s="72" t="s">
        <v>6591</v>
      </c>
      <c r="T939" s="70">
        <f>IF(Exts[cTB52]=DATE(2099,1,1), 0, IF(Exts[minV]&gt;52, 1, 2))</f>
        <v>0</v>
      </c>
      <c r="U939" s="69">
        <f t="shared" si="30"/>
        <v>0</v>
      </c>
      <c r="V939" s="69">
        <f>IF(Exts[cTB60]=DATE(2099,1,1), 0, IF(Exts[minV]&gt;60.9, 1, 2))</f>
        <v>0</v>
      </c>
      <c r="W939" s="70">
        <f>IF(Exts[cTB61-67]=DATE(2099,1,1), 0, IF(Exts[minV]&gt;67.9, 1, 2))</f>
        <v>0</v>
      </c>
      <c r="X939" s="70">
        <f>IF( OR( Exts[cTB68]=DATE(2099,1,1), Exts[Mext]=0 ), 0, IF( OR( Exts[maxV]&lt;68, Exts[minV]&gt;68 ), 2, 3)  )</f>
        <v>0</v>
      </c>
      <c r="Y939" s="71">
        <f>IF(SUBTOTAL(3,Exts[avgusers]),Exts[avgusers],0)</f>
        <v>2</v>
      </c>
      <c r="Z939" s="69">
        <f ca="1">IF(SUBTOTAL(3,Exts[CurVersion]),TODAY()-Exts[CurVersion],0)</f>
        <v>1014</v>
      </c>
      <c r="AA939" s="69">
        <f>IF(Exts[cTB52]=DATE(2099,1,1), 0, Exts[cTB52]-$AA$6)</f>
        <v>0</v>
      </c>
      <c r="AB939" s="69">
        <f>IF(Exts[[#This Row],[cTB60]]=DATE(2099,1,1), 0, Exts[[#This Row],[cTB60]]-$AA$7)</f>
        <v>0</v>
      </c>
      <c r="AC939" s="69">
        <f>IF(Exts[[#This Row],[cTB68]]=DATE(2099,1,1), 0, Exts[[#This Row],[cTB68]]-$AA$8)</f>
        <v>0</v>
      </c>
      <c r="AD939" s="70">
        <f t="shared" si="31"/>
        <v>921</v>
      </c>
      <c r="AE939" s="70"/>
      <c r="AF939" s="70">
        <f>IF(Exts[[#This Row],[OID]], INDEX( Exts[], MATCH(Exts[[#This Row],[OID]],Exts[ID],0), MATCH("avgusers", Exts[#Headers],0) )+1, Exts[[#This Row],[avgusers]])</f>
        <v>2</v>
      </c>
      <c r="AG939" s="70"/>
      <c r="AH939" s="70"/>
      <c r="AI939" s="70"/>
    </row>
    <row r="940" spans="1:35" x14ac:dyDescent="0.35">
      <c r="A940" s="72">
        <v>923201</v>
      </c>
      <c r="B940" s="72" t="s">
        <v>1537</v>
      </c>
      <c r="C940" s="72">
        <v>2</v>
      </c>
      <c r="D940" s="72">
        <v>37</v>
      </c>
      <c r="E940" s="68">
        <v>43146</v>
      </c>
      <c r="F940" s="72">
        <v>31</v>
      </c>
      <c r="G940" s="72">
        <v>52</v>
      </c>
      <c r="H940" s="72">
        <v>0</v>
      </c>
      <c r="I940" s="72">
        <v>1</v>
      </c>
      <c r="J940" s="72" t="s">
        <v>76</v>
      </c>
      <c r="K940" s="72">
        <v>182999</v>
      </c>
      <c r="L940" s="72"/>
      <c r="M940" s="72"/>
      <c r="N940" s="68">
        <v>43118</v>
      </c>
      <c r="O940" s="68">
        <v>72686</v>
      </c>
      <c r="P940" s="68">
        <v>72686</v>
      </c>
      <c r="Q940" s="68">
        <v>72686</v>
      </c>
      <c r="R940" s="72" t="s">
        <v>6651</v>
      </c>
      <c r="S940" s="72" t="s">
        <v>6652</v>
      </c>
      <c r="T940" s="70">
        <f>IF(Exts[cTB52]=DATE(2099,1,1), 0, IF(Exts[minV]&gt;52, 1, 2))</f>
        <v>2</v>
      </c>
      <c r="U940" s="69">
        <f t="shared" si="30"/>
        <v>0</v>
      </c>
      <c r="V940" s="69">
        <f>IF(Exts[cTB60]=DATE(2099,1,1), 0, IF(Exts[minV]&gt;60.9, 1, 2))</f>
        <v>0</v>
      </c>
      <c r="W940" s="70">
        <f>IF(Exts[cTB61-67]=DATE(2099,1,1), 0, IF(Exts[minV]&gt;67.9, 1, 2))</f>
        <v>0</v>
      </c>
      <c r="X940" s="70">
        <f>IF( OR( Exts[cTB68]=DATE(2099,1,1), Exts[Mext]=0 ), 0, IF( OR( Exts[maxV]&lt;68, Exts[minV]&gt;68 ), 2, 3)  )</f>
        <v>0</v>
      </c>
      <c r="Y940" s="71">
        <f>IF(SUBTOTAL(3,Exts[avgusers]),Exts[avgusers],0)</f>
        <v>2</v>
      </c>
      <c r="Z940" s="69">
        <f ca="1">IF(SUBTOTAL(3,Exts[CurVersion]),TODAY()-Exts[CurVersion],0)</f>
        <v>579</v>
      </c>
      <c r="AA940" s="69">
        <f>IF(Exts[cTB52]=DATE(2099,1,1), 0, Exts[cTB52]-$AA$6)</f>
        <v>320</v>
      </c>
      <c r="AB940" s="69">
        <f>IF(Exts[[#This Row],[cTB60]]=DATE(2099,1,1), 0, Exts[[#This Row],[cTB60]]-$AA$7)</f>
        <v>0</v>
      </c>
      <c r="AC940" s="69">
        <f>IF(Exts[[#This Row],[cTB68]]=DATE(2099,1,1), 0, Exts[[#This Row],[cTB68]]-$AA$8)</f>
        <v>0</v>
      </c>
      <c r="AD940" s="70">
        <f t="shared" si="31"/>
        <v>922</v>
      </c>
      <c r="AE940" s="70"/>
      <c r="AF940" s="70">
        <f>IF(Exts[[#This Row],[OID]], INDEX( Exts[], MATCH(Exts[[#This Row],[OID]],Exts[ID],0), MATCH("avgusers", Exts[#Headers],0) )+1, Exts[[#This Row],[avgusers]])</f>
        <v>2</v>
      </c>
      <c r="AG940" s="70"/>
      <c r="AH940" s="70"/>
      <c r="AI940" s="70"/>
    </row>
    <row r="941" spans="1:35" x14ac:dyDescent="0.35">
      <c r="A941" s="72">
        <v>472</v>
      </c>
      <c r="B941" s="72" t="s">
        <v>1821</v>
      </c>
      <c r="C941" s="72">
        <v>1</v>
      </c>
      <c r="D941" s="72">
        <v>25</v>
      </c>
      <c r="E941" s="68">
        <v>39146</v>
      </c>
      <c r="F941" s="72">
        <v>1.5</v>
      </c>
      <c r="G941" s="72">
        <v>2</v>
      </c>
      <c r="H941" s="72">
        <v>0</v>
      </c>
      <c r="I941" s="72">
        <v>1</v>
      </c>
      <c r="J941" s="72" t="s">
        <v>1822</v>
      </c>
      <c r="K941" s="72">
        <v>169</v>
      </c>
      <c r="L941" s="72"/>
      <c r="M941" s="72"/>
      <c r="N941" s="68">
        <v>72686</v>
      </c>
      <c r="O941" s="68">
        <v>72686</v>
      </c>
      <c r="P941" s="68">
        <v>72686</v>
      </c>
      <c r="Q941" s="68">
        <v>72686</v>
      </c>
      <c r="R941" s="72" t="s">
        <v>4974</v>
      </c>
      <c r="S941" s="72" t="s">
        <v>3058</v>
      </c>
      <c r="T941" s="70">
        <f>IF(Exts[cTB52]=DATE(2099,1,1), 0, IF(Exts[minV]&gt;52, 1, 2))</f>
        <v>0</v>
      </c>
      <c r="U941" s="69">
        <f t="shared" si="30"/>
        <v>0</v>
      </c>
      <c r="V941" s="69">
        <f>IF(Exts[cTB60]=DATE(2099,1,1), 0, IF(Exts[minV]&gt;60.9, 1, 2))</f>
        <v>0</v>
      </c>
      <c r="W941" s="70">
        <f>IF(Exts[cTB61-67]=DATE(2099,1,1), 0, IF(Exts[minV]&gt;67.9, 1, 2))</f>
        <v>0</v>
      </c>
      <c r="X941" s="70">
        <f>IF( OR( Exts[cTB68]=DATE(2099,1,1), Exts[Mext]=0 ), 0, IF( OR( Exts[maxV]&lt;68, Exts[minV]&gt;68 ), 2, 3)  )</f>
        <v>0</v>
      </c>
      <c r="Y941" s="71">
        <f>IF(SUBTOTAL(3,Exts[avgusers]),Exts[avgusers],0)</f>
        <v>1</v>
      </c>
      <c r="Z941" s="69">
        <f ca="1">IF(SUBTOTAL(3,Exts[CurVersion]),TODAY()-Exts[CurVersion],0)</f>
        <v>4579</v>
      </c>
      <c r="AA941" s="69">
        <f>IF(Exts[cTB52]=DATE(2099,1,1), 0, Exts[cTB52]-$AA$6)</f>
        <v>0</v>
      </c>
      <c r="AB941" s="69">
        <f>IF(Exts[[#This Row],[cTB60]]=DATE(2099,1,1), 0, Exts[[#This Row],[cTB60]]-$AA$7)</f>
        <v>0</v>
      </c>
      <c r="AC941" s="69">
        <f>IF(Exts[[#This Row],[cTB68]]=DATE(2099,1,1), 0, Exts[[#This Row],[cTB68]]-$AA$8)</f>
        <v>0</v>
      </c>
      <c r="AD941" s="70">
        <f t="shared" si="31"/>
        <v>923</v>
      </c>
      <c r="AE941" s="70"/>
      <c r="AF941" s="70">
        <f>IF(Exts[[#This Row],[OID]], INDEX( Exts[], MATCH(Exts[[#This Row],[OID]],Exts[ID],0), MATCH("avgusers", Exts[#Headers],0) )+1, Exts[[#This Row],[avgusers]])</f>
        <v>1</v>
      </c>
      <c r="AG941" s="70"/>
      <c r="AH941" s="70"/>
      <c r="AI941" s="70"/>
    </row>
    <row r="942" spans="1:35" x14ac:dyDescent="0.35">
      <c r="A942" s="72">
        <v>620</v>
      </c>
      <c r="B942" s="72" t="s">
        <v>1568</v>
      </c>
      <c r="C942" s="72">
        <v>1</v>
      </c>
      <c r="D942" s="72">
        <v>23</v>
      </c>
      <c r="E942" s="68">
        <v>41192</v>
      </c>
      <c r="F942" s="72">
        <v>3</v>
      </c>
      <c r="G942" s="72">
        <v>31</v>
      </c>
      <c r="H942" s="72">
        <v>0</v>
      </c>
      <c r="I942" s="72">
        <v>1</v>
      </c>
      <c r="J942" s="72" t="s">
        <v>1569</v>
      </c>
      <c r="K942" s="72">
        <v>316</v>
      </c>
      <c r="L942" s="72"/>
      <c r="M942" s="72"/>
      <c r="N942" s="68">
        <v>72686</v>
      </c>
      <c r="O942" s="68">
        <v>72686</v>
      </c>
      <c r="P942" s="68">
        <v>72686</v>
      </c>
      <c r="Q942" s="68">
        <v>72686</v>
      </c>
      <c r="R942" s="72" t="s">
        <v>4993</v>
      </c>
      <c r="S942" s="72" t="s">
        <v>4994</v>
      </c>
      <c r="T942" s="70">
        <f>IF(Exts[cTB52]=DATE(2099,1,1), 0, IF(Exts[minV]&gt;52, 1, 2))</f>
        <v>0</v>
      </c>
      <c r="U942" s="69">
        <f t="shared" si="30"/>
        <v>0</v>
      </c>
      <c r="V942" s="69">
        <f>IF(Exts[cTB60]=DATE(2099,1,1), 0, IF(Exts[minV]&gt;60.9, 1, 2))</f>
        <v>0</v>
      </c>
      <c r="W942" s="70">
        <f>IF(Exts[cTB61-67]=DATE(2099,1,1), 0, IF(Exts[minV]&gt;67.9, 1, 2))</f>
        <v>0</v>
      </c>
      <c r="X942" s="70">
        <f>IF( OR( Exts[cTB68]=DATE(2099,1,1), Exts[Mext]=0 ), 0, IF( OR( Exts[maxV]&lt;68, Exts[minV]&gt;68 ), 2, 3)  )</f>
        <v>0</v>
      </c>
      <c r="Y942" s="71">
        <f>IF(SUBTOTAL(3,Exts[avgusers]),Exts[avgusers],0)</f>
        <v>1</v>
      </c>
      <c r="Z942" s="69">
        <f ca="1">IF(SUBTOTAL(3,Exts[CurVersion]),TODAY()-Exts[CurVersion],0)</f>
        <v>2533</v>
      </c>
      <c r="AA942" s="69">
        <f>IF(Exts[cTB52]=DATE(2099,1,1), 0, Exts[cTB52]-$AA$6)</f>
        <v>0</v>
      </c>
      <c r="AB942" s="69">
        <f>IF(Exts[[#This Row],[cTB60]]=DATE(2099,1,1), 0, Exts[[#This Row],[cTB60]]-$AA$7)</f>
        <v>0</v>
      </c>
      <c r="AC942" s="69">
        <f>IF(Exts[[#This Row],[cTB68]]=DATE(2099,1,1), 0, Exts[[#This Row],[cTB68]]-$AA$8)</f>
        <v>0</v>
      </c>
      <c r="AD942" s="70">
        <f t="shared" si="31"/>
        <v>924</v>
      </c>
      <c r="AE942" s="70"/>
      <c r="AF942" s="70">
        <f>IF(Exts[[#This Row],[OID]], INDEX( Exts[], MATCH(Exts[[#This Row],[OID]],Exts[ID],0), MATCH("avgusers", Exts[#Headers],0) )+1, Exts[[#This Row],[avgusers]])</f>
        <v>1</v>
      </c>
      <c r="AG942" s="70"/>
      <c r="AH942" s="70"/>
      <c r="AI942" s="70"/>
    </row>
    <row r="943" spans="1:35" x14ac:dyDescent="0.35">
      <c r="A943" s="72">
        <v>757</v>
      </c>
      <c r="B943" s="72" t="s">
        <v>1989</v>
      </c>
      <c r="C943" s="72">
        <v>1</v>
      </c>
      <c r="D943" s="72">
        <v>22</v>
      </c>
      <c r="E943" s="68">
        <v>39146</v>
      </c>
      <c r="F943" s="72">
        <v>0.8</v>
      </c>
      <c r="G943" s="72">
        <v>1</v>
      </c>
      <c r="H943" s="72">
        <v>0</v>
      </c>
      <c r="I943" s="72">
        <v>1</v>
      </c>
      <c r="J943" s="72" t="s">
        <v>1117</v>
      </c>
      <c r="K943" s="72">
        <v>2058</v>
      </c>
      <c r="L943" s="72"/>
      <c r="M943" s="72"/>
      <c r="N943" s="68">
        <v>72686</v>
      </c>
      <c r="O943" s="68">
        <v>72686</v>
      </c>
      <c r="P943" s="68">
        <v>72686</v>
      </c>
      <c r="Q943" s="68">
        <v>72686</v>
      </c>
      <c r="R943" s="72" t="s">
        <v>4999</v>
      </c>
      <c r="S943" s="72" t="s">
        <v>3058</v>
      </c>
      <c r="T943" s="70">
        <f>IF(Exts[cTB52]=DATE(2099,1,1), 0, IF(Exts[minV]&gt;52, 1, 2))</f>
        <v>0</v>
      </c>
      <c r="U943" s="69">
        <f t="shared" si="30"/>
        <v>0</v>
      </c>
      <c r="V943" s="69">
        <f>IF(Exts[cTB60]=DATE(2099,1,1), 0, IF(Exts[minV]&gt;60.9, 1, 2))</f>
        <v>0</v>
      </c>
      <c r="W943" s="70">
        <f>IF(Exts[cTB61-67]=DATE(2099,1,1), 0, IF(Exts[minV]&gt;67.9, 1, 2))</f>
        <v>0</v>
      </c>
      <c r="X943" s="70">
        <f>IF( OR( Exts[cTB68]=DATE(2099,1,1), Exts[Mext]=0 ), 0, IF( OR( Exts[maxV]&lt;68, Exts[minV]&gt;68 ), 2, 3)  )</f>
        <v>0</v>
      </c>
      <c r="Y943" s="71">
        <f>IF(SUBTOTAL(3,Exts[avgusers]),Exts[avgusers],0)</f>
        <v>1</v>
      </c>
      <c r="Z943" s="69">
        <f ca="1">IF(SUBTOTAL(3,Exts[CurVersion]),TODAY()-Exts[CurVersion],0)</f>
        <v>4579</v>
      </c>
      <c r="AA943" s="69">
        <f>IF(Exts[cTB52]=DATE(2099,1,1), 0, Exts[cTB52]-$AA$6)</f>
        <v>0</v>
      </c>
      <c r="AB943" s="69">
        <f>IF(Exts[[#This Row],[cTB60]]=DATE(2099,1,1), 0, Exts[[#This Row],[cTB60]]-$AA$7)</f>
        <v>0</v>
      </c>
      <c r="AC943" s="69">
        <f>IF(Exts[[#This Row],[cTB68]]=DATE(2099,1,1), 0, Exts[[#This Row],[cTB68]]-$AA$8)</f>
        <v>0</v>
      </c>
      <c r="AD943" s="70">
        <f t="shared" si="31"/>
        <v>925</v>
      </c>
      <c r="AE943" s="70"/>
      <c r="AF943" s="70">
        <f>IF(Exts[[#This Row],[OID]], INDEX( Exts[], MATCH(Exts[[#This Row],[OID]],Exts[ID],0), MATCH("avgusers", Exts[#Headers],0) )+1, Exts[[#This Row],[avgusers]])</f>
        <v>1</v>
      </c>
      <c r="AG943" s="70"/>
      <c r="AH943" s="70"/>
      <c r="AI943" s="70"/>
    </row>
    <row r="944" spans="1:35" x14ac:dyDescent="0.35">
      <c r="A944" s="72">
        <v>759</v>
      </c>
      <c r="B944" s="72" t="s">
        <v>1573</v>
      </c>
      <c r="C944" s="72">
        <v>1</v>
      </c>
      <c r="D944" s="72">
        <v>22</v>
      </c>
      <c r="E944" s="68">
        <v>39146</v>
      </c>
      <c r="F944" s="72">
        <v>0.8</v>
      </c>
      <c r="G944" s="72">
        <v>1</v>
      </c>
      <c r="H944" s="72">
        <v>0</v>
      </c>
      <c r="I944" s="72">
        <v>1</v>
      </c>
      <c r="J944" s="72" t="s">
        <v>1117</v>
      </c>
      <c r="K944" s="72">
        <v>2058</v>
      </c>
      <c r="L944" s="72"/>
      <c r="M944" s="72"/>
      <c r="N944" s="68">
        <v>72686</v>
      </c>
      <c r="O944" s="68">
        <v>72686</v>
      </c>
      <c r="P944" s="68">
        <v>72686</v>
      </c>
      <c r="Q944" s="68">
        <v>72686</v>
      </c>
      <c r="R944" s="72" t="s">
        <v>5001</v>
      </c>
      <c r="S944" s="72" t="s">
        <v>3058</v>
      </c>
      <c r="T944" s="70">
        <f>IF(Exts[cTB52]=DATE(2099,1,1), 0, IF(Exts[minV]&gt;52, 1, 2))</f>
        <v>0</v>
      </c>
      <c r="U944" s="69">
        <f t="shared" si="30"/>
        <v>0</v>
      </c>
      <c r="V944" s="69">
        <f>IF(Exts[cTB60]=DATE(2099,1,1), 0, IF(Exts[minV]&gt;60.9, 1, 2))</f>
        <v>0</v>
      </c>
      <c r="W944" s="70">
        <f>IF(Exts[cTB61-67]=DATE(2099,1,1), 0, IF(Exts[minV]&gt;67.9, 1, 2))</f>
        <v>0</v>
      </c>
      <c r="X944" s="70">
        <f>IF( OR( Exts[cTB68]=DATE(2099,1,1), Exts[Mext]=0 ), 0, IF( OR( Exts[maxV]&lt;68, Exts[minV]&gt;68 ), 2, 3)  )</f>
        <v>0</v>
      </c>
      <c r="Y944" s="71">
        <f>IF(SUBTOTAL(3,Exts[avgusers]),Exts[avgusers],0)</f>
        <v>1</v>
      </c>
      <c r="Z944" s="69">
        <f ca="1">IF(SUBTOTAL(3,Exts[CurVersion]),TODAY()-Exts[CurVersion],0)</f>
        <v>4579</v>
      </c>
      <c r="AA944" s="69">
        <f>IF(Exts[cTB52]=DATE(2099,1,1), 0, Exts[cTB52]-$AA$6)</f>
        <v>0</v>
      </c>
      <c r="AB944" s="69">
        <f>IF(Exts[[#This Row],[cTB60]]=DATE(2099,1,1), 0, Exts[[#This Row],[cTB60]]-$AA$7)</f>
        <v>0</v>
      </c>
      <c r="AC944" s="69">
        <f>IF(Exts[[#This Row],[cTB68]]=DATE(2099,1,1), 0, Exts[[#This Row],[cTB68]]-$AA$8)</f>
        <v>0</v>
      </c>
      <c r="AD944" s="70">
        <f t="shared" si="31"/>
        <v>926</v>
      </c>
      <c r="AE944" s="70"/>
      <c r="AF944" s="70">
        <f>IF(Exts[[#This Row],[OID]], INDEX( Exts[], MATCH(Exts[[#This Row],[OID]],Exts[ID],0), MATCH("avgusers", Exts[#Headers],0) )+1, Exts[[#This Row],[avgusers]])</f>
        <v>1</v>
      </c>
      <c r="AG944" s="70"/>
      <c r="AH944" s="70"/>
      <c r="AI944" s="70"/>
    </row>
    <row r="945" spans="1:35" x14ac:dyDescent="0.35">
      <c r="A945" s="72">
        <v>760</v>
      </c>
      <c r="B945" s="72" t="s">
        <v>1579</v>
      </c>
      <c r="C945" s="72">
        <v>1</v>
      </c>
      <c r="D945" s="72">
        <v>22</v>
      </c>
      <c r="E945" s="68">
        <v>39146</v>
      </c>
      <c r="F945" s="72">
        <v>0.8</v>
      </c>
      <c r="G945" s="72">
        <v>1</v>
      </c>
      <c r="H945" s="72">
        <v>0</v>
      </c>
      <c r="I945" s="72">
        <v>1</v>
      </c>
      <c r="J945" s="72" t="s">
        <v>1117</v>
      </c>
      <c r="K945" s="72">
        <v>2058</v>
      </c>
      <c r="L945" s="72"/>
      <c r="M945" s="72"/>
      <c r="N945" s="68">
        <v>72686</v>
      </c>
      <c r="O945" s="68">
        <v>72686</v>
      </c>
      <c r="P945" s="68">
        <v>72686</v>
      </c>
      <c r="Q945" s="68">
        <v>72686</v>
      </c>
      <c r="R945" s="72" t="s">
        <v>5002</v>
      </c>
      <c r="S945" s="72" t="s">
        <v>3058</v>
      </c>
      <c r="T945" s="70">
        <f>IF(Exts[cTB52]=DATE(2099,1,1), 0, IF(Exts[minV]&gt;52, 1, 2))</f>
        <v>0</v>
      </c>
      <c r="U945" s="69">
        <f t="shared" si="30"/>
        <v>0</v>
      </c>
      <c r="V945" s="69">
        <f>IF(Exts[cTB60]=DATE(2099,1,1), 0, IF(Exts[minV]&gt;60.9, 1, 2))</f>
        <v>0</v>
      </c>
      <c r="W945" s="70">
        <f>IF(Exts[cTB61-67]=DATE(2099,1,1), 0, IF(Exts[minV]&gt;67.9, 1, 2))</f>
        <v>0</v>
      </c>
      <c r="X945" s="70">
        <f>IF( OR( Exts[cTB68]=DATE(2099,1,1), Exts[Mext]=0 ), 0, IF( OR( Exts[maxV]&lt;68, Exts[minV]&gt;68 ), 2, 3)  )</f>
        <v>0</v>
      </c>
      <c r="Y945" s="71">
        <f>IF(SUBTOTAL(3,Exts[avgusers]),Exts[avgusers],0)</f>
        <v>1</v>
      </c>
      <c r="Z945" s="69">
        <f ca="1">IF(SUBTOTAL(3,Exts[CurVersion]),TODAY()-Exts[CurVersion],0)</f>
        <v>4579</v>
      </c>
      <c r="AA945" s="69">
        <f>IF(Exts[cTB52]=DATE(2099,1,1), 0, Exts[cTB52]-$AA$6)</f>
        <v>0</v>
      </c>
      <c r="AB945" s="69">
        <f>IF(Exts[[#This Row],[cTB60]]=DATE(2099,1,1), 0, Exts[[#This Row],[cTB60]]-$AA$7)</f>
        <v>0</v>
      </c>
      <c r="AC945" s="69">
        <f>IF(Exts[[#This Row],[cTB68]]=DATE(2099,1,1), 0, Exts[[#This Row],[cTB68]]-$AA$8)</f>
        <v>0</v>
      </c>
      <c r="AD945" s="70">
        <f t="shared" si="31"/>
        <v>927</v>
      </c>
      <c r="AE945" s="70"/>
      <c r="AF945" s="70">
        <f>IF(Exts[[#This Row],[OID]], INDEX( Exts[], MATCH(Exts[[#This Row],[OID]],Exts[ID],0), MATCH("avgusers", Exts[#Headers],0) )+1, Exts[[#This Row],[avgusers]])</f>
        <v>1</v>
      </c>
      <c r="AG945" s="70"/>
      <c r="AH945" s="70"/>
      <c r="AI945" s="70"/>
    </row>
    <row r="946" spans="1:35" x14ac:dyDescent="0.35">
      <c r="A946" s="72">
        <v>762</v>
      </c>
      <c r="B946" s="72" t="s">
        <v>1855</v>
      </c>
      <c r="C946" s="72">
        <v>1</v>
      </c>
      <c r="D946" s="72">
        <v>24</v>
      </c>
      <c r="E946" s="68">
        <v>39146</v>
      </c>
      <c r="F946" s="72">
        <v>0.8</v>
      </c>
      <c r="G946" s="72">
        <v>1</v>
      </c>
      <c r="H946" s="72">
        <v>0</v>
      </c>
      <c r="I946" s="72">
        <v>1</v>
      </c>
      <c r="J946" s="72" t="s">
        <v>1117</v>
      </c>
      <c r="K946" s="72">
        <v>2058</v>
      </c>
      <c r="L946" s="72"/>
      <c r="M946" s="72"/>
      <c r="N946" s="68">
        <v>72686</v>
      </c>
      <c r="O946" s="68">
        <v>72686</v>
      </c>
      <c r="P946" s="68">
        <v>72686</v>
      </c>
      <c r="Q946" s="68">
        <v>72686</v>
      </c>
      <c r="R946" s="72" t="s">
        <v>5004</v>
      </c>
      <c r="S946" s="72" t="s">
        <v>3058</v>
      </c>
      <c r="T946" s="70">
        <f>IF(Exts[cTB52]=DATE(2099,1,1), 0, IF(Exts[minV]&gt;52, 1, 2))</f>
        <v>0</v>
      </c>
      <c r="U946" s="69">
        <f t="shared" si="30"/>
        <v>0</v>
      </c>
      <c r="V946" s="69">
        <f>IF(Exts[cTB60]=DATE(2099,1,1), 0, IF(Exts[minV]&gt;60.9, 1, 2))</f>
        <v>0</v>
      </c>
      <c r="W946" s="70">
        <f>IF(Exts[cTB61-67]=DATE(2099,1,1), 0, IF(Exts[minV]&gt;67.9, 1, 2))</f>
        <v>0</v>
      </c>
      <c r="X946" s="70">
        <f>IF( OR( Exts[cTB68]=DATE(2099,1,1), Exts[Mext]=0 ), 0, IF( OR( Exts[maxV]&lt;68, Exts[minV]&gt;68 ), 2, 3)  )</f>
        <v>0</v>
      </c>
      <c r="Y946" s="71">
        <f>IF(SUBTOTAL(3,Exts[avgusers]),Exts[avgusers],0)</f>
        <v>1</v>
      </c>
      <c r="Z946" s="69">
        <f ca="1">IF(SUBTOTAL(3,Exts[CurVersion]),TODAY()-Exts[CurVersion],0)</f>
        <v>4579</v>
      </c>
      <c r="AA946" s="69">
        <f>IF(Exts[cTB52]=DATE(2099,1,1), 0, Exts[cTB52]-$AA$6)</f>
        <v>0</v>
      </c>
      <c r="AB946" s="69">
        <f>IF(Exts[[#This Row],[cTB60]]=DATE(2099,1,1), 0, Exts[[#This Row],[cTB60]]-$AA$7)</f>
        <v>0</v>
      </c>
      <c r="AC946" s="69">
        <f>IF(Exts[[#This Row],[cTB68]]=DATE(2099,1,1), 0, Exts[[#This Row],[cTB68]]-$AA$8)</f>
        <v>0</v>
      </c>
      <c r="AD946" s="70">
        <f t="shared" si="31"/>
        <v>928</v>
      </c>
      <c r="AE946" s="70"/>
      <c r="AF946" s="70">
        <f>IF(Exts[[#This Row],[OID]], INDEX( Exts[], MATCH(Exts[[#This Row],[OID]],Exts[ID],0), MATCH("avgusers", Exts[#Headers],0) )+1, Exts[[#This Row],[avgusers]])</f>
        <v>1</v>
      </c>
      <c r="AG946" s="70"/>
      <c r="AH946" s="70"/>
      <c r="AI946" s="70"/>
    </row>
    <row r="947" spans="1:35" x14ac:dyDescent="0.35">
      <c r="A947" s="72">
        <v>775</v>
      </c>
      <c r="B947" s="72" t="s">
        <v>752</v>
      </c>
      <c r="C947" s="72">
        <v>1</v>
      </c>
      <c r="D947" s="72">
        <v>128</v>
      </c>
      <c r="E947" s="68">
        <v>39858</v>
      </c>
      <c r="F947" s="72">
        <v>1</v>
      </c>
      <c r="G947" s="72">
        <v>3</v>
      </c>
      <c r="H947" s="72">
        <v>0</v>
      </c>
      <c r="I947" s="72">
        <v>1</v>
      </c>
      <c r="J947" s="72" t="s">
        <v>380</v>
      </c>
      <c r="K947" s="72">
        <v>253</v>
      </c>
      <c r="L947" s="72"/>
      <c r="M947" s="72"/>
      <c r="N947" s="68">
        <v>72686</v>
      </c>
      <c r="O947" s="68">
        <v>72686</v>
      </c>
      <c r="P947" s="68">
        <v>72686</v>
      </c>
      <c r="Q947" s="68">
        <v>72686</v>
      </c>
      <c r="R947" s="72" t="s">
        <v>5009</v>
      </c>
      <c r="S947" s="72" t="s">
        <v>3058</v>
      </c>
      <c r="T947" s="70">
        <f>IF(Exts[cTB52]=DATE(2099,1,1), 0, IF(Exts[minV]&gt;52, 1, 2))</f>
        <v>0</v>
      </c>
      <c r="U947" s="69">
        <f t="shared" si="30"/>
        <v>0</v>
      </c>
      <c r="V947" s="69">
        <f>IF(Exts[cTB60]=DATE(2099,1,1), 0, IF(Exts[minV]&gt;60.9, 1, 2))</f>
        <v>0</v>
      </c>
      <c r="W947" s="70">
        <f>IF(Exts[cTB61-67]=DATE(2099,1,1), 0, IF(Exts[minV]&gt;67.9, 1, 2))</f>
        <v>0</v>
      </c>
      <c r="X947" s="70">
        <f>IF( OR( Exts[cTB68]=DATE(2099,1,1), Exts[Mext]=0 ), 0, IF( OR( Exts[maxV]&lt;68, Exts[minV]&gt;68 ), 2, 3)  )</f>
        <v>0</v>
      </c>
      <c r="Y947" s="71">
        <f>IF(SUBTOTAL(3,Exts[avgusers]),Exts[avgusers],0)</f>
        <v>1</v>
      </c>
      <c r="Z947" s="69">
        <f ca="1">IF(SUBTOTAL(3,Exts[CurVersion]),TODAY()-Exts[CurVersion],0)</f>
        <v>3867</v>
      </c>
      <c r="AA947" s="69">
        <f>IF(Exts[cTB52]=DATE(2099,1,1), 0, Exts[cTB52]-$AA$6)</f>
        <v>0</v>
      </c>
      <c r="AB947" s="69">
        <f>IF(Exts[[#This Row],[cTB60]]=DATE(2099,1,1), 0, Exts[[#This Row],[cTB60]]-$AA$7)</f>
        <v>0</v>
      </c>
      <c r="AC947" s="69">
        <f>IF(Exts[[#This Row],[cTB68]]=DATE(2099,1,1), 0, Exts[[#This Row],[cTB68]]-$AA$8)</f>
        <v>0</v>
      </c>
      <c r="AD947" s="70">
        <f t="shared" si="31"/>
        <v>929</v>
      </c>
      <c r="AE947" s="70"/>
      <c r="AF947" s="70">
        <f>IF(Exts[[#This Row],[OID]], INDEX( Exts[], MATCH(Exts[[#This Row],[OID]],Exts[ID],0), MATCH("avgusers", Exts[#Headers],0) )+1, Exts[[#This Row],[avgusers]])</f>
        <v>1</v>
      </c>
      <c r="AG947" s="70"/>
      <c r="AH947" s="70"/>
      <c r="AI947" s="70"/>
    </row>
    <row r="948" spans="1:35" x14ac:dyDescent="0.35">
      <c r="A948" s="72">
        <v>905</v>
      </c>
      <c r="B948" s="72" t="s">
        <v>1828</v>
      </c>
      <c r="C948" s="72">
        <v>1</v>
      </c>
      <c r="D948" s="72">
        <v>24</v>
      </c>
      <c r="E948" s="68">
        <v>39146</v>
      </c>
      <c r="F948" s="72">
        <v>1</v>
      </c>
      <c r="G948" s="72">
        <v>1.5</v>
      </c>
      <c r="H948" s="72">
        <v>0</v>
      </c>
      <c r="I948" s="72">
        <v>1</v>
      </c>
      <c r="J948" s="72" t="s">
        <v>1829</v>
      </c>
      <c r="K948" s="72">
        <v>3261</v>
      </c>
      <c r="L948" s="72"/>
      <c r="M948" s="72"/>
      <c r="N948" s="68">
        <v>72686</v>
      </c>
      <c r="O948" s="68">
        <v>72686</v>
      </c>
      <c r="P948" s="68">
        <v>72686</v>
      </c>
      <c r="Q948" s="68">
        <v>72686</v>
      </c>
      <c r="R948" s="72" t="s">
        <v>5027</v>
      </c>
      <c r="S948" s="72" t="s">
        <v>3058</v>
      </c>
      <c r="T948" s="70">
        <f>IF(Exts[cTB52]=DATE(2099,1,1), 0, IF(Exts[minV]&gt;52, 1, 2))</f>
        <v>0</v>
      </c>
      <c r="U948" s="69">
        <f t="shared" si="30"/>
        <v>0</v>
      </c>
      <c r="V948" s="69">
        <f>IF(Exts[cTB60]=DATE(2099,1,1), 0, IF(Exts[minV]&gt;60.9, 1, 2))</f>
        <v>0</v>
      </c>
      <c r="W948" s="70">
        <f>IF(Exts[cTB61-67]=DATE(2099,1,1), 0, IF(Exts[minV]&gt;67.9, 1, 2))</f>
        <v>0</v>
      </c>
      <c r="X948" s="70">
        <f>IF( OR( Exts[cTB68]=DATE(2099,1,1), Exts[Mext]=0 ), 0, IF( OR( Exts[maxV]&lt;68, Exts[minV]&gt;68 ), 2, 3)  )</f>
        <v>0</v>
      </c>
      <c r="Y948" s="71">
        <f>IF(SUBTOTAL(3,Exts[avgusers]),Exts[avgusers],0)</f>
        <v>1</v>
      </c>
      <c r="Z948" s="69">
        <f ca="1">IF(SUBTOTAL(3,Exts[CurVersion]),TODAY()-Exts[CurVersion],0)</f>
        <v>4579</v>
      </c>
      <c r="AA948" s="69">
        <f>IF(Exts[cTB52]=DATE(2099,1,1), 0, Exts[cTB52]-$AA$6)</f>
        <v>0</v>
      </c>
      <c r="AB948" s="69">
        <f>IF(Exts[[#This Row],[cTB60]]=DATE(2099,1,1), 0, Exts[[#This Row],[cTB60]]-$AA$7)</f>
        <v>0</v>
      </c>
      <c r="AC948" s="69">
        <f>IF(Exts[[#This Row],[cTB68]]=DATE(2099,1,1), 0, Exts[[#This Row],[cTB68]]-$AA$8)</f>
        <v>0</v>
      </c>
      <c r="AD948" s="70">
        <f t="shared" si="31"/>
        <v>930</v>
      </c>
      <c r="AE948" s="70"/>
      <c r="AF948" s="70">
        <f>IF(Exts[[#This Row],[OID]], INDEX( Exts[], MATCH(Exts[[#This Row],[OID]],Exts[ID],0), MATCH("avgusers", Exts[#Headers],0) )+1, Exts[[#This Row],[avgusers]])</f>
        <v>1</v>
      </c>
      <c r="AG948" s="70"/>
      <c r="AH948" s="70"/>
      <c r="AI948" s="70"/>
    </row>
    <row r="949" spans="1:35" x14ac:dyDescent="0.35">
      <c r="A949" s="72">
        <v>1624</v>
      </c>
      <c r="B949" s="72" t="s">
        <v>1669</v>
      </c>
      <c r="C949" s="72">
        <v>1</v>
      </c>
      <c r="D949" s="72">
        <v>22</v>
      </c>
      <c r="E949" s="68">
        <v>39146</v>
      </c>
      <c r="F949" s="72">
        <v>1.5</v>
      </c>
      <c r="G949" s="72">
        <v>3.1</v>
      </c>
      <c r="H949" s="72">
        <v>0</v>
      </c>
      <c r="I949" s="72">
        <v>1</v>
      </c>
      <c r="J949" s="72" t="s">
        <v>1670</v>
      </c>
      <c r="K949" s="72">
        <v>8752</v>
      </c>
      <c r="L949" s="72"/>
      <c r="M949" s="72"/>
      <c r="N949" s="68">
        <v>72686</v>
      </c>
      <c r="O949" s="68">
        <v>72686</v>
      </c>
      <c r="P949" s="68">
        <v>72686</v>
      </c>
      <c r="Q949" s="68">
        <v>72686</v>
      </c>
      <c r="R949" s="72" t="s">
        <v>5060</v>
      </c>
      <c r="S949" s="72" t="s">
        <v>3058</v>
      </c>
      <c r="T949" s="70">
        <f>IF(Exts[cTB52]=DATE(2099,1,1), 0, IF(Exts[minV]&gt;52, 1, 2))</f>
        <v>0</v>
      </c>
      <c r="U949" s="69">
        <f t="shared" si="30"/>
        <v>0</v>
      </c>
      <c r="V949" s="69">
        <f>IF(Exts[cTB60]=DATE(2099,1,1), 0, IF(Exts[minV]&gt;60.9, 1, 2))</f>
        <v>0</v>
      </c>
      <c r="W949" s="70">
        <f>IF(Exts[cTB61-67]=DATE(2099,1,1), 0, IF(Exts[minV]&gt;67.9, 1, 2))</f>
        <v>0</v>
      </c>
      <c r="X949" s="70">
        <f>IF( OR( Exts[cTB68]=DATE(2099,1,1), Exts[Mext]=0 ), 0, IF( OR( Exts[maxV]&lt;68, Exts[minV]&gt;68 ), 2, 3)  )</f>
        <v>0</v>
      </c>
      <c r="Y949" s="71">
        <f>IF(SUBTOTAL(3,Exts[avgusers]),Exts[avgusers],0)</f>
        <v>1</v>
      </c>
      <c r="Z949" s="69">
        <f ca="1">IF(SUBTOTAL(3,Exts[CurVersion]),TODAY()-Exts[CurVersion],0)</f>
        <v>4579</v>
      </c>
      <c r="AA949" s="69">
        <f>IF(Exts[cTB52]=DATE(2099,1,1), 0, Exts[cTB52]-$AA$6)</f>
        <v>0</v>
      </c>
      <c r="AB949" s="69">
        <f>IF(Exts[[#This Row],[cTB60]]=DATE(2099,1,1), 0, Exts[[#This Row],[cTB60]]-$AA$7)</f>
        <v>0</v>
      </c>
      <c r="AC949" s="69">
        <f>IF(Exts[[#This Row],[cTB68]]=DATE(2099,1,1), 0, Exts[[#This Row],[cTB68]]-$AA$8)</f>
        <v>0</v>
      </c>
      <c r="AD949" s="70">
        <f t="shared" si="31"/>
        <v>931</v>
      </c>
      <c r="AE949" s="70"/>
      <c r="AF949" s="70">
        <f>IF(Exts[[#This Row],[OID]], INDEX( Exts[], MATCH(Exts[[#This Row],[OID]],Exts[ID],0), MATCH("avgusers", Exts[#Headers],0) )+1, Exts[[#This Row],[avgusers]])</f>
        <v>1</v>
      </c>
      <c r="AG949" s="70"/>
      <c r="AH949" s="70"/>
      <c r="AI949" s="70"/>
    </row>
    <row r="950" spans="1:35" x14ac:dyDescent="0.35">
      <c r="A950" s="72">
        <v>1962</v>
      </c>
      <c r="B950" s="72" t="s">
        <v>2185</v>
      </c>
      <c r="C950" s="72">
        <v>1</v>
      </c>
      <c r="D950" s="72">
        <v>21</v>
      </c>
      <c r="E950" s="68">
        <v>39237</v>
      </c>
      <c r="F950" s="72">
        <v>1.5</v>
      </c>
      <c r="G950" s="72">
        <v>2</v>
      </c>
      <c r="H950" s="72">
        <v>0</v>
      </c>
      <c r="I950" s="72">
        <v>1</v>
      </c>
      <c r="J950" s="72" t="s">
        <v>2186</v>
      </c>
      <c r="K950" s="72">
        <v>9549</v>
      </c>
      <c r="L950" s="72"/>
      <c r="M950" s="72"/>
      <c r="N950" s="68">
        <v>72686</v>
      </c>
      <c r="O950" s="68">
        <v>72686</v>
      </c>
      <c r="P950" s="68">
        <v>72686</v>
      </c>
      <c r="Q950" s="68">
        <v>72686</v>
      </c>
      <c r="R950" s="72" t="s">
        <v>5083</v>
      </c>
      <c r="S950" s="72" t="s">
        <v>3058</v>
      </c>
      <c r="T950" s="70">
        <f>IF(Exts[cTB52]=DATE(2099,1,1), 0, IF(Exts[minV]&gt;52, 1, 2))</f>
        <v>0</v>
      </c>
      <c r="U950" s="69">
        <f t="shared" si="30"/>
        <v>0</v>
      </c>
      <c r="V950" s="69">
        <f>IF(Exts[cTB60]=DATE(2099,1,1), 0, IF(Exts[minV]&gt;60.9, 1, 2))</f>
        <v>0</v>
      </c>
      <c r="W950" s="70">
        <f>IF(Exts[cTB61-67]=DATE(2099,1,1), 0, IF(Exts[minV]&gt;67.9, 1, 2))</f>
        <v>0</v>
      </c>
      <c r="X950" s="70">
        <f>IF( OR( Exts[cTB68]=DATE(2099,1,1), Exts[Mext]=0 ), 0, IF( OR( Exts[maxV]&lt;68, Exts[minV]&gt;68 ), 2, 3)  )</f>
        <v>0</v>
      </c>
      <c r="Y950" s="71">
        <f>IF(SUBTOTAL(3,Exts[avgusers]),Exts[avgusers],0)</f>
        <v>1</v>
      </c>
      <c r="Z950" s="69">
        <f ca="1">IF(SUBTOTAL(3,Exts[CurVersion]),TODAY()-Exts[CurVersion],0)</f>
        <v>4488</v>
      </c>
      <c r="AA950" s="69">
        <f>IF(Exts[cTB52]=DATE(2099,1,1), 0, Exts[cTB52]-$AA$6)</f>
        <v>0</v>
      </c>
      <c r="AB950" s="69">
        <f>IF(Exts[[#This Row],[cTB60]]=DATE(2099,1,1), 0, Exts[[#This Row],[cTB60]]-$AA$7)</f>
        <v>0</v>
      </c>
      <c r="AC950" s="69">
        <f>IF(Exts[[#This Row],[cTB68]]=DATE(2099,1,1), 0, Exts[[#This Row],[cTB68]]-$AA$8)</f>
        <v>0</v>
      </c>
      <c r="AD950" s="70">
        <f t="shared" si="31"/>
        <v>932</v>
      </c>
      <c r="AE950" s="70"/>
      <c r="AF950" s="70">
        <f>IF(Exts[[#This Row],[OID]], INDEX( Exts[], MATCH(Exts[[#This Row],[OID]],Exts[ID],0), MATCH("avgusers", Exts[#Headers],0) )+1, Exts[[#This Row],[avgusers]])</f>
        <v>1</v>
      </c>
      <c r="AG950" s="70"/>
      <c r="AH950" s="70"/>
      <c r="AI950" s="70"/>
    </row>
    <row r="951" spans="1:35" x14ac:dyDescent="0.35">
      <c r="A951" s="72">
        <v>1968</v>
      </c>
      <c r="B951" s="72" t="s">
        <v>1643</v>
      </c>
      <c r="C951" s="72">
        <v>1</v>
      </c>
      <c r="D951" s="72">
        <v>23</v>
      </c>
      <c r="E951" s="68">
        <v>40027</v>
      </c>
      <c r="F951" s="72">
        <v>1.5</v>
      </c>
      <c r="G951" s="72">
        <v>2</v>
      </c>
      <c r="H951" s="72">
        <v>0</v>
      </c>
      <c r="I951" s="72">
        <v>1</v>
      </c>
      <c r="J951" s="72" t="s">
        <v>1644</v>
      </c>
      <c r="K951" s="72">
        <v>9569</v>
      </c>
      <c r="L951" s="72"/>
      <c r="M951" s="72"/>
      <c r="N951" s="68">
        <v>72686</v>
      </c>
      <c r="O951" s="68">
        <v>72686</v>
      </c>
      <c r="P951" s="68">
        <v>72686</v>
      </c>
      <c r="Q951" s="68">
        <v>72686</v>
      </c>
      <c r="R951" s="72" t="s">
        <v>5084</v>
      </c>
      <c r="S951" s="72" t="s">
        <v>5085</v>
      </c>
      <c r="T951" s="70">
        <f>IF(Exts[cTB52]=DATE(2099,1,1), 0, IF(Exts[minV]&gt;52, 1, 2))</f>
        <v>0</v>
      </c>
      <c r="U951" s="69">
        <f t="shared" si="30"/>
        <v>0</v>
      </c>
      <c r="V951" s="69">
        <f>IF(Exts[cTB60]=DATE(2099,1,1), 0, IF(Exts[minV]&gt;60.9, 1, 2))</f>
        <v>0</v>
      </c>
      <c r="W951" s="70">
        <f>IF(Exts[cTB61-67]=DATE(2099,1,1), 0, IF(Exts[minV]&gt;67.9, 1, 2))</f>
        <v>0</v>
      </c>
      <c r="X951" s="70">
        <f>IF( OR( Exts[cTB68]=DATE(2099,1,1), Exts[Mext]=0 ), 0, IF( OR( Exts[maxV]&lt;68, Exts[minV]&gt;68 ), 2, 3)  )</f>
        <v>0</v>
      </c>
      <c r="Y951" s="71">
        <f>IF(SUBTOTAL(3,Exts[avgusers]),Exts[avgusers],0)</f>
        <v>1</v>
      </c>
      <c r="Z951" s="69">
        <f ca="1">IF(SUBTOTAL(3,Exts[CurVersion]),TODAY()-Exts[CurVersion],0)</f>
        <v>3698</v>
      </c>
      <c r="AA951" s="69">
        <f>IF(Exts[cTB52]=DATE(2099,1,1), 0, Exts[cTB52]-$AA$6)</f>
        <v>0</v>
      </c>
      <c r="AB951" s="69">
        <f>IF(Exts[[#This Row],[cTB60]]=DATE(2099,1,1), 0, Exts[[#This Row],[cTB60]]-$AA$7)</f>
        <v>0</v>
      </c>
      <c r="AC951" s="69">
        <f>IF(Exts[[#This Row],[cTB68]]=DATE(2099,1,1), 0, Exts[[#This Row],[cTB68]]-$AA$8)</f>
        <v>0</v>
      </c>
      <c r="AD951" s="70">
        <f t="shared" si="31"/>
        <v>933</v>
      </c>
      <c r="AE951" s="70"/>
      <c r="AF951" s="70">
        <f>IF(Exts[[#This Row],[OID]], INDEX( Exts[], MATCH(Exts[[#This Row],[OID]],Exts[ID],0), MATCH("avgusers", Exts[#Headers],0) )+1, Exts[[#This Row],[avgusers]])</f>
        <v>1</v>
      </c>
      <c r="AG951" s="70"/>
      <c r="AH951" s="70"/>
      <c r="AI951" s="70"/>
    </row>
    <row r="952" spans="1:35" x14ac:dyDescent="0.35">
      <c r="A952" s="72">
        <v>2085</v>
      </c>
      <c r="B952" s="72" t="s">
        <v>2230</v>
      </c>
      <c r="C952" s="72">
        <v>1</v>
      </c>
      <c r="D952" s="72">
        <v>21</v>
      </c>
      <c r="E952" s="68">
        <v>39837</v>
      </c>
      <c r="F952" s="72">
        <v>2</v>
      </c>
      <c r="G952" s="72">
        <v>2</v>
      </c>
      <c r="H952" s="72">
        <v>0</v>
      </c>
      <c r="I952" s="72">
        <v>1</v>
      </c>
      <c r="J952" s="72" t="s">
        <v>1886</v>
      </c>
      <c r="K952" s="72">
        <v>9821</v>
      </c>
      <c r="L952" s="72"/>
      <c r="M952" s="72"/>
      <c r="N952" s="68">
        <v>72686</v>
      </c>
      <c r="O952" s="68">
        <v>72686</v>
      </c>
      <c r="P952" s="68">
        <v>72686</v>
      </c>
      <c r="Q952" s="68">
        <v>72686</v>
      </c>
      <c r="R952" s="72" t="s">
        <v>5088</v>
      </c>
      <c r="S952" s="72" t="s">
        <v>3058</v>
      </c>
      <c r="T952" s="70">
        <f>IF(Exts[cTB52]=DATE(2099,1,1), 0, IF(Exts[minV]&gt;52, 1, 2))</f>
        <v>0</v>
      </c>
      <c r="U952" s="69">
        <f t="shared" si="30"/>
        <v>0</v>
      </c>
      <c r="V952" s="69">
        <f>IF(Exts[cTB60]=DATE(2099,1,1), 0, IF(Exts[minV]&gt;60.9, 1, 2))</f>
        <v>0</v>
      </c>
      <c r="W952" s="70">
        <f>IF(Exts[cTB61-67]=DATE(2099,1,1), 0, IF(Exts[minV]&gt;67.9, 1, 2))</f>
        <v>0</v>
      </c>
      <c r="X952" s="70">
        <f>IF( OR( Exts[cTB68]=DATE(2099,1,1), Exts[Mext]=0 ), 0, IF( OR( Exts[maxV]&lt;68, Exts[minV]&gt;68 ), 2, 3)  )</f>
        <v>0</v>
      </c>
      <c r="Y952" s="71">
        <f>IF(SUBTOTAL(3,Exts[avgusers]),Exts[avgusers],0)</f>
        <v>1</v>
      </c>
      <c r="Z952" s="69">
        <f ca="1">IF(SUBTOTAL(3,Exts[CurVersion]),TODAY()-Exts[CurVersion],0)</f>
        <v>3888</v>
      </c>
      <c r="AA952" s="69">
        <f>IF(Exts[cTB52]=DATE(2099,1,1), 0, Exts[cTB52]-$AA$6)</f>
        <v>0</v>
      </c>
      <c r="AB952" s="69">
        <f>IF(Exts[[#This Row],[cTB60]]=DATE(2099,1,1), 0, Exts[[#This Row],[cTB60]]-$AA$7)</f>
        <v>0</v>
      </c>
      <c r="AC952" s="69">
        <f>IF(Exts[[#This Row],[cTB68]]=DATE(2099,1,1), 0, Exts[[#This Row],[cTB68]]-$AA$8)</f>
        <v>0</v>
      </c>
      <c r="AD952" s="70">
        <f t="shared" si="31"/>
        <v>934</v>
      </c>
      <c r="AE952" s="70"/>
      <c r="AF952" s="70">
        <f>IF(Exts[[#This Row],[OID]], INDEX( Exts[], MATCH(Exts[[#This Row],[OID]],Exts[ID],0), MATCH("avgusers", Exts[#Headers],0) )+1, Exts[[#This Row],[avgusers]])</f>
        <v>1</v>
      </c>
      <c r="AG952" s="70"/>
      <c r="AH952" s="70"/>
      <c r="AI952" s="70"/>
    </row>
    <row r="953" spans="1:35" x14ac:dyDescent="0.35">
      <c r="A953" s="72">
        <v>2098</v>
      </c>
      <c r="B953" s="72" t="s">
        <v>1527</v>
      </c>
      <c r="C953" s="72">
        <v>1</v>
      </c>
      <c r="D953" s="72">
        <v>22</v>
      </c>
      <c r="E953" s="68">
        <v>39999</v>
      </c>
      <c r="F953" s="72">
        <v>1.5</v>
      </c>
      <c r="G953" s="72">
        <v>3.1</v>
      </c>
      <c r="H953" s="72">
        <v>0</v>
      </c>
      <c r="I953" s="72">
        <v>1</v>
      </c>
      <c r="J953" s="72" t="s">
        <v>1528</v>
      </c>
      <c r="K953" s="72">
        <v>6232</v>
      </c>
      <c r="L953" s="72"/>
      <c r="M953" s="72"/>
      <c r="N953" s="68">
        <v>72686</v>
      </c>
      <c r="O953" s="68">
        <v>72686</v>
      </c>
      <c r="P953" s="68">
        <v>72686</v>
      </c>
      <c r="Q953" s="68">
        <v>72686</v>
      </c>
      <c r="R953" s="72" t="s">
        <v>5089</v>
      </c>
      <c r="S953" s="72" t="s">
        <v>5090</v>
      </c>
      <c r="T953" s="70">
        <f>IF(Exts[cTB52]=DATE(2099,1,1), 0, IF(Exts[minV]&gt;52, 1, 2))</f>
        <v>0</v>
      </c>
      <c r="U953" s="69">
        <f t="shared" si="30"/>
        <v>0</v>
      </c>
      <c r="V953" s="69">
        <f>IF(Exts[cTB60]=DATE(2099,1,1), 0, IF(Exts[minV]&gt;60.9, 1, 2))</f>
        <v>0</v>
      </c>
      <c r="W953" s="70">
        <f>IF(Exts[cTB61-67]=DATE(2099,1,1), 0, IF(Exts[minV]&gt;67.9, 1, 2))</f>
        <v>0</v>
      </c>
      <c r="X953" s="70">
        <f>IF( OR( Exts[cTB68]=DATE(2099,1,1), Exts[Mext]=0 ), 0, IF( OR( Exts[maxV]&lt;68, Exts[minV]&gt;68 ), 2, 3)  )</f>
        <v>0</v>
      </c>
      <c r="Y953" s="71">
        <f>IF(SUBTOTAL(3,Exts[avgusers]),Exts[avgusers],0)</f>
        <v>1</v>
      </c>
      <c r="Z953" s="69">
        <f ca="1">IF(SUBTOTAL(3,Exts[CurVersion]),TODAY()-Exts[CurVersion],0)</f>
        <v>3726</v>
      </c>
      <c r="AA953" s="69">
        <f>IF(Exts[cTB52]=DATE(2099,1,1), 0, Exts[cTB52]-$AA$6)</f>
        <v>0</v>
      </c>
      <c r="AB953" s="69">
        <f>IF(Exts[[#This Row],[cTB60]]=DATE(2099,1,1), 0, Exts[[#This Row],[cTB60]]-$AA$7)</f>
        <v>0</v>
      </c>
      <c r="AC953" s="69">
        <f>IF(Exts[[#This Row],[cTB68]]=DATE(2099,1,1), 0, Exts[[#This Row],[cTB68]]-$AA$8)</f>
        <v>0</v>
      </c>
      <c r="AD953" s="70">
        <f t="shared" si="31"/>
        <v>935</v>
      </c>
      <c r="AE953" s="70"/>
      <c r="AF953" s="70">
        <f>IF(Exts[[#This Row],[OID]], INDEX( Exts[], MATCH(Exts[[#This Row],[OID]],Exts[ID],0), MATCH("avgusers", Exts[#Headers],0) )+1, Exts[[#This Row],[avgusers]])</f>
        <v>1</v>
      </c>
      <c r="AG953" s="70"/>
      <c r="AH953" s="70"/>
      <c r="AI953" s="70"/>
    </row>
    <row r="954" spans="1:35" x14ac:dyDescent="0.35">
      <c r="A954" s="72">
        <v>2195</v>
      </c>
      <c r="B954" s="72" t="s">
        <v>1604</v>
      </c>
      <c r="C954" s="72">
        <v>1</v>
      </c>
      <c r="D954" s="72">
        <v>37</v>
      </c>
      <c r="E954" s="68">
        <v>40118</v>
      </c>
      <c r="F954" s="72">
        <v>2</v>
      </c>
      <c r="G954" s="72">
        <v>3.1</v>
      </c>
      <c r="H954" s="72">
        <v>0</v>
      </c>
      <c r="I954" s="72">
        <v>1</v>
      </c>
      <c r="J954" s="72" t="s">
        <v>1605</v>
      </c>
      <c r="K954" s="72">
        <v>10089</v>
      </c>
      <c r="L954" s="72"/>
      <c r="M954" s="72"/>
      <c r="N954" s="68">
        <v>72686</v>
      </c>
      <c r="O954" s="68">
        <v>72686</v>
      </c>
      <c r="P954" s="68">
        <v>72686</v>
      </c>
      <c r="Q954" s="68">
        <v>72686</v>
      </c>
      <c r="R954" s="72" t="s">
        <v>5104</v>
      </c>
      <c r="S954" s="72" t="s">
        <v>5105</v>
      </c>
      <c r="T954" s="70">
        <f>IF(Exts[cTB52]=DATE(2099,1,1), 0, IF(Exts[minV]&gt;52, 1, 2))</f>
        <v>0</v>
      </c>
      <c r="U954" s="69">
        <f t="shared" si="30"/>
        <v>0</v>
      </c>
      <c r="V954" s="69">
        <f>IF(Exts[cTB60]=DATE(2099,1,1), 0, IF(Exts[minV]&gt;60.9, 1, 2))</f>
        <v>0</v>
      </c>
      <c r="W954" s="70">
        <f>IF(Exts[cTB61-67]=DATE(2099,1,1), 0, IF(Exts[minV]&gt;67.9, 1, 2))</f>
        <v>0</v>
      </c>
      <c r="X954" s="70">
        <f>IF( OR( Exts[cTB68]=DATE(2099,1,1), Exts[Mext]=0 ), 0, IF( OR( Exts[maxV]&lt;68, Exts[minV]&gt;68 ), 2, 3)  )</f>
        <v>0</v>
      </c>
      <c r="Y954" s="71">
        <f>IF(SUBTOTAL(3,Exts[avgusers]),Exts[avgusers],0)</f>
        <v>1</v>
      </c>
      <c r="Z954" s="69">
        <f ca="1">IF(SUBTOTAL(3,Exts[CurVersion]),TODAY()-Exts[CurVersion],0)</f>
        <v>3607</v>
      </c>
      <c r="AA954" s="69">
        <f>IF(Exts[cTB52]=DATE(2099,1,1), 0, Exts[cTB52]-$AA$6)</f>
        <v>0</v>
      </c>
      <c r="AB954" s="69">
        <f>IF(Exts[[#This Row],[cTB60]]=DATE(2099,1,1), 0, Exts[[#This Row],[cTB60]]-$AA$7)</f>
        <v>0</v>
      </c>
      <c r="AC954" s="69">
        <f>IF(Exts[[#This Row],[cTB68]]=DATE(2099,1,1), 0, Exts[[#This Row],[cTB68]]-$AA$8)</f>
        <v>0</v>
      </c>
      <c r="AD954" s="70">
        <f t="shared" si="31"/>
        <v>936</v>
      </c>
      <c r="AE954" s="70"/>
      <c r="AF954" s="70">
        <f>IF(Exts[[#This Row],[OID]], INDEX( Exts[], MATCH(Exts[[#This Row],[OID]],Exts[ID],0), MATCH("avgusers", Exts[#Headers],0) )+1, Exts[[#This Row],[avgusers]])</f>
        <v>1</v>
      </c>
      <c r="AG954" s="70"/>
      <c r="AH954" s="70"/>
      <c r="AI954" s="70"/>
    </row>
    <row r="955" spans="1:35" x14ac:dyDescent="0.35">
      <c r="A955" s="72">
        <v>2860</v>
      </c>
      <c r="B955" s="72" t="s">
        <v>1614</v>
      </c>
      <c r="C955" s="72">
        <v>1</v>
      </c>
      <c r="D955" s="72">
        <v>29</v>
      </c>
      <c r="E955" s="68">
        <v>39261</v>
      </c>
      <c r="F955" s="72">
        <v>2</v>
      </c>
      <c r="G955" s="72">
        <v>2</v>
      </c>
      <c r="H955" s="72">
        <v>0</v>
      </c>
      <c r="I955" s="72">
        <v>1</v>
      </c>
      <c r="J955" s="72" t="s">
        <v>1615</v>
      </c>
      <c r="K955" s="72">
        <v>2856</v>
      </c>
      <c r="L955" s="72"/>
      <c r="M955" s="72"/>
      <c r="N955" s="68">
        <v>72686</v>
      </c>
      <c r="O955" s="68">
        <v>72686</v>
      </c>
      <c r="P955" s="68">
        <v>72686</v>
      </c>
      <c r="Q955" s="68">
        <v>72686</v>
      </c>
      <c r="R955" s="72" t="s">
        <v>5161</v>
      </c>
      <c r="S955" s="72" t="s">
        <v>3058</v>
      </c>
      <c r="T955" s="70">
        <f>IF(Exts[cTB52]=DATE(2099,1,1), 0, IF(Exts[minV]&gt;52, 1, 2))</f>
        <v>0</v>
      </c>
      <c r="U955" s="69">
        <f t="shared" si="30"/>
        <v>0</v>
      </c>
      <c r="V955" s="69">
        <f>IF(Exts[cTB60]=DATE(2099,1,1), 0, IF(Exts[minV]&gt;60.9, 1, 2))</f>
        <v>0</v>
      </c>
      <c r="W955" s="70">
        <f>IF(Exts[cTB61-67]=DATE(2099,1,1), 0, IF(Exts[minV]&gt;67.9, 1, 2))</f>
        <v>0</v>
      </c>
      <c r="X955" s="70">
        <f>IF( OR( Exts[cTB68]=DATE(2099,1,1), Exts[Mext]=0 ), 0, IF( OR( Exts[maxV]&lt;68, Exts[minV]&gt;68 ), 2, 3)  )</f>
        <v>0</v>
      </c>
      <c r="Y955" s="71">
        <f>IF(SUBTOTAL(3,Exts[avgusers]),Exts[avgusers],0)</f>
        <v>1</v>
      </c>
      <c r="Z955" s="69">
        <f ca="1">IF(SUBTOTAL(3,Exts[CurVersion]),TODAY()-Exts[CurVersion],0)</f>
        <v>4464</v>
      </c>
      <c r="AA955" s="69">
        <f>IF(Exts[cTB52]=DATE(2099,1,1), 0, Exts[cTB52]-$AA$6)</f>
        <v>0</v>
      </c>
      <c r="AB955" s="69">
        <f>IF(Exts[[#This Row],[cTB60]]=DATE(2099,1,1), 0, Exts[[#This Row],[cTB60]]-$AA$7)</f>
        <v>0</v>
      </c>
      <c r="AC955" s="69">
        <f>IF(Exts[[#This Row],[cTB68]]=DATE(2099,1,1), 0, Exts[[#This Row],[cTB68]]-$AA$8)</f>
        <v>0</v>
      </c>
      <c r="AD955" s="70">
        <f t="shared" si="31"/>
        <v>937</v>
      </c>
      <c r="AE955" s="70"/>
      <c r="AF955" s="70">
        <f>IF(Exts[[#This Row],[OID]], INDEX( Exts[], MATCH(Exts[[#This Row],[OID]],Exts[ID],0), MATCH("avgusers", Exts[#Headers],0) )+1, Exts[[#This Row],[avgusers]])</f>
        <v>1</v>
      </c>
      <c r="AG955" s="70"/>
      <c r="AH955" s="70"/>
      <c r="AI955" s="70"/>
    </row>
    <row r="956" spans="1:35" x14ac:dyDescent="0.35">
      <c r="A956" s="72">
        <v>2887</v>
      </c>
      <c r="B956" s="72" t="s">
        <v>1716</v>
      </c>
      <c r="C956" s="72">
        <v>1</v>
      </c>
      <c r="D956" s="72">
        <v>42</v>
      </c>
      <c r="E956" s="68">
        <v>39415</v>
      </c>
      <c r="F956" s="72">
        <v>0.8</v>
      </c>
      <c r="G956" s="72">
        <v>3</v>
      </c>
      <c r="H956" s="72">
        <v>0</v>
      </c>
      <c r="I956" s="72">
        <v>1</v>
      </c>
      <c r="J956" s="72" t="s">
        <v>1717</v>
      </c>
      <c r="K956" s="72">
        <v>29096</v>
      </c>
      <c r="L956" s="72"/>
      <c r="M956" s="72"/>
      <c r="N956" s="68">
        <v>72686</v>
      </c>
      <c r="O956" s="68">
        <v>72686</v>
      </c>
      <c r="P956" s="68">
        <v>72686</v>
      </c>
      <c r="Q956" s="68">
        <v>72686</v>
      </c>
      <c r="R956" s="72" t="s">
        <v>5163</v>
      </c>
      <c r="S956" s="72" t="s">
        <v>3058</v>
      </c>
      <c r="T956" s="70">
        <f>IF(Exts[cTB52]=DATE(2099,1,1), 0, IF(Exts[minV]&gt;52, 1, 2))</f>
        <v>0</v>
      </c>
      <c r="U956" s="69">
        <f t="shared" si="30"/>
        <v>0</v>
      </c>
      <c r="V956" s="69">
        <f>IF(Exts[cTB60]=DATE(2099,1,1), 0, IF(Exts[minV]&gt;60.9, 1, 2))</f>
        <v>0</v>
      </c>
      <c r="W956" s="70">
        <f>IF(Exts[cTB61-67]=DATE(2099,1,1), 0, IF(Exts[minV]&gt;67.9, 1, 2))</f>
        <v>0</v>
      </c>
      <c r="X956" s="70">
        <f>IF( OR( Exts[cTB68]=DATE(2099,1,1), Exts[Mext]=0 ), 0, IF( OR( Exts[maxV]&lt;68, Exts[minV]&gt;68 ), 2, 3)  )</f>
        <v>0</v>
      </c>
      <c r="Y956" s="71">
        <f>IF(SUBTOTAL(3,Exts[avgusers]),Exts[avgusers],0)</f>
        <v>1</v>
      </c>
      <c r="Z956" s="69">
        <f ca="1">IF(SUBTOTAL(3,Exts[CurVersion]),TODAY()-Exts[CurVersion],0)</f>
        <v>4310</v>
      </c>
      <c r="AA956" s="69">
        <f>IF(Exts[cTB52]=DATE(2099,1,1), 0, Exts[cTB52]-$AA$6)</f>
        <v>0</v>
      </c>
      <c r="AB956" s="69">
        <f>IF(Exts[[#This Row],[cTB60]]=DATE(2099,1,1), 0, Exts[[#This Row],[cTB60]]-$AA$7)</f>
        <v>0</v>
      </c>
      <c r="AC956" s="69">
        <f>IF(Exts[[#This Row],[cTB68]]=DATE(2099,1,1), 0, Exts[[#This Row],[cTB68]]-$AA$8)</f>
        <v>0</v>
      </c>
      <c r="AD956" s="70">
        <f t="shared" si="31"/>
        <v>938</v>
      </c>
      <c r="AE956" s="70"/>
      <c r="AF956" s="70">
        <f>IF(Exts[[#This Row],[OID]], INDEX( Exts[], MATCH(Exts[[#This Row],[OID]],Exts[ID],0), MATCH("avgusers", Exts[#Headers],0) )+1, Exts[[#This Row],[avgusers]])</f>
        <v>1</v>
      </c>
      <c r="AG956" s="70"/>
      <c r="AH956" s="70"/>
      <c r="AI956" s="70"/>
    </row>
    <row r="957" spans="1:35" x14ac:dyDescent="0.35">
      <c r="A957" s="72">
        <v>2995</v>
      </c>
      <c r="B957" s="72" t="s">
        <v>1658</v>
      </c>
      <c r="C957" s="72">
        <v>1</v>
      </c>
      <c r="D957" s="72">
        <v>22</v>
      </c>
      <c r="E957" s="68">
        <v>39857</v>
      </c>
      <c r="F957" s="72">
        <v>1.5</v>
      </c>
      <c r="G957" s="72">
        <v>3.1</v>
      </c>
      <c r="H957" s="72">
        <v>0</v>
      </c>
      <c r="I957" s="72">
        <v>2</v>
      </c>
      <c r="J957" s="72" t="s">
        <v>1659</v>
      </c>
      <c r="K957" s="72">
        <v>253</v>
      </c>
      <c r="L957" s="72">
        <v>9338</v>
      </c>
      <c r="M957" s="72"/>
      <c r="N957" s="68">
        <v>72686</v>
      </c>
      <c r="O957" s="68">
        <v>72686</v>
      </c>
      <c r="P957" s="68">
        <v>72686</v>
      </c>
      <c r="Q957" s="68">
        <v>72686</v>
      </c>
      <c r="R957" s="72" t="s">
        <v>5170</v>
      </c>
      <c r="S957" s="72" t="s">
        <v>5171</v>
      </c>
      <c r="T957" s="70">
        <f>IF(Exts[cTB52]=DATE(2099,1,1), 0, IF(Exts[minV]&gt;52, 1, 2))</f>
        <v>0</v>
      </c>
      <c r="U957" s="69">
        <f t="shared" si="30"/>
        <v>0</v>
      </c>
      <c r="V957" s="69">
        <f>IF(Exts[cTB60]=DATE(2099,1,1), 0, IF(Exts[minV]&gt;60.9, 1, 2))</f>
        <v>0</v>
      </c>
      <c r="W957" s="70">
        <f>IF(Exts[cTB61-67]=DATE(2099,1,1), 0, IF(Exts[minV]&gt;67.9, 1, 2))</f>
        <v>0</v>
      </c>
      <c r="X957" s="70">
        <f>IF( OR( Exts[cTB68]=DATE(2099,1,1), Exts[Mext]=0 ), 0, IF( OR( Exts[maxV]&lt;68, Exts[minV]&gt;68 ), 2, 3)  )</f>
        <v>0</v>
      </c>
      <c r="Y957" s="71">
        <f>IF(SUBTOTAL(3,Exts[avgusers]),Exts[avgusers],0)</f>
        <v>1</v>
      </c>
      <c r="Z957" s="69">
        <f ca="1">IF(SUBTOTAL(3,Exts[CurVersion]),TODAY()-Exts[CurVersion],0)</f>
        <v>3868</v>
      </c>
      <c r="AA957" s="69">
        <f>IF(Exts[cTB52]=DATE(2099,1,1), 0, Exts[cTB52]-$AA$6)</f>
        <v>0</v>
      </c>
      <c r="AB957" s="69">
        <f>IF(Exts[[#This Row],[cTB60]]=DATE(2099,1,1), 0, Exts[[#This Row],[cTB60]]-$AA$7)</f>
        <v>0</v>
      </c>
      <c r="AC957" s="69">
        <f>IF(Exts[[#This Row],[cTB68]]=DATE(2099,1,1), 0, Exts[[#This Row],[cTB68]]-$AA$8)</f>
        <v>0</v>
      </c>
      <c r="AD957" s="70">
        <f t="shared" si="31"/>
        <v>939</v>
      </c>
      <c r="AE957" s="70"/>
      <c r="AF957" s="70">
        <f>IF(Exts[[#This Row],[OID]], INDEX( Exts[], MATCH(Exts[[#This Row],[OID]],Exts[ID],0), MATCH("avgusers", Exts[#Headers],0) )+1, Exts[[#This Row],[avgusers]])</f>
        <v>1</v>
      </c>
      <c r="AG957" s="70"/>
      <c r="AH957" s="70"/>
      <c r="AI957" s="70"/>
    </row>
    <row r="958" spans="1:35" x14ac:dyDescent="0.35">
      <c r="A958" s="72">
        <v>3990</v>
      </c>
      <c r="B958" s="72" t="s">
        <v>1535</v>
      </c>
      <c r="C958" s="72">
        <v>1</v>
      </c>
      <c r="D958" s="72">
        <v>39</v>
      </c>
      <c r="E958" s="68">
        <v>40039</v>
      </c>
      <c r="F958" s="72">
        <v>1</v>
      </c>
      <c r="G958" s="72">
        <v>27</v>
      </c>
      <c r="H958" s="72">
        <v>0</v>
      </c>
      <c r="I958" s="72">
        <v>2</v>
      </c>
      <c r="J958" s="72" t="s">
        <v>1536</v>
      </c>
      <c r="K958" s="72">
        <v>659</v>
      </c>
      <c r="L958" s="72">
        <v>77207</v>
      </c>
      <c r="M958" s="72"/>
      <c r="N958" s="68">
        <v>72686</v>
      </c>
      <c r="O958" s="68">
        <v>72686</v>
      </c>
      <c r="P958" s="68">
        <v>72686</v>
      </c>
      <c r="Q958" s="68">
        <v>72686</v>
      </c>
      <c r="R958" s="72" t="s">
        <v>5222</v>
      </c>
      <c r="S958" s="72" t="s">
        <v>3058</v>
      </c>
      <c r="T958" s="70">
        <f>IF(Exts[cTB52]=DATE(2099,1,1), 0, IF(Exts[minV]&gt;52, 1, 2))</f>
        <v>0</v>
      </c>
      <c r="U958" s="69">
        <f t="shared" si="30"/>
        <v>0</v>
      </c>
      <c r="V958" s="69">
        <f>IF(Exts[cTB60]=DATE(2099,1,1), 0, IF(Exts[minV]&gt;60.9, 1, 2))</f>
        <v>0</v>
      </c>
      <c r="W958" s="70">
        <f>IF(Exts[cTB61-67]=DATE(2099,1,1), 0, IF(Exts[minV]&gt;67.9, 1, 2))</f>
        <v>0</v>
      </c>
      <c r="X958" s="70">
        <f>IF( OR( Exts[cTB68]=DATE(2099,1,1), Exts[Mext]=0 ), 0, IF( OR( Exts[maxV]&lt;68, Exts[minV]&gt;68 ), 2, 3)  )</f>
        <v>0</v>
      </c>
      <c r="Y958" s="71">
        <f>IF(SUBTOTAL(3,Exts[avgusers]),Exts[avgusers],0)</f>
        <v>1</v>
      </c>
      <c r="Z958" s="69">
        <f ca="1">IF(SUBTOTAL(3,Exts[CurVersion]),TODAY()-Exts[CurVersion],0)</f>
        <v>3686</v>
      </c>
      <c r="AA958" s="69">
        <f>IF(Exts[cTB52]=DATE(2099,1,1), 0, Exts[cTB52]-$AA$6)</f>
        <v>0</v>
      </c>
      <c r="AB958" s="69">
        <f>IF(Exts[[#This Row],[cTB60]]=DATE(2099,1,1), 0, Exts[[#This Row],[cTB60]]-$AA$7)</f>
        <v>0</v>
      </c>
      <c r="AC958" s="69">
        <f>IF(Exts[[#This Row],[cTB68]]=DATE(2099,1,1), 0, Exts[[#This Row],[cTB68]]-$AA$8)</f>
        <v>0</v>
      </c>
      <c r="AD958" s="70">
        <f t="shared" si="31"/>
        <v>940</v>
      </c>
      <c r="AE958" s="70"/>
      <c r="AF958" s="70">
        <f>IF(Exts[[#This Row],[OID]], INDEX( Exts[], MATCH(Exts[[#This Row],[OID]],Exts[ID],0), MATCH("avgusers", Exts[#Headers],0) )+1, Exts[[#This Row],[avgusers]])</f>
        <v>1</v>
      </c>
      <c r="AG958" s="70"/>
      <c r="AH958" s="70"/>
      <c r="AI958" s="70"/>
    </row>
    <row r="959" spans="1:35" x14ac:dyDescent="0.35">
      <c r="A959" s="72">
        <v>4025</v>
      </c>
      <c r="B959" s="72" t="s">
        <v>1606</v>
      </c>
      <c r="C959" s="72">
        <v>1</v>
      </c>
      <c r="D959" s="72">
        <v>35</v>
      </c>
      <c r="E959" s="68">
        <v>39357</v>
      </c>
      <c r="F959" s="72">
        <v>1</v>
      </c>
      <c r="G959" s="72">
        <v>2</v>
      </c>
      <c r="H959" s="72">
        <v>0</v>
      </c>
      <c r="I959" s="72">
        <v>1</v>
      </c>
      <c r="J959" s="72" t="s">
        <v>1607</v>
      </c>
      <c r="K959" s="72">
        <v>79497</v>
      </c>
      <c r="L959" s="72"/>
      <c r="M959" s="72"/>
      <c r="N959" s="68">
        <v>72686</v>
      </c>
      <c r="O959" s="68">
        <v>72686</v>
      </c>
      <c r="P959" s="68">
        <v>72686</v>
      </c>
      <c r="Q959" s="68">
        <v>72686</v>
      </c>
      <c r="R959" s="72" t="s">
        <v>5226</v>
      </c>
      <c r="S959" s="72" t="s">
        <v>3058</v>
      </c>
      <c r="T959" s="70">
        <f>IF(Exts[cTB52]=DATE(2099,1,1), 0, IF(Exts[minV]&gt;52, 1, 2))</f>
        <v>0</v>
      </c>
      <c r="U959" s="69">
        <f t="shared" si="30"/>
        <v>0</v>
      </c>
      <c r="V959" s="69">
        <f>IF(Exts[cTB60]=DATE(2099,1,1), 0, IF(Exts[minV]&gt;60.9, 1, 2))</f>
        <v>0</v>
      </c>
      <c r="W959" s="70">
        <f>IF(Exts[cTB61-67]=DATE(2099,1,1), 0, IF(Exts[minV]&gt;67.9, 1, 2))</f>
        <v>0</v>
      </c>
      <c r="X959" s="70">
        <f>IF( OR( Exts[cTB68]=DATE(2099,1,1), Exts[Mext]=0 ), 0, IF( OR( Exts[maxV]&lt;68, Exts[minV]&gt;68 ), 2, 3)  )</f>
        <v>0</v>
      </c>
      <c r="Y959" s="71">
        <f>IF(SUBTOTAL(3,Exts[avgusers]),Exts[avgusers],0)</f>
        <v>1</v>
      </c>
      <c r="Z959" s="69">
        <f ca="1">IF(SUBTOTAL(3,Exts[CurVersion]),TODAY()-Exts[CurVersion],0)</f>
        <v>4368</v>
      </c>
      <c r="AA959" s="69">
        <f>IF(Exts[cTB52]=DATE(2099,1,1), 0, Exts[cTB52]-$AA$6)</f>
        <v>0</v>
      </c>
      <c r="AB959" s="69">
        <f>IF(Exts[[#This Row],[cTB60]]=DATE(2099,1,1), 0, Exts[[#This Row],[cTB60]]-$AA$7)</f>
        <v>0</v>
      </c>
      <c r="AC959" s="69">
        <f>IF(Exts[[#This Row],[cTB68]]=DATE(2099,1,1), 0, Exts[[#This Row],[cTB68]]-$AA$8)</f>
        <v>0</v>
      </c>
      <c r="AD959" s="70">
        <f t="shared" si="31"/>
        <v>941</v>
      </c>
      <c r="AE959" s="70"/>
      <c r="AF959" s="70">
        <f>IF(Exts[[#This Row],[OID]], INDEX( Exts[], MATCH(Exts[[#This Row],[OID]],Exts[ID],0), MATCH("avgusers", Exts[#Headers],0) )+1, Exts[[#This Row],[avgusers]])</f>
        <v>1</v>
      </c>
      <c r="AG959" s="70"/>
      <c r="AH959" s="70"/>
      <c r="AI959" s="70"/>
    </row>
    <row r="960" spans="1:35" x14ac:dyDescent="0.35">
      <c r="A960" s="72">
        <v>4075</v>
      </c>
      <c r="B960" s="72" t="s">
        <v>1803</v>
      </c>
      <c r="C960" s="72">
        <v>1</v>
      </c>
      <c r="D960" s="72">
        <v>26</v>
      </c>
      <c r="E960" s="68">
        <v>39146</v>
      </c>
      <c r="F960" s="72">
        <v>1.5</v>
      </c>
      <c r="G960" s="72">
        <v>2</v>
      </c>
      <c r="H960" s="72">
        <v>0</v>
      </c>
      <c r="I960" s="72">
        <v>1</v>
      </c>
      <c r="J960" s="72" t="s">
        <v>1804</v>
      </c>
      <c r="K960" s="72">
        <v>82512</v>
      </c>
      <c r="L960" s="72"/>
      <c r="M960" s="72"/>
      <c r="N960" s="68">
        <v>72686</v>
      </c>
      <c r="O960" s="68">
        <v>72686</v>
      </c>
      <c r="P960" s="68">
        <v>72686</v>
      </c>
      <c r="Q960" s="68">
        <v>72686</v>
      </c>
      <c r="R960" s="72" t="s">
        <v>5233</v>
      </c>
      <c r="S960" s="72" t="s">
        <v>3058</v>
      </c>
      <c r="T960" s="70">
        <f>IF(Exts[cTB52]=DATE(2099,1,1), 0, IF(Exts[minV]&gt;52, 1, 2))</f>
        <v>0</v>
      </c>
      <c r="U960" s="69">
        <f t="shared" si="30"/>
        <v>0</v>
      </c>
      <c r="V960" s="69">
        <f>IF(Exts[cTB60]=DATE(2099,1,1), 0, IF(Exts[minV]&gt;60.9, 1, 2))</f>
        <v>0</v>
      </c>
      <c r="W960" s="70">
        <f>IF(Exts[cTB61-67]=DATE(2099,1,1), 0, IF(Exts[minV]&gt;67.9, 1, 2))</f>
        <v>0</v>
      </c>
      <c r="X960" s="70">
        <f>IF( OR( Exts[cTB68]=DATE(2099,1,1), Exts[Mext]=0 ), 0, IF( OR( Exts[maxV]&lt;68, Exts[minV]&gt;68 ), 2, 3)  )</f>
        <v>0</v>
      </c>
      <c r="Y960" s="71">
        <f>IF(SUBTOTAL(3,Exts[avgusers]),Exts[avgusers],0)</f>
        <v>1</v>
      </c>
      <c r="Z960" s="69">
        <f ca="1">IF(SUBTOTAL(3,Exts[CurVersion]),TODAY()-Exts[CurVersion],0)</f>
        <v>4579</v>
      </c>
      <c r="AA960" s="69">
        <f>IF(Exts[cTB52]=DATE(2099,1,1), 0, Exts[cTB52]-$AA$6)</f>
        <v>0</v>
      </c>
      <c r="AB960" s="69">
        <f>IF(Exts[[#This Row],[cTB60]]=DATE(2099,1,1), 0, Exts[[#This Row],[cTB60]]-$AA$7)</f>
        <v>0</v>
      </c>
      <c r="AC960" s="69">
        <f>IF(Exts[[#This Row],[cTB68]]=DATE(2099,1,1), 0, Exts[[#This Row],[cTB68]]-$AA$8)</f>
        <v>0</v>
      </c>
      <c r="AD960" s="70">
        <f t="shared" si="31"/>
        <v>942</v>
      </c>
      <c r="AE960" s="70"/>
      <c r="AF960" s="70">
        <f>IF(Exts[[#This Row],[OID]], INDEX( Exts[], MATCH(Exts[[#This Row],[OID]],Exts[ID],0), MATCH("avgusers", Exts[#Headers],0) )+1, Exts[[#This Row],[avgusers]])</f>
        <v>1</v>
      </c>
      <c r="AG960" s="70"/>
      <c r="AH960" s="70"/>
      <c r="AI960" s="70"/>
    </row>
    <row r="961" spans="1:35" x14ac:dyDescent="0.35">
      <c r="A961" s="72">
        <v>4506</v>
      </c>
      <c r="B961" s="72" t="s">
        <v>1549</v>
      </c>
      <c r="C961" s="72">
        <v>1</v>
      </c>
      <c r="D961" s="72">
        <v>26</v>
      </c>
      <c r="E961" s="68">
        <v>40251</v>
      </c>
      <c r="F961" s="72">
        <v>1</v>
      </c>
      <c r="G961" s="72">
        <v>3.1</v>
      </c>
      <c r="H961" s="72">
        <v>0</v>
      </c>
      <c r="I961" s="72">
        <v>1</v>
      </c>
      <c r="J961" s="72" t="s">
        <v>1550</v>
      </c>
      <c r="K961" s="72">
        <v>155502</v>
      </c>
      <c r="L961" s="72"/>
      <c r="M961" s="72"/>
      <c r="N961" s="68">
        <v>72686</v>
      </c>
      <c r="O961" s="68">
        <v>72686</v>
      </c>
      <c r="P961" s="68">
        <v>72686</v>
      </c>
      <c r="Q961" s="68">
        <v>72686</v>
      </c>
      <c r="R961" s="72" t="s">
        <v>5264</v>
      </c>
      <c r="S961" s="72" t="s">
        <v>5265</v>
      </c>
      <c r="T961" s="70">
        <f>IF(Exts[cTB52]=DATE(2099,1,1), 0, IF(Exts[minV]&gt;52, 1, 2))</f>
        <v>0</v>
      </c>
      <c r="U961" s="69">
        <f t="shared" si="30"/>
        <v>0</v>
      </c>
      <c r="V961" s="69">
        <f>IF(Exts[cTB60]=DATE(2099,1,1), 0, IF(Exts[minV]&gt;60.9, 1, 2))</f>
        <v>0</v>
      </c>
      <c r="W961" s="70">
        <f>IF(Exts[cTB61-67]=DATE(2099,1,1), 0, IF(Exts[minV]&gt;67.9, 1, 2))</f>
        <v>0</v>
      </c>
      <c r="X961" s="70">
        <f>IF( OR( Exts[cTB68]=DATE(2099,1,1), Exts[Mext]=0 ), 0, IF( OR( Exts[maxV]&lt;68, Exts[minV]&gt;68 ), 2, 3)  )</f>
        <v>0</v>
      </c>
      <c r="Y961" s="71">
        <f>IF(SUBTOTAL(3,Exts[avgusers]),Exts[avgusers],0)</f>
        <v>1</v>
      </c>
      <c r="Z961" s="69">
        <f ca="1">IF(SUBTOTAL(3,Exts[CurVersion]),TODAY()-Exts[CurVersion],0)</f>
        <v>3474</v>
      </c>
      <c r="AA961" s="69">
        <f>IF(Exts[cTB52]=DATE(2099,1,1), 0, Exts[cTB52]-$AA$6)</f>
        <v>0</v>
      </c>
      <c r="AB961" s="69">
        <f>IF(Exts[[#This Row],[cTB60]]=DATE(2099,1,1), 0, Exts[[#This Row],[cTB60]]-$AA$7)</f>
        <v>0</v>
      </c>
      <c r="AC961" s="69">
        <f>IF(Exts[[#This Row],[cTB68]]=DATE(2099,1,1), 0, Exts[[#This Row],[cTB68]]-$AA$8)</f>
        <v>0</v>
      </c>
      <c r="AD961" s="70">
        <f t="shared" si="31"/>
        <v>943</v>
      </c>
      <c r="AE961" s="70"/>
      <c r="AF961" s="70">
        <f>IF(Exts[[#This Row],[OID]], INDEX( Exts[], MATCH(Exts[[#This Row],[OID]],Exts[ID],0), MATCH("avgusers", Exts[#Headers],0) )+1, Exts[[#This Row],[avgusers]])</f>
        <v>1</v>
      </c>
      <c r="AG961" s="70"/>
      <c r="AH961" s="70"/>
      <c r="AI961" s="70"/>
    </row>
    <row r="962" spans="1:35" x14ac:dyDescent="0.35">
      <c r="A962" s="72">
        <v>4698</v>
      </c>
      <c r="B962" s="72" t="s">
        <v>1599</v>
      </c>
      <c r="C962" s="72">
        <v>1</v>
      </c>
      <c r="D962" s="72">
        <v>41</v>
      </c>
      <c r="E962" s="68">
        <v>39571</v>
      </c>
      <c r="F962" s="72">
        <v>1.5</v>
      </c>
      <c r="G962" s="72">
        <v>2</v>
      </c>
      <c r="H962" s="72">
        <v>0</v>
      </c>
      <c r="I962" s="72">
        <v>1</v>
      </c>
      <c r="J962" s="72" t="s">
        <v>1600</v>
      </c>
      <c r="K962" s="72">
        <v>118</v>
      </c>
      <c r="L962" s="72"/>
      <c r="M962" s="72"/>
      <c r="N962" s="68">
        <v>72686</v>
      </c>
      <c r="O962" s="68">
        <v>72686</v>
      </c>
      <c r="P962" s="68">
        <v>72686</v>
      </c>
      <c r="Q962" s="68">
        <v>72686</v>
      </c>
      <c r="R962" s="72" t="s">
        <v>5283</v>
      </c>
      <c r="S962" s="72" t="s">
        <v>5284</v>
      </c>
      <c r="T962" s="70">
        <f>IF(Exts[cTB52]=DATE(2099,1,1), 0, IF(Exts[minV]&gt;52, 1, 2))</f>
        <v>0</v>
      </c>
      <c r="U962" s="69">
        <f t="shared" si="30"/>
        <v>0</v>
      </c>
      <c r="V962" s="69">
        <f>IF(Exts[cTB60]=DATE(2099,1,1), 0, IF(Exts[minV]&gt;60.9, 1, 2))</f>
        <v>0</v>
      </c>
      <c r="W962" s="70">
        <f>IF(Exts[cTB61-67]=DATE(2099,1,1), 0, IF(Exts[minV]&gt;67.9, 1, 2))</f>
        <v>0</v>
      </c>
      <c r="X962" s="70">
        <f>IF( OR( Exts[cTB68]=DATE(2099,1,1), Exts[Mext]=0 ), 0, IF( OR( Exts[maxV]&lt;68, Exts[minV]&gt;68 ), 2, 3)  )</f>
        <v>0</v>
      </c>
      <c r="Y962" s="71">
        <f>IF(SUBTOTAL(3,Exts[avgusers]),Exts[avgusers],0)</f>
        <v>1</v>
      </c>
      <c r="Z962" s="69">
        <f ca="1">IF(SUBTOTAL(3,Exts[CurVersion]),TODAY()-Exts[CurVersion],0)</f>
        <v>4154</v>
      </c>
      <c r="AA962" s="69">
        <f>IF(Exts[cTB52]=DATE(2099,1,1), 0, Exts[cTB52]-$AA$6)</f>
        <v>0</v>
      </c>
      <c r="AB962" s="69">
        <f>IF(Exts[[#This Row],[cTB60]]=DATE(2099,1,1), 0, Exts[[#This Row],[cTB60]]-$AA$7)</f>
        <v>0</v>
      </c>
      <c r="AC962" s="69">
        <f>IF(Exts[[#This Row],[cTB68]]=DATE(2099,1,1), 0, Exts[[#This Row],[cTB68]]-$AA$8)</f>
        <v>0</v>
      </c>
      <c r="AD962" s="70">
        <f t="shared" si="31"/>
        <v>944</v>
      </c>
      <c r="AE962" s="70"/>
      <c r="AF962" s="70">
        <f>IF(Exts[[#This Row],[OID]], INDEX( Exts[], MATCH(Exts[[#This Row],[OID]],Exts[ID],0), MATCH("avgusers", Exts[#Headers],0) )+1, Exts[[#This Row],[avgusers]])</f>
        <v>1</v>
      </c>
      <c r="AG962" s="70"/>
      <c r="AH962" s="70"/>
      <c r="AI962" s="70"/>
    </row>
    <row r="963" spans="1:35" x14ac:dyDescent="0.35">
      <c r="A963" s="72">
        <v>5240</v>
      </c>
      <c r="B963" s="72" t="s">
        <v>1705</v>
      </c>
      <c r="C963" s="72">
        <v>1</v>
      </c>
      <c r="D963" s="72">
        <v>21</v>
      </c>
      <c r="E963" s="68">
        <v>39271</v>
      </c>
      <c r="F963" s="72">
        <v>1.5</v>
      </c>
      <c r="G963" s="72">
        <v>3</v>
      </c>
      <c r="H963" s="72">
        <v>0</v>
      </c>
      <c r="I963" s="72">
        <v>1</v>
      </c>
      <c r="J963" s="72" t="s">
        <v>1706</v>
      </c>
      <c r="K963" s="72">
        <v>10832</v>
      </c>
      <c r="L963" s="72"/>
      <c r="M963" s="72"/>
      <c r="N963" s="68">
        <v>72686</v>
      </c>
      <c r="O963" s="68">
        <v>72686</v>
      </c>
      <c r="P963" s="68">
        <v>72686</v>
      </c>
      <c r="Q963" s="68">
        <v>72686</v>
      </c>
      <c r="R963" s="72" t="s">
        <v>5318</v>
      </c>
      <c r="S963" s="72" t="s">
        <v>3058</v>
      </c>
      <c r="T963" s="70">
        <f>IF(Exts[cTB52]=DATE(2099,1,1), 0, IF(Exts[minV]&gt;52, 1, 2))</f>
        <v>0</v>
      </c>
      <c r="U963" s="69">
        <f t="shared" si="30"/>
        <v>0</v>
      </c>
      <c r="V963" s="69">
        <f>IF(Exts[cTB60]=DATE(2099,1,1), 0, IF(Exts[minV]&gt;60.9, 1, 2))</f>
        <v>0</v>
      </c>
      <c r="W963" s="70">
        <f>IF(Exts[cTB61-67]=DATE(2099,1,1), 0, IF(Exts[minV]&gt;67.9, 1, 2))</f>
        <v>0</v>
      </c>
      <c r="X963" s="70">
        <f>IF( OR( Exts[cTB68]=DATE(2099,1,1), Exts[Mext]=0 ), 0, IF( OR( Exts[maxV]&lt;68, Exts[minV]&gt;68 ), 2, 3)  )</f>
        <v>0</v>
      </c>
      <c r="Y963" s="71">
        <f>IF(SUBTOTAL(3,Exts[avgusers]),Exts[avgusers],0)</f>
        <v>1</v>
      </c>
      <c r="Z963" s="69">
        <f ca="1">IF(SUBTOTAL(3,Exts[CurVersion]),TODAY()-Exts[CurVersion],0)</f>
        <v>4454</v>
      </c>
      <c r="AA963" s="69">
        <f>IF(Exts[cTB52]=DATE(2099,1,1), 0, Exts[cTB52]-$AA$6)</f>
        <v>0</v>
      </c>
      <c r="AB963" s="69">
        <f>IF(Exts[[#This Row],[cTB60]]=DATE(2099,1,1), 0, Exts[[#This Row],[cTB60]]-$AA$7)</f>
        <v>0</v>
      </c>
      <c r="AC963" s="69">
        <f>IF(Exts[[#This Row],[cTB68]]=DATE(2099,1,1), 0, Exts[[#This Row],[cTB68]]-$AA$8)</f>
        <v>0</v>
      </c>
      <c r="AD963" s="70">
        <f t="shared" si="31"/>
        <v>945</v>
      </c>
      <c r="AE963" s="70"/>
      <c r="AF963" s="70">
        <f>IF(Exts[[#This Row],[OID]], INDEX( Exts[], MATCH(Exts[[#This Row],[OID]],Exts[ID],0), MATCH("avgusers", Exts[#Headers],0) )+1, Exts[[#This Row],[avgusers]])</f>
        <v>1</v>
      </c>
      <c r="AG963" s="70"/>
      <c r="AH963" s="70"/>
      <c r="AI963" s="70"/>
    </row>
    <row r="964" spans="1:35" x14ac:dyDescent="0.35">
      <c r="A964" s="72">
        <v>5254</v>
      </c>
      <c r="B964" s="72" t="s">
        <v>1675</v>
      </c>
      <c r="C964" s="72">
        <v>1</v>
      </c>
      <c r="D964" s="72">
        <v>22</v>
      </c>
      <c r="E964" s="68">
        <v>39883</v>
      </c>
      <c r="F964" s="72">
        <v>1.5</v>
      </c>
      <c r="G964" s="72">
        <v>3</v>
      </c>
      <c r="H964" s="72">
        <v>0</v>
      </c>
      <c r="I964" s="72">
        <v>1</v>
      </c>
      <c r="J964" s="72" t="s">
        <v>265</v>
      </c>
      <c r="K964" s="72">
        <v>7349</v>
      </c>
      <c r="L964" s="72"/>
      <c r="M964" s="72"/>
      <c r="N964" s="68">
        <v>72686</v>
      </c>
      <c r="O964" s="68">
        <v>72686</v>
      </c>
      <c r="P964" s="68">
        <v>72686</v>
      </c>
      <c r="Q964" s="68">
        <v>72686</v>
      </c>
      <c r="R964" s="72" t="s">
        <v>5319</v>
      </c>
      <c r="S964" s="72" t="s">
        <v>3058</v>
      </c>
      <c r="T964" s="70">
        <f>IF(Exts[cTB52]=DATE(2099,1,1), 0, IF(Exts[minV]&gt;52, 1, 2))</f>
        <v>0</v>
      </c>
      <c r="U964" s="69">
        <f t="shared" si="30"/>
        <v>0</v>
      </c>
      <c r="V964" s="69">
        <f>IF(Exts[cTB60]=DATE(2099,1,1), 0, IF(Exts[minV]&gt;60.9, 1, 2))</f>
        <v>0</v>
      </c>
      <c r="W964" s="70">
        <f>IF(Exts[cTB61-67]=DATE(2099,1,1), 0, IF(Exts[minV]&gt;67.9, 1, 2))</f>
        <v>0</v>
      </c>
      <c r="X964" s="70">
        <f>IF( OR( Exts[cTB68]=DATE(2099,1,1), Exts[Mext]=0 ), 0, IF( OR( Exts[maxV]&lt;68, Exts[minV]&gt;68 ), 2, 3)  )</f>
        <v>0</v>
      </c>
      <c r="Y964" s="71">
        <f>IF(SUBTOTAL(3,Exts[avgusers]),Exts[avgusers],0)</f>
        <v>1</v>
      </c>
      <c r="Z964" s="69">
        <f ca="1">IF(SUBTOTAL(3,Exts[CurVersion]),TODAY()-Exts[CurVersion],0)</f>
        <v>3842</v>
      </c>
      <c r="AA964" s="69">
        <f>IF(Exts[cTB52]=DATE(2099,1,1), 0, Exts[cTB52]-$AA$6)</f>
        <v>0</v>
      </c>
      <c r="AB964" s="69">
        <f>IF(Exts[[#This Row],[cTB60]]=DATE(2099,1,1), 0, Exts[[#This Row],[cTB60]]-$AA$7)</f>
        <v>0</v>
      </c>
      <c r="AC964" s="69">
        <f>IF(Exts[[#This Row],[cTB68]]=DATE(2099,1,1), 0, Exts[[#This Row],[cTB68]]-$AA$8)</f>
        <v>0</v>
      </c>
      <c r="AD964" s="70">
        <f t="shared" si="31"/>
        <v>946</v>
      </c>
      <c r="AE964" s="70"/>
      <c r="AF964" s="70">
        <f>IF(Exts[[#This Row],[OID]], INDEX( Exts[], MATCH(Exts[[#This Row],[OID]],Exts[ID],0), MATCH("avgusers", Exts[#Headers],0) )+1, Exts[[#This Row],[avgusers]])</f>
        <v>1</v>
      </c>
      <c r="AG964" s="70"/>
      <c r="AH964" s="70"/>
      <c r="AI964" s="70"/>
    </row>
    <row r="965" spans="1:35" x14ac:dyDescent="0.35">
      <c r="A965" s="72">
        <v>5304</v>
      </c>
      <c r="B965" s="72" t="s">
        <v>1676</v>
      </c>
      <c r="C965" s="72">
        <v>1</v>
      </c>
      <c r="D965" s="72">
        <v>22</v>
      </c>
      <c r="E965" s="68">
        <v>39972</v>
      </c>
      <c r="F965" s="72">
        <v>1.5</v>
      </c>
      <c r="G965" s="72">
        <v>3</v>
      </c>
      <c r="H965" s="72">
        <v>0</v>
      </c>
      <c r="I965" s="72">
        <v>1</v>
      </c>
      <c r="J965" s="72" t="s">
        <v>265</v>
      </c>
      <c r="K965" s="72">
        <v>7349</v>
      </c>
      <c r="L965" s="72"/>
      <c r="M965" s="72"/>
      <c r="N965" s="68">
        <v>72686</v>
      </c>
      <c r="O965" s="68">
        <v>72686</v>
      </c>
      <c r="P965" s="68">
        <v>72686</v>
      </c>
      <c r="Q965" s="68">
        <v>72686</v>
      </c>
      <c r="R965" s="72" t="s">
        <v>5323</v>
      </c>
      <c r="S965" s="72" t="s">
        <v>3058</v>
      </c>
      <c r="T965" s="70">
        <f>IF(Exts[cTB52]=DATE(2099,1,1), 0, IF(Exts[minV]&gt;52, 1, 2))</f>
        <v>0</v>
      </c>
      <c r="U965" s="69">
        <f t="shared" si="30"/>
        <v>0</v>
      </c>
      <c r="V965" s="69">
        <f>IF(Exts[cTB60]=DATE(2099,1,1), 0, IF(Exts[minV]&gt;60.9, 1, 2))</f>
        <v>0</v>
      </c>
      <c r="W965" s="70">
        <f>IF(Exts[cTB61-67]=DATE(2099,1,1), 0, IF(Exts[minV]&gt;67.9, 1, 2))</f>
        <v>0</v>
      </c>
      <c r="X965" s="70">
        <f>IF( OR( Exts[cTB68]=DATE(2099,1,1), Exts[Mext]=0 ), 0, IF( OR( Exts[maxV]&lt;68, Exts[minV]&gt;68 ), 2, 3)  )</f>
        <v>0</v>
      </c>
      <c r="Y965" s="71">
        <f>IF(SUBTOTAL(3,Exts[avgusers]),Exts[avgusers],0)</f>
        <v>1</v>
      </c>
      <c r="Z965" s="69">
        <f ca="1">IF(SUBTOTAL(3,Exts[CurVersion]),TODAY()-Exts[CurVersion],0)</f>
        <v>3753</v>
      </c>
      <c r="AA965" s="69">
        <f>IF(Exts[cTB52]=DATE(2099,1,1), 0, Exts[cTB52]-$AA$6)</f>
        <v>0</v>
      </c>
      <c r="AB965" s="69">
        <f>IF(Exts[[#This Row],[cTB60]]=DATE(2099,1,1), 0, Exts[[#This Row],[cTB60]]-$AA$7)</f>
        <v>0</v>
      </c>
      <c r="AC965" s="69">
        <f>IF(Exts[[#This Row],[cTB68]]=DATE(2099,1,1), 0, Exts[[#This Row],[cTB68]]-$AA$8)</f>
        <v>0</v>
      </c>
      <c r="AD965" s="70">
        <f t="shared" si="31"/>
        <v>947</v>
      </c>
      <c r="AE965" s="70"/>
      <c r="AF965" s="70">
        <f>IF(Exts[[#This Row],[OID]], INDEX( Exts[], MATCH(Exts[[#This Row],[OID]],Exts[ID],0), MATCH("avgusers", Exts[#Headers],0) )+1, Exts[[#This Row],[avgusers]])</f>
        <v>1</v>
      </c>
      <c r="AG965" s="70"/>
      <c r="AH965" s="70"/>
      <c r="AI965" s="70"/>
    </row>
    <row r="966" spans="1:35" x14ac:dyDescent="0.35">
      <c r="A966" s="72">
        <v>6133</v>
      </c>
      <c r="B966" s="72" t="s">
        <v>1684</v>
      </c>
      <c r="C966" s="72">
        <v>1</v>
      </c>
      <c r="D966" s="72">
        <v>21</v>
      </c>
      <c r="E966" s="68">
        <v>40584</v>
      </c>
      <c r="F966" s="72">
        <v>1.5</v>
      </c>
      <c r="G966" s="72">
        <v>2</v>
      </c>
      <c r="H966" s="72">
        <v>0</v>
      </c>
      <c r="I966" s="72">
        <v>1</v>
      </c>
      <c r="J966" s="72" t="s">
        <v>329</v>
      </c>
      <c r="K966" s="72">
        <v>108029</v>
      </c>
      <c r="L966" s="72"/>
      <c r="M966" s="72"/>
      <c r="N966" s="68">
        <v>72686</v>
      </c>
      <c r="O966" s="68">
        <v>72686</v>
      </c>
      <c r="P966" s="68">
        <v>72686</v>
      </c>
      <c r="Q966" s="68">
        <v>72686</v>
      </c>
      <c r="R966" s="72" t="s">
        <v>5367</v>
      </c>
      <c r="S966" s="72" t="s">
        <v>3058</v>
      </c>
      <c r="T966" s="70">
        <f>IF(Exts[cTB52]=DATE(2099,1,1), 0, IF(Exts[minV]&gt;52, 1, 2))</f>
        <v>0</v>
      </c>
      <c r="U966" s="69">
        <f t="shared" si="30"/>
        <v>0</v>
      </c>
      <c r="V966" s="69">
        <f>IF(Exts[cTB60]=DATE(2099,1,1), 0, IF(Exts[minV]&gt;60.9, 1, 2))</f>
        <v>0</v>
      </c>
      <c r="W966" s="70">
        <f>IF(Exts[cTB61-67]=DATE(2099,1,1), 0, IF(Exts[minV]&gt;67.9, 1, 2))</f>
        <v>0</v>
      </c>
      <c r="X966" s="70">
        <f>IF( OR( Exts[cTB68]=DATE(2099,1,1), Exts[Mext]=0 ), 0, IF( OR( Exts[maxV]&lt;68, Exts[minV]&gt;68 ), 2, 3)  )</f>
        <v>0</v>
      </c>
      <c r="Y966" s="71">
        <f>IF(SUBTOTAL(3,Exts[avgusers]),Exts[avgusers],0)</f>
        <v>1</v>
      </c>
      <c r="Z966" s="69">
        <f ca="1">IF(SUBTOTAL(3,Exts[CurVersion]),TODAY()-Exts[CurVersion],0)</f>
        <v>3141</v>
      </c>
      <c r="AA966" s="69">
        <f>IF(Exts[cTB52]=DATE(2099,1,1), 0, Exts[cTB52]-$AA$6)</f>
        <v>0</v>
      </c>
      <c r="AB966" s="69">
        <f>IF(Exts[[#This Row],[cTB60]]=DATE(2099,1,1), 0, Exts[[#This Row],[cTB60]]-$AA$7)</f>
        <v>0</v>
      </c>
      <c r="AC966" s="69">
        <f>IF(Exts[[#This Row],[cTB68]]=DATE(2099,1,1), 0, Exts[[#This Row],[cTB68]]-$AA$8)</f>
        <v>0</v>
      </c>
      <c r="AD966" s="70">
        <f t="shared" si="31"/>
        <v>948</v>
      </c>
      <c r="AE966" s="70"/>
      <c r="AF966" s="70">
        <f>IF(Exts[[#This Row],[OID]], INDEX( Exts[], MATCH(Exts[[#This Row],[OID]],Exts[ID],0), MATCH("avgusers", Exts[#Headers],0) )+1, Exts[[#This Row],[avgusers]])</f>
        <v>1</v>
      </c>
      <c r="AG966" s="70"/>
      <c r="AH966" s="70"/>
      <c r="AI966" s="70"/>
    </row>
    <row r="967" spans="1:35" x14ac:dyDescent="0.35">
      <c r="A967" s="72">
        <v>6213</v>
      </c>
      <c r="B967" s="72" t="s">
        <v>1663</v>
      </c>
      <c r="C967" s="72">
        <v>1</v>
      </c>
      <c r="D967" s="72">
        <v>22</v>
      </c>
      <c r="E967" s="68">
        <v>40597</v>
      </c>
      <c r="F967" s="72">
        <v>1.5</v>
      </c>
      <c r="G967" s="72">
        <v>2</v>
      </c>
      <c r="H967" s="72">
        <v>0</v>
      </c>
      <c r="I967" s="72">
        <v>1</v>
      </c>
      <c r="J967" s="72" t="s">
        <v>1664</v>
      </c>
      <c r="K967" s="72">
        <v>578870</v>
      </c>
      <c r="L967" s="72"/>
      <c r="M967" s="72"/>
      <c r="N967" s="68">
        <v>72686</v>
      </c>
      <c r="O967" s="68">
        <v>72686</v>
      </c>
      <c r="P967" s="68">
        <v>72686</v>
      </c>
      <c r="Q967" s="68">
        <v>72686</v>
      </c>
      <c r="R967" s="72" t="s">
        <v>5369</v>
      </c>
      <c r="S967" s="72" t="s">
        <v>3058</v>
      </c>
      <c r="T967" s="70">
        <f>IF(Exts[cTB52]=DATE(2099,1,1), 0, IF(Exts[minV]&gt;52, 1, 2))</f>
        <v>0</v>
      </c>
      <c r="U967" s="69">
        <f t="shared" si="30"/>
        <v>0</v>
      </c>
      <c r="V967" s="69">
        <f>IF(Exts[cTB60]=DATE(2099,1,1), 0, IF(Exts[minV]&gt;60.9, 1, 2))</f>
        <v>0</v>
      </c>
      <c r="W967" s="70">
        <f>IF(Exts[cTB61-67]=DATE(2099,1,1), 0, IF(Exts[minV]&gt;67.9, 1, 2))</f>
        <v>0</v>
      </c>
      <c r="X967" s="70">
        <f>IF( OR( Exts[cTB68]=DATE(2099,1,1), Exts[Mext]=0 ), 0, IF( OR( Exts[maxV]&lt;68, Exts[minV]&gt;68 ), 2, 3)  )</f>
        <v>0</v>
      </c>
      <c r="Y967" s="71">
        <f>IF(SUBTOTAL(3,Exts[avgusers]),Exts[avgusers],0)</f>
        <v>1</v>
      </c>
      <c r="Z967" s="69">
        <f ca="1">IF(SUBTOTAL(3,Exts[CurVersion]),TODAY()-Exts[CurVersion],0)</f>
        <v>3128</v>
      </c>
      <c r="AA967" s="69">
        <f>IF(Exts[cTB52]=DATE(2099,1,1), 0, Exts[cTB52]-$AA$6)</f>
        <v>0</v>
      </c>
      <c r="AB967" s="69">
        <f>IF(Exts[[#This Row],[cTB60]]=DATE(2099,1,1), 0, Exts[[#This Row],[cTB60]]-$AA$7)</f>
        <v>0</v>
      </c>
      <c r="AC967" s="69">
        <f>IF(Exts[[#This Row],[cTB68]]=DATE(2099,1,1), 0, Exts[[#This Row],[cTB68]]-$AA$8)</f>
        <v>0</v>
      </c>
      <c r="AD967" s="70">
        <f t="shared" si="31"/>
        <v>949</v>
      </c>
      <c r="AE967" s="70"/>
      <c r="AF967" s="70">
        <f>IF(Exts[[#This Row],[OID]], INDEX( Exts[], MATCH(Exts[[#This Row],[OID]],Exts[ID],0), MATCH("avgusers", Exts[#Headers],0) )+1, Exts[[#This Row],[avgusers]])</f>
        <v>1</v>
      </c>
      <c r="AG967" s="70"/>
      <c r="AH967" s="70"/>
      <c r="AI967" s="70"/>
    </row>
    <row r="968" spans="1:35" x14ac:dyDescent="0.35">
      <c r="A968" s="72">
        <v>6247</v>
      </c>
      <c r="B968" s="72" t="s">
        <v>1625</v>
      </c>
      <c r="C968" s="72">
        <v>1</v>
      </c>
      <c r="D968" s="72">
        <v>27</v>
      </c>
      <c r="E968" s="68">
        <v>40161</v>
      </c>
      <c r="F968" s="72">
        <v>2</v>
      </c>
      <c r="G968" s="72">
        <v>3.1</v>
      </c>
      <c r="H968" s="72">
        <v>0</v>
      </c>
      <c r="I968" s="72">
        <v>1</v>
      </c>
      <c r="J968" s="72" t="s">
        <v>1626</v>
      </c>
      <c r="K968" s="72">
        <v>610257</v>
      </c>
      <c r="L968" s="72"/>
      <c r="M968" s="72"/>
      <c r="N968" s="68">
        <v>72686</v>
      </c>
      <c r="O968" s="68">
        <v>72686</v>
      </c>
      <c r="P968" s="68">
        <v>72686</v>
      </c>
      <c r="Q968" s="68">
        <v>72686</v>
      </c>
      <c r="R968" s="72" t="s">
        <v>5370</v>
      </c>
      <c r="S968" s="72" t="s">
        <v>3058</v>
      </c>
      <c r="T968" s="70">
        <f>IF(Exts[cTB52]=DATE(2099,1,1), 0, IF(Exts[minV]&gt;52, 1, 2))</f>
        <v>0</v>
      </c>
      <c r="U968" s="69">
        <f t="shared" si="30"/>
        <v>0</v>
      </c>
      <c r="V968" s="69">
        <f>IF(Exts[cTB60]=DATE(2099,1,1), 0, IF(Exts[minV]&gt;60.9, 1, 2))</f>
        <v>0</v>
      </c>
      <c r="W968" s="70">
        <f>IF(Exts[cTB61-67]=DATE(2099,1,1), 0, IF(Exts[minV]&gt;67.9, 1, 2))</f>
        <v>0</v>
      </c>
      <c r="X968" s="70">
        <f>IF( OR( Exts[cTB68]=DATE(2099,1,1), Exts[Mext]=0 ), 0, IF( OR( Exts[maxV]&lt;68, Exts[minV]&gt;68 ), 2, 3)  )</f>
        <v>0</v>
      </c>
      <c r="Y968" s="71">
        <f>IF(SUBTOTAL(3,Exts[avgusers]),Exts[avgusers],0)</f>
        <v>1</v>
      </c>
      <c r="Z968" s="69">
        <f ca="1">IF(SUBTOTAL(3,Exts[CurVersion]),TODAY()-Exts[CurVersion],0)</f>
        <v>3564</v>
      </c>
      <c r="AA968" s="69">
        <f>IF(Exts[cTB52]=DATE(2099,1,1), 0, Exts[cTB52]-$AA$6)</f>
        <v>0</v>
      </c>
      <c r="AB968" s="69">
        <f>IF(Exts[[#This Row],[cTB60]]=DATE(2099,1,1), 0, Exts[[#This Row],[cTB60]]-$AA$7)</f>
        <v>0</v>
      </c>
      <c r="AC968" s="69">
        <f>IF(Exts[[#This Row],[cTB68]]=DATE(2099,1,1), 0, Exts[[#This Row],[cTB68]]-$AA$8)</f>
        <v>0</v>
      </c>
      <c r="AD968" s="70">
        <f t="shared" si="31"/>
        <v>950</v>
      </c>
      <c r="AE968" s="70"/>
      <c r="AF968" s="70">
        <f>IF(Exts[[#This Row],[OID]], INDEX( Exts[], MATCH(Exts[[#This Row],[OID]],Exts[ID],0), MATCH("avgusers", Exts[#Headers],0) )+1, Exts[[#This Row],[avgusers]])</f>
        <v>1</v>
      </c>
      <c r="AG968" s="70"/>
      <c r="AH968" s="70"/>
      <c r="AI968" s="70"/>
    </row>
    <row r="969" spans="1:35" x14ac:dyDescent="0.35">
      <c r="A969" s="72">
        <v>6519</v>
      </c>
      <c r="B969" s="72" t="s">
        <v>761</v>
      </c>
      <c r="C969" s="72">
        <v>1</v>
      </c>
      <c r="D969" s="72">
        <v>55</v>
      </c>
      <c r="E969" s="68">
        <v>40563</v>
      </c>
      <c r="F969" s="72">
        <v>1.1000000000000001</v>
      </c>
      <c r="G969" s="72">
        <v>1.5</v>
      </c>
      <c r="H969" s="72">
        <v>0</v>
      </c>
      <c r="I969" s="72">
        <v>1</v>
      </c>
      <c r="J969" s="72" t="s">
        <v>387</v>
      </c>
      <c r="K969" s="72">
        <v>788855</v>
      </c>
      <c r="L969" s="72"/>
      <c r="M969" s="72"/>
      <c r="N969" s="68">
        <v>72686</v>
      </c>
      <c r="O969" s="68">
        <v>72686</v>
      </c>
      <c r="P969" s="68">
        <v>72686</v>
      </c>
      <c r="Q969" s="68">
        <v>72686</v>
      </c>
      <c r="R969" s="72" t="s">
        <v>5381</v>
      </c>
      <c r="S969" s="72" t="s">
        <v>5382</v>
      </c>
      <c r="T969" s="70">
        <f>IF(Exts[cTB52]=DATE(2099,1,1), 0, IF(Exts[minV]&gt;52, 1, 2))</f>
        <v>0</v>
      </c>
      <c r="U969" s="69">
        <f t="shared" si="30"/>
        <v>0</v>
      </c>
      <c r="V969" s="69">
        <f>IF(Exts[cTB60]=DATE(2099,1,1), 0, IF(Exts[minV]&gt;60.9, 1, 2))</f>
        <v>0</v>
      </c>
      <c r="W969" s="70">
        <f>IF(Exts[cTB61-67]=DATE(2099,1,1), 0, IF(Exts[minV]&gt;67.9, 1, 2))</f>
        <v>0</v>
      </c>
      <c r="X969" s="70">
        <f>IF( OR( Exts[cTB68]=DATE(2099,1,1), Exts[Mext]=0 ), 0, IF( OR( Exts[maxV]&lt;68, Exts[minV]&gt;68 ), 2, 3)  )</f>
        <v>0</v>
      </c>
      <c r="Y969" s="71">
        <f>IF(SUBTOTAL(3,Exts[avgusers]),Exts[avgusers],0)</f>
        <v>1</v>
      </c>
      <c r="Z969" s="69">
        <f ca="1">IF(SUBTOTAL(3,Exts[CurVersion]),TODAY()-Exts[CurVersion],0)</f>
        <v>3162</v>
      </c>
      <c r="AA969" s="69">
        <f>IF(Exts[cTB52]=DATE(2099,1,1), 0, Exts[cTB52]-$AA$6)</f>
        <v>0</v>
      </c>
      <c r="AB969" s="69">
        <f>IF(Exts[[#This Row],[cTB60]]=DATE(2099,1,1), 0, Exts[[#This Row],[cTB60]]-$AA$7)</f>
        <v>0</v>
      </c>
      <c r="AC969" s="69">
        <f>IF(Exts[[#This Row],[cTB68]]=DATE(2099,1,1), 0, Exts[[#This Row],[cTB68]]-$AA$8)</f>
        <v>0</v>
      </c>
      <c r="AD969" s="70">
        <f t="shared" si="31"/>
        <v>951</v>
      </c>
      <c r="AE969" s="70"/>
      <c r="AF969" s="70">
        <f>IF(Exts[[#This Row],[OID]], INDEX( Exts[], MATCH(Exts[[#This Row],[OID]],Exts[ID],0), MATCH("avgusers", Exts[#Headers],0) )+1, Exts[[#This Row],[avgusers]])</f>
        <v>1</v>
      </c>
      <c r="AG969" s="70"/>
      <c r="AH969" s="70"/>
      <c r="AI969" s="70"/>
    </row>
    <row r="970" spans="1:35" x14ac:dyDescent="0.35">
      <c r="A970" s="72">
        <v>7097</v>
      </c>
      <c r="B970" s="72" t="s">
        <v>1691</v>
      </c>
      <c r="C970" s="72">
        <v>1</v>
      </c>
      <c r="D970" s="72">
        <v>21</v>
      </c>
      <c r="E970" s="68">
        <v>40591</v>
      </c>
      <c r="F970" s="72">
        <v>1.5</v>
      </c>
      <c r="G970" s="72">
        <v>3</v>
      </c>
      <c r="H970" s="72">
        <v>0</v>
      </c>
      <c r="I970" s="72">
        <v>1</v>
      </c>
      <c r="J970" s="72" t="s">
        <v>1664</v>
      </c>
      <c r="K970" s="72">
        <v>578870</v>
      </c>
      <c r="L970" s="72"/>
      <c r="M970" s="72"/>
      <c r="N970" s="68">
        <v>72686</v>
      </c>
      <c r="O970" s="68">
        <v>72686</v>
      </c>
      <c r="P970" s="68">
        <v>72686</v>
      </c>
      <c r="Q970" s="68">
        <v>72686</v>
      </c>
      <c r="R970" s="72" t="s">
        <v>5398</v>
      </c>
      <c r="S970" s="72" t="s">
        <v>3058</v>
      </c>
      <c r="T970" s="70">
        <f>IF(Exts[cTB52]=DATE(2099,1,1), 0, IF(Exts[minV]&gt;52, 1, 2))</f>
        <v>0</v>
      </c>
      <c r="U970" s="69">
        <f t="shared" si="30"/>
        <v>0</v>
      </c>
      <c r="V970" s="69">
        <f>IF(Exts[cTB60]=DATE(2099,1,1), 0, IF(Exts[minV]&gt;60.9, 1, 2))</f>
        <v>0</v>
      </c>
      <c r="W970" s="70">
        <f>IF(Exts[cTB61-67]=DATE(2099,1,1), 0, IF(Exts[minV]&gt;67.9, 1, 2))</f>
        <v>0</v>
      </c>
      <c r="X970" s="70">
        <f>IF( OR( Exts[cTB68]=DATE(2099,1,1), Exts[Mext]=0 ), 0, IF( OR( Exts[maxV]&lt;68, Exts[minV]&gt;68 ), 2, 3)  )</f>
        <v>0</v>
      </c>
      <c r="Y970" s="71">
        <f>IF(SUBTOTAL(3,Exts[avgusers]),Exts[avgusers],0)</f>
        <v>1</v>
      </c>
      <c r="Z970" s="69">
        <f ca="1">IF(SUBTOTAL(3,Exts[CurVersion]),TODAY()-Exts[CurVersion],0)</f>
        <v>3134</v>
      </c>
      <c r="AA970" s="69">
        <f>IF(Exts[cTB52]=DATE(2099,1,1), 0, Exts[cTB52]-$AA$6)</f>
        <v>0</v>
      </c>
      <c r="AB970" s="69">
        <f>IF(Exts[[#This Row],[cTB60]]=DATE(2099,1,1), 0, Exts[[#This Row],[cTB60]]-$AA$7)</f>
        <v>0</v>
      </c>
      <c r="AC970" s="69">
        <f>IF(Exts[[#This Row],[cTB68]]=DATE(2099,1,1), 0, Exts[[#This Row],[cTB68]]-$AA$8)</f>
        <v>0</v>
      </c>
      <c r="AD970" s="70">
        <f t="shared" si="31"/>
        <v>952</v>
      </c>
      <c r="AE970" s="70"/>
      <c r="AF970" s="70">
        <f>IF(Exts[[#This Row],[OID]], INDEX( Exts[], MATCH(Exts[[#This Row],[OID]],Exts[ID],0), MATCH("avgusers", Exts[#Headers],0) )+1, Exts[[#This Row],[avgusers]])</f>
        <v>1</v>
      </c>
      <c r="AG970" s="70"/>
      <c r="AH970" s="70"/>
      <c r="AI970" s="70"/>
    </row>
    <row r="971" spans="1:35" x14ac:dyDescent="0.35">
      <c r="A971" s="72">
        <v>7979</v>
      </c>
      <c r="B971" s="72" t="s">
        <v>1514</v>
      </c>
      <c r="C971" s="72">
        <v>1</v>
      </c>
      <c r="D971" s="72">
        <v>24</v>
      </c>
      <c r="E971" s="68">
        <v>41211</v>
      </c>
      <c r="F971" s="72">
        <v>2</v>
      </c>
      <c r="G971" s="72">
        <v>21</v>
      </c>
      <c r="H971" s="72">
        <v>0</v>
      </c>
      <c r="I971" s="72">
        <v>1</v>
      </c>
      <c r="J971" s="72" t="s">
        <v>2246</v>
      </c>
      <c r="K971" s="72">
        <v>6431</v>
      </c>
      <c r="L971" s="72"/>
      <c r="M971" s="72"/>
      <c r="N971" s="68">
        <v>72686</v>
      </c>
      <c r="O971" s="68">
        <v>72686</v>
      </c>
      <c r="P971" s="68">
        <v>72686</v>
      </c>
      <c r="Q971" s="68">
        <v>72686</v>
      </c>
      <c r="R971" s="72" t="s">
        <v>5415</v>
      </c>
      <c r="S971" s="72" t="s">
        <v>6759</v>
      </c>
      <c r="T971" s="70">
        <f>IF(Exts[cTB52]=DATE(2099,1,1), 0, IF(Exts[minV]&gt;52, 1, 2))</f>
        <v>0</v>
      </c>
      <c r="U971" s="69">
        <f t="shared" si="30"/>
        <v>0</v>
      </c>
      <c r="V971" s="69">
        <f>IF(Exts[cTB60]=DATE(2099,1,1), 0, IF(Exts[minV]&gt;60.9, 1, 2))</f>
        <v>0</v>
      </c>
      <c r="W971" s="70">
        <f>IF(Exts[cTB61-67]=DATE(2099,1,1), 0, IF(Exts[minV]&gt;67.9, 1, 2))</f>
        <v>0</v>
      </c>
      <c r="X971" s="70">
        <f>IF( OR( Exts[cTB68]=DATE(2099,1,1), Exts[Mext]=0 ), 0, IF( OR( Exts[maxV]&lt;68, Exts[minV]&gt;68 ), 2, 3)  )</f>
        <v>0</v>
      </c>
      <c r="Y971" s="71">
        <f>IF(SUBTOTAL(3,Exts[avgusers]),Exts[avgusers],0)</f>
        <v>1</v>
      </c>
      <c r="Z971" s="69">
        <f ca="1">IF(SUBTOTAL(3,Exts[CurVersion]),TODAY()-Exts[CurVersion],0)</f>
        <v>2514</v>
      </c>
      <c r="AA971" s="69">
        <f>IF(Exts[cTB52]=DATE(2099,1,1), 0, Exts[cTB52]-$AA$6)</f>
        <v>0</v>
      </c>
      <c r="AB971" s="69">
        <f>IF(Exts[[#This Row],[cTB60]]=DATE(2099,1,1), 0, Exts[[#This Row],[cTB60]]-$AA$7)</f>
        <v>0</v>
      </c>
      <c r="AC971" s="69">
        <f>IF(Exts[[#This Row],[cTB68]]=DATE(2099,1,1), 0, Exts[[#This Row],[cTB68]]-$AA$8)</f>
        <v>0</v>
      </c>
      <c r="AD971" s="70">
        <f t="shared" si="31"/>
        <v>953</v>
      </c>
      <c r="AE971" s="70"/>
      <c r="AF971" s="70">
        <f>IF(Exts[[#This Row],[OID]], INDEX( Exts[], MATCH(Exts[[#This Row],[OID]],Exts[ID],0), MATCH("avgusers", Exts[#Headers],0) )+1, Exts[[#This Row],[avgusers]])</f>
        <v>1</v>
      </c>
      <c r="AG971" s="70"/>
      <c r="AH971" s="70"/>
      <c r="AI971" s="70"/>
    </row>
    <row r="972" spans="1:35" x14ac:dyDescent="0.35">
      <c r="A972" s="72">
        <v>10488</v>
      </c>
      <c r="B972" s="72" t="s">
        <v>754</v>
      </c>
      <c r="C972" s="72">
        <v>1</v>
      </c>
      <c r="D972" s="72">
        <v>92</v>
      </c>
      <c r="E972" s="68">
        <v>40001</v>
      </c>
      <c r="F972" s="72">
        <v>2</v>
      </c>
      <c r="G972" s="72">
        <v>3.1</v>
      </c>
      <c r="H972" s="72">
        <v>0</v>
      </c>
      <c r="I972" s="72">
        <v>1</v>
      </c>
      <c r="J972" s="72" t="s">
        <v>382</v>
      </c>
      <c r="K972" s="72">
        <v>3837341</v>
      </c>
      <c r="L972" s="72"/>
      <c r="M972" s="72"/>
      <c r="N972" s="68">
        <v>72686</v>
      </c>
      <c r="O972" s="68">
        <v>72686</v>
      </c>
      <c r="P972" s="68">
        <v>72686</v>
      </c>
      <c r="Q972" s="68">
        <v>72686</v>
      </c>
      <c r="R972" s="72" t="s">
        <v>5470</v>
      </c>
      <c r="S972" s="72" t="s">
        <v>5471</v>
      </c>
      <c r="T972" s="70">
        <f>IF(Exts[cTB52]=DATE(2099,1,1), 0, IF(Exts[minV]&gt;52, 1, 2))</f>
        <v>0</v>
      </c>
      <c r="U972" s="69">
        <f t="shared" si="30"/>
        <v>0</v>
      </c>
      <c r="V972" s="69">
        <f>IF(Exts[cTB60]=DATE(2099,1,1), 0, IF(Exts[minV]&gt;60.9, 1, 2))</f>
        <v>0</v>
      </c>
      <c r="W972" s="70">
        <f>IF(Exts[cTB61-67]=DATE(2099,1,1), 0, IF(Exts[minV]&gt;67.9, 1, 2))</f>
        <v>0</v>
      </c>
      <c r="X972" s="70">
        <f>IF( OR( Exts[cTB68]=DATE(2099,1,1), Exts[Mext]=0 ), 0, IF( OR( Exts[maxV]&lt;68, Exts[minV]&gt;68 ), 2, 3)  )</f>
        <v>0</v>
      </c>
      <c r="Y972" s="71">
        <f>IF(SUBTOTAL(3,Exts[avgusers]),Exts[avgusers],0)</f>
        <v>1</v>
      </c>
      <c r="Z972" s="69">
        <f ca="1">IF(SUBTOTAL(3,Exts[CurVersion]),TODAY()-Exts[CurVersion],0)</f>
        <v>3724</v>
      </c>
      <c r="AA972" s="69">
        <f>IF(Exts[cTB52]=DATE(2099,1,1), 0, Exts[cTB52]-$AA$6)</f>
        <v>0</v>
      </c>
      <c r="AB972" s="69">
        <f>IF(Exts[[#This Row],[cTB60]]=DATE(2099,1,1), 0, Exts[[#This Row],[cTB60]]-$AA$7)</f>
        <v>0</v>
      </c>
      <c r="AC972" s="69">
        <f>IF(Exts[[#This Row],[cTB68]]=DATE(2099,1,1), 0, Exts[[#This Row],[cTB68]]-$AA$8)</f>
        <v>0</v>
      </c>
      <c r="AD972" s="70">
        <f t="shared" si="31"/>
        <v>954</v>
      </c>
      <c r="AE972" s="70"/>
      <c r="AF972" s="70">
        <f>IF(Exts[[#This Row],[OID]], INDEX( Exts[], MATCH(Exts[[#This Row],[OID]],Exts[ID],0), MATCH("avgusers", Exts[#Headers],0) )+1, Exts[[#This Row],[avgusers]])</f>
        <v>1</v>
      </c>
      <c r="AG972" s="70"/>
      <c r="AH972" s="70"/>
      <c r="AI972" s="70"/>
    </row>
    <row r="973" spans="1:35" x14ac:dyDescent="0.35">
      <c r="A973" s="72">
        <v>12465</v>
      </c>
      <c r="B973" s="72" t="s">
        <v>1574</v>
      </c>
      <c r="C973" s="72">
        <v>1</v>
      </c>
      <c r="D973" s="72">
        <v>22</v>
      </c>
      <c r="E973" s="68">
        <v>40493</v>
      </c>
      <c r="F973" s="72">
        <v>2</v>
      </c>
      <c r="G973" s="72">
        <v>6</v>
      </c>
      <c r="H973" s="72">
        <v>0</v>
      </c>
      <c r="I973" s="72">
        <v>1</v>
      </c>
      <c r="J973" s="72" t="s">
        <v>1575</v>
      </c>
      <c r="K973" s="72">
        <v>2662367</v>
      </c>
      <c r="L973" s="72"/>
      <c r="M973" s="72"/>
      <c r="N973" s="68">
        <v>72686</v>
      </c>
      <c r="O973" s="68">
        <v>72686</v>
      </c>
      <c r="P973" s="68">
        <v>72686</v>
      </c>
      <c r="Q973" s="68">
        <v>72686</v>
      </c>
      <c r="R973" s="72" t="s">
        <v>5513</v>
      </c>
      <c r="S973" s="72" t="s">
        <v>3058</v>
      </c>
      <c r="T973" s="70">
        <f>IF(Exts[cTB52]=DATE(2099,1,1), 0, IF(Exts[minV]&gt;52, 1, 2))</f>
        <v>0</v>
      </c>
      <c r="U973" s="69">
        <f t="shared" si="30"/>
        <v>0</v>
      </c>
      <c r="V973" s="69">
        <f>IF(Exts[cTB60]=DATE(2099,1,1), 0, IF(Exts[minV]&gt;60.9, 1, 2))</f>
        <v>0</v>
      </c>
      <c r="W973" s="70">
        <f>IF(Exts[cTB61-67]=DATE(2099,1,1), 0, IF(Exts[minV]&gt;67.9, 1, 2))</f>
        <v>0</v>
      </c>
      <c r="X973" s="70">
        <f>IF( OR( Exts[cTB68]=DATE(2099,1,1), Exts[Mext]=0 ), 0, IF( OR( Exts[maxV]&lt;68, Exts[minV]&gt;68 ), 2, 3)  )</f>
        <v>0</v>
      </c>
      <c r="Y973" s="71">
        <f>IF(SUBTOTAL(3,Exts[avgusers]),Exts[avgusers],0)</f>
        <v>1</v>
      </c>
      <c r="Z973" s="69">
        <f ca="1">IF(SUBTOTAL(3,Exts[CurVersion]),TODAY()-Exts[CurVersion],0)</f>
        <v>3232</v>
      </c>
      <c r="AA973" s="69">
        <f>IF(Exts[cTB52]=DATE(2099,1,1), 0, Exts[cTB52]-$AA$6)</f>
        <v>0</v>
      </c>
      <c r="AB973" s="69">
        <f>IF(Exts[[#This Row],[cTB60]]=DATE(2099,1,1), 0, Exts[[#This Row],[cTB60]]-$AA$7)</f>
        <v>0</v>
      </c>
      <c r="AC973" s="69">
        <f>IF(Exts[[#This Row],[cTB68]]=DATE(2099,1,1), 0, Exts[[#This Row],[cTB68]]-$AA$8)</f>
        <v>0</v>
      </c>
      <c r="AD973" s="70">
        <f t="shared" si="31"/>
        <v>955</v>
      </c>
      <c r="AE973" s="70"/>
      <c r="AF973" s="70">
        <f>IF(Exts[[#This Row],[OID]], INDEX( Exts[], MATCH(Exts[[#This Row],[OID]],Exts[ID],0), MATCH("avgusers", Exts[#Headers],0) )+1, Exts[[#This Row],[avgusers]])</f>
        <v>1</v>
      </c>
      <c r="AG973" s="70"/>
      <c r="AH973" s="70"/>
      <c r="AI973" s="70"/>
    </row>
    <row r="974" spans="1:35" x14ac:dyDescent="0.35">
      <c r="A974" s="72">
        <v>12507</v>
      </c>
      <c r="B974" s="72" t="s">
        <v>1510</v>
      </c>
      <c r="C974" s="72">
        <v>1</v>
      </c>
      <c r="D974" s="72">
        <v>25</v>
      </c>
      <c r="E974" s="68">
        <v>40394</v>
      </c>
      <c r="F974" s="72">
        <v>1</v>
      </c>
      <c r="G974" s="72">
        <v>51</v>
      </c>
      <c r="H974" s="72">
        <v>0</v>
      </c>
      <c r="I974" s="72">
        <v>1</v>
      </c>
      <c r="J974" s="72" t="s">
        <v>1511</v>
      </c>
      <c r="K974" s="72">
        <v>4775265</v>
      </c>
      <c r="L974" s="72"/>
      <c r="M974" s="72"/>
      <c r="N974" s="68">
        <v>72686</v>
      </c>
      <c r="O974" s="68">
        <v>72686</v>
      </c>
      <c r="P974" s="68">
        <v>72686</v>
      </c>
      <c r="Q974" s="68">
        <v>72686</v>
      </c>
      <c r="R974" s="72" t="s">
        <v>5515</v>
      </c>
      <c r="S974" s="72" t="s">
        <v>3058</v>
      </c>
      <c r="T974" s="70">
        <f>IF(Exts[cTB52]=DATE(2099,1,1), 0, IF(Exts[minV]&gt;52, 1, 2))</f>
        <v>0</v>
      </c>
      <c r="U974" s="69">
        <f t="shared" si="30"/>
        <v>0</v>
      </c>
      <c r="V974" s="69">
        <f>IF(Exts[cTB60]=DATE(2099,1,1), 0, IF(Exts[minV]&gt;60.9, 1, 2))</f>
        <v>0</v>
      </c>
      <c r="W974" s="70">
        <f>IF(Exts[cTB61-67]=DATE(2099,1,1), 0, IF(Exts[minV]&gt;67.9, 1, 2))</f>
        <v>0</v>
      </c>
      <c r="X974" s="70">
        <f>IF( OR( Exts[cTB68]=DATE(2099,1,1), Exts[Mext]=0 ), 0, IF( OR( Exts[maxV]&lt;68, Exts[minV]&gt;68 ), 2, 3)  )</f>
        <v>0</v>
      </c>
      <c r="Y974" s="71">
        <f>IF(SUBTOTAL(3,Exts[avgusers]),Exts[avgusers],0)</f>
        <v>1</v>
      </c>
      <c r="Z974" s="69">
        <f ca="1">IF(SUBTOTAL(3,Exts[CurVersion]),TODAY()-Exts[CurVersion],0)</f>
        <v>3331</v>
      </c>
      <c r="AA974" s="69">
        <f>IF(Exts[cTB52]=DATE(2099,1,1), 0, Exts[cTB52]-$AA$6)</f>
        <v>0</v>
      </c>
      <c r="AB974" s="69">
        <f>IF(Exts[[#This Row],[cTB60]]=DATE(2099,1,1), 0, Exts[[#This Row],[cTB60]]-$AA$7)</f>
        <v>0</v>
      </c>
      <c r="AC974" s="69">
        <f>IF(Exts[[#This Row],[cTB68]]=DATE(2099,1,1), 0, Exts[[#This Row],[cTB68]]-$AA$8)</f>
        <v>0</v>
      </c>
      <c r="AD974" s="70">
        <f t="shared" si="31"/>
        <v>956</v>
      </c>
      <c r="AE974" s="70"/>
      <c r="AF974" s="70">
        <f>IF(Exts[[#This Row],[OID]], INDEX( Exts[], MATCH(Exts[[#This Row],[OID]],Exts[ID],0), MATCH("avgusers", Exts[#Headers],0) )+1, Exts[[#This Row],[avgusers]])</f>
        <v>1</v>
      </c>
      <c r="AG974" s="70"/>
      <c r="AH974" s="70"/>
      <c r="AI974" s="70"/>
    </row>
    <row r="975" spans="1:35" x14ac:dyDescent="0.35">
      <c r="A975" s="72">
        <v>12523</v>
      </c>
      <c r="B975" s="72" t="s">
        <v>758</v>
      </c>
      <c r="C975" s="72">
        <v>1</v>
      </c>
      <c r="D975" s="72">
        <v>66</v>
      </c>
      <c r="E975" s="68">
        <v>40571</v>
      </c>
      <c r="F975" s="72">
        <v>3</v>
      </c>
      <c r="G975" s="72">
        <v>3.1</v>
      </c>
      <c r="H975" s="72">
        <v>0</v>
      </c>
      <c r="I975" s="72">
        <v>1</v>
      </c>
      <c r="J975" s="72" t="s">
        <v>385</v>
      </c>
      <c r="K975" s="72">
        <v>3416547</v>
      </c>
      <c r="L975" s="72"/>
      <c r="M975" s="72"/>
      <c r="N975" s="68">
        <v>72686</v>
      </c>
      <c r="O975" s="68">
        <v>72686</v>
      </c>
      <c r="P975" s="68">
        <v>72686</v>
      </c>
      <c r="Q975" s="68">
        <v>72686</v>
      </c>
      <c r="R975" s="72" t="s">
        <v>5518</v>
      </c>
      <c r="S975" s="72" t="s">
        <v>3058</v>
      </c>
      <c r="T975" s="70">
        <f>IF(Exts[cTB52]=DATE(2099,1,1), 0, IF(Exts[minV]&gt;52, 1, 2))</f>
        <v>0</v>
      </c>
      <c r="U975" s="69">
        <f t="shared" si="30"/>
        <v>0</v>
      </c>
      <c r="V975" s="69">
        <f>IF(Exts[cTB60]=DATE(2099,1,1), 0, IF(Exts[minV]&gt;60.9, 1, 2))</f>
        <v>0</v>
      </c>
      <c r="W975" s="70">
        <f>IF(Exts[cTB61-67]=DATE(2099,1,1), 0, IF(Exts[minV]&gt;67.9, 1, 2))</f>
        <v>0</v>
      </c>
      <c r="X975" s="70">
        <f>IF( OR( Exts[cTB68]=DATE(2099,1,1), Exts[Mext]=0 ), 0, IF( OR( Exts[maxV]&lt;68, Exts[minV]&gt;68 ), 2, 3)  )</f>
        <v>0</v>
      </c>
      <c r="Y975" s="71">
        <f>IF(SUBTOTAL(3,Exts[avgusers]),Exts[avgusers],0)</f>
        <v>1</v>
      </c>
      <c r="Z975" s="69">
        <f ca="1">IF(SUBTOTAL(3,Exts[CurVersion]),TODAY()-Exts[CurVersion],0)</f>
        <v>3154</v>
      </c>
      <c r="AA975" s="69">
        <f>IF(Exts[cTB52]=DATE(2099,1,1), 0, Exts[cTB52]-$AA$6)</f>
        <v>0</v>
      </c>
      <c r="AB975" s="69">
        <f>IF(Exts[[#This Row],[cTB60]]=DATE(2099,1,1), 0, Exts[[#This Row],[cTB60]]-$AA$7)</f>
        <v>0</v>
      </c>
      <c r="AC975" s="69">
        <f>IF(Exts[[#This Row],[cTB68]]=DATE(2099,1,1), 0, Exts[[#This Row],[cTB68]]-$AA$8)</f>
        <v>0</v>
      </c>
      <c r="AD975" s="70">
        <f t="shared" si="31"/>
        <v>957</v>
      </c>
      <c r="AE975" s="70"/>
      <c r="AF975" s="70">
        <f>IF(Exts[[#This Row],[OID]], INDEX( Exts[], MATCH(Exts[[#This Row],[OID]],Exts[ID],0), MATCH("avgusers", Exts[#Headers],0) )+1, Exts[[#This Row],[avgusers]])</f>
        <v>1</v>
      </c>
      <c r="AG975" s="70"/>
      <c r="AH975" s="70"/>
      <c r="AI975" s="70"/>
    </row>
    <row r="976" spans="1:35" x14ac:dyDescent="0.35">
      <c r="A976" s="72">
        <v>14190</v>
      </c>
      <c r="B976" s="72" t="s">
        <v>1710</v>
      </c>
      <c r="C976" s="72">
        <v>1</v>
      </c>
      <c r="D976" s="72">
        <v>21</v>
      </c>
      <c r="E976" s="68">
        <v>40184</v>
      </c>
      <c r="F976" s="72">
        <v>2</v>
      </c>
      <c r="G976" s="72">
        <v>2</v>
      </c>
      <c r="H976" s="72">
        <v>0</v>
      </c>
      <c r="I976" s="72">
        <v>1</v>
      </c>
      <c r="J976" s="72" t="s">
        <v>1711</v>
      </c>
      <c r="K976" s="72">
        <v>4742384</v>
      </c>
      <c r="L976" s="72"/>
      <c r="M976" s="72"/>
      <c r="N976" s="68">
        <v>72686</v>
      </c>
      <c r="O976" s="68">
        <v>72686</v>
      </c>
      <c r="P976" s="68">
        <v>72686</v>
      </c>
      <c r="Q976" s="68">
        <v>72686</v>
      </c>
      <c r="R976" s="72" t="s">
        <v>5540</v>
      </c>
      <c r="S976" s="72" t="s">
        <v>5541</v>
      </c>
      <c r="T976" s="70">
        <f>IF(Exts[cTB52]=DATE(2099,1,1), 0, IF(Exts[minV]&gt;52, 1, 2))</f>
        <v>0</v>
      </c>
      <c r="U976" s="69">
        <f t="shared" si="30"/>
        <v>0</v>
      </c>
      <c r="V976" s="69">
        <f>IF(Exts[cTB60]=DATE(2099,1,1), 0, IF(Exts[minV]&gt;60.9, 1, 2))</f>
        <v>0</v>
      </c>
      <c r="W976" s="70">
        <f>IF(Exts[cTB61-67]=DATE(2099,1,1), 0, IF(Exts[minV]&gt;67.9, 1, 2))</f>
        <v>0</v>
      </c>
      <c r="X976" s="70">
        <f>IF( OR( Exts[cTB68]=DATE(2099,1,1), Exts[Mext]=0 ), 0, IF( OR( Exts[maxV]&lt;68, Exts[minV]&gt;68 ), 2, 3)  )</f>
        <v>0</v>
      </c>
      <c r="Y976" s="71">
        <f>IF(SUBTOTAL(3,Exts[avgusers]),Exts[avgusers],0)</f>
        <v>1</v>
      </c>
      <c r="Z976" s="69">
        <f ca="1">IF(SUBTOTAL(3,Exts[CurVersion]),TODAY()-Exts[CurVersion],0)</f>
        <v>3541</v>
      </c>
      <c r="AA976" s="69">
        <f>IF(Exts[cTB52]=DATE(2099,1,1), 0, Exts[cTB52]-$AA$6)</f>
        <v>0</v>
      </c>
      <c r="AB976" s="69">
        <f>IF(Exts[[#This Row],[cTB60]]=DATE(2099,1,1), 0, Exts[[#This Row],[cTB60]]-$AA$7)</f>
        <v>0</v>
      </c>
      <c r="AC976" s="69">
        <f>IF(Exts[[#This Row],[cTB68]]=DATE(2099,1,1), 0, Exts[[#This Row],[cTB68]]-$AA$8)</f>
        <v>0</v>
      </c>
      <c r="AD976" s="70">
        <f t="shared" si="31"/>
        <v>958</v>
      </c>
      <c r="AE976" s="70"/>
      <c r="AF976" s="70">
        <f>IF(Exts[[#This Row],[OID]], INDEX( Exts[], MATCH(Exts[[#This Row],[OID]],Exts[ID],0), MATCH("avgusers", Exts[#Headers],0) )+1, Exts[[#This Row],[avgusers]])</f>
        <v>1</v>
      </c>
      <c r="AG976" s="70"/>
      <c r="AH976" s="70"/>
      <c r="AI976" s="70"/>
    </row>
    <row r="977" spans="1:35" x14ac:dyDescent="0.35">
      <c r="A977" s="72">
        <v>49357</v>
      </c>
      <c r="B977" s="72" t="s">
        <v>1529</v>
      </c>
      <c r="C977" s="72">
        <v>1</v>
      </c>
      <c r="D977" s="72">
        <v>22</v>
      </c>
      <c r="E977" s="68">
        <v>41951</v>
      </c>
      <c r="F977" s="72">
        <v>13</v>
      </c>
      <c r="G977" s="72">
        <v>33</v>
      </c>
      <c r="H977" s="72">
        <v>0</v>
      </c>
      <c r="I977" s="72">
        <v>1</v>
      </c>
      <c r="J977" s="72" t="s">
        <v>1476</v>
      </c>
      <c r="K977" s="72">
        <v>5014184</v>
      </c>
      <c r="L977" s="72"/>
      <c r="M977" s="72"/>
      <c r="N977" s="68">
        <v>72686</v>
      </c>
      <c r="O977" s="68">
        <v>72686</v>
      </c>
      <c r="P977" s="68">
        <v>72686</v>
      </c>
      <c r="Q977" s="68">
        <v>72686</v>
      </c>
      <c r="R977" s="72" t="s">
        <v>5576</v>
      </c>
      <c r="S977" s="72" t="s">
        <v>5577</v>
      </c>
      <c r="T977" s="70">
        <f>IF(Exts[cTB52]=DATE(2099,1,1), 0, IF(Exts[minV]&gt;52, 1, 2))</f>
        <v>0</v>
      </c>
      <c r="U977" s="69">
        <f t="shared" si="30"/>
        <v>0</v>
      </c>
      <c r="V977" s="69">
        <f>IF(Exts[cTB60]=DATE(2099,1,1), 0, IF(Exts[minV]&gt;60.9, 1, 2))</f>
        <v>0</v>
      </c>
      <c r="W977" s="70">
        <f>IF(Exts[cTB61-67]=DATE(2099,1,1), 0, IF(Exts[minV]&gt;67.9, 1, 2))</f>
        <v>0</v>
      </c>
      <c r="X977" s="70">
        <f>IF( OR( Exts[cTB68]=DATE(2099,1,1), Exts[Mext]=0 ), 0, IF( OR( Exts[maxV]&lt;68, Exts[minV]&gt;68 ), 2, 3)  )</f>
        <v>0</v>
      </c>
      <c r="Y977" s="71">
        <f>IF(SUBTOTAL(3,Exts[avgusers]),Exts[avgusers],0)</f>
        <v>1</v>
      </c>
      <c r="Z977" s="69">
        <f ca="1">IF(SUBTOTAL(3,Exts[CurVersion]),TODAY()-Exts[CurVersion],0)</f>
        <v>1774</v>
      </c>
      <c r="AA977" s="69">
        <f>IF(Exts[cTB52]=DATE(2099,1,1), 0, Exts[cTB52]-$AA$6)</f>
        <v>0</v>
      </c>
      <c r="AB977" s="69">
        <f>IF(Exts[[#This Row],[cTB60]]=DATE(2099,1,1), 0, Exts[[#This Row],[cTB60]]-$AA$7)</f>
        <v>0</v>
      </c>
      <c r="AC977" s="69">
        <f>IF(Exts[[#This Row],[cTB68]]=DATE(2099,1,1), 0, Exts[[#This Row],[cTB68]]-$AA$8)</f>
        <v>0</v>
      </c>
      <c r="AD977" s="70">
        <f t="shared" si="31"/>
        <v>959</v>
      </c>
      <c r="AE977" s="70"/>
      <c r="AF977" s="70">
        <f>IF(Exts[[#This Row],[OID]], INDEX( Exts[], MATCH(Exts[[#This Row],[OID]],Exts[ID],0), MATCH("avgusers", Exts[#Headers],0) )+1, Exts[[#This Row],[avgusers]])</f>
        <v>1</v>
      </c>
      <c r="AG977" s="70"/>
      <c r="AH977" s="70"/>
      <c r="AI977" s="70"/>
    </row>
    <row r="978" spans="1:35" x14ac:dyDescent="0.35">
      <c r="A978" s="72">
        <v>59267</v>
      </c>
      <c r="B978" s="72" t="s">
        <v>1621</v>
      </c>
      <c r="C978" s="72">
        <v>1</v>
      </c>
      <c r="D978" s="72">
        <v>28</v>
      </c>
      <c r="E978" s="68">
        <v>40647</v>
      </c>
      <c r="F978" s="72">
        <v>3</v>
      </c>
      <c r="G978" s="72">
        <v>3.1</v>
      </c>
      <c r="H978" s="72">
        <v>0</v>
      </c>
      <c r="I978" s="72">
        <v>1</v>
      </c>
      <c r="J978" s="72" t="s">
        <v>1622</v>
      </c>
      <c r="K978" s="72">
        <v>4933217</v>
      </c>
      <c r="L978" s="72"/>
      <c r="M978" s="72"/>
      <c r="N978" s="68">
        <v>72686</v>
      </c>
      <c r="O978" s="68">
        <v>72686</v>
      </c>
      <c r="P978" s="68">
        <v>72686</v>
      </c>
      <c r="Q978" s="68">
        <v>72686</v>
      </c>
      <c r="R978" s="72" t="s">
        <v>5603</v>
      </c>
      <c r="S978" s="72" t="s">
        <v>6772</v>
      </c>
      <c r="T978" s="70">
        <f>IF(Exts[cTB52]=DATE(2099,1,1), 0, IF(Exts[minV]&gt;52, 1, 2))</f>
        <v>0</v>
      </c>
      <c r="U978" s="69">
        <f t="shared" si="30"/>
        <v>0</v>
      </c>
      <c r="V978" s="69">
        <f>IF(Exts[cTB60]=DATE(2099,1,1), 0, IF(Exts[minV]&gt;60.9, 1, 2))</f>
        <v>0</v>
      </c>
      <c r="W978" s="70">
        <f>IF(Exts[cTB61-67]=DATE(2099,1,1), 0, IF(Exts[minV]&gt;67.9, 1, 2))</f>
        <v>0</v>
      </c>
      <c r="X978" s="70">
        <f>IF( OR( Exts[cTB68]=DATE(2099,1,1), Exts[Mext]=0 ), 0, IF( OR( Exts[maxV]&lt;68, Exts[minV]&gt;68 ), 2, 3)  )</f>
        <v>0</v>
      </c>
      <c r="Y978" s="71">
        <f>IF(SUBTOTAL(3,Exts[avgusers]),Exts[avgusers],0)</f>
        <v>1</v>
      </c>
      <c r="Z978" s="69">
        <f ca="1">IF(SUBTOTAL(3,Exts[CurVersion]),TODAY()-Exts[CurVersion],0)</f>
        <v>3078</v>
      </c>
      <c r="AA978" s="69">
        <f>IF(Exts[cTB52]=DATE(2099,1,1), 0, Exts[cTB52]-$AA$6)</f>
        <v>0</v>
      </c>
      <c r="AB978" s="69">
        <f>IF(Exts[[#This Row],[cTB60]]=DATE(2099,1,1), 0, Exts[[#This Row],[cTB60]]-$AA$7)</f>
        <v>0</v>
      </c>
      <c r="AC978" s="69">
        <f>IF(Exts[[#This Row],[cTB68]]=DATE(2099,1,1), 0, Exts[[#This Row],[cTB68]]-$AA$8)</f>
        <v>0</v>
      </c>
      <c r="AD978" s="70">
        <f t="shared" si="31"/>
        <v>960</v>
      </c>
      <c r="AE978" s="70"/>
      <c r="AF978" s="70">
        <f>IF(Exts[[#This Row],[OID]], INDEX( Exts[], MATCH(Exts[[#This Row],[OID]],Exts[ID],0), MATCH("avgusers", Exts[#Headers],0) )+1, Exts[[#This Row],[avgusers]])</f>
        <v>1</v>
      </c>
      <c r="AG978" s="70"/>
      <c r="AH978" s="70"/>
      <c r="AI978" s="70"/>
    </row>
    <row r="979" spans="1:35" x14ac:dyDescent="0.35">
      <c r="A979" s="72">
        <v>121405</v>
      </c>
      <c r="B979" s="72" t="s">
        <v>1707</v>
      </c>
      <c r="C979" s="72">
        <v>1</v>
      </c>
      <c r="D979" s="72">
        <v>21</v>
      </c>
      <c r="E979" s="68">
        <v>40569</v>
      </c>
      <c r="F979" s="72">
        <v>3</v>
      </c>
      <c r="G979" s="72">
        <v>24</v>
      </c>
      <c r="H979" s="72">
        <v>0</v>
      </c>
      <c r="I979" s="72">
        <v>1</v>
      </c>
      <c r="J979" s="72" t="s">
        <v>69</v>
      </c>
      <c r="K979" s="72">
        <v>5162928</v>
      </c>
      <c r="L979" s="72"/>
      <c r="M979" s="72"/>
      <c r="N979" s="68">
        <v>72686</v>
      </c>
      <c r="O979" s="68">
        <v>72686</v>
      </c>
      <c r="P979" s="68">
        <v>72686</v>
      </c>
      <c r="Q979" s="68">
        <v>72686</v>
      </c>
      <c r="R979" s="72" t="s">
        <v>5650</v>
      </c>
      <c r="S979" s="72" t="s">
        <v>3058</v>
      </c>
      <c r="T979" s="70">
        <f>IF(Exts[cTB52]=DATE(2099,1,1), 0, IF(Exts[minV]&gt;52, 1, 2))</f>
        <v>0</v>
      </c>
      <c r="U979" s="69">
        <f t="shared" si="30"/>
        <v>0</v>
      </c>
      <c r="V979" s="69">
        <f>IF(Exts[cTB60]=DATE(2099,1,1), 0, IF(Exts[minV]&gt;60.9, 1, 2))</f>
        <v>0</v>
      </c>
      <c r="W979" s="70">
        <f>IF(Exts[cTB61-67]=DATE(2099,1,1), 0, IF(Exts[minV]&gt;67.9, 1, 2))</f>
        <v>0</v>
      </c>
      <c r="X979" s="70">
        <f>IF( OR( Exts[cTB68]=DATE(2099,1,1), Exts[Mext]=0 ), 0, IF( OR( Exts[maxV]&lt;68, Exts[minV]&gt;68 ), 2, 3)  )</f>
        <v>0</v>
      </c>
      <c r="Y979" s="71">
        <f>IF(SUBTOTAL(3,Exts[avgusers]),Exts[avgusers],0)</f>
        <v>1</v>
      </c>
      <c r="Z979" s="69">
        <f ca="1">IF(SUBTOTAL(3,Exts[CurVersion]),TODAY()-Exts[CurVersion],0)</f>
        <v>3156</v>
      </c>
      <c r="AA979" s="69">
        <f>IF(Exts[cTB52]=DATE(2099,1,1), 0, Exts[cTB52]-$AA$6)</f>
        <v>0</v>
      </c>
      <c r="AB979" s="69">
        <f>IF(Exts[[#This Row],[cTB60]]=DATE(2099,1,1), 0, Exts[[#This Row],[cTB60]]-$AA$7)</f>
        <v>0</v>
      </c>
      <c r="AC979" s="69">
        <f>IF(Exts[[#This Row],[cTB68]]=DATE(2099,1,1), 0, Exts[[#This Row],[cTB68]]-$AA$8)</f>
        <v>0</v>
      </c>
      <c r="AD979" s="70">
        <f t="shared" si="31"/>
        <v>961</v>
      </c>
      <c r="AE979" s="70"/>
      <c r="AF979" s="70">
        <f>IF(Exts[[#This Row],[OID]], INDEX( Exts[], MATCH(Exts[[#This Row],[OID]],Exts[ID],0), MATCH("avgusers", Exts[#Headers],0) )+1, Exts[[#This Row],[avgusers]])</f>
        <v>1</v>
      </c>
      <c r="AG979" s="70"/>
      <c r="AH979" s="70"/>
      <c r="AI979" s="70"/>
    </row>
    <row r="980" spans="1:35" x14ac:dyDescent="0.35">
      <c r="A980" s="72">
        <v>126534</v>
      </c>
      <c r="B980" s="72" t="s">
        <v>1651</v>
      </c>
      <c r="C980" s="72">
        <v>1</v>
      </c>
      <c r="D980" s="72">
        <v>22</v>
      </c>
      <c r="E980" s="68">
        <v>40326</v>
      </c>
      <c r="F980" s="72">
        <v>2</v>
      </c>
      <c r="G980" s="72">
        <v>3.1</v>
      </c>
      <c r="H980" s="72">
        <v>0</v>
      </c>
      <c r="I980" s="72">
        <v>1</v>
      </c>
      <c r="J980" s="72" t="s">
        <v>1652</v>
      </c>
      <c r="K980" s="72">
        <v>81732</v>
      </c>
      <c r="L980" s="72"/>
      <c r="M980" s="72"/>
      <c r="N980" s="68">
        <v>72686</v>
      </c>
      <c r="O980" s="68">
        <v>72686</v>
      </c>
      <c r="P980" s="68">
        <v>72686</v>
      </c>
      <c r="Q980" s="68">
        <v>72686</v>
      </c>
      <c r="R980" s="72" t="s">
        <v>5655</v>
      </c>
      <c r="S980" s="72" t="s">
        <v>3058</v>
      </c>
      <c r="T980" s="70">
        <f>IF(Exts[cTB52]=DATE(2099,1,1), 0, IF(Exts[minV]&gt;52, 1, 2))</f>
        <v>0</v>
      </c>
      <c r="U980" s="69">
        <f t="shared" ref="U980:U1043" si="32">IF(AND($F980&lt;=58,$G980&gt;=58),1,0)</f>
        <v>0</v>
      </c>
      <c r="V980" s="69">
        <f>IF(Exts[cTB60]=DATE(2099,1,1), 0, IF(Exts[minV]&gt;60.9, 1, 2))</f>
        <v>0</v>
      </c>
      <c r="W980" s="70">
        <f>IF(Exts[cTB61-67]=DATE(2099,1,1), 0, IF(Exts[minV]&gt;67.9, 1, 2))</f>
        <v>0</v>
      </c>
      <c r="X980" s="70">
        <f>IF( OR( Exts[cTB68]=DATE(2099,1,1), Exts[Mext]=0 ), 0, IF( OR( Exts[maxV]&lt;68, Exts[minV]&gt;68 ), 2, 3)  )</f>
        <v>0</v>
      </c>
      <c r="Y980" s="71">
        <f>IF(SUBTOTAL(3,Exts[avgusers]),Exts[avgusers],0)</f>
        <v>1</v>
      </c>
      <c r="Z980" s="69">
        <f ca="1">IF(SUBTOTAL(3,Exts[CurVersion]),TODAY()-Exts[CurVersion],0)</f>
        <v>3399</v>
      </c>
      <c r="AA980" s="69">
        <f>IF(Exts[cTB52]=DATE(2099,1,1), 0, Exts[cTB52]-$AA$6)</f>
        <v>0</v>
      </c>
      <c r="AB980" s="69">
        <f>IF(Exts[[#This Row],[cTB60]]=DATE(2099,1,1), 0, Exts[[#This Row],[cTB60]]-$AA$7)</f>
        <v>0</v>
      </c>
      <c r="AC980" s="69">
        <f>IF(Exts[[#This Row],[cTB68]]=DATE(2099,1,1), 0, Exts[[#This Row],[cTB68]]-$AA$8)</f>
        <v>0</v>
      </c>
      <c r="AD980" s="70">
        <f t="shared" ref="AD980:AD1043" si="33">ROW()-18</f>
        <v>962</v>
      </c>
      <c r="AE980" s="70"/>
      <c r="AF980" s="70">
        <f>IF(Exts[[#This Row],[OID]], INDEX( Exts[], MATCH(Exts[[#This Row],[OID]],Exts[ID],0), MATCH("avgusers", Exts[#Headers],0) )+1, Exts[[#This Row],[avgusers]])</f>
        <v>1</v>
      </c>
      <c r="AG980" s="70"/>
      <c r="AH980" s="70"/>
      <c r="AI980" s="70"/>
    </row>
    <row r="981" spans="1:35" x14ac:dyDescent="0.35">
      <c r="A981" s="72">
        <v>156146</v>
      </c>
      <c r="B981" s="72" t="s">
        <v>1582</v>
      </c>
      <c r="C981" s="72">
        <v>1</v>
      </c>
      <c r="D981" s="72">
        <v>22</v>
      </c>
      <c r="E981" s="68">
        <v>40564</v>
      </c>
      <c r="F981" s="72">
        <v>2</v>
      </c>
      <c r="G981" s="72">
        <v>3.3</v>
      </c>
      <c r="H981" s="72">
        <v>0</v>
      </c>
      <c r="I981" s="72">
        <v>1</v>
      </c>
      <c r="J981" s="72" t="s">
        <v>1583</v>
      </c>
      <c r="K981" s="72">
        <v>5301977</v>
      </c>
      <c r="L981" s="72"/>
      <c r="M981" s="72"/>
      <c r="N981" s="68">
        <v>72686</v>
      </c>
      <c r="O981" s="68">
        <v>72686</v>
      </c>
      <c r="P981" s="68">
        <v>72686</v>
      </c>
      <c r="Q981" s="68">
        <v>72686</v>
      </c>
      <c r="R981" s="72" t="s">
        <v>5671</v>
      </c>
      <c r="S981" s="72" t="s">
        <v>3058</v>
      </c>
      <c r="T981" s="70">
        <f>IF(Exts[cTB52]=DATE(2099,1,1), 0, IF(Exts[minV]&gt;52, 1, 2))</f>
        <v>0</v>
      </c>
      <c r="U981" s="69">
        <f t="shared" si="32"/>
        <v>0</v>
      </c>
      <c r="V981" s="69">
        <f>IF(Exts[cTB60]=DATE(2099,1,1), 0, IF(Exts[minV]&gt;60.9, 1, 2))</f>
        <v>0</v>
      </c>
      <c r="W981" s="70">
        <f>IF(Exts[cTB61-67]=DATE(2099,1,1), 0, IF(Exts[minV]&gt;67.9, 1, 2))</f>
        <v>0</v>
      </c>
      <c r="X981" s="70">
        <f>IF( OR( Exts[cTB68]=DATE(2099,1,1), Exts[Mext]=0 ), 0, IF( OR( Exts[maxV]&lt;68, Exts[minV]&gt;68 ), 2, 3)  )</f>
        <v>0</v>
      </c>
      <c r="Y981" s="71">
        <f>IF(SUBTOTAL(3,Exts[avgusers]),Exts[avgusers],0)</f>
        <v>1</v>
      </c>
      <c r="Z981" s="69">
        <f ca="1">IF(SUBTOTAL(3,Exts[CurVersion]),TODAY()-Exts[CurVersion],0)</f>
        <v>3161</v>
      </c>
      <c r="AA981" s="69">
        <f>IF(Exts[cTB52]=DATE(2099,1,1), 0, Exts[cTB52]-$AA$6)</f>
        <v>0</v>
      </c>
      <c r="AB981" s="69">
        <f>IF(Exts[[#This Row],[cTB60]]=DATE(2099,1,1), 0, Exts[[#This Row],[cTB60]]-$AA$7)</f>
        <v>0</v>
      </c>
      <c r="AC981" s="69">
        <f>IF(Exts[[#This Row],[cTB68]]=DATE(2099,1,1), 0, Exts[[#This Row],[cTB68]]-$AA$8)</f>
        <v>0</v>
      </c>
      <c r="AD981" s="70">
        <f t="shared" si="33"/>
        <v>963</v>
      </c>
      <c r="AE981" s="70"/>
      <c r="AF981" s="70">
        <f>IF(Exts[[#This Row],[OID]], INDEX( Exts[], MATCH(Exts[[#This Row],[OID]],Exts[ID],0), MATCH("avgusers", Exts[#Headers],0) )+1, Exts[[#This Row],[avgusers]])</f>
        <v>1</v>
      </c>
      <c r="AG981" s="70"/>
      <c r="AH981" s="70"/>
      <c r="AI981" s="70"/>
    </row>
    <row r="982" spans="1:35" x14ac:dyDescent="0.35">
      <c r="A982" s="72">
        <v>184619</v>
      </c>
      <c r="B982" s="72" t="s">
        <v>1616</v>
      </c>
      <c r="C982" s="72">
        <v>1</v>
      </c>
      <c r="D982" s="72">
        <v>29</v>
      </c>
      <c r="E982" s="68">
        <v>42414</v>
      </c>
      <c r="F982" s="72">
        <v>1.5</v>
      </c>
      <c r="G982" s="72">
        <v>48</v>
      </c>
      <c r="H982" s="72">
        <v>0</v>
      </c>
      <c r="I982" s="72">
        <v>1</v>
      </c>
      <c r="J982" s="72" t="s">
        <v>1617</v>
      </c>
      <c r="K982" s="72">
        <v>199480</v>
      </c>
      <c r="L982" s="72"/>
      <c r="M982" s="72"/>
      <c r="N982" s="68">
        <v>72686</v>
      </c>
      <c r="O982" s="68">
        <v>72686</v>
      </c>
      <c r="P982" s="68">
        <v>72686</v>
      </c>
      <c r="Q982" s="68">
        <v>72686</v>
      </c>
      <c r="R982" s="72" t="s">
        <v>5691</v>
      </c>
      <c r="S982" s="72" t="s">
        <v>3058</v>
      </c>
      <c r="T982" s="70">
        <f>IF(Exts[cTB52]=DATE(2099,1,1), 0, IF(Exts[minV]&gt;52, 1, 2))</f>
        <v>0</v>
      </c>
      <c r="U982" s="69">
        <f t="shared" si="32"/>
        <v>0</v>
      </c>
      <c r="V982" s="69">
        <f>IF(Exts[cTB60]=DATE(2099,1,1), 0, IF(Exts[minV]&gt;60.9, 1, 2))</f>
        <v>0</v>
      </c>
      <c r="W982" s="70">
        <f>IF(Exts[cTB61-67]=DATE(2099,1,1), 0, IF(Exts[minV]&gt;67.9, 1, 2))</f>
        <v>0</v>
      </c>
      <c r="X982" s="70">
        <f>IF( OR( Exts[cTB68]=DATE(2099,1,1), Exts[Mext]=0 ), 0, IF( OR( Exts[maxV]&lt;68, Exts[minV]&gt;68 ), 2, 3)  )</f>
        <v>0</v>
      </c>
      <c r="Y982" s="71">
        <f>IF(SUBTOTAL(3,Exts[avgusers]),Exts[avgusers],0)</f>
        <v>1</v>
      </c>
      <c r="Z982" s="69">
        <f ca="1">IF(SUBTOTAL(3,Exts[CurVersion]),TODAY()-Exts[CurVersion],0)</f>
        <v>1311</v>
      </c>
      <c r="AA982" s="69">
        <f>IF(Exts[cTB52]=DATE(2099,1,1), 0, Exts[cTB52]-$AA$6)</f>
        <v>0</v>
      </c>
      <c r="AB982" s="69">
        <f>IF(Exts[[#This Row],[cTB60]]=DATE(2099,1,1), 0, Exts[[#This Row],[cTB60]]-$AA$7)</f>
        <v>0</v>
      </c>
      <c r="AC982" s="69">
        <f>IF(Exts[[#This Row],[cTB68]]=DATE(2099,1,1), 0, Exts[[#This Row],[cTB68]]-$AA$8)</f>
        <v>0</v>
      </c>
      <c r="AD982" s="70">
        <f t="shared" si="33"/>
        <v>964</v>
      </c>
      <c r="AE982" s="70"/>
      <c r="AF982" s="70">
        <f>IF(Exts[[#This Row],[OID]], INDEX( Exts[], MATCH(Exts[[#This Row],[OID]],Exts[ID],0), MATCH("avgusers", Exts[#Headers],0) )+1, Exts[[#This Row],[avgusers]])</f>
        <v>1</v>
      </c>
      <c r="AG982" s="70"/>
      <c r="AH982" s="70"/>
      <c r="AI982" s="70"/>
    </row>
    <row r="983" spans="1:35" x14ac:dyDescent="0.35">
      <c r="A983" s="72">
        <v>199423</v>
      </c>
      <c r="B983" s="72" t="s">
        <v>1685</v>
      </c>
      <c r="C983" s="72">
        <v>1</v>
      </c>
      <c r="D983" s="72">
        <v>21</v>
      </c>
      <c r="E983" s="68">
        <v>40592</v>
      </c>
      <c r="F983" s="72">
        <v>3</v>
      </c>
      <c r="G983" s="72">
        <v>3.2</v>
      </c>
      <c r="H983" s="72">
        <v>0</v>
      </c>
      <c r="I983" s="72">
        <v>1</v>
      </c>
      <c r="J983" s="72" t="s">
        <v>1686</v>
      </c>
      <c r="K983" s="72">
        <v>2222641</v>
      </c>
      <c r="L983" s="72"/>
      <c r="M983" s="72"/>
      <c r="N983" s="68">
        <v>72686</v>
      </c>
      <c r="O983" s="68">
        <v>72686</v>
      </c>
      <c r="P983" s="68">
        <v>72686</v>
      </c>
      <c r="Q983" s="68">
        <v>72686</v>
      </c>
      <c r="R983" s="72" t="s">
        <v>5702</v>
      </c>
      <c r="S983" s="72" t="s">
        <v>3058</v>
      </c>
      <c r="T983" s="70">
        <f>IF(Exts[cTB52]=DATE(2099,1,1), 0, IF(Exts[minV]&gt;52, 1, 2))</f>
        <v>0</v>
      </c>
      <c r="U983" s="69">
        <f t="shared" si="32"/>
        <v>0</v>
      </c>
      <c r="V983" s="69">
        <f>IF(Exts[cTB60]=DATE(2099,1,1), 0, IF(Exts[minV]&gt;60.9, 1, 2))</f>
        <v>0</v>
      </c>
      <c r="W983" s="70">
        <f>IF(Exts[cTB61-67]=DATE(2099,1,1), 0, IF(Exts[minV]&gt;67.9, 1, 2))</f>
        <v>0</v>
      </c>
      <c r="X983" s="70">
        <f>IF( OR( Exts[cTB68]=DATE(2099,1,1), Exts[Mext]=0 ), 0, IF( OR( Exts[maxV]&lt;68, Exts[minV]&gt;68 ), 2, 3)  )</f>
        <v>0</v>
      </c>
      <c r="Y983" s="71">
        <f>IF(SUBTOTAL(3,Exts[avgusers]),Exts[avgusers],0)</f>
        <v>1</v>
      </c>
      <c r="Z983" s="69">
        <f ca="1">IF(SUBTOTAL(3,Exts[CurVersion]),TODAY()-Exts[CurVersion],0)</f>
        <v>3133</v>
      </c>
      <c r="AA983" s="69">
        <f>IF(Exts[cTB52]=DATE(2099,1,1), 0, Exts[cTB52]-$AA$6)</f>
        <v>0</v>
      </c>
      <c r="AB983" s="69">
        <f>IF(Exts[[#This Row],[cTB60]]=DATE(2099,1,1), 0, Exts[[#This Row],[cTB60]]-$AA$7)</f>
        <v>0</v>
      </c>
      <c r="AC983" s="69">
        <f>IF(Exts[[#This Row],[cTB68]]=DATE(2099,1,1), 0, Exts[[#This Row],[cTB68]]-$AA$8)</f>
        <v>0</v>
      </c>
      <c r="AD983" s="70">
        <f t="shared" si="33"/>
        <v>965</v>
      </c>
      <c r="AE983" s="70"/>
      <c r="AF983" s="70">
        <f>IF(Exts[[#This Row],[OID]], INDEX( Exts[], MATCH(Exts[[#This Row],[OID]],Exts[ID],0), MATCH("avgusers", Exts[#Headers],0) )+1, Exts[[#This Row],[avgusers]])</f>
        <v>1</v>
      </c>
      <c r="AG983" s="70"/>
      <c r="AH983" s="70"/>
      <c r="AI983" s="70"/>
    </row>
    <row r="984" spans="1:35" x14ac:dyDescent="0.35">
      <c r="A984" s="72">
        <v>200736</v>
      </c>
      <c r="B984" s="72" t="s">
        <v>2169</v>
      </c>
      <c r="C984" s="72">
        <v>1</v>
      </c>
      <c r="D984" s="72">
        <v>21</v>
      </c>
      <c r="E984" s="68">
        <v>41358</v>
      </c>
      <c r="F984" s="72">
        <v>1.5</v>
      </c>
      <c r="G984" s="72">
        <v>31</v>
      </c>
      <c r="H984" s="72">
        <v>0</v>
      </c>
      <c r="I984" s="72">
        <v>1</v>
      </c>
      <c r="J984" s="72" t="s">
        <v>379</v>
      </c>
      <c r="K984" s="72">
        <v>4895400</v>
      </c>
      <c r="L984" s="72"/>
      <c r="M984" s="72"/>
      <c r="N984" s="68">
        <v>72686</v>
      </c>
      <c r="O984" s="68">
        <v>72686</v>
      </c>
      <c r="P984" s="68">
        <v>72686</v>
      </c>
      <c r="Q984" s="68">
        <v>72686</v>
      </c>
      <c r="R984" s="72" t="s">
        <v>5703</v>
      </c>
      <c r="S984" s="72" t="s">
        <v>5704</v>
      </c>
      <c r="T984" s="70">
        <f>IF(Exts[cTB52]=DATE(2099,1,1), 0, IF(Exts[minV]&gt;52, 1, 2))</f>
        <v>0</v>
      </c>
      <c r="U984" s="69">
        <f t="shared" si="32"/>
        <v>0</v>
      </c>
      <c r="V984" s="69">
        <f>IF(Exts[cTB60]=DATE(2099,1,1), 0, IF(Exts[minV]&gt;60.9, 1, 2))</f>
        <v>0</v>
      </c>
      <c r="W984" s="70">
        <f>IF(Exts[cTB61-67]=DATE(2099,1,1), 0, IF(Exts[minV]&gt;67.9, 1, 2))</f>
        <v>0</v>
      </c>
      <c r="X984" s="70">
        <f>IF( OR( Exts[cTB68]=DATE(2099,1,1), Exts[Mext]=0 ), 0, IF( OR( Exts[maxV]&lt;68, Exts[minV]&gt;68 ), 2, 3)  )</f>
        <v>0</v>
      </c>
      <c r="Y984" s="71">
        <f>IF(SUBTOTAL(3,Exts[avgusers]),Exts[avgusers],0)</f>
        <v>1</v>
      </c>
      <c r="Z984" s="69">
        <f ca="1">IF(SUBTOTAL(3,Exts[CurVersion]),TODAY()-Exts[CurVersion],0)</f>
        <v>2367</v>
      </c>
      <c r="AA984" s="69">
        <f>IF(Exts[cTB52]=DATE(2099,1,1), 0, Exts[cTB52]-$AA$6)</f>
        <v>0</v>
      </c>
      <c r="AB984" s="69">
        <f>IF(Exts[[#This Row],[cTB60]]=DATE(2099,1,1), 0, Exts[[#This Row],[cTB60]]-$AA$7)</f>
        <v>0</v>
      </c>
      <c r="AC984" s="69">
        <f>IF(Exts[[#This Row],[cTB68]]=DATE(2099,1,1), 0, Exts[[#This Row],[cTB68]]-$AA$8)</f>
        <v>0</v>
      </c>
      <c r="AD984" s="70">
        <f t="shared" si="33"/>
        <v>966</v>
      </c>
      <c r="AE984" s="70"/>
      <c r="AF984" s="70">
        <f>IF(Exts[[#This Row],[OID]], INDEX( Exts[], MATCH(Exts[[#This Row],[OID]],Exts[ID],0), MATCH("avgusers", Exts[#Headers],0) )+1, Exts[[#This Row],[avgusers]])</f>
        <v>1</v>
      </c>
      <c r="AG984" s="70"/>
      <c r="AH984" s="70"/>
      <c r="AI984" s="70"/>
    </row>
    <row r="985" spans="1:35" x14ac:dyDescent="0.35">
      <c r="A985" s="72">
        <v>221519</v>
      </c>
      <c r="B985" s="72" t="s">
        <v>2161</v>
      </c>
      <c r="C985" s="72">
        <v>1</v>
      </c>
      <c r="D985" s="72">
        <v>21</v>
      </c>
      <c r="E985" s="68">
        <v>40569</v>
      </c>
      <c r="F985" s="72">
        <v>3.1</v>
      </c>
      <c r="G985" s="72">
        <v>31</v>
      </c>
      <c r="H985" s="72">
        <v>0</v>
      </c>
      <c r="I985" s="72">
        <v>1</v>
      </c>
      <c r="J985" s="72" t="s">
        <v>2162</v>
      </c>
      <c r="K985" s="72">
        <v>9810</v>
      </c>
      <c r="L985" s="72"/>
      <c r="M985" s="72"/>
      <c r="N985" s="68">
        <v>72686</v>
      </c>
      <c r="O985" s="68">
        <v>72686</v>
      </c>
      <c r="P985" s="68">
        <v>72686</v>
      </c>
      <c r="Q985" s="68">
        <v>72686</v>
      </c>
      <c r="R985" s="72" t="s">
        <v>5720</v>
      </c>
      <c r="S985" s="72" t="s">
        <v>5721</v>
      </c>
      <c r="T985" s="70">
        <f>IF(Exts[cTB52]=DATE(2099,1,1), 0, IF(Exts[minV]&gt;52, 1, 2))</f>
        <v>0</v>
      </c>
      <c r="U985" s="69">
        <f t="shared" si="32"/>
        <v>0</v>
      </c>
      <c r="V985" s="69">
        <f>IF(Exts[cTB60]=DATE(2099,1,1), 0, IF(Exts[minV]&gt;60.9, 1, 2))</f>
        <v>0</v>
      </c>
      <c r="W985" s="70">
        <f>IF(Exts[cTB61-67]=DATE(2099,1,1), 0, IF(Exts[minV]&gt;67.9, 1, 2))</f>
        <v>0</v>
      </c>
      <c r="X985" s="70">
        <f>IF( OR( Exts[cTB68]=DATE(2099,1,1), Exts[Mext]=0 ), 0, IF( OR( Exts[maxV]&lt;68, Exts[minV]&gt;68 ), 2, 3)  )</f>
        <v>0</v>
      </c>
      <c r="Y985" s="71">
        <f>IF(SUBTOTAL(3,Exts[avgusers]),Exts[avgusers],0)</f>
        <v>1</v>
      </c>
      <c r="Z985" s="69">
        <f ca="1">IF(SUBTOTAL(3,Exts[CurVersion]),TODAY()-Exts[CurVersion],0)</f>
        <v>3156</v>
      </c>
      <c r="AA985" s="69">
        <f>IF(Exts[cTB52]=DATE(2099,1,1), 0, Exts[cTB52]-$AA$6)</f>
        <v>0</v>
      </c>
      <c r="AB985" s="69">
        <f>IF(Exts[[#This Row],[cTB60]]=DATE(2099,1,1), 0, Exts[[#This Row],[cTB60]]-$AA$7)</f>
        <v>0</v>
      </c>
      <c r="AC985" s="69">
        <f>IF(Exts[[#This Row],[cTB68]]=DATE(2099,1,1), 0, Exts[[#This Row],[cTB68]]-$AA$8)</f>
        <v>0</v>
      </c>
      <c r="AD985" s="70">
        <f t="shared" si="33"/>
        <v>967</v>
      </c>
      <c r="AE985" s="70"/>
      <c r="AF985" s="70">
        <f>IF(Exts[[#This Row],[OID]], INDEX( Exts[], MATCH(Exts[[#This Row],[OID]],Exts[ID],0), MATCH("avgusers", Exts[#Headers],0) )+1, Exts[[#This Row],[avgusers]])</f>
        <v>1</v>
      </c>
      <c r="AG985" s="70"/>
      <c r="AH985" s="70"/>
      <c r="AI985" s="70"/>
    </row>
    <row r="986" spans="1:35" x14ac:dyDescent="0.35">
      <c r="A986" s="72">
        <v>228395</v>
      </c>
      <c r="B986" s="72" t="s">
        <v>2225</v>
      </c>
      <c r="C986" s="72">
        <v>1</v>
      </c>
      <c r="D986" s="72">
        <v>21</v>
      </c>
      <c r="E986" s="68">
        <v>40738</v>
      </c>
      <c r="F986" s="72">
        <v>2</v>
      </c>
      <c r="G986" s="72">
        <v>18</v>
      </c>
      <c r="H986" s="72">
        <v>0</v>
      </c>
      <c r="I986" s="72">
        <v>1</v>
      </c>
      <c r="J986" s="72" t="s">
        <v>1163</v>
      </c>
      <c r="K986" s="72">
        <v>5244030</v>
      </c>
      <c r="L986" s="72"/>
      <c r="M986" s="72"/>
      <c r="N986" s="68">
        <v>72686</v>
      </c>
      <c r="O986" s="68">
        <v>72686</v>
      </c>
      <c r="P986" s="68">
        <v>72686</v>
      </c>
      <c r="Q986" s="68">
        <v>72686</v>
      </c>
      <c r="R986" s="72" t="s">
        <v>5732</v>
      </c>
      <c r="S986" s="72" t="s">
        <v>5733</v>
      </c>
      <c r="T986" s="70">
        <f>IF(Exts[cTB52]=DATE(2099,1,1), 0, IF(Exts[minV]&gt;52, 1, 2))</f>
        <v>0</v>
      </c>
      <c r="U986" s="69">
        <f t="shared" si="32"/>
        <v>0</v>
      </c>
      <c r="V986" s="69">
        <f>IF(Exts[cTB60]=DATE(2099,1,1), 0, IF(Exts[minV]&gt;60.9, 1, 2))</f>
        <v>0</v>
      </c>
      <c r="W986" s="70">
        <f>IF(Exts[cTB61-67]=DATE(2099,1,1), 0, IF(Exts[minV]&gt;67.9, 1, 2))</f>
        <v>0</v>
      </c>
      <c r="X986" s="70">
        <f>IF( OR( Exts[cTB68]=DATE(2099,1,1), Exts[Mext]=0 ), 0, IF( OR( Exts[maxV]&lt;68, Exts[minV]&gt;68 ), 2, 3)  )</f>
        <v>0</v>
      </c>
      <c r="Y986" s="71">
        <f>IF(SUBTOTAL(3,Exts[avgusers]),Exts[avgusers],0)</f>
        <v>1</v>
      </c>
      <c r="Z986" s="69">
        <f ca="1">IF(SUBTOTAL(3,Exts[CurVersion]),TODAY()-Exts[CurVersion],0)</f>
        <v>2987</v>
      </c>
      <c r="AA986" s="69">
        <f>IF(Exts[cTB52]=DATE(2099,1,1), 0, Exts[cTB52]-$AA$6)</f>
        <v>0</v>
      </c>
      <c r="AB986" s="69">
        <f>IF(Exts[[#This Row],[cTB60]]=DATE(2099,1,1), 0, Exts[[#This Row],[cTB60]]-$AA$7)</f>
        <v>0</v>
      </c>
      <c r="AC986" s="69">
        <f>IF(Exts[[#This Row],[cTB68]]=DATE(2099,1,1), 0, Exts[[#This Row],[cTB68]]-$AA$8)</f>
        <v>0</v>
      </c>
      <c r="AD986" s="70">
        <f t="shared" si="33"/>
        <v>968</v>
      </c>
      <c r="AE986" s="70"/>
      <c r="AF986" s="70">
        <f>IF(Exts[[#This Row],[OID]], INDEX( Exts[], MATCH(Exts[[#This Row],[OID]],Exts[ID],0), MATCH("avgusers", Exts[#Headers],0) )+1, Exts[[#This Row],[avgusers]])</f>
        <v>1</v>
      </c>
      <c r="AG986" s="70"/>
      <c r="AH986" s="70"/>
      <c r="AI986" s="70"/>
    </row>
    <row r="987" spans="1:35" x14ac:dyDescent="0.35">
      <c r="A987" s="72">
        <v>239387</v>
      </c>
      <c r="B987" s="72" t="s">
        <v>1610</v>
      </c>
      <c r="C987" s="72">
        <v>1</v>
      </c>
      <c r="D987" s="72">
        <v>31</v>
      </c>
      <c r="E987" s="68">
        <v>40564</v>
      </c>
      <c r="F987" s="72">
        <v>3.1</v>
      </c>
      <c r="G987" s="72">
        <v>3.3</v>
      </c>
      <c r="H987" s="72">
        <v>0</v>
      </c>
      <c r="I987" s="72">
        <v>1</v>
      </c>
      <c r="J987" s="72" t="s">
        <v>1611</v>
      </c>
      <c r="K987" s="72">
        <v>5500295</v>
      </c>
      <c r="L987" s="72"/>
      <c r="M987" s="72"/>
      <c r="N987" s="68">
        <v>72686</v>
      </c>
      <c r="O987" s="68">
        <v>72686</v>
      </c>
      <c r="P987" s="68">
        <v>72686</v>
      </c>
      <c r="Q987" s="68">
        <v>72686</v>
      </c>
      <c r="R987" s="72" t="s">
        <v>5738</v>
      </c>
      <c r="S987" s="72" t="s">
        <v>3058</v>
      </c>
      <c r="T987" s="70">
        <f>IF(Exts[cTB52]=DATE(2099,1,1), 0, IF(Exts[minV]&gt;52, 1, 2))</f>
        <v>0</v>
      </c>
      <c r="U987" s="69">
        <f t="shared" si="32"/>
        <v>0</v>
      </c>
      <c r="V987" s="69">
        <f>IF(Exts[cTB60]=DATE(2099,1,1), 0, IF(Exts[minV]&gt;60.9, 1, 2))</f>
        <v>0</v>
      </c>
      <c r="W987" s="70">
        <f>IF(Exts[cTB61-67]=DATE(2099,1,1), 0, IF(Exts[minV]&gt;67.9, 1, 2))</f>
        <v>0</v>
      </c>
      <c r="X987" s="70">
        <f>IF( OR( Exts[cTB68]=DATE(2099,1,1), Exts[Mext]=0 ), 0, IF( OR( Exts[maxV]&lt;68, Exts[minV]&gt;68 ), 2, 3)  )</f>
        <v>0</v>
      </c>
      <c r="Y987" s="71">
        <f>IF(SUBTOTAL(3,Exts[avgusers]),Exts[avgusers],0)</f>
        <v>1</v>
      </c>
      <c r="Z987" s="69">
        <f ca="1">IF(SUBTOTAL(3,Exts[CurVersion]),TODAY()-Exts[CurVersion],0)</f>
        <v>3161</v>
      </c>
      <c r="AA987" s="69">
        <f>IF(Exts[cTB52]=DATE(2099,1,1), 0, Exts[cTB52]-$AA$6)</f>
        <v>0</v>
      </c>
      <c r="AB987" s="69">
        <f>IF(Exts[[#This Row],[cTB60]]=DATE(2099,1,1), 0, Exts[[#This Row],[cTB60]]-$AA$7)</f>
        <v>0</v>
      </c>
      <c r="AC987" s="69">
        <f>IF(Exts[[#This Row],[cTB68]]=DATE(2099,1,1), 0, Exts[[#This Row],[cTB68]]-$AA$8)</f>
        <v>0</v>
      </c>
      <c r="AD987" s="70">
        <f t="shared" si="33"/>
        <v>969</v>
      </c>
      <c r="AE987" s="70"/>
      <c r="AF987" s="70">
        <f>IF(Exts[[#This Row],[OID]], INDEX( Exts[], MATCH(Exts[[#This Row],[OID]],Exts[ID],0), MATCH("avgusers", Exts[#Headers],0) )+1, Exts[[#This Row],[avgusers]])</f>
        <v>1</v>
      </c>
      <c r="AG987" s="70"/>
      <c r="AH987" s="70"/>
      <c r="AI987" s="70"/>
    </row>
    <row r="988" spans="1:35" x14ac:dyDescent="0.35">
      <c r="A988" s="72">
        <v>241027</v>
      </c>
      <c r="B988" s="72" t="s">
        <v>1700</v>
      </c>
      <c r="C988" s="72">
        <v>1</v>
      </c>
      <c r="D988" s="72">
        <v>21</v>
      </c>
      <c r="E988" s="68">
        <v>40574</v>
      </c>
      <c r="F988" s="72">
        <v>3.1</v>
      </c>
      <c r="G988" s="72">
        <v>3.3</v>
      </c>
      <c r="H988" s="72">
        <v>0</v>
      </c>
      <c r="I988" s="72">
        <v>1</v>
      </c>
      <c r="J988" s="72" t="s">
        <v>1701</v>
      </c>
      <c r="K988" s="72">
        <v>5505179</v>
      </c>
      <c r="L988" s="72"/>
      <c r="M988" s="72"/>
      <c r="N988" s="68">
        <v>72686</v>
      </c>
      <c r="O988" s="68">
        <v>72686</v>
      </c>
      <c r="P988" s="68">
        <v>72686</v>
      </c>
      <c r="Q988" s="68">
        <v>72686</v>
      </c>
      <c r="R988" s="72" t="s">
        <v>5741</v>
      </c>
      <c r="S988" s="72" t="s">
        <v>3058</v>
      </c>
      <c r="T988" s="70">
        <f>IF(Exts[cTB52]=DATE(2099,1,1), 0, IF(Exts[minV]&gt;52, 1, 2))</f>
        <v>0</v>
      </c>
      <c r="U988" s="69">
        <f t="shared" si="32"/>
        <v>0</v>
      </c>
      <c r="V988" s="69">
        <f>IF(Exts[cTB60]=DATE(2099,1,1), 0, IF(Exts[minV]&gt;60.9, 1, 2))</f>
        <v>0</v>
      </c>
      <c r="W988" s="70">
        <f>IF(Exts[cTB61-67]=DATE(2099,1,1), 0, IF(Exts[minV]&gt;67.9, 1, 2))</f>
        <v>0</v>
      </c>
      <c r="X988" s="70">
        <f>IF( OR( Exts[cTB68]=DATE(2099,1,1), Exts[Mext]=0 ), 0, IF( OR( Exts[maxV]&lt;68, Exts[minV]&gt;68 ), 2, 3)  )</f>
        <v>0</v>
      </c>
      <c r="Y988" s="71">
        <f>IF(SUBTOTAL(3,Exts[avgusers]),Exts[avgusers],0)</f>
        <v>1</v>
      </c>
      <c r="Z988" s="69">
        <f ca="1">IF(SUBTOTAL(3,Exts[CurVersion]),TODAY()-Exts[CurVersion],0)</f>
        <v>3151</v>
      </c>
      <c r="AA988" s="69">
        <f>IF(Exts[cTB52]=DATE(2099,1,1), 0, Exts[cTB52]-$AA$6)</f>
        <v>0</v>
      </c>
      <c r="AB988" s="69">
        <f>IF(Exts[[#This Row],[cTB60]]=DATE(2099,1,1), 0, Exts[[#This Row],[cTB60]]-$AA$7)</f>
        <v>0</v>
      </c>
      <c r="AC988" s="69">
        <f>IF(Exts[[#This Row],[cTB68]]=DATE(2099,1,1), 0, Exts[[#This Row],[cTB68]]-$AA$8)</f>
        <v>0</v>
      </c>
      <c r="AD988" s="70">
        <f t="shared" si="33"/>
        <v>970</v>
      </c>
      <c r="AE988" s="70"/>
      <c r="AF988" s="70">
        <f>IF(Exts[[#This Row],[OID]], INDEX( Exts[], MATCH(Exts[[#This Row],[OID]],Exts[ID],0), MATCH("avgusers", Exts[#Headers],0) )+1, Exts[[#This Row],[avgusers]])</f>
        <v>1</v>
      </c>
      <c r="AG988" s="70"/>
      <c r="AH988" s="70"/>
      <c r="AI988" s="70"/>
    </row>
    <row r="989" spans="1:35" x14ac:dyDescent="0.35">
      <c r="A989" s="72">
        <v>246793</v>
      </c>
      <c r="B989" s="72" t="s">
        <v>1907</v>
      </c>
      <c r="C989" s="72">
        <v>1</v>
      </c>
      <c r="D989" s="72">
        <v>23</v>
      </c>
      <c r="E989" s="68">
        <v>40493</v>
      </c>
      <c r="F989" s="72">
        <v>3.1</v>
      </c>
      <c r="G989" s="72">
        <v>3.3</v>
      </c>
      <c r="H989" s="72">
        <v>0</v>
      </c>
      <c r="I989" s="72">
        <v>1</v>
      </c>
      <c r="J989" s="72" t="s">
        <v>437</v>
      </c>
      <c r="K989" s="72">
        <v>1224279</v>
      </c>
      <c r="L989" s="72"/>
      <c r="M989" s="72"/>
      <c r="N989" s="68">
        <v>72686</v>
      </c>
      <c r="O989" s="68">
        <v>72686</v>
      </c>
      <c r="P989" s="68">
        <v>72686</v>
      </c>
      <c r="Q989" s="68">
        <v>72686</v>
      </c>
      <c r="R989" s="72" t="s">
        <v>5747</v>
      </c>
      <c r="S989" s="72" t="s">
        <v>3058</v>
      </c>
      <c r="T989" s="70">
        <f>IF(Exts[cTB52]=DATE(2099,1,1), 0, IF(Exts[minV]&gt;52, 1, 2))</f>
        <v>0</v>
      </c>
      <c r="U989" s="69">
        <f t="shared" si="32"/>
        <v>0</v>
      </c>
      <c r="V989" s="69">
        <f>IF(Exts[cTB60]=DATE(2099,1,1), 0, IF(Exts[minV]&gt;60.9, 1, 2))</f>
        <v>0</v>
      </c>
      <c r="W989" s="70">
        <f>IF(Exts[cTB61-67]=DATE(2099,1,1), 0, IF(Exts[minV]&gt;67.9, 1, 2))</f>
        <v>0</v>
      </c>
      <c r="X989" s="70">
        <f>IF( OR( Exts[cTB68]=DATE(2099,1,1), Exts[Mext]=0 ), 0, IF( OR( Exts[maxV]&lt;68, Exts[minV]&gt;68 ), 2, 3)  )</f>
        <v>0</v>
      </c>
      <c r="Y989" s="71">
        <f>IF(SUBTOTAL(3,Exts[avgusers]),Exts[avgusers],0)</f>
        <v>1</v>
      </c>
      <c r="Z989" s="69">
        <f ca="1">IF(SUBTOTAL(3,Exts[CurVersion]),TODAY()-Exts[CurVersion],0)</f>
        <v>3232</v>
      </c>
      <c r="AA989" s="69">
        <f>IF(Exts[cTB52]=DATE(2099,1,1), 0, Exts[cTB52]-$AA$6)</f>
        <v>0</v>
      </c>
      <c r="AB989" s="69">
        <f>IF(Exts[[#This Row],[cTB60]]=DATE(2099,1,1), 0, Exts[[#This Row],[cTB60]]-$AA$7)</f>
        <v>0</v>
      </c>
      <c r="AC989" s="69">
        <f>IF(Exts[[#This Row],[cTB68]]=DATE(2099,1,1), 0, Exts[[#This Row],[cTB68]]-$AA$8)</f>
        <v>0</v>
      </c>
      <c r="AD989" s="70">
        <f t="shared" si="33"/>
        <v>971</v>
      </c>
      <c r="AE989" s="70"/>
      <c r="AF989" s="70">
        <f>IF(Exts[[#This Row],[OID]], INDEX( Exts[], MATCH(Exts[[#This Row],[OID]],Exts[ID],0), MATCH("avgusers", Exts[#Headers],0) )+1, Exts[[#This Row],[avgusers]])</f>
        <v>1</v>
      </c>
      <c r="AG989" s="70"/>
      <c r="AH989" s="70"/>
      <c r="AI989" s="70"/>
    </row>
    <row r="990" spans="1:35" x14ac:dyDescent="0.35">
      <c r="A990" s="72">
        <v>261485</v>
      </c>
      <c r="B990" s="72" t="s">
        <v>1681</v>
      </c>
      <c r="C990" s="72">
        <v>1</v>
      </c>
      <c r="D990" s="72">
        <v>22</v>
      </c>
      <c r="E990" s="68">
        <v>40592</v>
      </c>
      <c r="F990" s="72">
        <v>3</v>
      </c>
      <c r="G990" s="72">
        <v>3.2</v>
      </c>
      <c r="H990" s="72">
        <v>0</v>
      </c>
      <c r="I990" s="72">
        <v>1</v>
      </c>
      <c r="J990" s="72" t="s">
        <v>1682</v>
      </c>
      <c r="K990" s="72">
        <v>5423329</v>
      </c>
      <c r="L990" s="72"/>
      <c r="M990" s="72"/>
      <c r="N990" s="68">
        <v>72686</v>
      </c>
      <c r="O990" s="68">
        <v>72686</v>
      </c>
      <c r="P990" s="68">
        <v>72686</v>
      </c>
      <c r="Q990" s="68">
        <v>72686</v>
      </c>
      <c r="R990" s="72" t="s">
        <v>5759</v>
      </c>
      <c r="S990" s="72" t="s">
        <v>3058</v>
      </c>
      <c r="T990" s="70">
        <f>IF(Exts[cTB52]=DATE(2099,1,1), 0, IF(Exts[minV]&gt;52, 1, 2))</f>
        <v>0</v>
      </c>
      <c r="U990" s="69">
        <f t="shared" si="32"/>
        <v>0</v>
      </c>
      <c r="V990" s="69">
        <f>IF(Exts[cTB60]=DATE(2099,1,1), 0, IF(Exts[minV]&gt;60.9, 1, 2))</f>
        <v>0</v>
      </c>
      <c r="W990" s="70">
        <f>IF(Exts[cTB61-67]=DATE(2099,1,1), 0, IF(Exts[minV]&gt;67.9, 1, 2))</f>
        <v>0</v>
      </c>
      <c r="X990" s="70">
        <f>IF( OR( Exts[cTB68]=DATE(2099,1,1), Exts[Mext]=0 ), 0, IF( OR( Exts[maxV]&lt;68, Exts[minV]&gt;68 ), 2, 3)  )</f>
        <v>0</v>
      </c>
      <c r="Y990" s="71">
        <f>IF(SUBTOTAL(3,Exts[avgusers]),Exts[avgusers],0)</f>
        <v>1</v>
      </c>
      <c r="Z990" s="69">
        <f ca="1">IF(SUBTOTAL(3,Exts[CurVersion]),TODAY()-Exts[CurVersion],0)</f>
        <v>3133</v>
      </c>
      <c r="AA990" s="69">
        <f>IF(Exts[cTB52]=DATE(2099,1,1), 0, Exts[cTB52]-$AA$6)</f>
        <v>0</v>
      </c>
      <c r="AB990" s="69">
        <f>IF(Exts[[#This Row],[cTB60]]=DATE(2099,1,1), 0, Exts[[#This Row],[cTB60]]-$AA$7)</f>
        <v>0</v>
      </c>
      <c r="AC990" s="69">
        <f>IF(Exts[[#This Row],[cTB68]]=DATE(2099,1,1), 0, Exts[[#This Row],[cTB68]]-$AA$8)</f>
        <v>0</v>
      </c>
      <c r="AD990" s="70">
        <f t="shared" si="33"/>
        <v>972</v>
      </c>
      <c r="AE990" s="70"/>
      <c r="AF990" s="70">
        <f>IF(Exts[[#This Row],[OID]], INDEX( Exts[], MATCH(Exts[[#This Row],[OID]],Exts[ID],0), MATCH("avgusers", Exts[#Headers],0) )+1, Exts[[#This Row],[avgusers]])</f>
        <v>1</v>
      </c>
      <c r="AG990" s="70"/>
      <c r="AH990" s="70"/>
      <c r="AI990" s="70"/>
    </row>
    <row r="991" spans="1:35" x14ac:dyDescent="0.35">
      <c r="A991" s="72">
        <v>270436</v>
      </c>
      <c r="B991" s="72" t="s">
        <v>1687</v>
      </c>
      <c r="C991" s="72">
        <v>1</v>
      </c>
      <c r="D991" s="72">
        <v>21</v>
      </c>
      <c r="E991" s="68">
        <v>40715</v>
      </c>
      <c r="F991" s="72">
        <v>3.1</v>
      </c>
      <c r="G991" s="72">
        <v>5</v>
      </c>
      <c r="H991" s="72">
        <v>0</v>
      </c>
      <c r="I991" s="72">
        <v>1</v>
      </c>
      <c r="J991" s="72" t="s">
        <v>22</v>
      </c>
      <c r="K991" s="72">
        <v>3346687</v>
      </c>
      <c r="L991" s="72"/>
      <c r="M991" s="72"/>
      <c r="N991" s="68">
        <v>72686</v>
      </c>
      <c r="O991" s="68">
        <v>72686</v>
      </c>
      <c r="P991" s="68">
        <v>72686</v>
      </c>
      <c r="Q991" s="68">
        <v>72686</v>
      </c>
      <c r="R991" s="72" t="s">
        <v>5773</v>
      </c>
      <c r="S991" s="72" t="s">
        <v>5774</v>
      </c>
      <c r="T991" s="70">
        <f>IF(Exts[cTB52]=DATE(2099,1,1), 0, IF(Exts[minV]&gt;52, 1, 2))</f>
        <v>0</v>
      </c>
      <c r="U991" s="69">
        <f t="shared" si="32"/>
        <v>0</v>
      </c>
      <c r="V991" s="69">
        <f>IF(Exts[cTB60]=DATE(2099,1,1), 0, IF(Exts[minV]&gt;60.9, 1, 2))</f>
        <v>0</v>
      </c>
      <c r="W991" s="70">
        <f>IF(Exts[cTB61-67]=DATE(2099,1,1), 0, IF(Exts[minV]&gt;67.9, 1, 2))</f>
        <v>0</v>
      </c>
      <c r="X991" s="70">
        <f>IF( OR( Exts[cTB68]=DATE(2099,1,1), Exts[Mext]=0 ), 0, IF( OR( Exts[maxV]&lt;68, Exts[minV]&gt;68 ), 2, 3)  )</f>
        <v>0</v>
      </c>
      <c r="Y991" s="71">
        <f>IF(SUBTOTAL(3,Exts[avgusers]),Exts[avgusers],0)</f>
        <v>1</v>
      </c>
      <c r="Z991" s="69">
        <f ca="1">IF(SUBTOTAL(3,Exts[CurVersion]),TODAY()-Exts[CurVersion],0)</f>
        <v>3010</v>
      </c>
      <c r="AA991" s="69">
        <f>IF(Exts[cTB52]=DATE(2099,1,1), 0, Exts[cTB52]-$AA$6)</f>
        <v>0</v>
      </c>
      <c r="AB991" s="69">
        <f>IF(Exts[[#This Row],[cTB60]]=DATE(2099,1,1), 0, Exts[[#This Row],[cTB60]]-$AA$7)</f>
        <v>0</v>
      </c>
      <c r="AC991" s="69">
        <f>IF(Exts[[#This Row],[cTB68]]=DATE(2099,1,1), 0, Exts[[#This Row],[cTB68]]-$AA$8)</f>
        <v>0</v>
      </c>
      <c r="AD991" s="70">
        <f t="shared" si="33"/>
        <v>973</v>
      </c>
      <c r="AE991" s="70"/>
      <c r="AF991" s="70">
        <f>IF(Exts[[#This Row],[OID]], INDEX( Exts[], MATCH(Exts[[#This Row],[OID]],Exts[ID],0), MATCH("avgusers", Exts[#Headers],0) )+1, Exts[[#This Row],[avgusers]])</f>
        <v>1</v>
      </c>
      <c r="AG991" s="70"/>
      <c r="AH991" s="70"/>
      <c r="AI991" s="70"/>
    </row>
    <row r="992" spans="1:35" x14ac:dyDescent="0.35">
      <c r="A992" s="72">
        <v>270891</v>
      </c>
      <c r="B992" s="72" t="s">
        <v>1679</v>
      </c>
      <c r="C992" s="72">
        <v>1</v>
      </c>
      <c r="D992" s="72">
        <v>22</v>
      </c>
      <c r="E992" s="68">
        <v>40601</v>
      </c>
      <c r="F992" s="72">
        <v>3</v>
      </c>
      <c r="G992" s="72">
        <v>3.2</v>
      </c>
      <c r="H992" s="72">
        <v>0</v>
      </c>
      <c r="I992" s="72">
        <v>1</v>
      </c>
      <c r="J992" s="72" t="s">
        <v>1680</v>
      </c>
      <c r="K992" s="72">
        <v>5598610</v>
      </c>
      <c r="L992" s="72"/>
      <c r="M992" s="72"/>
      <c r="N992" s="68">
        <v>72686</v>
      </c>
      <c r="O992" s="68">
        <v>72686</v>
      </c>
      <c r="P992" s="68">
        <v>72686</v>
      </c>
      <c r="Q992" s="68">
        <v>72686</v>
      </c>
      <c r="R992" s="72" t="s">
        <v>5775</v>
      </c>
      <c r="S992" s="72" t="s">
        <v>3058</v>
      </c>
      <c r="T992" s="70">
        <f>IF(Exts[cTB52]=DATE(2099,1,1), 0, IF(Exts[minV]&gt;52, 1, 2))</f>
        <v>0</v>
      </c>
      <c r="U992" s="69">
        <f t="shared" si="32"/>
        <v>0</v>
      </c>
      <c r="V992" s="69">
        <f>IF(Exts[cTB60]=DATE(2099,1,1), 0, IF(Exts[minV]&gt;60.9, 1, 2))</f>
        <v>0</v>
      </c>
      <c r="W992" s="70">
        <f>IF(Exts[cTB61-67]=DATE(2099,1,1), 0, IF(Exts[minV]&gt;67.9, 1, 2))</f>
        <v>0</v>
      </c>
      <c r="X992" s="70">
        <f>IF( OR( Exts[cTB68]=DATE(2099,1,1), Exts[Mext]=0 ), 0, IF( OR( Exts[maxV]&lt;68, Exts[minV]&gt;68 ), 2, 3)  )</f>
        <v>0</v>
      </c>
      <c r="Y992" s="71">
        <f>IF(SUBTOTAL(3,Exts[avgusers]),Exts[avgusers],0)</f>
        <v>1</v>
      </c>
      <c r="Z992" s="69">
        <f ca="1">IF(SUBTOTAL(3,Exts[CurVersion]),TODAY()-Exts[CurVersion],0)</f>
        <v>3124</v>
      </c>
      <c r="AA992" s="69">
        <f>IF(Exts[cTB52]=DATE(2099,1,1), 0, Exts[cTB52]-$AA$6)</f>
        <v>0</v>
      </c>
      <c r="AB992" s="69">
        <f>IF(Exts[[#This Row],[cTB60]]=DATE(2099,1,1), 0, Exts[[#This Row],[cTB60]]-$AA$7)</f>
        <v>0</v>
      </c>
      <c r="AC992" s="69">
        <f>IF(Exts[[#This Row],[cTB68]]=DATE(2099,1,1), 0, Exts[[#This Row],[cTB68]]-$AA$8)</f>
        <v>0</v>
      </c>
      <c r="AD992" s="70">
        <f t="shared" si="33"/>
        <v>974</v>
      </c>
      <c r="AE992" s="70"/>
      <c r="AF992" s="70">
        <f>IF(Exts[[#This Row],[OID]], INDEX( Exts[], MATCH(Exts[[#This Row],[OID]],Exts[ID],0), MATCH("avgusers", Exts[#Headers],0) )+1, Exts[[#This Row],[avgusers]])</f>
        <v>1</v>
      </c>
      <c r="AG992" s="70"/>
      <c r="AH992" s="70"/>
      <c r="AI992" s="70"/>
    </row>
    <row r="993" spans="1:35" x14ac:dyDescent="0.35">
      <c r="A993" s="72">
        <v>274087</v>
      </c>
      <c r="B993" s="72" t="s">
        <v>1660</v>
      </c>
      <c r="C993" s="72">
        <v>1</v>
      </c>
      <c r="D993" s="72">
        <v>22</v>
      </c>
      <c r="E993" s="68">
        <v>40570</v>
      </c>
      <c r="F993" s="72">
        <v>3</v>
      </c>
      <c r="G993" s="72">
        <v>3.2</v>
      </c>
      <c r="H993" s="72">
        <v>0</v>
      </c>
      <c r="I993" s="72">
        <v>1</v>
      </c>
      <c r="J993" s="72" t="s">
        <v>1661</v>
      </c>
      <c r="K993" s="72">
        <v>5578448</v>
      </c>
      <c r="L993" s="72"/>
      <c r="M993" s="72"/>
      <c r="N993" s="68">
        <v>72686</v>
      </c>
      <c r="O993" s="68">
        <v>72686</v>
      </c>
      <c r="P993" s="68">
        <v>72686</v>
      </c>
      <c r="Q993" s="68">
        <v>72686</v>
      </c>
      <c r="R993" s="72" t="s">
        <v>5780</v>
      </c>
      <c r="S993" s="72" t="s">
        <v>3058</v>
      </c>
      <c r="T993" s="70">
        <f>IF(Exts[cTB52]=DATE(2099,1,1), 0, IF(Exts[minV]&gt;52, 1, 2))</f>
        <v>0</v>
      </c>
      <c r="U993" s="69">
        <f t="shared" si="32"/>
        <v>0</v>
      </c>
      <c r="V993" s="69">
        <f>IF(Exts[cTB60]=DATE(2099,1,1), 0, IF(Exts[minV]&gt;60.9, 1, 2))</f>
        <v>0</v>
      </c>
      <c r="W993" s="70">
        <f>IF(Exts[cTB61-67]=DATE(2099,1,1), 0, IF(Exts[minV]&gt;67.9, 1, 2))</f>
        <v>0</v>
      </c>
      <c r="X993" s="70">
        <f>IF( OR( Exts[cTB68]=DATE(2099,1,1), Exts[Mext]=0 ), 0, IF( OR( Exts[maxV]&lt;68, Exts[minV]&gt;68 ), 2, 3)  )</f>
        <v>0</v>
      </c>
      <c r="Y993" s="71">
        <f>IF(SUBTOTAL(3,Exts[avgusers]),Exts[avgusers],0)</f>
        <v>1</v>
      </c>
      <c r="Z993" s="69">
        <f ca="1">IF(SUBTOTAL(3,Exts[CurVersion]),TODAY()-Exts[CurVersion],0)</f>
        <v>3155</v>
      </c>
      <c r="AA993" s="69">
        <f>IF(Exts[cTB52]=DATE(2099,1,1), 0, Exts[cTB52]-$AA$6)</f>
        <v>0</v>
      </c>
      <c r="AB993" s="69">
        <f>IF(Exts[[#This Row],[cTB60]]=DATE(2099,1,1), 0, Exts[[#This Row],[cTB60]]-$AA$7)</f>
        <v>0</v>
      </c>
      <c r="AC993" s="69">
        <f>IF(Exts[[#This Row],[cTB68]]=DATE(2099,1,1), 0, Exts[[#This Row],[cTB68]]-$AA$8)</f>
        <v>0</v>
      </c>
      <c r="AD993" s="70">
        <f t="shared" si="33"/>
        <v>975</v>
      </c>
      <c r="AE993" s="70"/>
      <c r="AF993" s="70">
        <f>IF(Exts[[#This Row],[OID]], INDEX( Exts[], MATCH(Exts[[#This Row],[OID]],Exts[ID],0), MATCH("avgusers", Exts[#Headers],0) )+1, Exts[[#This Row],[avgusers]])</f>
        <v>1</v>
      </c>
      <c r="AG993" s="70"/>
      <c r="AH993" s="70"/>
      <c r="AI993" s="70"/>
    </row>
    <row r="994" spans="1:35" x14ac:dyDescent="0.35">
      <c r="A994" s="72">
        <v>286370</v>
      </c>
      <c r="B994" s="72" t="s">
        <v>2223</v>
      </c>
      <c r="C994" s="72">
        <v>1</v>
      </c>
      <c r="D994" s="72">
        <v>22</v>
      </c>
      <c r="E994" s="68">
        <v>40602</v>
      </c>
      <c r="F994" s="72">
        <v>1</v>
      </c>
      <c r="G994" s="72">
        <v>31</v>
      </c>
      <c r="H994" s="72">
        <v>0</v>
      </c>
      <c r="I994" s="72">
        <v>1</v>
      </c>
      <c r="J994" s="72" t="s">
        <v>2224</v>
      </c>
      <c r="K994" s="72">
        <v>649022</v>
      </c>
      <c r="L994" s="72"/>
      <c r="M994" s="72"/>
      <c r="N994" s="68">
        <v>72686</v>
      </c>
      <c r="O994" s="68">
        <v>72686</v>
      </c>
      <c r="P994" s="68">
        <v>72686</v>
      </c>
      <c r="Q994" s="68">
        <v>72686</v>
      </c>
      <c r="R994" s="72" t="s">
        <v>5800</v>
      </c>
      <c r="S994" s="72" t="s">
        <v>3058</v>
      </c>
      <c r="T994" s="70">
        <f>IF(Exts[cTB52]=DATE(2099,1,1), 0, IF(Exts[minV]&gt;52, 1, 2))</f>
        <v>0</v>
      </c>
      <c r="U994" s="69">
        <f t="shared" si="32"/>
        <v>0</v>
      </c>
      <c r="V994" s="69">
        <f>IF(Exts[cTB60]=DATE(2099,1,1), 0, IF(Exts[minV]&gt;60.9, 1, 2))</f>
        <v>0</v>
      </c>
      <c r="W994" s="70">
        <f>IF(Exts[cTB61-67]=DATE(2099,1,1), 0, IF(Exts[minV]&gt;67.9, 1, 2))</f>
        <v>0</v>
      </c>
      <c r="X994" s="70">
        <f>IF( OR( Exts[cTB68]=DATE(2099,1,1), Exts[Mext]=0 ), 0, IF( OR( Exts[maxV]&lt;68, Exts[minV]&gt;68 ), 2, 3)  )</f>
        <v>0</v>
      </c>
      <c r="Y994" s="71">
        <f>IF(SUBTOTAL(3,Exts[avgusers]),Exts[avgusers],0)</f>
        <v>1</v>
      </c>
      <c r="Z994" s="69">
        <f ca="1">IF(SUBTOTAL(3,Exts[CurVersion]),TODAY()-Exts[CurVersion],0)</f>
        <v>3123</v>
      </c>
      <c r="AA994" s="69">
        <f>IF(Exts[cTB52]=DATE(2099,1,1), 0, Exts[cTB52]-$AA$6)</f>
        <v>0</v>
      </c>
      <c r="AB994" s="69">
        <f>IF(Exts[[#This Row],[cTB60]]=DATE(2099,1,1), 0, Exts[[#This Row],[cTB60]]-$AA$7)</f>
        <v>0</v>
      </c>
      <c r="AC994" s="69">
        <f>IF(Exts[[#This Row],[cTB68]]=DATE(2099,1,1), 0, Exts[[#This Row],[cTB68]]-$AA$8)</f>
        <v>0</v>
      </c>
      <c r="AD994" s="70">
        <f t="shared" si="33"/>
        <v>976</v>
      </c>
      <c r="AE994" s="70"/>
      <c r="AF994" s="70">
        <f>IF(Exts[[#This Row],[OID]], INDEX( Exts[], MATCH(Exts[[#This Row],[OID]],Exts[ID],0), MATCH("avgusers", Exts[#Headers],0) )+1, Exts[[#This Row],[avgusers]])</f>
        <v>1</v>
      </c>
      <c r="AG994" s="70"/>
      <c r="AH994" s="70"/>
      <c r="AI994" s="70"/>
    </row>
    <row r="995" spans="1:35" x14ac:dyDescent="0.35">
      <c r="A995" s="72">
        <v>304734</v>
      </c>
      <c r="B995" s="72" t="s">
        <v>2237</v>
      </c>
      <c r="C995" s="72">
        <v>1</v>
      </c>
      <c r="D995" s="72">
        <v>21</v>
      </c>
      <c r="E995" s="68">
        <v>40877</v>
      </c>
      <c r="F995" s="72">
        <v>3</v>
      </c>
      <c r="G995" s="72">
        <v>38</v>
      </c>
      <c r="H995" s="72">
        <v>0</v>
      </c>
      <c r="I995" s="72">
        <v>1</v>
      </c>
      <c r="J995" s="72" t="s">
        <v>1516</v>
      </c>
      <c r="K995" s="72">
        <v>201386</v>
      </c>
      <c r="L995" s="72"/>
      <c r="M995" s="72"/>
      <c r="N995" s="68">
        <v>72686</v>
      </c>
      <c r="O995" s="68">
        <v>72686</v>
      </c>
      <c r="P995" s="68">
        <v>72686</v>
      </c>
      <c r="Q995" s="68">
        <v>72686</v>
      </c>
      <c r="R995" s="72" t="s">
        <v>5818</v>
      </c>
      <c r="S995" s="72" t="s">
        <v>3058</v>
      </c>
      <c r="T995" s="70">
        <f>IF(Exts[cTB52]=DATE(2099,1,1), 0, IF(Exts[minV]&gt;52, 1, 2))</f>
        <v>0</v>
      </c>
      <c r="U995" s="69">
        <f t="shared" si="32"/>
        <v>0</v>
      </c>
      <c r="V995" s="69">
        <f>IF(Exts[cTB60]=DATE(2099,1,1), 0, IF(Exts[minV]&gt;60.9, 1, 2))</f>
        <v>0</v>
      </c>
      <c r="W995" s="70">
        <f>IF(Exts[cTB61-67]=DATE(2099,1,1), 0, IF(Exts[minV]&gt;67.9, 1, 2))</f>
        <v>0</v>
      </c>
      <c r="X995" s="70">
        <f>IF( OR( Exts[cTB68]=DATE(2099,1,1), Exts[Mext]=0 ), 0, IF( OR( Exts[maxV]&lt;68, Exts[minV]&gt;68 ), 2, 3)  )</f>
        <v>0</v>
      </c>
      <c r="Y995" s="71">
        <f>IF(SUBTOTAL(3,Exts[avgusers]),Exts[avgusers],0)</f>
        <v>1</v>
      </c>
      <c r="Z995" s="69">
        <f ca="1">IF(SUBTOTAL(3,Exts[CurVersion]),TODAY()-Exts[CurVersion],0)</f>
        <v>2848</v>
      </c>
      <c r="AA995" s="69">
        <f>IF(Exts[cTB52]=DATE(2099,1,1), 0, Exts[cTB52]-$AA$6)</f>
        <v>0</v>
      </c>
      <c r="AB995" s="69">
        <f>IF(Exts[[#This Row],[cTB60]]=DATE(2099,1,1), 0, Exts[[#This Row],[cTB60]]-$AA$7)</f>
        <v>0</v>
      </c>
      <c r="AC995" s="69">
        <f>IF(Exts[[#This Row],[cTB68]]=DATE(2099,1,1), 0, Exts[[#This Row],[cTB68]]-$AA$8)</f>
        <v>0</v>
      </c>
      <c r="AD995" s="70">
        <f t="shared" si="33"/>
        <v>977</v>
      </c>
      <c r="AE995" s="70"/>
      <c r="AF995" s="70">
        <f>IF(Exts[[#This Row],[OID]], INDEX( Exts[], MATCH(Exts[[#This Row],[OID]],Exts[ID],0), MATCH("avgusers", Exts[#Headers],0) )+1, Exts[[#This Row],[avgusers]])</f>
        <v>1</v>
      </c>
      <c r="AG995" s="70"/>
      <c r="AH995" s="70"/>
      <c r="AI995" s="70"/>
    </row>
    <row r="996" spans="1:35" x14ac:dyDescent="0.35">
      <c r="A996" s="72">
        <v>306529</v>
      </c>
      <c r="B996" s="72" t="s">
        <v>1688</v>
      </c>
      <c r="C996" s="72">
        <v>1</v>
      </c>
      <c r="D996" s="72">
        <v>21</v>
      </c>
      <c r="E996" s="68">
        <v>40679</v>
      </c>
      <c r="F996" s="72">
        <v>3</v>
      </c>
      <c r="G996" s="72">
        <v>3.2</v>
      </c>
      <c r="H996" s="72">
        <v>0</v>
      </c>
      <c r="I996" s="72">
        <v>1</v>
      </c>
      <c r="J996" s="72" t="s">
        <v>1689</v>
      </c>
      <c r="K996" s="72">
        <v>5631687</v>
      </c>
      <c r="L996" s="72"/>
      <c r="M996" s="72"/>
      <c r="N996" s="68">
        <v>72686</v>
      </c>
      <c r="O996" s="68">
        <v>72686</v>
      </c>
      <c r="P996" s="68">
        <v>72686</v>
      </c>
      <c r="Q996" s="68">
        <v>72686</v>
      </c>
      <c r="R996" s="72" t="s">
        <v>5822</v>
      </c>
      <c r="S996" s="72" t="s">
        <v>3058</v>
      </c>
      <c r="T996" s="70">
        <f>IF(Exts[cTB52]=DATE(2099,1,1), 0, IF(Exts[minV]&gt;52, 1, 2))</f>
        <v>0</v>
      </c>
      <c r="U996" s="69">
        <f t="shared" si="32"/>
        <v>0</v>
      </c>
      <c r="V996" s="69">
        <f>IF(Exts[cTB60]=DATE(2099,1,1), 0, IF(Exts[minV]&gt;60.9, 1, 2))</f>
        <v>0</v>
      </c>
      <c r="W996" s="70">
        <f>IF(Exts[cTB61-67]=DATE(2099,1,1), 0, IF(Exts[minV]&gt;67.9, 1, 2))</f>
        <v>0</v>
      </c>
      <c r="X996" s="70">
        <f>IF( OR( Exts[cTB68]=DATE(2099,1,1), Exts[Mext]=0 ), 0, IF( OR( Exts[maxV]&lt;68, Exts[minV]&gt;68 ), 2, 3)  )</f>
        <v>0</v>
      </c>
      <c r="Y996" s="71">
        <f>IF(SUBTOTAL(3,Exts[avgusers]),Exts[avgusers],0)</f>
        <v>1</v>
      </c>
      <c r="Z996" s="69">
        <f ca="1">IF(SUBTOTAL(3,Exts[CurVersion]),TODAY()-Exts[CurVersion],0)</f>
        <v>3046</v>
      </c>
      <c r="AA996" s="69">
        <f>IF(Exts[cTB52]=DATE(2099,1,1), 0, Exts[cTB52]-$AA$6)</f>
        <v>0</v>
      </c>
      <c r="AB996" s="69">
        <f>IF(Exts[[#This Row],[cTB60]]=DATE(2099,1,1), 0, Exts[[#This Row],[cTB60]]-$AA$7)</f>
        <v>0</v>
      </c>
      <c r="AC996" s="69">
        <f>IF(Exts[[#This Row],[cTB68]]=DATE(2099,1,1), 0, Exts[[#This Row],[cTB68]]-$AA$8)</f>
        <v>0</v>
      </c>
      <c r="AD996" s="70">
        <f t="shared" si="33"/>
        <v>978</v>
      </c>
      <c r="AE996" s="70"/>
      <c r="AF996" s="70">
        <f>IF(Exts[[#This Row],[OID]], INDEX( Exts[], MATCH(Exts[[#This Row],[OID]],Exts[ID],0), MATCH("avgusers", Exts[#Headers],0) )+1, Exts[[#This Row],[avgusers]])</f>
        <v>1</v>
      </c>
      <c r="AG996" s="70"/>
      <c r="AH996" s="70"/>
      <c r="AI996" s="70"/>
    </row>
    <row r="997" spans="1:35" x14ac:dyDescent="0.35">
      <c r="A997" s="72">
        <v>308044</v>
      </c>
      <c r="B997" s="72" t="s">
        <v>1653</v>
      </c>
      <c r="C997" s="72">
        <v>1</v>
      </c>
      <c r="D997" s="72">
        <v>22</v>
      </c>
      <c r="E997" s="68">
        <v>40696</v>
      </c>
      <c r="F997" s="72">
        <v>3.3</v>
      </c>
      <c r="G997" s="72">
        <v>26</v>
      </c>
      <c r="H997" s="72">
        <v>0</v>
      </c>
      <c r="I997" s="72">
        <v>1</v>
      </c>
      <c r="J997" s="72" t="s">
        <v>16</v>
      </c>
      <c r="K997" s="72">
        <v>343</v>
      </c>
      <c r="L997" s="72"/>
      <c r="M997" s="72"/>
      <c r="N997" s="68">
        <v>72686</v>
      </c>
      <c r="O997" s="68">
        <v>72686</v>
      </c>
      <c r="P997" s="68">
        <v>72686</v>
      </c>
      <c r="Q997" s="68">
        <v>72686</v>
      </c>
      <c r="R997" s="72" t="s">
        <v>5827</v>
      </c>
      <c r="S997" s="72" t="s">
        <v>5828</v>
      </c>
      <c r="T997" s="70">
        <f>IF(Exts[cTB52]=DATE(2099,1,1), 0, IF(Exts[minV]&gt;52, 1, 2))</f>
        <v>0</v>
      </c>
      <c r="U997" s="69">
        <f t="shared" si="32"/>
        <v>0</v>
      </c>
      <c r="V997" s="69">
        <f>IF(Exts[cTB60]=DATE(2099,1,1), 0, IF(Exts[minV]&gt;60.9, 1, 2))</f>
        <v>0</v>
      </c>
      <c r="W997" s="70">
        <f>IF(Exts[cTB61-67]=DATE(2099,1,1), 0, IF(Exts[minV]&gt;67.9, 1, 2))</f>
        <v>0</v>
      </c>
      <c r="X997" s="70">
        <f>IF( OR( Exts[cTB68]=DATE(2099,1,1), Exts[Mext]=0 ), 0, IF( OR( Exts[maxV]&lt;68, Exts[minV]&gt;68 ), 2, 3)  )</f>
        <v>0</v>
      </c>
      <c r="Y997" s="71">
        <f>IF(SUBTOTAL(3,Exts[avgusers]),Exts[avgusers],0)</f>
        <v>1</v>
      </c>
      <c r="Z997" s="69">
        <f ca="1">IF(SUBTOTAL(3,Exts[CurVersion]),TODAY()-Exts[CurVersion],0)</f>
        <v>3029</v>
      </c>
      <c r="AA997" s="69">
        <f>IF(Exts[cTB52]=DATE(2099,1,1), 0, Exts[cTB52]-$AA$6)</f>
        <v>0</v>
      </c>
      <c r="AB997" s="69">
        <f>IF(Exts[[#This Row],[cTB60]]=DATE(2099,1,1), 0, Exts[[#This Row],[cTB60]]-$AA$7)</f>
        <v>0</v>
      </c>
      <c r="AC997" s="69">
        <f>IF(Exts[[#This Row],[cTB68]]=DATE(2099,1,1), 0, Exts[[#This Row],[cTB68]]-$AA$8)</f>
        <v>0</v>
      </c>
      <c r="AD997" s="70">
        <f t="shared" si="33"/>
        <v>979</v>
      </c>
      <c r="AE997" s="70"/>
      <c r="AF997" s="70">
        <f>IF(Exts[[#This Row],[OID]], INDEX( Exts[], MATCH(Exts[[#This Row],[OID]],Exts[ID],0), MATCH("avgusers", Exts[#Headers],0) )+1, Exts[[#This Row],[avgusers]])</f>
        <v>1</v>
      </c>
      <c r="AG997" s="70"/>
      <c r="AH997" s="70"/>
      <c r="AI997" s="70"/>
    </row>
    <row r="998" spans="1:35" x14ac:dyDescent="0.35">
      <c r="A998" s="72">
        <v>311015</v>
      </c>
      <c r="B998" s="72" t="s">
        <v>753</v>
      </c>
      <c r="C998" s="72">
        <v>1</v>
      </c>
      <c r="D998" s="72">
        <v>100</v>
      </c>
      <c r="E998" s="68">
        <v>40731</v>
      </c>
      <c r="F998" s="72">
        <v>1</v>
      </c>
      <c r="G998" s="72">
        <v>16</v>
      </c>
      <c r="H998" s="72">
        <v>0</v>
      </c>
      <c r="I998" s="72">
        <v>1</v>
      </c>
      <c r="J998" s="72" t="s">
        <v>381</v>
      </c>
      <c r="K998" s="72">
        <v>5727113</v>
      </c>
      <c r="L998" s="72"/>
      <c r="M998" s="72"/>
      <c r="N998" s="68">
        <v>72686</v>
      </c>
      <c r="O998" s="68">
        <v>72686</v>
      </c>
      <c r="P998" s="68">
        <v>72686</v>
      </c>
      <c r="Q998" s="68">
        <v>72686</v>
      </c>
      <c r="R998" s="72" t="s">
        <v>5832</v>
      </c>
      <c r="S998" s="72" t="s">
        <v>3058</v>
      </c>
      <c r="T998" s="70">
        <f>IF(Exts[cTB52]=DATE(2099,1,1), 0, IF(Exts[minV]&gt;52, 1, 2))</f>
        <v>0</v>
      </c>
      <c r="U998" s="69">
        <f t="shared" si="32"/>
        <v>0</v>
      </c>
      <c r="V998" s="69">
        <f>IF(Exts[cTB60]=DATE(2099,1,1), 0, IF(Exts[minV]&gt;60.9, 1, 2))</f>
        <v>0</v>
      </c>
      <c r="W998" s="70">
        <f>IF(Exts[cTB61-67]=DATE(2099,1,1), 0, IF(Exts[minV]&gt;67.9, 1, 2))</f>
        <v>0</v>
      </c>
      <c r="X998" s="70">
        <f>IF( OR( Exts[cTB68]=DATE(2099,1,1), Exts[Mext]=0 ), 0, IF( OR( Exts[maxV]&lt;68, Exts[minV]&gt;68 ), 2, 3)  )</f>
        <v>0</v>
      </c>
      <c r="Y998" s="71">
        <f>IF(SUBTOTAL(3,Exts[avgusers]),Exts[avgusers],0)</f>
        <v>1</v>
      </c>
      <c r="Z998" s="69">
        <f ca="1">IF(SUBTOTAL(3,Exts[CurVersion]),TODAY()-Exts[CurVersion],0)</f>
        <v>2994</v>
      </c>
      <c r="AA998" s="69">
        <f>IF(Exts[cTB52]=DATE(2099,1,1), 0, Exts[cTB52]-$AA$6)</f>
        <v>0</v>
      </c>
      <c r="AB998" s="69">
        <f>IF(Exts[[#This Row],[cTB60]]=DATE(2099,1,1), 0, Exts[[#This Row],[cTB60]]-$AA$7)</f>
        <v>0</v>
      </c>
      <c r="AC998" s="69">
        <f>IF(Exts[[#This Row],[cTB68]]=DATE(2099,1,1), 0, Exts[[#This Row],[cTB68]]-$AA$8)</f>
        <v>0</v>
      </c>
      <c r="AD998" s="70">
        <f t="shared" si="33"/>
        <v>980</v>
      </c>
      <c r="AE998" s="70"/>
      <c r="AF998" s="70">
        <f>IF(Exts[[#This Row],[OID]], INDEX( Exts[], MATCH(Exts[[#This Row],[OID]],Exts[ID],0), MATCH("avgusers", Exts[#Headers],0) )+1, Exts[[#This Row],[avgusers]])</f>
        <v>1</v>
      </c>
      <c r="AG998" s="70"/>
      <c r="AH998" s="70"/>
      <c r="AI998" s="70"/>
    </row>
    <row r="999" spans="1:35" x14ac:dyDescent="0.35">
      <c r="A999" s="72">
        <v>319309</v>
      </c>
      <c r="B999" s="72" t="s">
        <v>1665</v>
      </c>
      <c r="C999" s="72">
        <v>1</v>
      </c>
      <c r="D999" s="72">
        <v>22</v>
      </c>
      <c r="E999" s="68">
        <v>40718</v>
      </c>
      <c r="F999" s="72">
        <v>3</v>
      </c>
      <c r="G999" s="72">
        <v>3.1</v>
      </c>
      <c r="H999" s="72">
        <v>0</v>
      </c>
      <c r="I999" s="72">
        <v>1</v>
      </c>
      <c r="J999" s="72" t="s">
        <v>1666</v>
      </c>
      <c r="K999" s="72">
        <v>5771694</v>
      </c>
      <c r="L999" s="72"/>
      <c r="M999" s="72"/>
      <c r="N999" s="68">
        <v>72686</v>
      </c>
      <c r="O999" s="68">
        <v>72686</v>
      </c>
      <c r="P999" s="68">
        <v>72686</v>
      </c>
      <c r="Q999" s="68">
        <v>72686</v>
      </c>
      <c r="R999" s="72" t="s">
        <v>5855</v>
      </c>
      <c r="S999" s="72" t="s">
        <v>3058</v>
      </c>
      <c r="T999" s="70">
        <f>IF(Exts[cTB52]=DATE(2099,1,1), 0, IF(Exts[minV]&gt;52, 1, 2))</f>
        <v>0</v>
      </c>
      <c r="U999" s="69">
        <f t="shared" si="32"/>
        <v>0</v>
      </c>
      <c r="V999" s="69">
        <f>IF(Exts[cTB60]=DATE(2099,1,1), 0, IF(Exts[minV]&gt;60.9, 1, 2))</f>
        <v>0</v>
      </c>
      <c r="W999" s="70">
        <f>IF(Exts[cTB61-67]=DATE(2099,1,1), 0, IF(Exts[minV]&gt;67.9, 1, 2))</f>
        <v>0</v>
      </c>
      <c r="X999" s="70">
        <f>IF( OR( Exts[cTB68]=DATE(2099,1,1), Exts[Mext]=0 ), 0, IF( OR( Exts[maxV]&lt;68, Exts[minV]&gt;68 ), 2, 3)  )</f>
        <v>0</v>
      </c>
      <c r="Y999" s="71">
        <f>IF(SUBTOTAL(3,Exts[avgusers]),Exts[avgusers],0)</f>
        <v>1</v>
      </c>
      <c r="Z999" s="69">
        <f ca="1">IF(SUBTOTAL(3,Exts[CurVersion]),TODAY()-Exts[CurVersion],0)</f>
        <v>3007</v>
      </c>
      <c r="AA999" s="69">
        <f>IF(Exts[cTB52]=DATE(2099,1,1), 0, Exts[cTB52]-$AA$6)</f>
        <v>0</v>
      </c>
      <c r="AB999" s="69">
        <f>IF(Exts[[#This Row],[cTB60]]=DATE(2099,1,1), 0, Exts[[#This Row],[cTB60]]-$AA$7)</f>
        <v>0</v>
      </c>
      <c r="AC999" s="69">
        <f>IF(Exts[[#This Row],[cTB68]]=DATE(2099,1,1), 0, Exts[[#This Row],[cTB68]]-$AA$8)</f>
        <v>0</v>
      </c>
      <c r="AD999" s="70">
        <f t="shared" si="33"/>
        <v>981</v>
      </c>
      <c r="AE999" s="70"/>
      <c r="AF999" s="70">
        <f>IF(Exts[[#This Row],[OID]], INDEX( Exts[], MATCH(Exts[[#This Row],[OID]],Exts[ID],0), MATCH("avgusers", Exts[#Headers],0) )+1, Exts[[#This Row],[avgusers]])</f>
        <v>1</v>
      </c>
      <c r="AG999" s="70"/>
      <c r="AH999" s="70"/>
      <c r="AI999" s="70"/>
    </row>
    <row r="1000" spans="1:35" x14ac:dyDescent="0.35">
      <c r="A1000" s="72">
        <v>336931</v>
      </c>
      <c r="B1000" s="72" t="s">
        <v>2045</v>
      </c>
      <c r="C1000" s="72">
        <v>1</v>
      </c>
      <c r="D1000" s="72">
        <v>21</v>
      </c>
      <c r="E1000" s="68">
        <v>40822</v>
      </c>
      <c r="F1000" s="72">
        <v>3</v>
      </c>
      <c r="G1000" s="72">
        <v>15</v>
      </c>
      <c r="H1000" s="72">
        <v>0</v>
      </c>
      <c r="I1000" s="72">
        <v>1</v>
      </c>
      <c r="J1000" s="72" t="s">
        <v>2046</v>
      </c>
      <c r="K1000" s="72">
        <v>5853901</v>
      </c>
      <c r="L1000" s="72"/>
      <c r="M1000" s="72"/>
      <c r="N1000" s="68">
        <v>72686</v>
      </c>
      <c r="O1000" s="68">
        <v>72686</v>
      </c>
      <c r="P1000" s="68">
        <v>72686</v>
      </c>
      <c r="Q1000" s="68">
        <v>72686</v>
      </c>
      <c r="R1000" s="72" t="s">
        <v>5913</v>
      </c>
      <c r="S1000" s="72" t="s">
        <v>3058</v>
      </c>
      <c r="T1000" s="70">
        <f>IF(Exts[cTB52]=DATE(2099,1,1), 0, IF(Exts[minV]&gt;52, 1, 2))</f>
        <v>0</v>
      </c>
      <c r="U1000" s="69">
        <f t="shared" si="32"/>
        <v>0</v>
      </c>
      <c r="V1000" s="69">
        <f>IF(Exts[cTB60]=DATE(2099,1,1), 0, IF(Exts[minV]&gt;60.9, 1, 2))</f>
        <v>0</v>
      </c>
      <c r="W1000" s="70">
        <f>IF(Exts[cTB61-67]=DATE(2099,1,1), 0, IF(Exts[minV]&gt;67.9, 1, 2))</f>
        <v>0</v>
      </c>
      <c r="X1000" s="70">
        <f>IF( OR( Exts[cTB68]=DATE(2099,1,1), Exts[Mext]=0 ), 0, IF( OR( Exts[maxV]&lt;68, Exts[minV]&gt;68 ), 2, 3)  )</f>
        <v>0</v>
      </c>
      <c r="Y1000" s="71">
        <f>IF(SUBTOTAL(3,Exts[avgusers]),Exts[avgusers],0)</f>
        <v>1</v>
      </c>
      <c r="Z1000" s="69">
        <f ca="1">IF(SUBTOTAL(3,Exts[CurVersion]),TODAY()-Exts[CurVersion],0)</f>
        <v>2903</v>
      </c>
      <c r="AA1000" s="69">
        <f>IF(Exts[cTB52]=DATE(2099,1,1), 0, Exts[cTB52]-$AA$6)</f>
        <v>0</v>
      </c>
      <c r="AB1000" s="69">
        <f>IF(Exts[[#This Row],[cTB60]]=DATE(2099,1,1), 0, Exts[[#This Row],[cTB60]]-$AA$7)</f>
        <v>0</v>
      </c>
      <c r="AC1000" s="69">
        <f>IF(Exts[[#This Row],[cTB68]]=DATE(2099,1,1), 0, Exts[[#This Row],[cTB68]]-$AA$8)</f>
        <v>0</v>
      </c>
      <c r="AD1000" s="70">
        <f t="shared" si="33"/>
        <v>982</v>
      </c>
      <c r="AE1000" s="70"/>
      <c r="AF1000" s="70">
        <f>IF(Exts[[#This Row],[OID]], INDEX( Exts[], MATCH(Exts[[#This Row],[OID]],Exts[ID],0), MATCH("avgusers", Exts[#Headers],0) )+1, Exts[[#This Row],[avgusers]])</f>
        <v>1</v>
      </c>
      <c r="AG1000" s="70"/>
      <c r="AH1000" s="70"/>
      <c r="AI1000" s="70"/>
    </row>
    <row r="1001" spans="1:35" x14ac:dyDescent="0.35">
      <c r="A1001" s="72">
        <v>337414</v>
      </c>
      <c r="B1001" s="72" t="s">
        <v>2165</v>
      </c>
      <c r="C1001" s="72">
        <v>1</v>
      </c>
      <c r="D1001" s="72">
        <v>21</v>
      </c>
      <c r="E1001" s="68">
        <v>40850</v>
      </c>
      <c r="F1001" s="72">
        <v>3</v>
      </c>
      <c r="G1001" s="72">
        <v>31</v>
      </c>
      <c r="H1001" s="72">
        <v>0</v>
      </c>
      <c r="I1001" s="72">
        <v>1</v>
      </c>
      <c r="J1001" s="72" t="s">
        <v>2166</v>
      </c>
      <c r="K1001" s="72">
        <v>5903335</v>
      </c>
      <c r="L1001" s="72"/>
      <c r="M1001" s="72"/>
      <c r="N1001" s="68">
        <v>72686</v>
      </c>
      <c r="O1001" s="68">
        <v>72686</v>
      </c>
      <c r="P1001" s="68">
        <v>72686</v>
      </c>
      <c r="Q1001" s="68">
        <v>72686</v>
      </c>
      <c r="R1001" s="72" t="s">
        <v>5923</v>
      </c>
      <c r="S1001" s="72" t="s">
        <v>3058</v>
      </c>
      <c r="T1001" s="70">
        <f>IF(Exts[cTB52]=DATE(2099,1,1), 0, IF(Exts[minV]&gt;52, 1, 2))</f>
        <v>0</v>
      </c>
      <c r="U1001" s="69">
        <f t="shared" si="32"/>
        <v>0</v>
      </c>
      <c r="V1001" s="69">
        <f>IF(Exts[cTB60]=DATE(2099,1,1), 0, IF(Exts[minV]&gt;60.9, 1, 2))</f>
        <v>0</v>
      </c>
      <c r="W1001" s="70">
        <f>IF(Exts[cTB61-67]=DATE(2099,1,1), 0, IF(Exts[minV]&gt;67.9, 1, 2))</f>
        <v>0</v>
      </c>
      <c r="X1001" s="70">
        <f>IF( OR( Exts[cTB68]=DATE(2099,1,1), Exts[Mext]=0 ), 0, IF( OR( Exts[maxV]&lt;68, Exts[minV]&gt;68 ), 2, 3)  )</f>
        <v>0</v>
      </c>
      <c r="Y1001" s="71">
        <f>IF(SUBTOTAL(3,Exts[avgusers]),Exts[avgusers],0)</f>
        <v>1</v>
      </c>
      <c r="Z1001" s="69">
        <f ca="1">IF(SUBTOTAL(3,Exts[CurVersion]),TODAY()-Exts[CurVersion],0)</f>
        <v>2875</v>
      </c>
      <c r="AA1001" s="69">
        <f>IF(Exts[cTB52]=DATE(2099,1,1), 0, Exts[cTB52]-$AA$6)</f>
        <v>0</v>
      </c>
      <c r="AB1001" s="69">
        <f>IF(Exts[[#This Row],[cTB60]]=DATE(2099,1,1), 0, Exts[[#This Row],[cTB60]]-$AA$7)</f>
        <v>0</v>
      </c>
      <c r="AC1001" s="69">
        <f>IF(Exts[[#This Row],[cTB68]]=DATE(2099,1,1), 0, Exts[[#This Row],[cTB68]]-$AA$8)</f>
        <v>0</v>
      </c>
      <c r="AD1001" s="70">
        <f t="shared" si="33"/>
        <v>983</v>
      </c>
      <c r="AE1001" s="70"/>
      <c r="AF1001" s="70">
        <f>IF(Exts[[#This Row],[OID]], INDEX( Exts[], MATCH(Exts[[#This Row],[OID]],Exts[ID],0), MATCH("avgusers", Exts[#Headers],0) )+1, Exts[[#This Row],[avgusers]])</f>
        <v>1</v>
      </c>
      <c r="AG1001" s="70"/>
      <c r="AH1001" s="70"/>
      <c r="AI1001" s="70"/>
    </row>
    <row r="1002" spans="1:35" x14ac:dyDescent="0.35">
      <c r="A1002" s="72">
        <v>344931</v>
      </c>
      <c r="B1002" s="72" t="s">
        <v>1636</v>
      </c>
      <c r="C1002" s="72">
        <v>1</v>
      </c>
      <c r="D1002" s="72">
        <v>24</v>
      </c>
      <c r="E1002" s="68">
        <v>40843</v>
      </c>
      <c r="F1002" s="72">
        <v>3</v>
      </c>
      <c r="G1002" s="72">
        <v>37</v>
      </c>
      <c r="H1002" s="72">
        <v>0</v>
      </c>
      <c r="I1002" s="72">
        <v>1</v>
      </c>
      <c r="J1002" s="72" t="s">
        <v>1637</v>
      </c>
      <c r="K1002" s="72">
        <v>37388</v>
      </c>
      <c r="L1002" s="72"/>
      <c r="M1002" s="72"/>
      <c r="N1002" s="68">
        <v>72686</v>
      </c>
      <c r="O1002" s="68">
        <v>72686</v>
      </c>
      <c r="P1002" s="68">
        <v>72686</v>
      </c>
      <c r="Q1002" s="68">
        <v>72686</v>
      </c>
      <c r="R1002" s="72" t="s">
        <v>5934</v>
      </c>
      <c r="S1002" s="72" t="s">
        <v>5935</v>
      </c>
      <c r="T1002" s="70">
        <f>IF(Exts[cTB52]=DATE(2099,1,1), 0, IF(Exts[minV]&gt;52, 1, 2))</f>
        <v>0</v>
      </c>
      <c r="U1002" s="69">
        <f t="shared" si="32"/>
        <v>0</v>
      </c>
      <c r="V1002" s="69">
        <f>IF(Exts[cTB60]=DATE(2099,1,1), 0, IF(Exts[minV]&gt;60.9, 1, 2))</f>
        <v>0</v>
      </c>
      <c r="W1002" s="70">
        <f>IF(Exts[cTB61-67]=DATE(2099,1,1), 0, IF(Exts[minV]&gt;67.9, 1, 2))</f>
        <v>0</v>
      </c>
      <c r="X1002" s="70">
        <f>IF( OR( Exts[cTB68]=DATE(2099,1,1), Exts[Mext]=0 ), 0, IF( OR( Exts[maxV]&lt;68, Exts[minV]&gt;68 ), 2, 3)  )</f>
        <v>0</v>
      </c>
      <c r="Y1002" s="71">
        <f>IF(SUBTOTAL(3,Exts[avgusers]),Exts[avgusers],0)</f>
        <v>1</v>
      </c>
      <c r="Z1002" s="69">
        <f ca="1">IF(SUBTOTAL(3,Exts[CurVersion]),TODAY()-Exts[CurVersion],0)</f>
        <v>2882</v>
      </c>
      <c r="AA1002" s="69">
        <f>IF(Exts[cTB52]=DATE(2099,1,1), 0, Exts[cTB52]-$AA$6)</f>
        <v>0</v>
      </c>
      <c r="AB1002" s="69">
        <f>IF(Exts[[#This Row],[cTB60]]=DATE(2099,1,1), 0, Exts[[#This Row],[cTB60]]-$AA$7)</f>
        <v>0</v>
      </c>
      <c r="AC1002" s="69">
        <f>IF(Exts[[#This Row],[cTB68]]=DATE(2099,1,1), 0, Exts[[#This Row],[cTB68]]-$AA$8)</f>
        <v>0</v>
      </c>
      <c r="AD1002" s="70">
        <f t="shared" si="33"/>
        <v>984</v>
      </c>
      <c r="AE1002" s="70"/>
      <c r="AF1002" s="70">
        <f>IF(Exts[[#This Row],[OID]], INDEX( Exts[], MATCH(Exts[[#This Row],[OID]],Exts[ID],0), MATCH("avgusers", Exts[#Headers],0) )+1, Exts[[#This Row],[avgusers]])</f>
        <v>1</v>
      </c>
      <c r="AG1002" s="70"/>
      <c r="AH1002" s="70"/>
      <c r="AI1002" s="70"/>
    </row>
    <row r="1003" spans="1:35" x14ac:dyDescent="0.35">
      <c r="A1003" s="72">
        <v>356520</v>
      </c>
      <c r="B1003" s="72" t="s">
        <v>2047</v>
      </c>
      <c r="C1003" s="72">
        <v>1</v>
      </c>
      <c r="D1003" s="72">
        <v>21</v>
      </c>
      <c r="E1003" s="68">
        <v>40924</v>
      </c>
      <c r="F1003" s="72">
        <v>5</v>
      </c>
      <c r="G1003" s="72">
        <v>31</v>
      </c>
      <c r="H1003" s="72">
        <v>0</v>
      </c>
      <c r="I1003" s="72">
        <v>1</v>
      </c>
      <c r="J1003" s="72" t="s">
        <v>2048</v>
      </c>
      <c r="K1003" s="72">
        <v>6031044</v>
      </c>
      <c r="L1003" s="72"/>
      <c r="M1003" s="72"/>
      <c r="N1003" s="68">
        <v>72686</v>
      </c>
      <c r="O1003" s="68">
        <v>72686</v>
      </c>
      <c r="P1003" s="68">
        <v>72686</v>
      </c>
      <c r="Q1003" s="68">
        <v>72686</v>
      </c>
      <c r="R1003" s="72" t="s">
        <v>5967</v>
      </c>
      <c r="S1003" s="72" t="s">
        <v>5968</v>
      </c>
      <c r="T1003" s="70">
        <f>IF(Exts[cTB52]=DATE(2099,1,1), 0, IF(Exts[minV]&gt;52, 1, 2))</f>
        <v>0</v>
      </c>
      <c r="U1003" s="69">
        <f t="shared" si="32"/>
        <v>0</v>
      </c>
      <c r="V1003" s="69">
        <f>IF(Exts[cTB60]=DATE(2099,1,1), 0, IF(Exts[minV]&gt;60.9, 1, 2))</f>
        <v>0</v>
      </c>
      <c r="W1003" s="70">
        <f>IF(Exts[cTB61-67]=DATE(2099,1,1), 0, IF(Exts[minV]&gt;67.9, 1, 2))</f>
        <v>0</v>
      </c>
      <c r="X1003" s="70">
        <f>IF( OR( Exts[cTB68]=DATE(2099,1,1), Exts[Mext]=0 ), 0, IF( OR( Exts[maxV]&lt;68, Exts[minV]&gt;68 ), 2, 3)  )</f>
        <v>0</v>
      </c>
      <c r="Y1003" s="71">
        <f>IF(SUBTOTAL(3,Exts[avgusers]),Exts[avgusers],0)</f>
        <v>1</v>
      </c>
      <c r="Z1003" s="69">
        <f ca="1">IF(SUBTOTAL(3,Exts[CurVersion]),TODAY()-Exts[CurVersion],0)</f>
        <v>2801</v>
      </c>
      <c r="AA1003" s="69">
        <f>IF(Exts[cTB52]=DATE(2099,1,1), 0, Exts[cTB52]-$AA$6)</f>
        <v>0</v>
      </c>
      <c r="AB1003" s="69">
        <f>IF(Exts[[#This Row],[cTB60]]=DATE(2099,1,1), 0, Exts[[#This Row],[cTB60]]-$AA$7)</f>
        <v>0</v>
      </c>
      <c r="AC1003" s="69">
        <f>IF(Exts[[#This Row],[cTB68]]=DATE(2099,1,1), 0, Exts[[#This Row],[cTB68]]-$AA$8)</f>
        <v>0</v>
      </c>
      <c r="AD1003" s="70">
        <f t="shared" si="33"/>
        <v>985</v>
      </c>
      <c r="AE1003" s="70"/>
      <c r="AF1003" s="70">
        <f>IF(Exts[[#This Row],[OID]], INDEX( Exts[], MATCH(Exts[[#This Row],[OID]],Exts[ID],0), MATCH("avgusers", Exts[#Headers],0) )+1, Exts[[#This Row],[avgusers]])</f>
        <v>1</v>
      </c>
      <c r="AG1003" s="70"/>
      <c r="AH1003" s="70"/>
      <c r="AI1003" s="70"/>
    </row>
    <row r="1004" spans="1:35" x14ac:dyDescent="0.35">
      <c r="A1004" s="72">
        <v>363541</v>
      </c>
      <c r="B1004" s="72" t="s">
        <v>1654</v>
      </c>
      <c r="C1004" s="72">
        <v>1</v>
      </c>
      <c r="D1004" s="72">
        <v>22</v>
      </c>
      <c r="E1004" s="68">
        <v>40957</v>
      </c>
      <c r="F1004" s="72">
        <v>1.5</v>
      </c>
      <c r="G1004" s="72">
        <v>31</v>
      </c>
      <c r="H1004" s="72">
        <v>0</v>
      </c>
      <c r="I1004" s="72">
        <v>1</v>
      </c>
      <c r="J1004" s="72" t="s">
        <v>1655</v>
      </c>
      <c r="K1004" s="72">
        <v>6099330</v>
      </c>
      <c r="L1004" s="72"/>
      <c r="M1004" s="72"/>
      <c r="N1004" s="68">
        <v>72686</v>
      </c>
      <c r="O1004" s="68">
        <v>72686</v>
      </c>
      <c r="P1004" s="68">
        <v>72686</v>
      </c>
      <c r="Q1004" s="68">
        <v>72686</v>
      </c>
      <c r="R1004" s="72" t="s">
        <v>5986</v>
      </c>
      <c r="S1004" s="72" t="s">
        <v>3058</v>
      </c>
      <c r="T1004" s="70">
        <f>IF(Exts[cTB52]=DATE(2099,1,1), 0, IF(Exts[minV]&gt;52, 1, 2))</f>
        <v>0</v>
      </c>
      <c r="U1004" s="69">
        <f t="shared" si="32"/>
        <v>0</v>
      </c>
      <c r="V1004" s="69">
        <f>IF(Exts[cTB60]=DATE(2099,1,1), 0, IF(Exts[minV]&gt;60.9, 1, 2))</f>
        <v>0</v>
      </c>
      <c r="W1004" s="70">
        <f>IF(Exts[cTB61-67]=DATE(2099,1,1), 0, IF(Exts[minV]&gt;67.9, 1, 2))</f>
        <v>0</v>
      </c>
      <c r="X1004" s="70">
        <f>IF( OR( Exts[cTB68]=DATE(2099,1,1), Exts[Mext]=0 ), 0, IF( OR( Exts[maxV]&lt;68, Exts[minV]&gt;68 ), 2, 3)  )</f>
        <v>0</v>
      </c>
      <c r="Y1004" s="71">
        <f>IF(SUBTOTAL(3,Exts[avgusers]),Exts[avgusers],0)</f>
        <v>1</v>
      </c>
      <c r="Z1004" s="69">
        <f ca="1">IF(SUBTOTAL(3,Exts[CurVersion]),TODAY()-Exts[CurVersion],0)</f>
        <v>2768</v>
      </c>
      <c r="AA1004" s="69">
        <f>IF(Exts[cTB52]=DATE(2099,1,1), 0, Exts[cTB52]-$AA$6)</f>
        <v>0</v>
      </c>
      <c r="AB1004" s="69">
        <f>IF(Exts[[#This Row],[cTB60]]=DATE(2099,1,1), 0, Exts[[#This Row],[cTB60]]-$AA$7)</f>
        <v>0</v>
      </c>
      <c r="AC1004" s="69">
        <f>IF(Exts[[#This Row],[cTB68]]=DATE(2099,1,1), 0, Exts[[#This Row],[cTB68]]-$AA$8)</f>
        <v>0</v>
      </c>
      <c r="AD1004" s="70">
        <f t="shared" si="33"/>
        <v>986</v>
      </c>
      <c r="AE1004" s="70"/>
      <c r="AF1004" s="70">
        <f>IF(Exts[[#This Row],[OID]], INDEX( Exts[], MATCH(Exts[[#This Row],[OID]],Exts[ID],0), MATCH("avgusers", Exts[#Headers],0) )+1, Exts[[#This Row],[avgusers]])</f>
        <v>1</v>
      </c>
      <c r="AG1004" s="70"/>
      <c r="AH1004" s="70"/>
      <c r="AI1004" s="70"/>
    </row>
    <row r="1005" spans="1:35" x14ac:dyDescent="0.35">
      <c r="A1005" s="72">
        <v>363649</v>
      </c>
      <c r="B1005" s="72" t="s">
        <v>1692</v>
      </c>
      <c r="C1005" s="72">
        <v>1</v>
      </c>
      <c r="D1005" s="72">
        <v>21</v>
      </c>
      <c r="E1005" s="68">
        <v>41504</v>
      </c>
      <c r="F1005" s="72">
        <v>1.5</v>
      </c>
      <c r="G1005" s="72">
        <v>31</v>
      </c>
      <c r="H1005" s="72">
        <v>0</v>
      </c>
      <c r="I1005" s="72">
        <v>1</v>
      </c>
      <c r="J1005" s="72" t="s">
        <v>1692</v>
      </c>
      <c r="K1005" s="72">
        <v>4818192</v>
      </c>
      <c r="L1005" s="72"/>
      <c r="M1005" s="72"/>
      <c r="N1005" s="68">
        <v>72686</v>
      </c>
      <c r="O1005" s="68">
        <v>72686</v>
      </c>
      <c r="P1005" s="68">
        <v>72686</v>
      </c>
      <c r="Q1005" s="68">
        <v>72686</v>
      </c>
      <c r="R1005" s="72" t="s">
        <v>5989</v>
      </c>
      <c r="S1005" s="72" t="s">
        <v>5990</v>
      </c>
      <c r="T1005" s="70">
        <f>IF(Exts[cTB52]=DATE(2099,1,1), 0, IF(Exts[minV]&gt;52, 1, 2))</f>
        <v>0</v>
      </c>
      <c r="U1005" s="69">
        <f t="shared" si="32"/>
        <v>0</v>
      </c>
      <c r="V1005" s="69">
        <f>IF(Exts[cTB60]=DATE(2099,1,1), 0, IF(Exts[minV]&gt;60.9, 1, 2))</f>
        <v>0</v>
      </c>
      <c r="W1005" s="70">
        <f>IF(Exts[cTB61-67]=DATE(2099,1,1), 0, IF(Exts[minV]&gt;67.9, 1, 2))</f>
        <v>0</v>
      </c>
      <c r="X1005" s="70">
        <f>IF( OR( Exts[cTB68]=DATE(2099,1,1), Exts[Mext]=0 ), 0, IF( OR( Exts[maxV]&lt;68, Exts[minV]&gt;68 ), 2, 3)  )</f>
        <v>0</v>
      </c>
      <c r="Y1005" s="71">
        <f>IF(SUBTOTAL(3,Exts[avgusers]),Exts[avgusers],0)</f>
        <v>1</v>
      </c>
      <c r="Z1005" s="69">
        <f ca="1">IF(SUBTOTAL(3,Exts[CurVersion]),TODAY()-Exts[CurVersion],0)</f>
        <v>2221</v>
      </c>
      <c r="AA1005" s="69">
        <f>IF(Exts[cTB52]=DATE(2099,1,1), 0, Exts[cTB52]-$AA$6)</f>
        <v>0</v>
      </c>
      <c r="AB1005" s="69">
        <f>IF(Exts[[#This Row],[cTB60]]=DATE(2099,1,1), 0, Exts[[#This Row],[cTB60]]-$AA$7)</f>
        <v>0</v>
      </c>
      <c r="AC1005" s="69">
        <f>IF(Exts[[#This Row],[cTB68]]=DATE(2099,1,1), 0, Exts[[#This Row],[cTB68]]-$AA$8)</f>
        <v>0</v>
      </c>
      <c r="AD1005" s="70">
        <f t="shared" si="33"/>
        <v>987</v>
      </c>
      <c r="AE1005" s="70"/>
      <c r="AF1005" s="70">
        <f>IF(Exts[[#This Row],[OID]], INDEX( Exts[], MATCH(Exts[[#This Row],[OID]],Exts[ID],0), MATCH("avgusers", Exts[#Headers],0) )+1, Exts[[#This Row],[avgusers]])</f>
        <v>1</v>
      </c>
      <c r="AG1005" s="70"/>
      <c r="AH1005" s="70"/>
      <c r="AI1005" s="70"/>
    </row>
    <row r="1006" spans="1:35" x14ac:dyDescent="0.35">
      <c r="A1006" s="72">
        <v>372600</v>
      </c>
      <c r="B1006" s="72" t="s">
        <v>1672</v>
      </c>
      <c r="C1006" s="72">
        <v>1</v>
      </c>
      <c r="D1006" s="72">
        <v>22</v>
      </c>
      <c r="E1006" s="68">
        <v>41091</v>
      </c>
      <c r="F1006" s="72">
        <v>1.5</v>
      </c>
      <c r="G1006" s="72">
        <v>19</v>
      </c>
      <c r="H1006" s="72">
        <v>0</v>
      </c>
      <c r="I1006" s="72">
        <v>1</v>
      </c>
      <c r="J1006" s="72" t="s">
        <v>1673</v>
      </c>
      <c r="K1006" s="72">
        <v>6184744</v>
      </c>
      <c r="L1006" s="72"/>
      <c r="M1006" s="72"/>
      <c r="N1006" s="68">
        <v>72686</v>
      </c>
      <c r="O1006" s="68">
        <v>72686</v>
      </c>
      <c r="P1006" s="68">
        <v>72686</v>
      </c>
      <c r="Q1006" s="68">
        <v>72686</v>
      </c>
      <c r="R1006" s="72" t="s">
        <v>6016</v>
      </c>
      <c r="S1006" s="72" t="s">
        <v>3058</v>
      </c>
      <c r="T1006" s="70">
        <f>IF(Exts[cTB52]=DATE(2099,1,1), 0, IF(Exts[minV]&gt;52, 1, 2))</f>
        <v>0</v>
      </c>
      <c r="U1006" s="69">
        <f t="shared" si="32"/>
        <v>0</v>
      </c>
      <c r="V1006" s="69">
        <f>IF(Exts[cTB60]=DATE(2099,1,1), 0, IF(Exts[minV]&gt;60.9, 1, 2))</f>
        <v>0</v>
      </c>
      <c r="W1006" s="70">
        <f>IF(Exts[cTB61-67]=DATE(2099,1,1), 0, IF(Exts[minV]&gt;67.9, 1, 2))</f>
        <v>0</v>
      </c>
      <c r="X1006" s="70">
        <f>IF( OR( Exts[cTB68]=DATE(2099,1,1), Exts[Mext]=0 ), 0, IF( OR( Exts[maxV]&lt;68, Exts[minV]&gt;68 ), 2, 3)  )</f>
        <v>0</v>
      </c>
      <c r="Y1006" s="71">
        <f>IF(SUBTOTAL(3,Exts[avgusers]),Exts[avgusers],0)</f>
        <v>1</v>
      </c>
      <c r="Z1006" s="69">
        <f ca="1">IF(SUBTOTAL(3,Exts[CurVersion]),TODAY()-Exts[CurVersion],0)</f>
        <v>2634</v>
      </c>
      <c r="AA1006" s="69">
        <f>IF(Exts[cTB52]=DATE(2099,1,1), 0, Exts[cTB52]-$AA$6)</f>
        <v>0</v>
      </c>
      <c r="AB1006" s="69">
        <f>IF(Exts[[#This Row],[cTB60]]=DATE(2099,1,1), 0, Exts[[#This Row],[cTB60]]-$AA$7)</f>
        <v>0</v>
      </c>
      <c r="AC1006" s="69">
        <f>IF(Exts[[#This Row],[cTB68]]=DATE(2099,1,1), 0, Exts[[#This Row],[cTB68]]-$AA$8)</f>
        <v>0</v>
      </c>
      <c r="AD1006" s="70">
        <f t="shared" si="33"/>
        <v>988</v>
      </c>
      <c r="AE1006" s="70"/>
      <c r="AF1006" s="70">
        <f>IF(Exts[[#This Row],[OID]], INDEX( Exts[], MATCH(Exts[[#This Row],[OID]],Exts[ID],0), MATCH("avgusers", Exts[#Headers],0) )+1, Exts[[#This Row],[avgusers]])</f>
        <v>1</v>
      </c>
      <c r="AG1006" s="70"/>
      <c r="AH1006" s="70"/>
      <c r="AI1006" s="70"/>
    </row>
    <row r="1007" spans="1:35" x14ac:dyDescent="0.35">
      <c r="A1007" s="72">
        <v>375861</v>
      </c>
      <c r="B1007" s="72" t="s">
        <v>2167</v>
      </c>
      <c r="C1007" s="72">
        <v>1</v>
      </c>
      <c r="D1007" s="72">
        <v>21</v>
      </c>
      <c r="E1007" s="68">
        <v>41066</v>
      </c>
      <c r="F1007" s="72">
        <v>11</v>
      </c>
      <c r="G1007" s="72">
        <v>31</v>
      </c>
      <c r="H1007" s="72">
        <v>0</v>
      </c>
      <c r="I1007" s="72">
        <v>1</v>
      </c>
      <c r="J1007" s="72" t="s">
        <v>2168</v>
      </c>
      <c r="K1007" s="72">
        <v>6232878</v>
      </c>
      <c r="L1007" s="72"/>
      <c r="M1007" s="72"/>
      <c r="N1007" s="68">
        <v>72686</v>
      </c>
      <c r="O1007" s="68">
        <v>72686</v>
      </c>
      <c r="P1007" s="68">
        <v>72686</v>
      </c>
      <c r="Q1007" s="68">
        <v>72686</v>
      </c>
      <c r="R1007" s="72" t="s">
        <v>6037</v>
      </c>
      <c r="S1007" s="72" t="s">
        <v>6038</v>
      </c>
      <c r="T1007" s="70">
        <f>IF(Exts[cTB52]=DATE(2099,1,1), 0, IF(Exts[minV]&gt;52, 1, 2))</f>
        <v>0</v>
      </c>
      <c r="U1007" s="69">
        <f t="shared" si="32"/>
        <v>0</v>
      </c>
      <c r="V1007" s="69">
        <f>IF(Exts[cTB60]=DATE(2099,1,1), 0, IF(Exts[minV]&gt;60.9, 1, 2))</f>
        <v>0</v>
      </c>
      <c r="W1007" s="70">
        <f>IF(Exts[cTB61-67]=DATE(2099,1,1), 0, IF(Exts[minV]&gt;67.9, 1, 2))</f>
        <v>0</v>
      </c>
      <c r="X1007" s="70">
        <f>IF( OR( Exts[cTB68]=DATE(2099,1,1), Exts[Mext]=0 ), 0, IF( OR( Exts[maxV]&lt;68, Exts[minV]&gt;68 ), 2, 3)  )</f>
        <v>0</v>
      </c>
      <c r="Y1007" s="71">
        <f>IF(SUBTOTAL(3,Exts[avgusers]),Exts[avgusers],0)</f>
        <v>1</v>
      </c>
      <c r="Z1007" s="69">
        <f ca="1">IF(SUBTOTAL(3,Exts[CurVersion]),TODAY()-Exts[CurVersion],0)</f>
        <v>2659</v>
      </c>
      <c r="AA1007" s="69">
        <f>IF(Exts[cTB52]=DATE(2099,1,1), 0, Exts[cTB52]-$AA$6)</f>
        <v>0</v>
      </c>
      <c r="AB1007" s="69">
        <f>IF(Exts[[#This Row],[cTB60]]=DATE(2099,1,1), 0, Exts[[#This Row],[cTB60]]-$AA$7)</f>
        <v>0</v>
      </c>
      <c r="AC1007" s="69">
        <f>IF(Exts[[#This Row],[cTB68]]=DATE(2099,1,1), 0, Exts[[#This Row],[cTB68]]-$AA$8)</f>
        <v>0</v>
      </c>
      <c r="AD1007" s="70">
        <f t="shared" si="33"/>
        <v>989</v>
      </c>
      <c r="AE1007" s="70"/>
      <c r="AF1007" s="70">
        <f>IF(Exts[[#This Row],[OID]], INDEX( Exts[], MATCH(Exts[[#This Row],[OID]],Exts[ID],0), MATCH("avgusers", Exts[#Headers],0) )+1, Exts[[#This Row],[avgusers]])</f>
        <v>1</v>
      </c>
      <c r="AG1007" s="70"/>
      <c r="AH1007" s="70"/>
      <c r="AI1007" s="70"/>
    </row>
    <row r="1008" spans="1:35" x14ac:dyDescent="0.35">
      <c r="A1008" s="72">
        <v>376384</v>
      </c>
      <c r="B1008" s="72" t="s">
        <v>2222</v>
      </c>
      <c r="C1008" s="72">
        <v>1</v>
      </c>
      <c r="D1008" s="72">
        <v>24</v>
      </c>
      <c r="E1008" s="68">
        <v>42501</v>
      </c>
      <c r="F1008" s="72">
        <v>8</v>
      </c>
      <c r="G1008" s="72">
        <v>58</v>
      </c>
      <c r="H1008" s="72">
        <v>0</v>
      </c>
      <c r="I1008" s="72">
        <v>1</v>
      </c>
      <c r="J1008" s="72" t="s">
        <v>324</v>
      </c>
      <c r="K1008" s="72">
        <v>5379973</v>
      </c>
      <c r="L1008" s="72"/>
      <c r="M1008" s="72"/>
      <c r="N1008" s="68">
        <v>42500</v>
      </c>
      <c r="O1008" s="68">
        <v>72686</v>
      </c>
      <c r="P1008" s="68">
        <v>72686</v>
      </c>
      <c r="Q1008" s="68">
        <v>72686</v>
      </c>
      <c r="R1008" s="72" t="s">
        <v>6042</v>
      </c>
      <c r="S1008" s="72" t="s">
        <v>6043</v>
      </c>
      <c r="T1008" s="70">
        <f>IF(Exts[cTB52]=DATE(2099,1,1), 0, IF(Exts[minV]&gt;52, 1, 2))</f>
        <v>2</v>
      </c>
      <c r="U1008" s="69">
        <f t="shared" si="32"/>
        <v>1</v>
      </c>
      <c r="V1008" s="69">
        <f>IF(Exts[cTB60]=DATE(2099,1,1), 0, IF(Exts[minV]&gt;60.9, 1, 2))</f>
        <v>0</v>
      </c>
      <c r="W1008" s="70">
        <f>IF(Exts[cTB61-67]=DATE(2099,1,1), 0, IF(Exts[minV]&gt;67.9, 1, 2))</f>
        <v>0</v>
      </c>
      <c r="X1008" s="70">
        <f>IF( OR( Exts[cTB68]=DATE(2099,1,1), Exts[Mext]=0 ), 0, IF( OR( Exts[maxV]&lt;68, Exts[minV]&gt;68 ), 2, 3)  )</f>
        <v>0</v>
      </c>
      <c r="Y1008" s="71">
        <f>IF(SUBTOTAL(3,Exts[avgusers]),Exts[avgusers],0)</f>
        <v>1</v>
      </c>
      <c r="Z1008" s="69">
        <f ca="1">IF(SUBTOTAL(3,Exts[CurVersion]),TODAY()-Exts[CurVersion],0)</f>
        <v>1224</v>
      </c>
      <c r="AA1008" s="69">
        <f>IF(Exts[cTB52]=DATE(2099,1,1), 0, Exts[cTB52]-$AA$6)</f>
        <v>-298</v>
      </c>
      <c r="AB1008" s="69">
        <f>IF(Exts[[#This Row],[cTB60]]=DATE(2099,1,1), 0, Exts[[#This Row],[cTB60]]-$AA$7)</f>
        <v>0</v>
      </c>
      <c r="AC1008" s="69">
        <f>IF(Exts[[#This Row],[cTB68]]=DATE(2099,1,1), 0, Exts[[#This Row],[cTB68]]-$AA$8)</f>
        <v>0</v>
      </c>
      <c r="AD1008" s="70">
        <f t="shared" si="33"/>
        <v>990</v>
      </c>
      <c r="AE1008" s="70"/>
      <c r="AF1008" s="70">
        <f>IF(Exts[[#This Row],[OID]], INDEX( Exts[], MATCH(Exts[[#This Row],[OID]],Exts[ID],0), MATCH("avgusers", Exts[#Headers],0) )+1, Exts[[#This Row],[avgusers]])</f>
        <v>1</v>
      </c>
      <c r="AG1008" s="70"/>
      <c r="AH1008" s="70"/>
      <c r="AI1008" s="70"/>
    </row>
    <row r="1009" spans="1:35" x14ac:dyDescent="0.35">
      <c r="A1009" s="72">
        <v>388911</v>
      </c>
      <c r="B1009" s="72" t="s">
        <v>1649</v>
      </c>
      <c r="C1009" s="72">
        <v>1</v>
      </c>
      <c r="D1009" s="72">
        <v>22</v>
      </c>
      <c r="E1009" s="68">
        <v>41320</v>
      </c>
      <c r="F1009" s="72">
        <v>14</v>
      </c>
      <c r="G1009" s="72">
        <v>31</v>
      </c>
      <c r="H1009" s="72">
        <v>0</v>
      </c>
      <c r="I1009" s="72">
        <v>1</v>
      </c>
      <c r="J1009" s="72" t="s">
        <v>1650</v>
      </c>
      <c r="K1009" s="72">
        <v>4551385</v>
      </c>
      <c r="L1009" s="72"/>
      <c r="M1009" s="72"/>
      <c r="N1009" s="68">
        <v>72686</v>
      </c>
      <c r="O1009" s="68">
        <v>72686</v>
      </c>
      <c r="P1009" s="68">
        <v>72686</v>
      </c>
      <c r="Q1009" s="68">
        <v>72686</v>
      </c>
      <c r="R1009" s="72" t="s">
        <v>6067</v>
      </c>
      <c r="S1009" s="72" t="s">
        <v>3058</v>
      </c>
      <c r="T1009" s="70">
        <f>IF(Exts[cTB52]=DATE(2099,1,1), 0, IF(Exts[minV]&gt;52, 1, 2))</f>
        <v>0</v>
      </c>
      <c r="U1009" s="69">
        <f t="shared" si="32"/>
        <v>0</v>
      </c>
      <c r="V1009" s="69">
        <f>IF(Exts[cTB60]=DATE(2099,1,1), 0, IF(Exts[minV]&gt;60.9, 1, 2))</f>
        <v>0</v>
      </c>
      <c r="W1009" s="70">
        <f>IF(Exts[cTB61-67]=DATE(2099,1,1), 0, IF(Exts[minV]&gt;67.9, 1, 2))</f>
        <v>0</v>
      </c>
      <c r="X1009" s="70">
        <f>IF( OR( Exts[cTB68]=DATE(2099,1,1), Exts[Mext]=0 ), 0, IF( OR( Exts[maxV]&lt;68, Exts[minV]&gt;68 ), 2, 3)  )</f>
        <v>0</v>
      </c>
      <c r="Y1009" s="71">
        <f>IF(SUBTOTAL(3,Exts[avgusers]),Exts[avgusers],0)</f>
        <v>1</v>
      </c>
      <c r="Z1009" s="69">
        <f ca="1">IF(SUBTOTAL(3,Exts[CurVersion]),TODAY()-Exts[CurVersion],0)</f>
        <v>2405</v>
      </c>
      <c r="AA1009" s="69">
        <f>IF(Exts[cTB52]=DATE(2099,1,1), 0, Exts[cTB52]-$AA$6)</f>
        <v>0</v>
      </c>
      <c r="AB1009" s="69">
        <f>IF(Exts[[#This Row],[cTB60]]=DATE(2099,1,1), 0, Exts[[#This Row],[cTB60]]-$AA$7)</f>
        <v>0</v>
      </c>
      <c r="AC1009" s="69">
        <f>IF(Exts[[#This Row],[cTB68]]=DATE(2099,1,1), 0, Exts[[#This Row],[cTB68]]-$AA$8)</f>
        <v>0</v>
      </c>
      <c r="AD1009" s="70">
        <f t="shared" si="33"/>
        <v>991</v>
      </c>
      <c r="AE1009" s="70"/>
      <c r="AF1009" s="70">
        <f>IF(Exts[[#This Row],[OID]], INDEX( Exts[], MATCH(Exts[[#This Row],[OID]],Exts[ID],0), MATCH("avgusers", Exts[#Headers],0) )+1, Exts[[#This Row],[avgusers]])</f>
        <v>1</v>
      </c>
      <c r="AG1009" s="70"/>
      <c r="AH1009" s="70"/>
      <c r="AI1009" s="70"/>
    </row>
    <row r="1010" spans="1:35" x14ac:dyDescent="0.35">
      <c r="A1010" s="72">
        <v>391555</v>
      </c>
      <c r="B1010" s="72" t="s">
        <v>1623</v>
      </c>
      <c r="C1010" s="72">
        <v>1</v>
      </c>
      <c r="D1010" s="72">
        <v>28</v>
      </c>
      <c r="E1010" s="68">
        <v>41150</v>
      </c>
      <c r="F1010" s="72">
        <v>5</v>
      </c>
      <c r="G1010" s="72">
        <v>24</v>
      </c>
      <c r="H1010" s="72">
        <v>0</v>
      </c>
      <c r="I1010" s="72">
        <v>1</v>
      </c>
      <c r="J1010" s="72" t="s">
        <v>1469</v>
      </c>
      <c r="K1010" s="72">
        <v>5647196</v>
      </c>
      <c r="L1010" s="72"/>
      <c r="M1010" s="72"/>
      <c r="N1010" s="68">
        <v>72686</v>
      </c>
      <c r="O1010" s="68">
        <v>72686</v>
      </c>
      <c r="P1010" s="68">
        <v>72686</v>
      </c>
      <c r="Q1010" s="68">
        <v>72686</v>
      </c>
      <c r="R1010" s="72" t="s">
        <v>6074</v>
      </c>
      <c r="S1010" s="72" t="s">
        <v>3058</v>
      </c>
      <c r="T1010" s="70">
        <f>IF(Exts[cTB52]=DATE(2099,1,1), 0, IF(Exts[minV]&gt;52, 1, 2))</f>
        <v>0</v>
      </c>
      <c r="U1010" s="69">
        <f t="shared" si="32"/>
        <v>0</v>
      </c>
      <c r="V1010" s="69">
        <f>IF(Exts[cTB60]=DATE(2099,1,1), 0, IF(Exts[minV]&gt;60.9, 1, 2))</f>
        <v>0</v>
      </c>
      <c r="W1010" s="70">
        <f>IF(Exts[cTB61-67]=DATE(2099,1,1), 0, IF(Exts[minV]&gt;67.9, 1, 2))</f>
        <v>0</v>
      </c>
      <c r="X1010" s="70">
        <f>IF( OR( Exts[cTB68]=DATE(2099,1,1), Exts[Mext]=0 ), 0, IF( OR( Exts[maxV]&lt;68, Exts[minV]&gt;68 ), 2, 3)  )</f>
        <v>0</v>
      </c>
      <c r="Y1010" s="71">
        <f>IF(SUBTOTAL(3,Exts[avgusers]),Exts[avgusers],0)</f>
        <v>1</v>
      </c>
      <c r="Z1010" s="69">
        <f ca="1">IF(SUBTOTAL(3,Exts[CurVersion]),TODAY()-Exts[CurVersion],0)</f>
        <v>2575</v>
      </c>
      <c r="AA1010" s="69">
        <f>IF(Exts[cTB52]=DATE(2099,1,1), 0, Exts[cTB52]-$AA$6)</f>
        <v>0</v>
      </c>
      <c r="AB1010" s="69">
        <f>IF(Exts[[#This Row],[cTB60]]=DATE(2099,1,1), 0, Exts[[#This Row],[cTB60]]-$AA$7)</f>
        <v>0</v>
      </c>
      <c r="AC1010" s="69">
        <f>IF(Exts[[#This Row],[cTB68]]=DATE(2099,1,1), 0, Exts[[#This Row],[cTB68]]-$AA$8)</f>
        <v>0</v>
      </c>
      <c r="AD1010" s="70">
        <f t="shared" si="33"/>
        <v>992</v>
      </c>
      <c r="AE1010" s="70"/>
      <c r="AF1010" s="70">
        <f>IF(Exts[[#This Row],[OID]], INDEX( Exts[], MATCH(Exts[[#This Row],[OID]],Exts[ID],0), MATCH("avgusers", Exts[#Headers],0) )+1, Exts[[#This Row],[avgusers]])</f>
        <v>1</v>
      </c>
      <c r="AG1010" s="70"/>
      <c r="AH1010" s="70"/>
      <c r="AI1010" s="70"/>
    </row>
    <row r="1011" spans="1:35" x14ac:dyDescent="0.35">
      <c r="A1011" s="72">
        <v>392787</v>
      </c>
      <c r="B1011" s="72" t="s">
        <v>1571</v>
      </c>
      <c r="C1011" s="72">
        <v>1</v>
      </c>
      <c r="D1011" s="72">
        <v>23</v>
      </c>
      <c r="E1011" s="68">
        <v>41843</v>
      </c>
      <c r="F1011" s="72">
        <v>24</v>
      </c>
      <c r="G1011" s="72">
        <v>31</v>
      </c>
      <c r="H1011" s="72">
        <v>0</v>
      </c>
      <c r="I1011" s="72">
        <v>1</v>
      </c>
      <c r="J1011" s="72" t="s">
        <v>1572</v>
      </c>
      <c r="K1011" s="72">
        <v>5668911</v>
      </c>
      <c r="L1011" s="72"/>
      <c r="M1011" s="72"/>
      <c r="N1011" s="68">
        <v>72686</v>
      </c>
      <c r="O1011" s="68">
        <v>72686</v>
      </c>
      <c r="P1011" s="68">
        <v>72686</v>
      </c>
      <c r="Q1011" s="68">
        <v>72686</v>
      </c>
      <c r="R1011" s="72" t="s">
        <v>6076</v>
      </c>
      <c r="S1011" s="72" t="s">
        <v>3058</v>
      </c>
      <c r="T1011" s="70">
        <f>IF(Exts[cTB52]=DATE(2099,1,1), 0, IF(Exts[minV]&gt;52, 1, 2))</f>
        <v>0</v>
      </c>
      <c r="U1011" s="69">
        <f t="shared" si="32"/>
        <v>0</v>
      </c>
      <c r="V1011" s="69">
        <f>IF(Exts[cTB60]=DATE(2099,1,1), 0, IF(Exts[minV]&gt;60.9, 1, 2))</f>
        <v>0</v>
      </c>
      <c r="W1011" s="70">
        <f>IF(Exts[cTB61-67]=DATE(2099,1,1), 0, IF(Exts[minV]&gt;67.9, 1, 2))</f>
        <v>0</v>
      </c>
      <c r="X1011" s="70">
        <f>IF( OR( Exts[cTB68]=DATE(2099,1,1), Exts[Mext]=0 ), 0, IF( OR( Exts[maxV]&lt;68, Exts[minV]&gt;68 ), 2, 3)  )</f>
        <v>0</v>
      </c>
      <c r="Y1011" s="71">
        <f>IF(SUBTOTAL(3,Exts[avgusers]),Exts[avgusers],0)</f>
        <v>1</v>
      </c>
      <c r="Z1011" s="69">
        <f ca="1">IF(SUBTOTAL(3,Exts[CurVersion]),TODAY()-Exts[CurVersion],0)</f>
        <v>1882</v>
      </c>
      <c r="AA1011" s="69">
        <f>IF(Exts[cTB52]=DATE(2099,1,1), 0, Exts[cTB52]-$AA$6)</f>
        <v>0</v>
      </c>
      <c r="AB1011" s="69">
        <f>IF(Exts[[#This Row],[cTB60]]=DATE(2099,1,1), 0, Exts[[#This Row],[cTB60]]-$AA$7)</f>
        <v>0</v>
      </c>
      <c r="AC1011" s="69">
        <f>IF(Exts[[#This Row],[cTB68]]=DATE(2099,1,1), 0, Exts[[#This Row],[cTB68]]-$AA$8)</f>
        <v>0</v>
      </c>
      <c r="AD1011" s="70">
        <f t="shared" si="33"/>
        <v>993</v>
      </c>
      <c r="AE1011" s="70"/>
      <c r="AF1011" s="70">
        <f>IF(Exts[[#This Row],[OID]], INDEX( Exts[], MATCH(Exts[[#This Row],[OID]],Exts[ID],0), MATCH("avgusers", Exts[#Headers],0) )+1, Exts[[#This Row],[avgusers]])</f>
        <v>1</v>
      </c>
      <c r="AG1011" s="70"/>
      <c r="AH1011" s="70"/>
      <c r="AI1011" s="70"/>
    </row>
    <row r="1012" spans="1:35" x14ac:dyDescent="0.35">
      <c r="A1012" s="72">
        <v>395384</v>
      </c>
      <c r="B1012" s="72" t="s">
        <v>1567</v>
      </c>
      <c r="C1012" s="72">
        <v>1</v>
      </c>
      <c r="D1012" s="72">
        <v>24</v>
      </c>
      <c r="E1012" s="68">
        <v>43415</v>
      </c>
      <c r="F1012" s="72">
        <v>17</v>
      </c>
      <c r="G1012" s="72">
        <v>52</v>
      </c>
      <c r="H1012" s="72">
        <v>0</v>
      </c>
      <c r="I1012" s="72">
        <v>1</v>
      </c>
      <c r="J1012" s="72" t="s">
        <v>76</v>
      </c>
      <c r="K1012" s="72">
        <v>182999</v>
      </c>
      <c r="L1012" s="72"/>
      <c r="M1012" s="72"/>
      <c r="N1012" s="68">
        <v>43412</v>
      </c>
      <c r="O1012" s="68">
        <v>72686</v>
      </c>
      <c r="P1012" s="68">
        <v>72686</v>
      </c>
      <c r="Q1012" s="68">
        <v>72686</v>
      </c>
      <c r="R1012" s="72" t="s">
        <v>6083</v>
      </c>
      <c r="S1012" s="72" t="s">
        <v>6084</v>
      </c>
      <c r="T1012" s="70">
        <f>IF(Exts[cTB52]=DATE(2099,1,1), 0, IF(Exts[minV]&gt;52, 1, 2))</f>
        <v>2</v>
      </c>
      <c r="U1012" s="69">
        <f t="shared" si="32"/>
        <v>0</v>
      </c>
      <c r="V1012" s="69">
        <f>IF(Exts[cTB60]=DATE(2099,1,1), 0, IF(Exts[minV]&gt;60.9, 1, 2))</f>
        <v>0</v>
      </c>
      <c r="W1012" s="70">
        <f>IF(Exts[cTB61-67]=DATE(2099,1,1), 0, IF(Exts[minV]&gt;67.9, 1, 2))</f>
        <v>0</v>
      </c>
      <c r="X1012" s="70">
        <f>IF( OR( Exts[cTB68]=DATE(2099,1,1), Exts[Mext]=0 ), 0, IF( OR( Exts[maxV]&lt;68, Exts[minV]&gt;68 ), 2, 3)  )</f>
        <v>0</v>
      </c>
      <c r="Y1012" s="71">
        <f>IF(SUBTOTAL(3,Exts[avgusers]),Exts[avgusers],0)</f>
        <v>1</v>
      </c>
      <c r="Z1012" s="69">
        <f ca="1">IF(SUBTOTAL(3,Exts[CurVersion]),TODAY()-Exts[CurVersion],0)</f>
        <v>310</v>
      </c>
      <c r="AA1012" s="69">
        <f>IF(Exts[cTB52]=DATE(2099,1,1), 0, Exts[cTB52]-$AA$6)</f>
        <v>614</v>
      </c>
      <c r="AB1012" s="69">
        <f>IF(Exts[[#This Row],[cTB60]]=DATE(2099,1,1), 0, Exts[[#This Row],[cTB60]]-$AA$7)</f>
        <v>0</v>
      </c>
      <c r="AC1012" s="69">
        <f>IF(Exts[[#This Row],[cTB68]]=DATE(2099,1,1), 0, Exts[[#This Row],[cTB68]]-$AA$8)</f>
        <v>0</v>
      </c>
      <c r="AD1012" s="70">
        <f t="shared" si="33"/>
        <v>994</v>
      </c>
      <c r="AE1012" s="70"/>
      <c r="AF1012" s="70">
        <f>IF(Exts[[#This Row],[OID]], INDEX( Exts[], MATCH(Exts[[#This Row],[OID]],Exts[ID],0), MATCH("avgusers", Exts[#Headers],0) )+1, Exts[[#This Row],[avgusers]])</f>
        <v>1</v>
      </c>
      <c r="AG1012" s="70"/>
      <c r="AH1012" s="70"/>
      <c r="AI1012" s="70"/>
    </row>
    <row r="1013" spans="1:35" x14ac:dyDescent="0.35">
      <c r="A1013" s="72">
        <v>411806</v>
      </c>
      <c r="B1013" s="72" t="s">
        <v>750</v>
      </c>
      <c r="C1013" s="72">
        <v>1</v>
      </c>
      <c r="D1013" s="72">
        <v>373</v>
      </c>
      <c r="E1013" s="68">
        <v>42515</v>
      </c>
      <c r="F1013" s="72">
        <v>0.3</v>
      </c>
      <c r="G1013" s="72">
        <v>53</v>
      </c>
      <c r="H1013" s="72">
        <v>1</v>
      </c>
      <c r="I1013" s="72">
        <v>1</v>
      </c>
      <c r="J1013" s="72" t="s">
        <v>378</v>
      </c>
      <c r="K1013" s="72">
        <v>6758252</v>
      </c>
      <c r="L1013" s="72"/>
      <c r="M1013" s="72"/>
      <c r="N1013" s="68">
        <v>42514</v>
      </c>
      <c r="O1013" s="68">
        <v>72686</v>
      </c>
      <c r="P1013" s="68">
        <v>72686</v>
      </c>
      <c r="Q1013" s="68">
        <v>72686</v>
      </c>
      <c r="R1013" s="72" t="s">
        <v>6134</v>
      </c>
      <c r="S1013" s="72" t="s">
        <v>6135</v>
      </c>
      <c r="T1013" s="70">
        <f>IF(Exts[cTB52]=DATE(2099,1,1), 0, IF(Exts[minV]&gt;52, 1, 2))</f>
        <v>2</v>
      </c>
      <c r="U1013" s="69">
        <f t="shared" si="32"/>
        <v>0</v>
      </c>
      <c r="V1013" s="69">
        <f>IF(Exts[cTB60]=DATE(2099,1,1), 0, IF(Exts[minV]&gt;60.9, 1, 2))</f>
        <v>0</v>
      </c>
      <c r="W1013" s="70">
        <f>IF(Exts[cTB61-67]=DATE(2099,1,1), 0, IF(Exts[minV]&gt;67.9, 1, 2))</f>
        <v>0</v>
      </c>
      <c r="X1013" s="70">
        <f>IF( OR( Exts[cTB68]=DATE(2099,1,1), Exts[Mext]=0 ), 0, IF( OR( Exts[maxV]&lt;68, Exts[minV]&gt;68 ), 2, 3)  )</f>
        <v>0</v>
      </c>
      <c r="Y1013" s="71">
        <f>IF(SUBTOTAL(3,Exts[avgusers]),Exts[avgusers],0)</f>
        <v>1</v>
      </c>
      <c r="Z1013" s="69">
        <f ca="1">IF(SUBTOTAL(3,Exts[CurVersion]),TODAY()-Exts[CurVersion],0)</f>
        <v>1210</v>
      </c>
      <c r="AA1013" s="69">
        <f>IF(Exts[cTB52]=DATE(2099,1,1), 0, Exts[cTB52]-$AA$6)</f>
        <v>-284</v>
      </c>
      <c r="AB1013" s="69">
        <f>IF(Exts[[#This Row],[cTB60]]=DATE(2099,1,1), 0, Exts[[#This Row],[cTB60]]-$AA$7)</f>
        <v>0</v>
      </c>
      <c r="AC1013" s="69">
        <f>IF(Exts[[#This Row],[cTB68]]=DATE(2099,1,1), 0, Exts[[#This Row],[cTB68]]-$AA$8)</f>
        <v>0</v>
      </c>
      <c r="AD1013" s="70">
        <f t="shared" si="33"/>
        <v>995</v>
      </c>
      <c r="AE1013" s="70"/>
      <c r="AF1013" s="70">
        <f>IF(Exts[[#This Row],[OID]], INDEX( Exts[], MATCH(Exts[[#This Row],[OID]],Exts[ID],0), MATCH("avgusers", Exts[#Headers],0) )+1, Exts[[#This Row],[avgusers]])</f>
        <v>1</v>
      </c>
      <c r="AG1013" s="70"/>
      <c r="AH1013" s="70"/>
      <c r="AI1013" s="70"/>
    </row>
    <row r="1014" spans="1:35" x14ac:dyDescent="0.35">
      <c r="A1014" s="72">
        <v>437252</v>
      </c>
      <c r="B1014" s="72" t="s">
        <v>1547</v>
      </c>
      <c r="C1014" s="72">
        <v>1</v>
      </c>
      <c r="D1014" s="72">
        <v>26</v>
      </c>
      <c r="E1014" s="68">
        <v>41404</v>
      </c>
      <c r="F1014" s="72">
        <v>13</v>
      </c>
      <c r="G1014" s="72">
        <v>31</v>
      </c>
      <c r="H1014" s="72">
        <v>0</v>
      </c>
      <c r="I1014" s="72">
        <v>1</v>
      </c>
      <c r="J1014" s="72" t="s">
        <v>1548</v>
      </c>
      <c r="K1014" s="72">
        <v>6886452</v>
      </c>
      <c r="L1014" s="72"/>
      <c r="M1014" s="72"/>
      <c r="N1014" s="68">
        <v>72686</v>
      </c>
      <c r="O1014" s="68">
        <v>72686</v>
      </c>
      <c r="P1014" s="68">
        <v>72686</v>
      </c>
      <c r="Q1014" s="68">
        <v>72686</v>
      </c>
      <c r="R1014" s="72" t="s">
        <v>6181</v>
      </c>
      <c r="S1014" s="72" t="s">
        <v>3058</v>
      </c>
      <c r="T1014" s="70">
        <f>IF(Exts[cTB52]=DATE(2099,1,1), 0, IF(Exts[minV]&gt;52, 1, 2))</f>
        <v>0</v>
      </c>
      <c r="U1014" s="69">
        <f t="shared" si="32"/>
        <v>0</v>
      </c>
      <c r="V1014" s="69">
        <f>IF(Exts[cTB60]=DATE(2099,1,1), 0, IF(Exts[minV]&gt;60.9, 1, 2))</f>
        <v>0</v>
      </c>
      <c r="W1014" s="70">
        <f>IF(Exts[cTB61-67]=DATE(2099,1,1), 0, IF(Exts[minV]&gt;67.9, 1, 2))</f>
        <v>0</v>
      </c>
      <c r="X1014" s="70">
        <f>IF( OR( Exts[cTB68]=DATE(2099,1,1), Exts[Mext]=0 ), 0, IF( OR( Exts[maxV]&lt;68, Exts[minV]&gt;68 ), 2, 3)  )</f>
        <v>0</v>
      </c>
      <c r="Y1014" s="71">
        <f>IF(SUBTOTAL(3,Exts[avgusers]),Exts[avgusers],0)</f>
        <v>1</v>
      </c>
      <c r="Z1014" s="69">
        <f ca="1">IF(SUBTOTAL(3,Exts[CurVersion]),TODAY()-Exts[CurVersion],0)</f>
        <v>2321</v>
      </c>
      <c r="AA1014" s="69">
        <f>IF(Exts[cTB52]=DATE(2099,1,1), 0, Exts[cTB52]-$AA$6)</f>
        <v>0</v>
      </c>
      <c r="AB1014" s="69">
        <f>IF(Exts[[#This Row],[cTB60]]=DATE(2099,1,1), 0, Exts[[#This Row],[cTB60]]-$AA$7)</f>
        <v>0</v>
      </c>
      <c r="AC1014" s="69">
        <f>IF(Exts[[#This Row],[cTB68]]=DATE(2099,1,1), 0, Exts[[#This Row],[cTB68]]-$AA$8)</f>
        <v>0</v>
      </c>
      <c r="AD1014" s="70">
        <f t="shared" si="33"/>
        <v>996</v>
      </c>
      <c r="AE1014" s="70"/>
      <c r="AF1014" s="70">
        <f>IF(Exts[[#This Row],[OID]], INDEX( Exts[], MATCH(Exts[[#This Row],[OID]],Exts[ID],0), MATCH("avgusers", Exts[#Headers],0) )+1, Exts[[#This Row],[avgusers]])</f>
        <v>1</v>
      </c>
      <c r="AG1014" s="70"/>
      <c r="AH1014" s="70"/>
      <c r="AI1014" s="70"/>
    </row>
    <row r="1015" spans="1:35" x14ac:dyDescent="0.35">
      <c r="A1015" s="72">
        <v>441910</v>
      </c>
      <c r="B1015" s="72" t="s">
        <v>1545</v>
      </c>
      <c r="C1015" s="72">
        <v>1</v>
      </c>
      <c r="D1015" s="72">
        <v>26</v>
      </c>
      <c r="E1015" s="68">
        <v>41431</v>
      </c>
      <c r="F1015" s="72">
        <v>17</v>
      </c>
      <c r="G1015" s="72">
        <v>17</v>
      </c>
      <c r="H1015" s="72">
        <v>0</v>
      </c>
      <c r="I1015" s="72">
        <v>1</v>
      </c>
      <c r="J1015" s="72" t="s">
        <v>1546</v>
      </c>
      <c r="K1015" s="72">
        <v>9968776</v>
      </c>
      <c r="L1015" s="72"/>
      <c r="M1015" s="72"/>
      <c r="N1015" s="68">
        <v>72686</v>
      </c>
      <c r="O1015" s="68">
        <v>72686</v>
      </c>
      <c r="P1015" s="68">
        <v>72686</v>
      </c>
      <c r="Q1015" s="68">
        <v>72686</v>
      </c>
      <c r="R1015" s="72" t="s">
        <v>6188</v>
      </c>
      <c r="S1015" s="72" t="s">
        <v>3058</v>
      </c>
      <c r="T1015" s="70">
        <f>IF(Exts[cTB52]=DATE(2099,1,1), 0, IF(Exts[minV]&gt;52, 1, 2))</f>
        <v>0</v>
      </c>
      <c r="U1015" s="69">
        <f t="shared" si="32"/>
        <v>0</v>
      </c>
      <c r="V1015" s="69">
        <f>IF(Exts[cTB60]=DATE(2099,1,1), 0, IF(Exts[minV]&gt;60.9, 1, 2))</f>
        <v>0</v>
      </c>
      <c r="W1015" s="70">
        <f>IF(Exts[cTB61-67]=DATE(2099,1,1), 0, IF(Exts[minV]&gt;67.9, 1, 2))</f>
        <v>0</v>
      </c>
      <c r="X1015" s="70">
        <f>IF( OR( Exts[cTB68]=DATE(2099,1,1), Exts[Mext]=0 ), 0, IF( OR( Exts[maxV]&lt;68, Exts[minV]&gt;68 ), 2, 3)  )</f>
        <v>0</v>
      </c>
      <c r="Y1015" s="71">
        <f>IF(SUBTOTAL(3,Exts[avgusers]),Exts[avgusers],0)</f>
        <v>1</v>
      </c>
      <c r="Z1015" s="69">
        <f ca="1">IF(SUBTOTAL(3,Exts[CurVersion]),TODAY()-Exts[CurVersion],0)</f>
        <v>2294</v>
      </c>
      <c r="AA1015" s="69">
        <f>IF(Exts[cTB52]=DATE(2099,1,1), 0, Exts[cTB52]-$AA$6)</f>
        <v>0</v>
      </c>
      <c r="AB1015" s="69">
        <f>IF(Exts[[#This Row],[cTB60]]=DATE(2099,1,1), 0, Exts[[#This Row],[cTB60]]-$AA$7)</f>
        <v>0</v>
      </c>
      <c r="AC1015" s="69">
        <f>IF(Exts[[#This Row],[cTB68]]=DATE(2099,1,1), 0, Exts[[#This Row],[cTB68]]-$AA$8)</f>
        <v>0</v>
      </c>
      <c r="AD1015" s="70">
        <f t="shared" si="33"/>
        <v>997</v>
      </c>
      <c r="AE1015" s="70"/>
      <c r="AF1015" s="70">
        <f>IF(Exts[[#This Row],[OID]], INDEX( Exts[], MATCH(Exts[[#This Row],[OID]],Exts[ID],0), MATCH("avgusers", Exts[#Headers],0) )+1, Exts[[#This Row],[avgusers]])</f>
        <v>1</v>
      </c>
      <c r="AG1015" s="70"/>
      <c r="AH1015" s="70"/>
      <c r="AI1015" s="70"/>
    </row>
    <row r="1016" spans="1:35" x14ac:dyDescent="0.35">
      <c r="A1016" s="72">
        <v>456526</v>
      </c>
      <c r="B1016" s="72" t="s">
        <v>1638</v>
      </c>
      <c r="C1016" s="72">
        <v>1</v>
      </c>
      <c r="D1016" s="72">
        <v>24</v>
      </c>
      <c r="E1016" s="68">
        <v>41490</v>
      </c>
      <c r="F1016" s="72">
        <v>1.5</v>
      </c>
      <c r="G1016" s="72">
        <v>31</v>
      </c>
      <c r="H1016" s="72">
        <v>0</v>
      </c>
      <c r="I1016" s="72">
        <v>1</v>
      </c>
      <c r="J1016" s="72" t="s">
        <v>1639</v>
      </c>
      <c r="K1016" s="72">
        <v>10169310</v>
      </c>
      <c r="L1016" s="72"/>
      <c r="M1016" s="72"/>
      <c r="N1016" s="68">
        <v>72686</v>
      </c>
      <c r="O1016" s="68">
        <v>72686</v>
      </c>
      <c r="P1016" s="68">
        <v>72686</v>
      </c>
      <c r="Q1016" s="68">
        <v>72686</v>
      </c>
      <c r="R1016" s="72" t="s">
        <v>6210</v>
      </c>
      <c r="S1016" s="72" t="s">
        <v>6211</v>
      </c>
      <c r="T1016" s="70">
        <f>IF(Exts[cTB52]=DATE(2099,1,1), 0, IF(Exts[minV]&gt;52, 1, 2))</f>
        <v>0</v>
      </c>
      <c r="U1016" s="69">
        <f t="shared" si="32"/>
        <v>0</v>
      </c>
      <c r="V1016" s="69">
        <f>IF(Exts[cTB60]=DATE(2099,1,1), 0, IF(Exts[minV]&gt;60.9, 1, 2))</f>
        <v>0</v>
      </c>
      <c r="W1016" s="70">
        <f>IF(Exts[cTB61-67]=DATE(2099,1,1), 0, IF(Exts[minV]&gt;67.9, 1, 2))</f>
        <v>0</v>
      </c>
      <c r="X1016" s="70">
        <f>IF( OR( Exts[cTB68]=DATE(2099,1,1), Exts[Mext]=0 ), 0, IF( OR( Exts[maxV]&lt;68, Exts[minV]&gt;68 ), 2, 3)  )</f>
        <v>0</v>
      </c>
      <c r="Y1016" s="71">
        <f>IF(SUBTOTAL(3,Exts[avgusers]),Exts[avgusers],0)</f>
        <v>1</v>
      </c>
      <c r="Z1016" s="69">
        <f ca="1">IF(SUBTOTAL(3,Exts[CurVersion]),TODAY()-Exts[CurVersion],0)</f>
        <v>2235</v>
      </c>
      <c r="AA1016" s="69">
        <f>IF(Exts[cTB52]=DATE(2099,1,1), 0, Exts[cTB52]-$AA$6)</f>
        <v>0</v>
      </c>
      <c r="AB1016" s="69">
        <f>IF(Exts[[#This Row],[cTB60]]=DATE(2099,1,1), 0, Exts[[#This Row],[cTB60]]-$AA$7)</f>
        <v>0</v>
      </c>
      <c r="AC1016" s="69">
        <f>IF(Exts[[#This Row],[cTB68]]=DATE(2099,1,1), 0, Exts[[#This Row],[cTB68]]-$AA$8)</f>
        <v>0</v>
      </c>
      <c r="AD1016" s="70">
        <f t="shared" si="33"/>
        <v>998</v>
      </c>
      <c r="AE1016" s="70"/>
      <c r="AF1016" s="70">
        <f>IF(Exts[[#This Row],[OID]], INDEX( Exts[], MATCH(Exts[[#This Row],[OID]],Exts[ID],0), MATCH("avgusers", Exts[#Headers],0) )+1, Exts[[#This Row],[avgusers]])</f>
        <v>1</v>
      </c>
      <c r="AG1016" s="70"/>
      <c r="AH1016" s="70"/>
      <c r="AI1016" s="70"/>
    </row>
    <row r="1017" spans="1:35" x14ac:dyDescent="0.35">
      <c r="A1017" s="72">
        <v>460351</v>
      </c>
      <c r="B1017" s="72" t="s">
        <v>760</v>
      </c>
      <c r="C1017" s="72">
        <v>1</v>
      </c>
      <c r="D1017" s="72">
        <v>63</v>
      </c>
      <c r="E1017" s="68">
        <v>42465</v>
      </c>
      <c r="F1017" s="72">
        <v>2</v>
      </c>
      <c r="G1017" s="72">
        <v>45</v>
      </c>
      <c r="H1017" s="72">
        <v>0</v>
      </c>
      <c r="I1017" s="72">
        <v>1</v>
      </c>
      <c r="J1017" s="72" t="s">
        <v>2246</v>
      </c>
      <c r="K1017" s="72">
        <v>162211</v>
      </c>
      <c r="L1017" s="72"/>
      <c r="M1017" s="72"/>
      <c r="N1017" s="68">
        <v>72686</v>
      </c>
      <c r="O1017" s="68">
        <v>72686</v>
      </c>
      <c r="P1017" s="68">
        <v>72686</v>
      </c>
      <c r="Q1017" s="68">
        <v>72686</v>
      </c>
      <c r="R1017" s="72" t="s">
        <v>6221</v>
      </c>
      <c r="S1017" s="72" t="s">
        <v>3058</v>
      </c>
      <c r="T1017" s="70">
        <f>IF(Exts[cTB52]=DATE(2099,1,1), 0, IF(Exts[minV]&gt;52, 1, 2))</f>
        <v>0</v>
      </c>
      <c r="U1017" s="69">
        <f t="shared" si="32"/>
        <v>0</v>
      </c>
      <c r="V1017" s="69">
        <f>IF(Exts[cTB60]=DATE(2099,1,1), 0, IF(Exts[minV]&gt;60.9, 1, 2))</f>
        <v>0</v>
      </c>
      <c r="W1017" s="70">
        <f>IF(Exts[cTB61-67]=DATE(2099,1,1), 0, IF(Exts[minV]&gt;67.9, 1, 2))</f>
        <v>0</v>
      </c>
      <c r="X1017" s="70">
        <f>IF( OR( Exts[cTB68]=DATE(2099,1,1), Exts[Mext]=0 ), 0, IF( OR( Exts[maxV]&lt;68, Exts[minV]&gt;68 ), 2, 3)  )</f>
        <v>0</v>
      </c>
      <c r="Y1017" s="71">
        <f>IF(SUBTOTAL(3,Exts[avgusers]),Exts[avgusers],0)</f>
        <v>1</v>
      </c>
      <c r="Z1017" s="69">
        <f ca="1">IF(SUBTOTAL(3,Exts[CurVersion]),TODAY()-Exts[CurVersion],0)</f>
        <v>1260</v>
      </c>
      <c r="AA1017" s="69">
        <f>IF(Exts[cTB52]=DATE(2099,1,1), 0, Exts[cTB52]-$AA$6)</f>
        <v>0</v>
      </c>
      <c r="AB1017" s="69">
        <f>IF(Exts[[#This Row],[cTB60]]=DATE(2099,1,1), 0, Exts[[#This Row],[cTB60]]-$AA$7)</f>
        <v>0</v>
      </c>
      <c r="AC1017" s="69">
        <f>IF(Exts[[#This Row],[cTB68]]=DATE(2099,1,1), 0, Exts[[#This Row],[cTB68]]-$AA$8)</f>
        <v>0</v>
      </c>
      <c r="AD1017" s="70">
        <f t="shared" si="33"/>
        <v>999</v>
      </c>
      <c r="AE1017" s="70"/>
      <c r="AF1017" s="70">
        <f>IF(Exts[[#This Row],[OID]], INDEX( Exts[], MATCH(Exts[[#This Row],[OID]],Exts[ID],0), MATCH("avgusers", Exts[#Headers],0) )+1, Exts[[#This Row],[avgusers]])</f>
        <v>1</v>
      </c>
      <c r="AG1017" s="70"/>
      <c r="AH1017" s="70"/>
      <c r="AI1017" s="70"/>
    </row>
    <row r="1018" spans="1:35" x14ac:dyDescent="0.35">
      <c r="A1018" s="72">
        <v>460859</v>
      </c>
      <c r="B1018" s="72" t="s">
        <v>1632</v>
      </c>
      <c r="C1018" s="72">
        <v>1</v>
      </c>
      <c r="D1018" s="72">
        <v>24</v>
      </c>
      <c r="E1018" s="68">
        <v>41571</v>
      </c>
      <c r="F1018" s="72">
        <v>3</v>
      </c>
      <c r="G1018" s="72">
        <v>31</v>
      </c>
      <c r="H1018" s="72">
        <v>0</v>
      </c>
      <c r="I1018" s="72">
        <v>1</v>
      </c>
      <c r="J1018" s="72" t="s">
        <v>1633</v>
      </c>
      <c r="K1018" s="72">
        <v>10227985</v>
      </c>
      <c r="L1018" s="72"/>
      <c r="M1018" s="72"/>
      <c r="N1018" s="68">
        <v>72686</v>
      </c>
      <c r="O1018" s="68">
        <v>72686</v>
      </c>
      <c r="P1018" s="68">
        <v>72686</v>
      </c>
      <c r="Q1018" s="68">
        <v>72686</v>
      </c>
      <c r="R1018" s="72" t="s">
        <v>6223</v>
      </c>
      <c r="S1018" s="72" t="s">
        <v>3058</v>
      </c>
      <c r="T1018" s="70">
        <f>IF(Exts[cTB52]=DATE(2099,1,1), 0, IF(Exts[minV]&gt;52, 1, 2))</f>
        <v>0</v>
      </c>
      <c r="U1018" s="69">
        <f t="shared" si="32"/>
        <v>0</v>
      </c>
      <c r="V1018" s="69">
        <f>IF(Exts[cTB60]=DATE(2099,1,1), 0, IF(Exts[minV]&gt;60.9, 1, 2))</f>
        <v>0</v>
      </c>
      <c r="W1018" s="70">
        <f>IF(Exts[cTB61-67]=DATE(2099,1,1), 0, IF(Exts[minV]&gt;67.9, 1, 2))</f>
        <v>0</v>
      </c>
      <c r="X1018" s="70">
        <f>IF( OR( Exts[cTB68]=DATE(2099,1,1), Exts[Mext]=0 ), 0, IF( OR( Exts[maxV]&lt;68, Exts[minV]&gt;68 ), 2, 3)  )</f>
        <v>0</v>
      </c>
      <c r="Y1018" s="71">
        <f>IF(SUBTOTAL(3,Exts[avgusers]),Exts[avgusers],0)</f>
        <v>1</v>
      </c>
      <c r="Z1018" s="69">
        <f ca="1">IF(SUBTOTAL(3,Exts[CurVersion]),TODAY()-Exts[CurVersion],0)</f>
        <v>2154</v>
      </c>
      <c r="AA1018" s="69">
        <f>IF(Exts[cTB52]=DATE(2099,1,1), 0, Exts[cTB52]-$AA$6)</f>
        <v>0</v>
      </c>
      <c r="AB1018" s="69">
        <f>IF(Exts[[#This Row],[cTB60]]=DATE(2099,1,1), 0, Exts[[#This Row],[cTB60]]-$AA$7)</f>
        <v>0</v>
      </c>
      <c r="AC1018" s="69">
        <f>IF(Exts[[#This Row],[cTB68]]=DATE(2099,1,1), 0, Exts[[#This Row],[cTB68]]-$AA$8)</f>
        <v>0</v>
      </c>
      <c r="AD1018" s="70">
        <f t="shared" si="33"/>
        <v>1000</v>
      </c>
      <c r="AE1018" s="70"/>
      <c r="AF1018" s="70">
        <f>IF(Exts[[#This Row],[OID]], INDEX( Exts[], MATCH(Exts[[#This Row],[OID]],Exts[ID],0), MATCH("avgusers", Exts[#Headers],0) )+1, Exts[[#This Row],[avgusers]])</f>
        <v>1</v>
      </c>
      <c r="AG1018" s="70"/>
      <c r="AH1018" s="70"/>
      <c r="AI1018" s="70"/>
    </row>
    <row r="1019" spans="1:35" x14ac:dyDescent="0.35">
      <c r="A1019" s="72">
        <v>469332</v>
      </c>
      <c r="B1019" s="72" t="s">
        <v>2053</v>
      </c>
      <c r="C1019" s="72">
        <v>1</v>
      </c>
      <c r="D1019" s="72">
        <v>21</v>
      </c>
      <c r="E1019" s="68">
        <v>41626</v>
      </c>
      <c r="F1019" s="72">
        <v>17</v>
      </c>
      <c r="G1019" s="72">
        <v>31</v>
      </c>
      <c r="H1019" s="72">
        <v>0</v>
      </c>
      <c r="I1019" s="72">
        <v>1</v>
      </c>
      <c r="J1019" s="72" t="s">
        <v>315</v>
      </c>
      <c r="K1019" s="72">
        <v>60697</v>
      </c>
      <c r="L1019" s="72"/>
      <c r="M1019" s="72"/>
      <c r="N1019" s="68">
        <v>72686</v>
      </c>
      <c r="O1019" s="68">
        <v>72686</v>
      </c>
      <c r="P1019" s="68">
        <v>72686</v>
      </c>
      <c r="Q1019" s="68">
        <v>72686</v>
      </c>
      <c r="R1019" s="72" t="s">
        <v>6238</v>
      </c>
      <c r="S1019" s="72" t="s">
        <v>6239</v>
      </c>
      <c r="T1019" s="70">
        <f>IF(Exts[cTB52]=DATE(2099,1,1), 0, IF(Exts[minV]&gt;52, 1, 2))</f>
        <v>0</v>
      </c>
      <c r="U1019" s="69">
        <f t="shared" si="32"/>
        <v>0</v>
      </c>
      <c r="V1019" s="69">
        <f>IF(Exts[cTB60]=DATE(2099,1,1), 0, IF(Exts[minV]&gt;60.9, 1, 2))</f>
        <v>0</v>
      </c>
      <c r="W1019" s="70">
        <f>IF(Exts[cTB61-67]=DATE(2099,1,1), 0, IF(Exts[minV]&gt;67.9, 1, 2))</f>
        <v>0</v>
      </c>
      <c r="X1019" s="70">
        <f>IF( OR( Exts[cTB68]=DATE(2099,1,1), Exts[Mext]=0 ), 0, IF( OR( Exts[maxV]&lt;68, Exts[minV]&gt;68 ), 2, 3)  )</f>
        <v>0</v>
      </c>
      <c r="Y1019" s="71">
        <f>IF(SUBTOTAL(3,Exts[avgusers]),Exts[avgusers],0)</f>
        <v>1</v>
      </c>
      <c r="Z1019" s="69">
        <f ca="1">IF(SUBTOTAL(3,Exts[CurVersion]),TODAY()-Exts[CurVersion],0)</f>
        <v>2099</v>
      </c>
      <c r="AA1019" s="69">
        <f>IF(Exts[cTB52]=DATE(2099,1,1), 0, Exts[cTB52]-$AA$6)</f>
        <v>0</v>
      </c>
      <c r="AB1019" s="69">
        <f>IF(Exts[[#This Row],[cTB60]]=DATE(2099,1,1), 0, Exts[[#This Row],[cTB60]]-$AA$7)</f>
        <v>0</v>
      </c>
      <c r="AC1019" s="69">
        <f>IF(Exts[[#This Row],[cTB68]]=DATE(2099,1,1), 0, Exts[[#This Row],[cTB68]]-$AA$8)</f>
        <v>0</v>
      </c>
      <c r="AD1019" s="70">
        <f t="shared" si="33"/>
        <v>1001</v>
      </c>
      <c r="AE1019" s="70"/>
      <c r="AF1019" s="70">
        <f>IF(Exts[[#This Row],[OID]], INDEX( Exts[], MATCH(Exts[[#This Row],[OID]],Exts[ID],0), MATCH("avgusers", Exts[#Headers],0) )+1, Exts[[#This Row],[avgusers]])</f>
        <v>1</v>
      </c>
      <c r="AG1019" s="70"/>
      <c r="AH1019" s="70"/>
      <c r="AI1019" s="70"/>
    </row>
    <row r="1020" spans="1:35" x14ac:dyDescent="0.35">
      <c r="A1020" s="72">
        <v>497876</v>
      </c>
      <c r="B1020" s="72" t="s">
        <v>1667</v>
      </c>
      <c r="C1020" s="72">
        <v>1</v>
      </c>
      <c r="D1020" s="72">
        <v>22</v>
      </c>
      <c r="E1020" s="68">
        <v>41755</v>
      </c>
      <c r="F1020" s="72">
        <v>24</v>
      </c>
      <c r="G1020" s="72">
        <v>38.200000000000003</v>
      </c>
      <c r="H1020" s="72">
        <v>0</v>
      </c>
      <c r="I1020" s="72">
        <v>1</v>
      </c>
      <c r="J1020" s="72" t="s">
        <v>1668</v>
      </c>
      <c r="K1020" s="72">
        <v>10299270</v>
      </c>
      <c r="L1020" s="72"/>
      <c r="M1020" s="72"/>
      <c r="N1020" s="68">
        <v>72686</v>
      </c>
      <c r="O1020" s="68">
        <v>72686</v>
      </c>
      <c r="P1020" s="68">
        <v>72686</v>
      </c>
      <c r="Q1020" s="68">
        <v>72686</v>
      </c>
      <c r="R1020" s="72" t="s">
        <v>6313</v>
      </c>
      <c r="S1020" s="72" t="s">
        <v>3058</v>
      </c>
      <c r="T1020" s="70">
        <f>IF(Exts[cTB52]=DATE(2099,1,1), 0, IF(Exts[minV]&gt;52, 1, 2))</f>
        <v>0</v>
      </c>
      <c r="U1020" s="69">
        <f t="shared" si="32"/>
        <v>0</v>
      </c>
      <c r="V1020" s="69">
        <f>IF(Exts[cTB60]=DATE(2099,1,1), 0, IF(Exts[minV]&gt;60.9, 1, 2))</f>
        <v>0</v>
      </c>
      <c r="W1020" s="70">
        <f>IF(Exts[cTB61-67]=DATE(2099,1,1), 0, IF(Exts[minV]&gt;67.9, 1, 2))</f>
        <v>0</v>
      </c>
      <c r="X1020" s="70">
        <f>IF( OR( Exts[cTB68]=DATE(2099,1,1), Exts[Mext]=0 ), 0, IF( OR( Exts[maxV]&lt;68, Exts[minV]&gt;68 ), 2, 3)  )</f>
        <v>0</v>
      </c>
      <c r="Y1020" s="71">
        <f>IF(SUBTOTAL(3,Exts[avgusers]),Exts[avgusers],0)</f>
        <v>1</v>
      </c>
      <c r="Z1020" s="69">
        <f ca="1">IF(SUBTOTAL(3,Exts[CurVersion]),TODAY()-Exts[CurVersion],0)</f>
        <v>1970</v>
      </c>
      <c r="AA1020" s="69">
        <f>IF(Exts[cTB52]=DATE(2099,1,1), 0, Exts[cTB52]-$AA$6)</f>
        <v>0</v>
      </c>
      <c r="AB1020" s="69">
        <f>IF(Exts[[#This Row],[cTB60]]=DATE(2099,1,1), 0, Exts[[#This Row],[cTB60]]-$AA$7)</f>
        <v>0</v>
      </c>
      <c r="AC1020" s="69">
        <f>IF(Exts[[#This Row],[cTB68]]=DATE(2099,1,1), 0, Exts[[#This Row],[cTB68]]-$AA$8)</f>
        <v>0</v>
      </c>
      <c r="AD1020" s="70">
        <f t="shared" si="33"/>
        <v>1002</v>
      </c>
      <c r="AE1020" s="70"/>
      <c r="AF1020" s="70">
        <f>IF(Exts[[#This Row],[OID]], INDEX( Exts[], MATCH(Exts[[#This Row],[OID]],Exts[ID],0), MATCH("avgusers", Exts[#Headers],0) )+1, Exts[[#This Row],[avgusers]])</f>
        <v>1</v>
      </c>
      <c r="AG1020" s="70"/>
      <c r="AH1020" s="70"/>
      <c r="AI1020" s="70"/>
    </row>
    <row r="1021" spans="1:35" x14ac:dyDescent="0.35">
      <c r="A1021" s="72">
        <v>520552</v>
      </c>
      <c r="B1021" s="72" t="s">
        <v>766</v>
      </c>
      <c r="C1021" s="72">
        <v>1</v>
      </c>
      <c r="D1021" s="72">
        <v>44</v>
      </c>
      <c r="E1021" s="68">
        <v>41980</v>
      </c>
      <c r="F1021" s="72">
        <v>5</v>
      </c>
      <c r="G1021" s="72">
        <v>31</v>
      </c>
      <c r="H1021" s="72">
        <v>0</v>
      </c>
      <c r="I1021" s="72">
        <v>1</v>
      </c>
      <c r="J1021" s="72" t="s">
        <v>474</v>
      </c>
      <c r="K1021" s="72">
        <v>10901382</v>
      </c>
      <c r="L1021" s="72"/>
      <c r="M1021" s="72"/>
      <c r="N1021" s="68">
        <v>72686</v>
      </c>
      <c r="O1021" s="68">
        <v>72686</v>
      </c>
      <c r="P1021" s="68">
        <v>72686</v>
      </c>
      <c r="Q1021" s="68">
        <v>72686</v>
      </c>
      <c r="R1021" s="72" t="s">
        <v>6336</v>
      </c>
      <c r="S1021" s="72" t="s">
        <v>3058</v>
      </c>
      <c r="T1021" s="70">
        <f>IF(Exts[cTB52]=DATE(2099,1,1), 0, IF(Exts[minV]&gt;52, 1, 2))</f>
        <v>0</v>
      </c>
      <c r="U1021" s="69">
        <f t="shared" si="32"/>
        <v>0</v>
      </c>
      <c r="V1021" s="69">
        <f>IF(Exts[cTB60]=DATE(2099,1,1), 0, IF(Exts[minV]&gt;60.9, 1, 2))</f>
        <v>0</v>
      </c>
      <c r="W1021" s="70">
        <f>IF(Exts[cTB61-67]=DATE(2099,1,1), 0, IF(Exts[minV]&gt;67.9, 1, 2))</f>
        <v>0</v>
      </c>
      <c r="X1021" s="70">
        <f>IF( OR( Exts[cTB68]=DATE(2099,1,1), Exts[Mext]=0 ), 0, IF( OR( Exts[maxV]&lt;68, Exts[minV]&gt;68 ), 2, 3)  )</f>
        <v>0</v>
      </c>
      <c r="Y1021" s="71">
        <f>IF(SUBTOTAL(3,Exts[avgusers]),Exts[avgusers],0)</f>
        <v>1</v>
      </c>
      <c r="Z1021" s="69">
        <f ca="1">IF(SUBTOTAL(3,Exts[CurVersion]),TODAY()-Exts[CurVersion],0)</f>
        <v>1745</v>
      </c>
      <c r="AA1021" s="69">
        <f>IF(Exts[cTB52]=DATE(2099,1,1), 0, Exts[cTB52]-$AA$6)</f>
        <v>0</v>
      </c>
      <c r="AB1021" s="69">
        <f>IF(Exts[[#This Row],[cTB60]]=DATE(2099,1,1), 0, Exts[[#This Row],[cTB60]]-$AA$7)</f>
        <v>0</v>
      </c>
      <c r="AC1021" s="69">
        <f>IF(Exts[[#This Row],[cTB68]]=DATE(2099,1,1), 0, Exts[[#This Row],[cTB68]]-$AA$8)</f>
        <v>0</v>
      </c>
      <c r="AD1021" s="70">
        <f t="shared" si="33"/>
        <v>1003</v>
      </c>
      <c r="AE1021" s="70"/>
      <c r="AF1021" s="70">
        <f>IF(Exts[[#This Row],[OID]], INDEX( Exts[], MATCH(Exts[[#This Row],[OID]],Exts[ID],0), MATCH("avgusers", Exts[#Headers],0) )+1, Exts[[#This Row],[avgusers]])</f>
        <v>1</v>
      </c>
      <c r="AG1021" s="70"/>
      <c r="AH1021" s="70"/>
      <c r="AI1021" s="70"/>
    </row>
    <row r="1022" spans="1:35" x14ac:dyDescent="0.35">
      <c r="A1022" s="72">
        <v>525192</v>
      </c>
      <c r="B1022" s="72" t="s">
        <v>1702</v>
      </c>
      <c r="C1022" s="72">
        <v>1</v>
      </c>
      <c r="D1022" s="72">
        <v>21</v>
      </c>
      <c r="E1022" s="68">
        <v>41980</v>
      </c>
      <c r="F1022" s="72">
        <v>0.3</v>
      </c>
      <c r="G1022" s="72">
        <v>33</v>
      </c>
      <c r="H1022" s="72">
        <v>0</v>
      </c>
      <c r="I1022" s="72">
        <v>1</v>
      </c>
      <c r="J1022" s="72" t="s">
        <v>469</v>
      </c>
      <c r="K1022" s="72">
        <v>10946728</v>
      </c>
      <c r="L1022" s="72"/>
      <c r="M1022" s="72"/>
      <c r="N1022" s="68">
        <v>72686</v>
      </c>
      <c r="O1022" s="68">
        <v>72686</v>
      </c>
      <c r="P1022" s="68">
        <v>72686</v>
      </c>
      <c r="Q1022" s="68">
        <v>72686</v>
      </c>
      <c r="R1022" s="72" t="s">
        <v>6343</v>
      </c>
      <c r="S1022" s="72" t="s">
        <v>3058</v>
      </c>
      <c r="T1022" s="70">
        <f>IF(Exts[cTB52]=DATE(2099,1,1), 0, IF(Exts[minV]&gt;52, 1, 2))</f>
        <v>0</v>
      </c>
      <c r="U1022" s="69">
        <f t="shared" si="32"/>
        <v>0</v>
      </c>
      <c r="V1022" s="69">
        <f>IF(Exts[cTB60]=DATE(2099,1,1), 0, IF(Exts[minV]&gt;60.9, 1, 2))</f>
        <v>0</v>
      </c>
      <c r="W1022" s="70">
        <f>IF(Exts[cTB61-67]=DATE(2099,1,1), 0, IF(Exts[minV]&gt;67.9, 1, 2))</f>
        <v>0</v>
      </c>
      <c r="X1022" s="70">
        <f>IF( OR( Exts[cTB68]=DATE(2099,1,1), Exts[Mext]=0 ), 0, IF( OR( Exts[maxV]&lt;68, Exts[minV]&gt;68 ), 2, 3)  )</f>
        <v>0</v>
      </c>
      <c r="Y1022" s="71">
        <f>IF(SUBTOTAL(3,Exts[avgusers]),Exts[avgusers],0)</f>
        <v>1</v>
      </c>
      <c r="Z1022" s="69">
        <f ca="1">IF(SUBTOTAL(3,Exts[CurVersion]),TODAY()-Exts[CurVersion],0)</f>
        <v>1745</v>
      </c>
      <c r="AA1022" s="69">
        <f>IF(Exts[cTB52]=DATE(2099,1,1), 0, Exts[cTB52]-$AA$6)</f>
        <v>0</v>
      </c>
      <c r="AB1022" s="69">
        <f>IF(Exts[[#This Row],[cTB60]]=DATE(2099,1,1), 0, Exts[[#This Row],[cTB60]]-$AA$7)</f>
        <v>0</v>
      </c>
      <c r="AC1022" s="69">
        <f>IF(Exts[[#This Row],[cTB68]]=DATE(2099,1,1), 0, Exts[[#This Row],[cTB68]]-$AA$8)</f>
        <v>0</v>
      </c>
      <c r="AD1022" s="70">
        <f t="shared" si="33"/>
        <v>1004</v>
      </c>
      <c r="AE1022" s="70"/>
      <c r="AF1022" s="70">
        <f>IF(Exts[[#This Row],[OID]], INDEX( Exts[], MATCH(Exts[[#This Row],[OID]],Exts[ID],0), MATCH("avgusers", Exts[#Headers],0) )+1, Exts[[#This Row],[avgusers]])</f>
        <v>1</v>
      </c>
      <c r="AG1022" s="70"/>
      <c r="AH1022" s="70"/>
      <c r="AI1022" s="70"/>
    </row>
    <row r="1023" spans="1:35" x14ac:dyDescent="0.35">
      <c r="A1023" s="72">
        <v>526096</v>
      </c>
      <c r="B1023" s="72" t="s">
        <v>792</v>
      </c>
      <c r="C1023" s="72">
        <v>1</v>
      </c>
      <c r="D1023" s="72">
        <v>43</v>
      </c>
      <c r="E1023" s="68">
        <v>41831</v>
      </c>
      <c r="F1023" s="72">
        <v>1</v>
      </c>
      <c r="G1023" s="72">
        <v>31</v>
      </c>
      <c r="H1023" s="72">
        <v>0</v>
      </c>
      <c r="I1023" s="72">
        <v>1</v>
      </c>
      <c r="J1023" s="72" t="s">
        <v>485</v>
      </c>
      <c r="K1023" s="72">
        <v>10342292</v>
      </c>
      <c r="L1023" s="72"/>
      <c r="M1023" s="72"/>
      <c r="N1023" s="68">
        <v>72686</v>
      </c>
      <c r="O1023" s="68">
        <v>72686</v>
      </c>
      <c r="P1023" s="68">
        <v>72686</v>
      </c>
      <c r="Q1023" s="68">
        <v>72686</v>
      </c>
      <c r="R1023" s="72" t="s">
        <v>6344</v>
      </c>
      <c r="S1023" s="72" t="s">
        <v>3058</v>
      </c>
      <c r="T1023" s="70">
        <f>IF(Exts[cTB52]=DATE(2099,1,1), 0, IF(Exts[minV]&gt;52, 1, 2))</f>
        <v>0</v>
      </c>
      <c r="U1023" s="69">
        <f t="shared" si="32"/>
        <v>0</v>
      </c>
      <c r="V1023" s="69">
        <f>IF(Exts[cTB60]=DATE(2099,1,1), 0, IF(Exts[minV]&gt;60.9, 1, 2))</f>
        <v>0</v>
      </c>
      <c r="W1023" s="70">
        <f>IF(Exts[cTB61-67]=DATE(2099,1,1), 0, IF(Exts[minV]&gt;67.9, 1, 2))</f>
        <v>0</v>
      </c>
      <c r="X1023" s="70">
        <f>IF( OR( Exts[cTB68]=DATE(2099,1,1), Exts[Mext]=0 ), 0, IF( OR( Exts[maxV]&lt;68, Exts[minV]&gt;68 ), 2, 3)  )</f>
        <v>0</v>
      </c>
      <c r="Y1023" s="71">
        <f>IF(SUBTOTAL(3,Exts[avgusers]),Exts[avgusers],0)</f>
        <v>1</v>
      </c>
      <c r="Z1023" s="69">
        <f ca="1">IF(SUBTOTAL(3,Exts[CurVersion]),TODAY()-Exts[CurVersion],0)</f>
        <v>1894</v>
      </c>
      <c r="AA1023" s="69">
        <f>IF(Exts[cTB52]=DATE(2099,1,1), 0, Exts[cTB52]-$AA$6)</f>
        <v>0</v>
      </c>
      <c r="AB1023" s="69">
        <f>IF(Exts[[#This Row],[cTB60]]=DATE(2099,1,1), 0, Exts[[#This Row],[cTB60]]-$AA$7)</f>
        <v>0</v>
      </c>
      <c r="AC1023" s="69">
        <f>IF(Exts[[#This Row],[cTB68]]=DATE(2099,1,1), 0, Exts[[#This Row],[cTB68]]-$AA$8)</f>
        <v>0</v>
      </c>
      <c r="AD1023" s="70">
        <f t="shared" si="33"/>
        <v>1005</v>
      </c>
      <c r="AE1023" s="70"/>
      <c r="AF1023" s="70">
        <f>IF(Exts[[#This Row],[OID]], INDEX( Exts[], MATCH(Exts[[#This Row],[OID]],Exts[ID],0), MATCH("avgusers", Exts[#Headers],0) )+1, Exts[[#This Row],[avgusers]])</f>
        <v>1</v>
      </c>
      <c r="AG1023" s="70"/>
      <c r="AH1023" s="70"/>
      <c r="AI1023" s="70"/>
    </row>
    <row r="1024" spans="1:35" x14ac:dyDescent="0.35">
      <c r="A1024" s="72">
        <v>547694</v>
      </c>
      <c r="B1024" s="72" t="s">
        <v>1817</v>
      </c>
      <c r="C1024" s="72">
        <v>1</v>
      </c>
      <c r="D1024" s="72">
        <v>25</v>
      </c>
      <c r="E1024" s="68">
        <v>42393</v>
      </c>
      <c r="F1024" s="72">
        <v>5</v>
      </c>
      <c r="G1024" s="72">
        <v>43</v>
      </c>
      <c r="H1024" s="72">
        <v>0</v>
      </c>
      <c r="I1024" s="72">
        <v>1</v>
      </c>
      <c r="J1024" s="72" t="s">
        <v>1818</v>
      </c>
      <c r="K1024" s="72">
        <v>11163224</v>
      </c>
      <c r="L1024" s="72"/>
      <c r="M1024" s="72"/>
      <c r="N1024" s="68">
        <v>72686</v>
      </c>
      <c r="O1024" s="68">
        <v>72686</v>
      </c>
      <c r="P1024" s="68">
        <v>72686</v>
      </c>
      <c r="Q1024" s="68">
        <v>72686</v>
      </c>
      <c r="R1024" s="72" t="s">
        <v>6364</v>
      </c>
      <c r="S1024" s="72" t="s">
        <v>3058</v>
      </c>
      <c r="T1024" s="70">
        <f>IF(Exts[cTB52]=DATE(2099,1,1), 0, IF(Exts[minV]&gt;52, 1, 2))</f>
        <v>0</v>
      </c>
      <c r="U1024" s="69">
        <f t="shared" si="32"/>
        <v>0</v>
      </c>
      <c r="V1024" s="69">
        <f>IF(Exts[cTB60]=DATE(2099,1,1), 0, IF(Exts[minV]&gt;60.9, 1, 2))</f>
        <v>0</v>
      </c>
      <c r="W1024" s="70">
        <f>IF(Exts[cTB61-67]=DATE(2099,1,1), 0, IF(Exts[minV]&gt;67.9, 1, 2))</f>
        <v>0</v>
      </c>
      <c r="X1024" s="70">
        <f>IF( OR( Exts[cTB68]=DATE(2099,1,1), Exts[Mext]=0 ), 0, IF( OR( Exts[maxV]&lt;68, Exts[minV]&gt;68 ), 2, 3)  )</f>
        <v>0</v>
      </c>
      <c r="Y1024" s="71">
        <f>IF(SUBTOTAL(3,Exts[avgusers]),Exts[avgusers],0)</f>
        <v>1</v>
      </c>
      <c r="Z1024" s="69">
        <f ca="1">IF(SUBTOTAL(3,Exts[CurVersion]),TODAY()-Exts[CurVersion],0)</f>
        <v>1332</v>
      </c>
      <c r="AA1024" s="69">
        <f>IF(Exts[cTB52]=DATE(2099,1,1), 0, Exts[cTB52]-$AA$6)</f>
        <v>0</v>
      </c>
      <c r="AB1024" s="69">
        <f>IF(Exts[[#This Row],[cTB60]]=DATE(2099,1,1), 0, Exts[[#This Row],[cTB60]]-$AA$7)</f>
        <v>0</v>
      </c>
      <c r="AC1024" s="69">
        <f>IF(Exts[[#This Row],[cTB68]]=DATE(2099,1,1), 0, Exts[[#This Row],[cTB68]]-$AA$8)</f>
        <v>0</v>
      </c>
      <c r="AD1024" s="70">
        <f t="shared" si="33"/>
        <v>1006</v>
      </c>
      <c r="AE1024" s="70"/>
      <c r="AF1024" s="70">
        <f>IF(Exts[[#This Row],[OID]], INDEX( Exts[], MATCH(Exts[[#This Row],[OID]],Exts[ID],0), MATCH("avgusers", Exts[#Headers],0) )+1, Exts[[#This Row],[avgusers]])</f>
        <v>1</v>
      </c>
      <c r="AG1024" s="70"/>
      <c r="AH1024" s="70"/>
      <c r="AI1024" s="70"/>
    </row>
    <row r="1025" spans="1:35" x14ac:dyDescent="0.35">
      <c r="A1025" s="72">
        <v>578900</v>
      </c>
      <c r="B1025" s="72" t="s">
        <v>1618</v>
      </c>
      <c r="C1025" s="72">
        <v>1</v>
      </c>
      <c r="D1025" s="72">
        <v>28</v>
      </c>
      <c r="E1025" s="68">
        <v>42031</v>
      </c>
      <c r="F1025" s="72">
        <v>15</v>
      </c>
      <c r="G1025" s="72">
        <v>38</v>
      </c>
      <c r="H1025" s="72">
        <v>0</v>
      </c>
      <c r="I1025" s="72">
        <v>1</v>
      </c>
      <c r="J1025" s="72" t="s">
        <v>487</v>
      </c>
      <c r="K1025" s="72">
        <v>6640</v>
      </c>
      <c r="L1025" s="72"/>
      <c r="M1025" s="72"/>
      <c r="N1025" s="68">
        <v>72686</v>
      </c>
      <c r="O1025" s="68">
        <v>72686</v>
      </c>
      <c r="P1025" s="68">
        <v>72686</v>
      </c>
      <c r="Q1025" s="68">
        <v>72686</v>
      </c>
      <c r="R1025" s="72" t="s">
        <v>6390</v>
      </c>
      <c r="S1025" s="72" t="s">
        <v>6391</v>
      </c>
      <c r="T1025" s="70">
        <f>IF(Exts[cTB52]=DATE(2099,1,1), 0, IF(Exts[minV]&gt;52, 1, 2))</f>
        <v>0</v>
      </c>
      <c r="U1025" s="69">
        <f t="shared" si="32"/>
        <v>0</v>
      </c>
      <c r="V1025" s="69">
        <f>IF(Exts[cTB60]=DATE(2099,1,1), 0, IF(Exts[minV]&gt;60.9, 1, 2))</f>
        <v>0</v>
      </c>
      <c r="W1025" s="70">
        <f>IF(Exts[cTB61-67]=DATE(2099,1,1), 0, IF(Exts[minV]&gt;67.9, 1, 2))</f>
        <v>0</v>
      </c>
      <c r="X1025" s="70">
        <f>IF( OR( Exts[cTB68]=DATE(2099,1,1), Exts[Mext]=0 ), 0, IF( OR( Exts[maxV]&lt;68, Exts[minV]&gt;68 ), 2, 3)  )</f>
        <v>0</v>
      </c>
      <c r="Y1025" s="71">
        <f>IF(SUBTOTAL(3,Exts[avgusers]),Exts[avgusers],0)</f>
        <v>1</v>
      </c>
      <c r="Z1025" s="69">
        <f ca="1">IF(SUBTOTAL(3,Exts[CurVersion]),TODAY()-Exts[CurVersion],0)</f>
        <v>1694</v>
      </c>
      <c r="AA1025" s="69">
        <f>IF(Exts[cTB52]=DATE(2099,1,1), 0, Exts[cTB52]-$AA$6)</f>
        <v>0</v>
      </c>
      <c r="AB1025" s="69">
        <f>IF(Exts[[#This Row],[cTB60]]=DATE(2099,1,1), 0, Exts[[#This Row],[cTB60]]-$AA$7)</f>
        <v>0</v>
      </c>
      <c r="AC1025" s="69">
        <f>IF(Exts[[#This Row],[cTB68]]=DATE(2099,1,1), 0, Exts[[#This Row],[cTB68]]-$AA$8)</f>
        <v>0</v>
      </c>
      <c r="AD1025" s="70">
        <f t="shared" si="33"/>
        <v>1007</v>
      </c>
      <c r="AE1025" s="70"/>
      <c r="AF1025" s="70">
        <f>IF(Exts[[#This Row],[OID]], INDEX( Exts[], MATCH(Exts[[#This Row],[OID]],Exts[ID],0), MATCH("avgusers", Exts[#Headers],0) )+1, Exts[[#This Row],[avgusers]])</f>
        <v>1</v>
      </c>
      <c r="AG1025" s="70"/>
      <c r="AH1025" s="70"/>
      <c r="AI1025" s="70"/>
    </row>
    <row r="1026" spans="1:35" x14ac:dyDescent="0.35">
      <c r="A1026" s="72">
        <v>591394</v>
      </c>
      <c r="B1026" s="72" t="s">
        <v>2160</v>
      </c>
      <c r="C1026" s="72">
        <v>1</v>
      </c>
      <c r="D1026" s="72">
        <v>22</v>
      </c>
      <c r="E1026" s="68">
        <v>42108</v>
      </c>
      <c r="F1026" s="72">
        <v>31</v>
      </c>
      <c r="G1026" s="72">
        <v>36</v>
      </c>
      <c r="H1026" s="72">
        <v>0</v>
      </c>
      <c r="I1026" s="72">
        <v>1</v>
      </c>
      <c r="J1026" s="72" t="s">
        <v>76</v>
      </c>
      <c r="K1026" s="72">
        <v>182999</v>
      </c>
      <c r="L1026" s="72"/>
      <c r="M1026" s="72"/>
      <c r="N1026" s="68">
        <v>72686</v>
      </c>
      <c r="O1026" s="68">
        <v>72686</v>
      </c>
      <c r="P1026" s="68">
        <v>72686</v>
      </c>
      <c r="Q1026" s="68">
        <v>72686</v>
      </c>
      <c r="R1026" s="72" t="s">
        <v>6411</v>
      </c>
      <c r="S1026" s="72" t="s">
        <v>3058</v>
      </c>
      <c r="T1026" s="70">
        <f>IF(Exts[cTB52]=DATE(2099,1,1), 0, IF(Exts[minV]&gt;52, 1, 2))</f>
        <v>0</v>
      </c>
      <c r="U1026" s="69">
        <f t="shared" si="32"/>
        <v>0</v>
      </c>
      <c r="V1026" s="69">
        <f>IF(Exts[cTB60]=DATE(2099,1,1), 0, IF(Exts[minV]&gt;60.9, 1, 2))</f>
        <v>0</v>
      </c>
      <c r="W1026" s="70">
        <f>IF(Exts[cTB61-67]=DATE(2099,1,1), 0, IF(Exts[minV]&gt;67.9, 1, 2))</f>
        <v>0</v>
      </c>
      <c r="X1026" s="70">
        <f>IF( OR( Exts[cTB68]=DATE(2099,1,1), Exts[Mext]=0 ), 0, IF( OR( Exts[maxV]&lt;68, Exts[minV]&gt;68 ), 2, 3)  )</f>
        <v>0</v>
      </c>
      <c r="Y1026" s="71">
        <f>IF(SUBTOTAL(3,Exts[avgusers]),Exts[avgusers],0)</f>
        <v>1</v>
      </c>
      <c r="Z1026" s="69">
        <f ca="1">IF(SUBTOTAL(3,Exts[CurVersion]),TODAY()-Exts[CurVersion],0)</f>
        <v>1617</v>
      </c>
      <c r="AA1026" s="69">
        <f>IF(Exts[cTB52]=DATE(2099,1,1), 0, Exts[cTB52]-$AA$6)</f>
        <v>0</v>
      </c>
      <c r="AB1026" s="69">
        <f>IF(Exts[[#This Row],[cTB60]]=DATE(2099,1,1), 0, Exts[[#This Row],[cTB60]]-$AA$7)</f>
        <v>0</v>
      </c>
      <c r="AC1026" s="69">
        <f>IF(Exts[[#This Row],[cTB68]]=DATE(2099,1,1), 0, Exts[[#This Row],[cTB68]]-$AA$8)</f>
        <v>0</v>
      </c>
      <c r="AD1026" s="70">
        <f t="shared" si="33"/>
        <v>1008</v>
      </c>
      <c r="AE1026" s="70"/>
      <c r="AF1026" s="70">
        <f>IF(Exts[[#This Row],[OID]], INDEX( Exts[], MATCH(Exts[[#This Row],[OID]],Exts[ID],0), MATCH("avgusers", Exts[#Headers],0) )+1, Exts[[#This Row],[avgusers]])</f>
        <v>1</v>
      </c>
      <c r="AG1026" s="70"/>
      <c r="AH1026" s="70"/>
      <c r="AI1026" s="70"/>
    </row>
    <row r="1027" spans="1:35" x14ac:dyDescent="0.35">
      <c r="A1027" s="72">
        <v>614172</v>
      </c>
      <c r="B1027" s="72" t="s">
        <v>1534</v>
      </c>
      <c r="C1027" s="72">
        <v>1</v>
      </c>
      <c r="D1027" s="72">
        <v>40</v>
      </c>
      <c r="E1027" s="68">
        <v>42239</v>
      </c>
      <c r="F1027" s="72">
        <v>15</v>
      </c>
      <c r="G1027" s="72">
        <v>40</v>
      </c>
      <c r="H1027" s="72">
        <v>0</v>
      </c>
      <c r="I1027" s="72">
        <v>1</v>
      </c>
      <c r="J1027" s="72" t="s">
        <v>487</v>
      </c>
      <c r="K1027" s="72">
        <v>6640</v>
      </c>
      <c r="L1027" s="72"/>
      <c r="M1027" s="72"/>
      <c r="N1027" s="68">
        <v>72686</v>
      </c>
      <c r="O1027" s="68">
        <v>72686</v>
      </c>
      <c r="P1027" s="68">
        <v>72686</v>
      </c>
      <c r="Q1027" s="68">
        <v>72686</v>
      </c>
      <c r="R1027" s="72" t="s">
        <v>6431</v>
      </c>
      <c r="S1027" s="72" t="s">
        <v>6432</v>
      </c>
      <c r="T1027" s="70">
        <f>IF(Exts[cTB52]=DATE(2099,1,1), 0, IF(Exts[minV]&gt;52, 1, 2))</f>
        <v>0</v>
      </c>
      <c r="U1027" s="69">
        <f t="shared" si="32"/>
        <v>0</v>
      </c>
      <c r="V1027" s="69">
        <f>IF(Exts[cTB60]=DATE(2099,1,1), 0, IF(Exts[minV]&gt;60.9, 1, 2))</f>
        <v>0</v>
      </c>
      <c r="W1027" s="70">
        <f>IF(Exts[cTB61-67]=DATE(2099,1,1), 0, IF(Exts[minV]&gt;67.9, 1, 2))</f>
        <v>0</v>
      </c>
      <c r="X1027" s="70">
        <f>IF( OR( Exts[cTB68]=DATE(2099,1,1), Exts[Mext]=0 ), 0, IF( OR( Exts[maxV]&lt;68, Exts[minV]&gt;68 ), 2, 3)  )</f>
        <v>0</v>
      </c>
      <c r="Y1027" s="71">
        <f>IF(SUBTOTAL(3,Exts[avgusers]),Exts[avgusers],0)</f>
        <v>1</v>
      </c>
      <c r="Z1027" s="69">
        <f ca="1">IF(SUBTOTAL(3,Exts[CurVersion]),TODAY()-Exts[CurVersion],0)</f>
        <v>1486</v>
      </c>
      <c r="AA1027" s="69">
        <f>IF(Exts[cTB52]=DATE(2099,1,1), 0, Exts[cTB52]-$AA$6)</f>
        <v>0</v>
      </c>
      <c r="AB1027" s="69">
        <f>IF(Exts[[#This Row],[cTB60]]=DATE(2099,1,1), 0, Exts[[#This Row],[cTB60]]-$AA$7)</f>
        <v>0</v>
      </c>
      <c r="AC1027" s="69">
        <f>IF(Exts[[#This Row],[cTB68]]=DATE(2099,1,1), 0, Exts[[#This Row],[cTB68]]-$AA$8)</f>
        <v>0</v>
      </c>
      <c r="AD1027" s="70">
        <f t="shared" si="33"/>
        <v>1009</v>
      </c>
      <c r="AE1027" s="70"/>
      <c r="AF1027" s="70">
        <f>IF(Exts[[#This Row],[OID]], INDEX( Exts[], MATCH(Exts[[#This Row],[OID]],Exts[ID],0), MATCH("avgusers", Exts[#Headers],0) )+1, Exts[[#This Row],[avgusers]])</f>
        <v>1</v>
      </c>
      <c r="AG1027" s="70"/>
      <c r="AH1027" s="70"/>
      <c r="AI1027" s="70"/>
    </row>
    <row r="1028" spans="1:35" x14ac:dyDescent="0.35">
      <c r="A1028" s="72">
        <v>617330</v>
      </c>
      <c r="B1028" s="72" t="s">
        <v>1629</v>
      </c>
      <c r="C1028" s="72">
        <v>1</v>
      </c>
      <c r="D1028" s="72">
        <v>25</v>
      </c>
      <c r="E1028" s="68">
        <v>42238</v>
      </c>
      <c r="F1028" s="72">
        <v>17</v>
      </c>
      <c r="G1028" s="72">
        <v>32</v>
      </c>
      <c r="H1028" s="72">
        <v>0</v>
      </c>
      <c r="I1028" s="72">
        <v>1</v>
      </c>
      <c r="J1028" s="72" t="s">
        <v>1630</v>
      </c>
      <c r="K1028" s="72">
        <v>11683648</v>
      </c>
      <c r="L1028" s="72"/>
      <c r="M1028" s="72"/>
      <c r="N1028" s="68">
        <v>72686</v>
      </c>
      <c r="O1028" s="68">
        <v>72686</v>
      </c>
      <c r="P1028" s="68">
        <v>72686</v>
      </c>
      <c r="Q1028" s="68">
        <v>72686</v>
      </c>
      <c r="R1028" s="72" t="s">
        <v>6438</v>
      </c>
      <c r="S1028" s="72" t="s">
        <v>3058</v>
      </c>
      <c r="T1028" s="70">
        <f>IF(Exts[cTB52]=DATE(2099,1,1), 0, IF(Exts[minV]&gt;52, 1, 2))</f>
        <v>0</v>
      </c>
      <c r="U1028" s="69">
        <f t="shared" si="32"/>
        <v>0</v>
      </c>
      <c r="V1028" s="69">
        <f>IF(Exts[cTB60]=DATE(2099,1,1), 0, IF(Exts[minV]&gt;60.9, 1, 2))</f>
        <v>0</v>
      </c>
      <c r="W1028" s="70">
        <f>IF(Exts[cTB61-67]=DATE(2099,1,1), 0, IF(Exts[minV]&gt;67.9, 1, 2))</f>
        <v>0</v>
      </c>
      <c r="X1028" s="70">
        <f>IF( OR( Exts[cTB68]=DATE(2099,1,1), Exts[Mext]=0 ), 0, IF( OR( Exts[maxV]&lt;68, Exts[minV]&gt;68 ), 2, 3)  )</f>
        <v>0</v>
      </c>
      <c r="Y1028" s="71">
        <f>IF(SUBTOTAL(3,Exts[avgusers]),Exts[avgusers],0)</f>
        <v>1</v>
      </c>
      <c r="Z1028" s="69">
        <f ca="1">IF(SUBTOTAL(3,Exts[CurVersion]),TODAY()-Exts[CurVersion],0)</f>
        <v>1487</v>
      </c>
      <c r="AA1028" s="69">
        <f>IF(Exts[cTB52]=DATE(2099,1,1), 0, Exts[cTB52]-$AA$6)</f>
        <v>0</v>
      </c>
      <c r="AB1028" s="69">
        <f>IF(Exts[[#This Row],[cTB60]]=DATE(2099,1,1), 0, Exts[[#This Row],[cTB60]]-$AA$7)</f>
        <v>0</v>
      </c>
      <c r="AC1028" s="69">
        <f>IF(Exts[[#This Row],[cTB68]]=DATE(2099,1,1), 0, Exts[[#This Row],[cTB68]]-$AA$8)</f>
        <v>0</v>
      </c>
      <c r="AD1028" s="70">
        <f t="shared" si="33"/>
        <v>1010</v>
      </c>
      <c r="AE1028" s="70"/>
      <c r="AF1028" s="70">
        <f>IF(Exts[[#This Row],[OID]], INDEX( Exts[], MATCH(Exts[[#This Row],[OID]],Exts[ID],0), MATCH("avgusers", Exts[#Headers],0) )+1, Exts[[#This Row],[avgusers]])</f>
        <v>1</v>
      </c>
      <c r="AG1028" s="70"/>
      <c r="AH1028" s="70"/>
      <c r="AI1028" s="70"/>
    </row>
    <row r="1029" spans="1:35" x14ac:dyDescent="0.35">
      <c r="A1029" s="72">
        <v>640646</v>
      </c>
      <c r="B1029" s="72" t="s">
        <v>1683</v>
      </c>
      <c r="C1029" s="72">
        <v>1</v>
      </c>
      <c r="D1029" s="72">
        <v>22</v>
      </c>
      <c r="E1029" s="68">
        <v>42239</v>
      </c>
      <c r="F1029" s="72">
        <v>3.1</v>
      </c>
      <c r="G1029" s="72">
        <v>31</v>
      </c>
      <c r="H1029" s="72">
        <v>0</v>
      </c>
      <c r="I1029" s="72">
        <v>1</v>
      </c>
      <c r="J1029" s="72" t="s">
        <v>924</v>
      </c>
      <c r="K1029" s="72">
        <v>141554</v>
      </c>
      <c r="L1029" s="72"/>
      <c r="M1029" s="72"/>
      <c r="N1029" s="68">
        <v>72686</v>
      </c>
      <c r="O1029" s="68">
        <v>72686</v>
      </c>
      <c r="P1029" s="68">
        <v>72686</v>
      </c>
      <c r="Q1029" s="68">
        <v>72686</v>
      </c>
      <c r="R1029" s="72" t="s">
        <v>6464</v>
      </c>
      <c r="S1029" s="72" t="s">
        <v>3058</v>
      </c>
      <c r="T1029" s="70">
        <f>IF(Exts[cTB52]=DATE(2099,1,1), 0, IF(Exts[minV]&gt;52, 1, 2))</f>
        <v>0</v>
      </c>
      <c r="U1029" s="69">
        <f t="shared" si="32"/>
        <v>0</v>
      </c>
      <c r="V1029" s="69">
        <f>IF(Exts[cTB60]=DATE(2099,1,1), 0, IF(Exts[minV]&gt;60.9, 1, 2))</f>
        <v>0</v>
      </c>
      <c r="W1029" s="70">
        <f>IF(Exts[cTB61-67]=DATE(2099,1,1), 0, IF(Exts[minV]&gt;67.9, 1, 2))</f>
        <v>0</v>
      </c>
      <c r="X1029" s="70">
        <f>IF( OR( Exts[cTB68]=DATE(2099,1,1), Exts[Mext]=0 ), 0, IF( OR( Exts[maxV]&lt;68, Exts[minV]&gt;68 ), 2, 3)  )</f>
        <v>0</v>
      </c>
      <c r="Y1029" s="71">
        <f>IF(SUBTOTAL(3,Exts[avgusers]),Exts[avgusers],0)</f>
        <v>1</v>
      </c>
      <c r="Z1029" s="69">
        <f ca="1">IF(SUBTOTAL(3,Exts[CurVersion]),TODAY()-Exts[CurVersion],0)</f>
        <v>1486</v>
      </c>
      <c r="AA1029" s="69">
        <f>IF(Exts[cTB52]=DATE(2099,1,1), 0, Exts[cTB52]-$AA$6)</f>
        <v>0</v>
      </c>
      <c r="AB1029" s="69">
        <f>IF(Exts[[#This Row],[cTB60]]=DATE(2099,1,1), 0, Exts[[#This Row],[cTB60]]-$AA$7)</f>
        <v>0</v>
      </c>
      <c r="AC1029" s="69">
        <f>IF(Exts[[#This Row],[cTB68]]=DATE(2099,1,1), 0, Exts[[#This Row],[cTB68]]-$AA$8)</f>
        <v>0</v>
      </c>
      <c r="AD1029" s="70">
        <f t="shared" si="33"/>
        <v>1011</v>
      </c>
      <c r="AE1029" s="70"/>
      <c r="AF1029" s="70">
        <f>IF(Exts[[#This Row],[OID]], INDEX( Exts[], MATCH(Exts[[#This Row],[OID]],Exts[ID],0), MATCH("avgusers", Exts[#Headers],0) )+1, Exts[[#This Row],[avgusers]])</f>
        <v>1</v>
      </c>
      <c r="AG1029" s="70"/>
      <c r="AH1029" s="70"/>
      <c r="AI1029" s="70"/>
    </row>
    <row r="1030" spans="1:35" x14ac:dyDescent="0.35">
      <c r="A1030" s="72">
        <v>651810</v>
      </c>
      <c r="B1030" s="72" t="s">
        <v>759</v>
      </c>
      <c r="C1030" s="72">
        <v>1</v>
      </c>
      <c r="D1030" s="72">
        <v>65</v>
      </c>
      <c r="E1030" s="68">
        <v>42296</v>
      </c>
      <c r="F1030" s="72">
        <v>3</v>
      </c>
      <c r="G1030" s="72">
        <v>44</v>
      </c>
      <c r="H1030" s="72">
        <v>0</v>
      </c>
      <c r="I1030" s="72">
        <v>1</v>
      </c>
      <c r="J1030" s="72" t="s">
        <v>386</v>
      </c>
      <c r="K1030" s="72">
        <v>11810292</v>
      </c>
      <c r="L1030" s="72"/>
      <c r="M1030" s="72"/>
      <c r="N1030" s="68">
        <v>72686</v>
      </c>
      <c r="O1030" s="68">
        <v>72686</v>
      </c>
      <c r="P1030" s="68">
        <v>72686</v>
      </c>
      <c r="Q1030" s="68">
        <v>72686</v>
      </c>
      <c r="R1030" s="72" t="s">
        <v>6474</v>
      </c>
      <c r="S1030" s="72" t="s">
        <v>3058</v>
      </c>
      <c r="T1030" s="70">
        <f>IF(Exts[cTB52]=DATE(2099,1,1), 0, IF(Exts[minV]&gt;52, 1, 2))</f>
        <v>0</v>
      </c>
      <c r="U1030" s="69">
        <f t="shared" si="32"/>
        <v>0</v>
      </c>
      <c r="V1030" s="69">
        <f>IF(Exts[cTB60]=DATE(2099,1,1), 0, IF(Exts[minV]&gt;60.9, 1, 2))</f>
        <v>0</v>
      </c>
      <c r="W1030" s="70">
        <f>IF(Exts[cTB61-67]=DATE(2099,1,1), 0, IF(Exts[minV]&gt;67.9, 1, 2))</f>
        <v>0</v>
      </c>
      <c r="X1030" s="70">
        <f>IF( OR( Exts[cTB68]=DATE(2099,1,1), Exts[Mext]=0 ), 0, IF( OR( Exts[maxV]&lt;68, Exts[minV]&gt;68 ), 2, 3)  )</f>
        <v>0</v>
      </c>
      <c r="Y1030" s="71">
        <f>IF(SUBTOTAL(3,Exts[avgusers]),Exts[avgusers],0)</f>
        <v>1</v>
      </c>
      <c r="Z1030" s="69">
        <f ca="1">IF(SUBTOTAL(3,Exts[CurVersion]),TODAY()-Exts[CurVersion],0)</f>
        <v>1429</v>
      </c>
      <c r="AA1030" s="69">
        <f>IF(Exts[cTB52]=DATE(2099,1,1), 0, Exts[cTB52]-$AA$6)</f>
        <v>0</v>
      </c>
      <c r="AB1030" s="69">
        <f>IF(Exts[[#This Row],[cTB60]]=DATE(2099,1,1), 0, Exts[[#This Row],[cTB60]]-$AA$7)</f>
        <v>0</v>
      </c>
      <c r="AC1030" s="69">
        <f>IF(Exts[[#This Row],[cTB68]]=DATE(2099,1,1), 0, Exts[[#This Row],[cTB68]]-$AA$8)</f>
        <v>0</v>
      </c>
      <c r="AD1030" s="70">
        <f t="shared" si="33"/>
        <v>1012</v>
      </c>
      <c r="AE1030" s="70"/>
      <c r="AF1030" s="70">
        <f>IF(Exts[[#This Row],[OID]], INDEX( Exts[], MATCH(Exts[[#This Row],[OID]],Exts[ID],0), MATCH("avgusers", Exts[#Headers],0) )+1, Exts[[#This Row],[avgusers]])</f>
        <v>1</v>
      </c>
      <c r="AG1030" s="70"/>
      <c r="AH1030" s="70"/>
      <c r="AI1030" s="70"/>
    </row>
    <row r="1031" spans="1:35" x14ac:dyDescent="0.35">
      <c r="A1031" s="72">
        <v>656756</v>
      </c>
      <c r="B1031" s="72" t="s">
        <v>1674</v>
      </c>
      <c r="C1031" s="72">
        <v>1</v>
      </c>
      <c r="D1031" s="72">
        <v>22</v>
      </c>
      <c r="E1031" s="68">
        <v>42759</v>
      </c>
      <c r="F1031" s="72">
        <v>45</v>
      </c>
      <c r="G1031" s="72">
        <v>53</v>
      </c>
      <c r="H1031" s="72">
        <v>0</v>
      </c>
      <c r="I1031" s="72">
        <v>1</v>
      </c>
      <c r="J1031" s="72" t="s">
        <v>76</v>
      </c>
      <c r="K1031" s="72">
        <v>182999</v>
      </c>
      <c r="L1031" s="72"/>
      <c r="M1031" s="72"/>
      <c r="N1031" s="68">
        <v>42758</v>
      </c>
      <c r="O1031" s="68">
        <v>72686</v>
      </c>
      <c r="P1031" s="68">
        <v>72686</v>
      </c>
      <c r="Q1031" s="68">
        <v>72686</v>
      </c>
      <c r="R1031" s="72" t="s">
        <v>6477</v>
      </c>
      <c r="S1031" s="72" t="s">
        <v>3058</v>
      </c>
      <c r="T1031" s="70">
        <f>IF(Exts[cTB52]=DATE(2099,1,1), 0, IF(Exts[minV]&gt;52, 1, 2))</f>
        <v>2</v>
      </c>
      <c r="U1031" s="69">
        <f t="shared" si="32"/>
        <v>0</v>
      </c>
      <c r="V1031" s="69">
        <f>IF(Exts[cTB60]=DATE(2099,1,1), 0, IF(Exts[minV]&gt;60.9, 1, 2))</f>
        <v>0</v>
      </c>
      <c r="W1031" s="70">
        <f>IF(Exts[cTB61-67]=DATE(2099,1,1), 0, IF(Exts[minV]&gt;67.9, 1, 2))</f>
        <v>0</v>
      </c>
      <c r="X1031" s="70">
        <f>IF( OR( Exts[cTB68]=DATE(2099,1,1), Exts[Mext]=0 ), 0, IF( OR( Exts[maxV]&lt;68, Exts[minV]&gt;68 ), 2, 3)  )</f>
        <v>0</v>
      </c>
      <c r="Y1031" s="71">
        <f>IF(SUBTOTAL(3,Exts[avgusers]),Exts[avgusers],0)</f>
        <v>1</v>
      </c>
      <c r="Z1031" s="69">
        <f ca="1">IF(SUBTOTAL(3,Exts[CurVersion]),TODAY()-Exts[CurVersion],0)</f>
        <v>966</v>
      </c>
      <c r="AA1031" s="69">
        <f>IF(Exts[cTB52]=DATE(2099,1,1), 0, Exts[cTB52]-$AA$6)</f>
        <v>-40</v>
      </c>
      <c r="AB1031" s="69">
        <f>IF(Exts[[#This Row],[cTB60]]=DATE(2099,1,1), 0, Exts[[#This Row],[cTB60]]-$AA$7)</f>
        <v>0</v>
      </c>
      <c r="AC1031" s="69">
        <f>IF(Exts[[#This Row],[cTB68]]=DATE(2099,1,1), 0, Exts[[#This Row],[cTB68]]-$AA$8)</f>
        <v>0</v>
      </c>
      <c r="AD1031" s="70">
        <f t="shared" si="33"/>
        <v>1013</v>
      </c>
      <c r="AE1031" s="70"/>
      <c r="AF1031" s="70">
        <f>IF(Exts[[#This Row],[OID]], INDEX( Exts[], MATCH(Exts[[#This Row],[OID]],Exts[ID],0), MATCH("avgusers", Exts[#Headers],0) )+1, Exts[[#This Row],[avgusers]])</f>
        <v>1</v>
      </c>
      <c r="AG1031" s="70"/>
      <c r="AH1031" s="70"/>
      <c r="AI1031" s="70"/>
    </row>
    <row r="1032" spans="1:35" x14ac:dyDescent="0.35">
      <c r="A1032" s="72">
        <v>660694</v>
      </c>
      <c r="B1032" s="72" t="s">
        <v>1475</v>
      </c>
      <c r="C1032" s="72">
        <v>1</v>
      </c>
      <c r="D1032" s="72">
        <v>24</v>
      </c>
      <c r="E1032" s="68">
        <v>42661</v>
      </c>
      <c r="F1032" s="72">
        <v>13</v>
      </c>
      <c r="G1032" s="72">
        <v>49</v>
      </c>
      <c r="H1032" s="72">
        <v>0</v>
      </c>
      <c r="I1032" s="72">
        <v>1</v>
      </c>
      <c r="J1032" s="72" t="s">
        <v>1476</v>
      </c>
      <c r="K1032" s="72">
        <v>5014184</v>
      </c>
      <c r="L1032" s="72"/>
      <c r="M1032" s="72"/>
      <c r="N1032" s="68">
        <v>72686</v>
      </c>
      <c r="O1032" s="68">
        <v>72686</v>
      </c>
      <c r="P1032" s="68">
        <v>72686</v>
      </c>
      <c r="Q1032" s="68">
        <v>72686</v>
      </c>
      <c r="R1032" s="72" t="s">
        <v>6483</v>
      </c>
      <c r="S1032" s="72" t="s">
        <v>3058</v>
      </c>
      <c r="T1032" s="70">
        <f>IF(Exts[cTB52]=DATE(2099,1,1), 0, IF(Exts[minV]&gt;52, 1, 2))</f>
        <v>0</v>
      </c>
      <c r="U1032" s="69">
        <f t="shared" si="32"/>
        <v>0</v>
      </c>
      <c r="V1032" s="69">
        <f>IF(Exts[cTB60]=DATE(2099,1,1), 0, IF(Exts[minV]&gt;60.9, 1, 2))</f>
        <v>0</v>
      </c>
      <c r="W1032" s="70">
        <f>IF(Exts[cTB61-67]=DATE(2099,1,1), 0, IF(Exts[minV]&gt;67.9, 1, 2))</f>
        <v>0</v>
      </c>
      <c r="X1032" s="70">
        <f>IF( OR( Exts[cTB68]=DATE(2099,1,1), Exts[Mext]=0 ), 0, IF( OR( Exts[maxV]&lt;68, Exts[minV]&gt;68 ), 2, 3)  )</f>
        <v>0</v>
      </c>
      <c r="Y1032" s="71">
        <f>IF(SUBTOTAL(3,Exts[avgusers]),Exts[avgusers],0)</f>
        <v>1</v>
      </c>
      <c r="Z1032" s="69">
        <f ca="1">IF(SUBTOTAL(3,Exts[CurVersion]),TODAY()-Exts[CurVersion],0)</f>
        <v>1064</v>
      </c>
      <c r="AA1032" s="69">
        <f>IF(Exts[cTB52]=DATE(2099,1,1), 0, Exts[cTB52]-$AA$6)</f>
        <v>0</v>
      </c>
      <c r="AB1032" s="69">
        <f>IF(Exts[[#This Row],[cTB60]]=DATE(2099,1,1), 0, Exts[[#This Row],[cTB60]]-$AA$7)</f>
        <v>0</v>
      </c>
      <c r="AC1032" s="69">
        <f>IF(Exts[[#This Row],[cTB68]]=DATE(2099,1,1), 0, Exts[[#This Row],[cTB68]]-$AA$8)</f>
        <v>0</v>
      </c>
      <c r="AD1032" s="70">
        <f t="shared" si="33"/>
        <v>1014</v>
      </c>
      <c r="AE1032" s="70"/>
      <c r="AF1032" s="70">
        <f>IF(Exts[[#This Row],[OID]], INDEX( Exts[], MATCH(Exts[[#This Row],[OID]],Exts[ID],0), MATCH("avgusers", Exts[#Headers],0) )+1, Exts[[#This Row],[avgusers]])</f>
        <v>1</v>
      </c>
      <c r="AG1032" s="70"/>
      <c r="AH1032" s="70"/>
      <c r="AI1032" s="70"/>
    </row>
    <row r="1033" spans="1:35" x14ac:dyDescent="0.35">
      <c r="A1033" s="72">
        <v>669876</v>
      </c>
      <c r="B1033" s="72" t="s">
        <v>1634</v>
      </c>
      <c r="C1033" s="72">
        <v>1</v>
      </c>
      <c r="D1033" s="72">
        <v>24</v>
      </c>
      <c r="E1033" s="68">
        <v>42322</v>
      </c>
      <c r="F1033" s="72">
        <v>2</v>
      </c>
      <c r="G1033" s="72">
        <v>45</v>
      </c>
      <c r="H1033" s="72">
        <v>0</v>
      </c>
      <c r="I1033" s="72">
        <v>1</v>
      </c>
      <c r="J1033" s="72" t="s">
        <v>1635</v>
      </c>
      <c r="K1033" s="72">
        <v>11837548</v>
      </c>
      <c r="L1033" s="72"/>
      <c r="M1033" s="72"/>
      <c r="N1033" s="68">
        <v>72686</v>
      </c>
      <c r="O1033" s="68">
        <v>72686</v>
      </c>
      <c r="P1033" s="68">
        <v>72686</v>
      </c>
      <c r="Q1033" s="68">
        <v>72686</v>
      </c>
      <c r="R1033" s="72" t="s">
        <v>6493</v>
      </c>
      <c r="S1033" s="72" t="s">
        <v>3058</v>
      </c>
      <c r="T1033" s="70">
        <f>IF(Exts[cTB52]=DATE(2099,1,1), 0, IF(Exts[minV]&gt;52, 1, 2))</f>
        <v>0</v>
      </c>
      <c r="U1033" s="69">
        <f t="shared" si="32"/>
        <v>0</v>
      </c>
      <c r="V1033" s="69">
        <f>IF(Exts[cTB60]=DATE(2099,1,1), 0, IF(Exts[minV]&gt;60.9, 1, 2))</f>
        <v>0</v>
      </c>
      <c r="W1033" s="70">
        <f>IF(Exts[cTB61-67]=DATE(2099,1,1), 0, IF(Exts[minV]&gt;67.9, 1, 2))</f>
        <v>0</v>
      </c>
      <c r="X1033" s="70">
        <f>IF( OR( Exts[cTB68]=DATE(2099,1,1), Exts[Mext]=0 ), 0, IF( OR( Exts[maxV]&lt;68, Exts[minV]&gt;68 ), 2, 3)  )</f>
        <v>0</v>
      </c>
      <c r="Y1033" s="71">
        <f>IF(SUBTOTAL(3,Exts[avgusers]),Exts[avgusers],0)</f>
        <v>1</v>
      </c>
      <c r="Z1033" s="69">
        <f ca="1">IF(SUBTOTAL(3,Exts[CurVersion]),TODAY()-Exts[CurVersion],0)</f>
        <v>1403</v>
      </c>
      <c r="AA1033" s="69">
        <f>IF(Exts[cTB52]=DATE(2099,1,1), 0, Exts[cTB52]-$AA$6)</f>
        <v>0</v>
      </c>
      <c r="AB1033" s="69">
        <f>IF(Exts[[#This Row],[cTB60]]=DATE(2099,1,1), 0, Exts[[#This Row],[cTB60]]-$AA$7)</f>
        <v>0</v>
      </c>
      <c r="AC1033" s="69">
        <f>IF(Exts[[#This Row],[cTB68]]=DATE(2099,1,1), 0, Exts[[#This Row],[cTB68]]-$AA$8)</f>
        <v>0</v>
      </c>
      <c r="AD1033" s="70">
        <f t="shared" si="33"/>
        <v>1015</v>
      </c>
      <c r="AE1033" s="70"/>
      <c r="AF1033" s="70">
        <f>IF(Exts[[#This Row],[OID]], INDEX( Exts[], MATCH(Exts[[#This Row],[OID]],Exts[ID],0), MATCH("avgusers", Exts[#Headers],0) )+1, Exts[[#This Row],[avgusers]])</f>
        <v>1</v>
      </c>
      <c r="AG1033" s="70"/>
      <c r="AH1033" s="70"/>
      <c r="AI1033" s="70"/>
    </row>
    <row r="1034" spans="1:35" x14ac:dyDescent="0.35">
      <c r="A1034" s="72">
        <v>674747</v>
      </c>
      <c r="B1034" s="72" t="s">
        <v>2018</v>
      </c>
      <c r="C1034" s="72">
        <v>1</v>
      </c>
      <c r="D1034" s="72">
        <v>21</v>
      </c>
      <c r="E1034" s="68">
        <v>42376</v>
      </c>
      <c r="F1034" s="72">
        <v>1.5</v>
      </c>
      <c r="G1034" s="72">
        <v>46</v>
      </c>
      <c r="H1034" s="72">
        <v>0</v>
      </c>
      <c r="I1034" s="72">
        <v>1</v>
      </c>
      <c r="J1034" s="72" t="s">
        <v>2019</v>
      </c>
      <c r="K1034" s="72">
        <v>4468348</v>
      </c>
      <c r="L1034" s="72"/>
      <c r="M1034" s="72"/>
      <c r="N1034" s="68">
        <v>72686</v>
      </c>
      <c r="O1034" s="68">
        <v>72686</v>
      </c>
      <c r="P1034" s="68">
        <v>72686</v>
      </c>
      <c r="Q1034" s="68">
        <v>72686</v>
      </c>
      <c r="R1034" s="72" t="s">
        <v>6501</v>
      </c>
      <c r="S1034" s="72" t="s">
        <v>3058</v>
      </c>
      <c r="T1034" s="70">
        <f>IF(Exts[cTB52]=DATE(2099,1,1), 0, IF(Exts[minV]&gt;52, 1, 2))</f>
        <v>0</v>
      </c>
      <c r="U1034" s="69">
        <f t="shared" si="32"/>
        <v>0</v>
      </c>
      <c r="V1034" s="69">
        <f>IF(Exts[cTB60]=DATE(2099,1,1), 0, IF(Exts[minV]&gt;60.9, 1, 2))</f>
        <v>0</v>
      </c>
      <c r="W1034" s="70">
        <f>IF(Exts[cTB61-67]=DATE(2099,1,1), 0, IF(Exts[minV]&gt;67.9, 1, 2))</f>
        <v>0</v>
      </c>
      <c r="X1034" s="70">
        <f>IF( OR( Exts[cTB68]=DATE(2099,1,1), Exts[Mext]=0 ), 0, IF( OR( Exts[maxV]&lt;68, Exts[minV]&gt;68 ), 2, 3)  )</f>
        <v>0</v>
      </c>
      <c r="Y1034" s="71">
        <f>IF(SUBTOTAL(3,Exts[avgusers]),Exts[avgusers],0)</f>
        <v>1</v>
      </c>
      <c r="Z1034" s="69">
        <f ca="1">IF(SUBTOTAL(3,Exts[CurVersion]),TODAY()-Exts[CurVersion],0)</f>
        <v>1349</v>
      </c>
      <c r="AA1034" s="69">
        <f>IF(Exts[cTB52]=DATE(2099,1,1), 0, Exts[cTB52]-$AA$6)</f>
        <v>0</v>
      </c>
      <c r="AB1034" s="69">
        <f>IF(Exts[[#This Row],[cTB60]]=DATE(2099,1,1), 0, Exts[[#This Row],[cTB60]]-$AA$7)</f>
        <v>0</v>
      </c>
      <c r="AC1034" s="69">
        <f>IF(Exts[[#This Row],[cTB68]]=DATE(2099,1,1), 0, Exts[[#This Row],[cTB68]]-$AA$8)</f>
        <v>0</v>
      </c>
      <c r="AD1034" s="70">
        <f t="shared" si="33"/>
        <v>1016</v>
      </c>
      <c r="AE1034" s="70"/>
      <c r="AF1034" s="70">
        <f>IF(Exts[[#This Row],[OID]], INDEX( Exts[], MATCH(Exts[[#This Row],[OID]],Exts[ID],0), MATCH("avgusers", Exts[#Headers],0) )+1, Exts[[#This Row],[avgusers]])</f>
        <v>1</v>
      </c>
      <c r="AG1034" s="70"/>
      <c r="AH1034" s="70"/>
      <c r="AI1034" s="70"/>
    </row>
    <row r="1035" spans="1:35" x14ac:dyDescent="0.35">
      <c r="A1035" s="72">
        <v>684503</v>
      </c>
      <c r="B1035" s="72" t="s">
        <v>1553</v>
      </c>
      <c r="C1035" s="72">
        <v>1</v>
      </c>
      <c r="D1035" s="72">
        <v>25</v>
      </c>
      <c r="E1035" s="68">
        <v>42407</v>
      </c>
      <c r="F1035" s="72">
        <v>37</v>
      </c>
      <c r="G1035" s="72">
        <v>43</v>
      </c>
      <c r="H1035" s="72">
        <v>0</v>
      </c>
      <c r="I1035" s="72">
        <v>1</v>
      </c>
      <c r="J1035" s="72" t="s">
        <v>1554</v>
      </c>
      <c r="K1035" s="72">
        <v>12108389</v>
      </c>
      <c r="L1035" s="72"/>
      <c r="M1035" s="72"/>
      <c r="N1035" s="68">
        <v>72686</v>
      </c>
      <c r="O1035" s="68">
        <v>72686</v>
      </c>
      <c r="P1035" s="68">
        <v>72686</v>
      </c>
      <c r="Q1035" s="68">
        <v>72686</v>
      </c>
      <c r="R1035" s="72" t="s">
        <v>6510</v>
      </c>
      <c r="S1035" s="72" t="s">
        <v>6511</v>
      </c>
      <c r="T1035" s="70">
        <f>IF(Exts[cTB52]=DATE(2099,1,1), 0, IF(Exts[minV]&gt;52, 1, 2))</f>
        <v>0</v>
      </c>
      <c r="U1035" s="69">
        <f t="shared" si="32"/>
        <v>0</v>
      </c>
      <c r="V1035" s="69">
        <f>IF(Exts[cTB60]=DATE(2099,1,1), 0, IF(Exts[minV]&gt;60.9, 1, 2))</f>
        <v>0</v>
      </c>
      <c r="W1035" s="70">
        <f>IF(Exts[cTB61-67]=DATE(2099,1,1), 0, IF(Exts[minV]&gt;67.9, 1, 2))</f>
        <v>0</v>
      </c>
      <c r="X1035" s="70">
        <f>IF( OR( Exts[cTB68]=DATE(2099,1,1), Exts[Mext]=0 ), 0, IF( OR( Exts[maxV]&lt;68, Exts[minV]&gt;68 ), 2, 3)  )</f>
        <v>0</v>
      </c>
      <c r="Y1035" s="71">
        <f>IF(SUBTOTAL(3,Exts[avgusers]),Exts[avgusers],0)</f>
        <v>1</v>
      </c>
      <c r="Z1035" s="69">
        <f ca="1">IF(SUBTOTAL(3,Exts[CurVersion]),TODAY()-Exts[CurVersion],0)</f>
        <v>1318</v>
      </c>
      <c r="AA1035" s="69">
        <f>IF(Exts[cTB52]=DATE(2099,1,1), 0, Exts[cTB52]-$AA$6)</f>
        <v>0</v>
      </c>
      <c r="AB1035" s="69">
        <f>IF(Exts[[#This Row],[cTB60]]=DATE(2099,1,1), 0, Exts[[#This Row],[cTB60]]-$AA$7)</f>
        <v>0</v>
      </c>
      <c r="AC1035" s="69">
        <f>IF(Exts[[#This Row],[cTB68]]=DATE(2099,1,1), 0, Exts[[#This Row],[cTB68]]-$AA$8)</f>
        <v>0</v>
      </c>
      <c r="AD1035" s="70">
        <f t="shared" si="33"/>
        <v>1017</v>
      </c>
      <c r="AE1035" s="70"/>
      <c r="AF1035" s="70">
        <f>IF(Exts[[#This Row],[OID]], INDEX( Exts[], MATCH(Exts[[#This Row],[OID]],Exts[ID],0), MATCH("avgusers", Exts[#Headers],0) )+1, Exts[[#This Row],[avgusers]])</f>
        <v>1</v>
      </c>
      <c r="AG1035" s="70"/>
      <c r="AH1035" s="70"/>
      <c r="AI1035" s="70"/>
    </row>
    <row r="1036" spans="1:35" x14ac:dyDescent="0.35">
      <c r="A1036" s="72">
        <v>691348</v>
      </c>
      <c r="B1036" s="72" t="s">
        <v>1648</v>
      </c>
      <c r="C1036" s="72">
        <v>1</v>
      </c>
      <c r="D1036" s="72">
        <v>23</v>
      </c>
      <c r="E1036" s="68">
        <v>42766</v>
      </c>
      <c r="F1036" s="72">
        <v>0.3</v>
      </c>
      <c r="G1036" s="72">
        <v>52</v>
      </c>
      <c r="H1036" s="72">
        <v>0</v>
      </c>
      <c r="I1036" s="72">
        <v>1</v>
      </c>
      <c r="J1036" s="72" t="s">
        <v>2246</v>
      </c>
      <c r="K1036" s="72">
        <v>12167834</v>
      </c>
      <c r="L1036" s="72"/>
      <c r="M1036" s="72"/>
      <c r="N1036" s="68">
        <v>42652</v>
      </c>
      <c r="O1036" s="68">
        <v>72686</v>
      </c>
      <c r="P1036" s="68">
        <v>72686</v>
      </c>
      <c r="Q1036" s="68">
        <v>72686</v>
      </c>
      <c r="R1036" s="72" t="s">
        <v>6525</v>
      </c>
      <c r="S1036" s="72" t="s">
        <v>6526</v>
      </c>
      <c r="T1036" s="70">
        <f>IF(Exts[cTB52]=DATE(2099,1,1), 0, IF(Exts[minV]&gt;52, 1, 2))</f>
        <v>2</v>
      </c>
      <c r="U1036" s="69">
        <f t="shared" si="32"/>
        <v>0</v>
      </c>
      <c r="V1036" s="69">
        <f>IF(Exts[cTB60]=DATE(2099,1,1), 0, IF(Exts[minV]&gt;60.9, 1, 2))</f>
        <v>0</v>
      </c>
      <c r="W1036" s="70">
        <f>IF(Exts[cTB61-67]=DATE(2099,1,1), 0, IF(Exts[minV]&gt;67.9, 1, 2))</f>
        <v>0</v>
      </c>
      <c r="X1036" s="70">
        <f>IF( OR( Exts[cTB68]=DATE(2099,1,1), Exts[Mext]=0 ), 0, IF( OR( Exts[maxV]&lt;68, Exts[minV]&gt;68 ), 2, 3)  )</f>
        <v>0</v>
      </c>
      <c r="Y1036" s="71">
        <f>IF(SUBTOTAL(3,Exts[avgusers]),Exts[avgusers],0)</f>
        <v>1</v>
      </c>
      <c r="Z1036" s="69">
        <f ca="1">IF(SUBTOTAL(3,Exts[CurVersion]),TODAY()-Exts[CurVersion],0)</f>
        <v>959</v>
      </c>
      <c r="AA1036" s="69">
        <f>IF(Exts[cTB52]=DATE(2099,1,1), 0, Exts[cTB52]-$AA$6)</f>
        <v>-146</v>
      </c>
      <c r="AB1036" s="69">
        <f>IF(Exts[[#This Row],[cTB60]]=DATE(2099,1,1), 0, Exts[[#This Row],[cTB60]]-$AA$7)</f>
        <v>0</v>
      </c>
      <c r="AC1036" s="69">
        <f>IF(Exts[[#This Row],[cTB68]]=DATE(2099,1,1), 0, Exts[[#This Row],[cTB68]]-$AA$8)</f>
        <v>0</v>
      </c>
      <c r="AD1036" s="70">
        <f t="shared" si="33"/>
        <v>1018</v>
      </c>
      <c r="AE1036" s="70"/>
      <c r="AF1036" s="70">
        <f>IF(Exts[[#This Row],[OID]], INDEX( Exts[], MATCH(Exts[[#This Row],[OID]],Exts[ID],0), MATCH("avgusers", Exts[#Headers],0) )+1, Exts[[#This Row],[avgusers]])</f>
        <v>1</v>
      </c>
      <c r="AG1036" s="70"/>
      <c r="AH1036" s="70"/>
      <c r="AI1036" s="70"/>
    </row>
    <row r="1037" spans="1:35" x14ac:dyDescent="0.35">
      <c r="A1037" s="72">
        <v>699635</v>
      </c>
      <c r="B1037" s="72" t="s">
        <v>1565</v>
      </c>
      <c r="C1037" s="72">
        <v>1</v>
      </c>
      <c r="D1037" s="72">
        <v>24</v>
      </c>
      <c r="E1037" s="68">
        <v>42488</v>
      </c>
      <c r="F1037" s="72">
        <v>1.5</v>
      </c>
      <c r="G1037" s="72">
        <v>31</v>
      </c>
      <c r="H1037" s="72">
        <v>0</v>
      </c>
      <c r="I1037" s="72">
        <v>1</v>
      </c>
      <c r="J1037" s="72" t="s">
        <v>1566</v>
      </c>
      <c r="K1037" s="72">
        <v>11425534</v>
      </c>
      <c r="L1037" s="72"/>
      <c r="M1037" s="72"/>
      <c r="N1037" s="68">
        <v>72686</v>
      </c>
      <c r="O1037" s="68">
        <v>72686</v>
      </c>
      <c r="P1037" s="68">
        <v>72686</v>
      </c>
      <c r="Q1037" s="68">
        <v>72686</v>
      </c>
      <c r="R1037" s="72" t="s">
        <v>6541</v>
      </c>
      <c r="S1037" s="72" t="s">
        <v>3058</v>
      </c>
      <c r="T1037" s="70">
        <f>IF(Exts[cTB52]=DATE(2099,1,1), 0, IF(Exts[minV]&gt;52, 1, 2))</f>
        <v>0</v>
      </c>
      <c r="U1037" s="69">
        <f t="shared" si="32"/>
        <v>0</v>
      </c>
      <c r="V1037" s="69">
        <f>IF(Exts[cTB60]=DATE(2099,1,1), 0, IF(Exts[minV]&gt;60.9, 1, 2))</f>
        <v>0</v>
      </c>
      <c r="W1037" s="70">
        <f>IF(Exts[cTB61-67]=DATE(2099,1,1), 0, IF(Exts[minV]&gt;67.9, 1, 2))</f>
        <v>0</v>
      </c>
      <c r="X1037" s="70">
        <f>IF( OR( Exts[cTB68]=DATE(2099,1,1), Exts[Mext]=0 ), 0, IF( OR( Exts[maxV]&lt;68, Exts[minV]&gt;68 ), 2, 3)  )</f>
        <v>0</v>
      </c>
      <c r="Y1037" s="71">
        <f>IF(SUBTOTAL(3,Exts[avgusers]),Exts[avgusers],0)</f>
        <v>1</v>
      </c>
      <c r="Z1037" s="69">
        <f ca="1">IF(SUBTOTAL(3,Exts[CurVersion]),TODAY()-Exts[CurVersion],0)</f>
        <v>1237</v>
      </c>
      <c r="AA1037" s="69">
        <f>IF(Exts[cTB52]=DATE(2099,1,1), 0, Exts[cTB52]-$AA$6)</f>
        <v>0</v>
      </c>
      <c r="AB1037" s="69">
        <f>IF(Exts[[#This Row],[cTB60]]=DATE(2099,1,1), 0, Exts[[#This Row],[cTB60]]-$AA$7)</f>
        <v>0</v>
      </c>
      <c r="AC1037" s="69">
        <f>IF(Exts[[#This Row],[cTB68]]=DATE(2099,1,1), 0, Exts[[#This Row],[cTB68]]-$AA$8)</f>
        <v>0</v>
      </c>
      <c r="AD1037" s="70">
        <f t="shared" si="33"/>
        <v>1019</v>
      </c>
      <c r="AE1037" s="70"/>
      <c r="AF1037" s="70">
        <f>IF(Exts[[#This Row],[OID]], INDEX( Exts[], MATCH(Exts[[#This Row],[OID]],Exts[ID],0), MATCH("avgusers", Exts[#Headers],0) )+1, Exts[[#This Row],[avgusers]])</f>
        <v>1</v>
      </c>
      <c r="AG1037" s="70"/>
      <c r="AH1037" s="70"/>
      <c r="AI1037" s="70"/>
    </row>
    <row r="1038" spans="1:35" x14ac:dyDescent="0.35">
      <c r="A1038" s="72">
        <v>700342</v>
      </c>
      <c r="B1038" s="72" t="s">
        <v>1641</v>
      </c>
      <c r="C1038" s="72">
        <v>1</v>
      </c>
      <c r="D1038" s="72">
        <v>23</v>
      </c>
      <c r="E1038" s="68">
        <v>42496</v>
      </c>
      <c r="F1038" s="72">
        <v>31</v>
      </c>
      <c r="G1038" s="72">
        <v>58</v>
      </c>
      <c r="H1038" s="72">
        <v>0</v>
      </c>
      <c r="I1038" s="72">
        <v>1</v>
      </c>
      <c r="J1038" s="72" t="s">
        <v>1642</v>
      </c>
      <c r="K1038" s="72">
        <v>11066970</v>
      </c>
      <c r="L1038" s="72"/>
      <c r="M1038" s="72"/>
      <c r="N1038" s="68">
        <v>42495</v>
      </c>
      <c r="O1038" s="68">
        <v>72686</v>
      </c>
      <c r="P1038" s="68">
        <v>72686</v>
      </c>
      <c r="Q1038" s="68">
        <v>72686</v>
      </c>
      <c r="R1038" s="72" t="s">
        <v>6543</v>
      </c>
      <c r="S1038" s="72" t="s">
        <v>3058</v>
      </c>
      <c r="T1038" s="70">
        <f>IF(Exts[cTB52]=DATE(2099,1,1), 0, IF(Exts[minV]&gt;52, 1, 2))</f>
        <v>2</v>
      </c>
      <c r="U1038" s="69">
        <f t="shared" si="32"/>
        <v>1</v>
      </c>
      <c r="V1038" s="69">
        <f>IF(Exts[cTB60]=DATE(2099,1,1), 0, IF(Exts[minV]&gt;60.9, 1, 2))</f>
        <v>0</v>
      </c>
      <c r="W1038" s="70">
        <f>IF(Exts[cTB61-67]=DATE(2099,1,1), 0, IF(Exts[minV]&gt;67.9, 1, 2))</f>
        <v>0</v>
      </c>
      <c r="X1038" s="70">
        <f>IF( OR( Exts[cTB68]=DATE(2099,1,1), Exts[Mext]=0 ), 0, IF( OR( Exts[maxV]&lt;68, Exts[minV]&gt;68 ), 2, 3)  )</f>
        <v>0</v>
      </c>
      <c r="Y1038" s="71">
        <f>IF(SUBTOTAL(3,Exts[avgusers]),Exts[avgusers],0)</f>
        <v>1</v>
      </c>
      <c r="Z1038" s="69">
        <f ca="1">IF(SUBTOTAL(3,Exts[CurVersion]),TODAY()-Exts[CurVersion],0)</f>
        <v>1229</v>
      </c>
      <c r="AA1038" s="69">
        <f>IF(Exts[cTB52]=DATE(2099,1,1), 0, Exts[cTB52]-$AA$6)</f>
        <v>-303</v>
      </c>
      <c r="AB1038" s="69">
        <f>IF(Exts[[#This Row],[cTB60]]=DATE(2099,1,1), 0, Exts[[#This Row],[cTB60]]-$AA$7)</f>
        <v>0</v>
      </c>
      <c r="AC1038" s="69">
        <f>IF(Exts[[#This Row],[cTB68]]=DATE(2099,1,1), 0, Exts[[#This Row],[cTB68]]-$AA$8)</f>
        <v>0</v>
      </c>
      <c r="AD1038" s="70">
        <f t="shared" si="33"/>
        <v>1020</v>
      </c>
      <c r="AE1038" s="70"/>
      <c r="AF1038" s="70">
        <f>IF(Exts[[#This Row],[OID]], INDEX( Exts[], MATCH(Exts[[#This Row],[OID]],Exts[ID],0), MATCH("avgusers", Exts[#Headers],0) )+1, Exts[[#This Row],[avgusers]])</f>
        <v>1</v>
      </c>
      <c r="AG1038" s="70"/>
      <c r="AH1038" s="70"/>
      <c r="AI1038" s="70"/>
    </row>
    <row r="1039" spans="1:35" x14ac:dyDescent="0.35">
      <c r="A1039" s="72">
        <v>765360</v>
      </c>
      <c r="B1039" s="72" t="s">
        <v>762</v>
      </c>
      <c r="C1039" s="72">
        <v>1</v>
      </c>
      <c r="D1039" s="72">
        <v>53</v>
      </c>
      <c r="E1039" s="68">
        <v>42746</v>
      </c>
      <c r="F1039" s="72">
        <v>50</v>
      </c>
      <c r="G1039" s="72">
        <v>54</v>
      </c>
      <c r="H1039" s="72">
        <v>1</v>
      </c>
      <c r="I1039" s="72">
        <v>1</v>
      </c>
      <c r="J1039" s="72" t="s">
        <v>470</v>
      </c>
      <c r="K1039" s="72">
        <v>11743304</v>
      </c>
      <c r="L1039" s="72"/>
      <c r="M1039" s="72"/>
      <c r="N1039" s="68">
        <v>42745</v>
      </c>
      <c r="O1039" s="68">
        <v>72686</v>
      </c>
      <c r="P1039" s="68">
        <v>72686</v>
      </c>
      <c r="Q1039" s="68">
        <v>72686</v>
      </c>
      <c r="R1039" s="72" t="s">
        <v>6596</v>
      </c>
      <c r="S1039" s="72" t="s">
        <v>6597</v>
      </c>
      <c r="T1039" s="70">
        <f>IF(Exts[cTB52]=DATE(2099,1,1), 0, IF(Exts[minV]&gt;52, 1, 2))</f>
        <v>2</v>
      </c>
      <c r="U1039" s="69">
        <f t="shared" si="32"/>
        <v>0</v>
      </c>
      <c r="V1039" s="69">
        <f>IF(Exts[cTB60]=DATE(2099,1,1), 0, IF(Exts[minV]&gt;60.9, 1, 2))</f>
        <v>0</v>
      </c>
      <c r="W1039" s="70">
        <f>IF(Exts[cTB61-67]=DATE(2099,1,1), 0, IF(Exts[minV]&gt;67.9, 1, 2))</f>
        <v>0</v>
      </c>
      <c r="X1039" s="70">
        <f>IF( OR( Exts[cTB68]=DATE(2099,1,1), Exts[Mext]=0 ), 0, IF( OR( Exts[maxV]&lt;68, Exts[minV]&gt;68 ), 2, 3)  )</f>
        <v>0</v>
      </c>
      <c r="Y1039" s="71">
        <f>IF(SUBTOTAL(3,Exts[avgusers]),Exts[avgusers],0)</f>
        <v>1</v>
      </c>
      <c r="Z1039" s="69">
        <f ca="1">IF(SUBTOTAL(3,Exts[CurVersion]),TODAY()-Exts[CurVersion],0)</f>
        <v>979</v>
      </c>
      <c r="AA1039" s="69">
        <f>IF(Exts[cTB52]=DATE(2099,1,1), 0, Exts[cTB52]-$AA$6)</f>
        <v>-53</v>
      </c>
      <c r="AB1039" s="69">
        <f>IF(Exts[[#This Row],[cTB60]]=DATE(2099,1,1), 0, Exts[[#This Row],[cTB60]]-$AA$7)</f>
        <v>0</v>
      </c>
      <c r="AC1039" s="69">
        <f>IF(Exts[[#This Row],[cTB68]]=DATE(2099,1,1), 0, Exts[[#This Row],[cTB68]]-$AA$8)</f>
        <v>0</v>
      </c>
      <c r="AD1039" s="70">
        <f t="shared" si="33"/>
        <v>1021</v>
      </c>
      <c r="AE1039" s="70"/>
      <c r="AF1039" s="70">
        <f>IF(Exts[[#This Row],[OID]], INDEX( Exts[], MATCH(Exts[[#This Row],[OID]],Exts[ID],0), MATCH("avgusers", Exts[#Headers],0) )+1, Exts[[#This Row],[avgusers]])</f>
        <v>1</v>
      </c>
      <c r="AG1039" s="70"/>
      <c r="AH1039" s="70"/>
      <c r="AI1039" s="70"/>
    </row>
    <row r="1040" spans="1:35" x14ac:dyDescent="0.35">
      <c r="A1040" s="72">
        <v>867075</v>
      </c>
      <c r="B1040" s="72" t="s">
        <v>764</v>
      </c>
      <c r="C1040" s="72">
        <v>1</v>
      </c>
      <c r="D1040" s="72">
        <v>47</v>
      </c>
      <c r="E1040" s="68">
        <v>43032</v>
      </c>
      <c r="F1040" s="72">
        <v>10</v>
      </c>
      <c r="G1040" s="72">
        <v>16</v>
      </c>
      <c r="H1040" s="72">
        <v>0</v>
      </c>
      <c r="I1040" s="72">
        <v>1</v>
      </c>
      <c r="J1040" s="72" t="s">
        <v>472</v>
      </c>
      <c r="K1040" s="72">
        <v>13379221</v>
      </c>
      <c r="L1040" s="72"/>
      <c r="M1040" s="72"/>
      <c r="N1040" s="68">
        <v>72686</v>
      </c>
      <c r="O1040" s="68">
        <v>72686</v>
      </c>
      <c r="P1040" s="68">
        <v>72686</v>
      </c>
      <c r="Q1040" s="68">
        <v>72686</v>
      </c>
      <c r="R1040" s="72" t="s">
        <v>6641</v>
      </c>
      <c r="S1040" s="72" t="s">
        <v>3058</v>
      </c>
      <c r="T1040" s="70">
        <f>IF(Exts[cTB52]=DATE(2099,1,1), 0, IF(Exts[minV]&gt;52, 1, 2))</f>
        <v>0</v>
      </c>
      <c r="U1040" s="69">
        <f t="shared" si="32"/>
        <v>0</v>
      </c>
      <c r="V1040" s="69">
        <f>IF(Exts[cTB60]=DATE(2099,1,1), 0, IF(Exts[minV]&gt;60.9, 1, 2))</f>
        <v>0</v>
      </c>
      <c r="W1040" s="70">
        <f>IF(Exts[cTB61-67]=DATE(2099,1,1), 0, IF(Exts[minV]&gt;67.9, 1, 2))</f>
        <v>0</v>
      </c>
      <c r="X1040" s="70">
        <f>IF( OR( Exts[cTB68]=DATE(2099,1,1), Exts[Mext]=0 ), 0, IF( OR( Exts[maxV]&lt;68, Exts[minV]&gt;68 ), 2, 3)  )</f>
        <v>0</v>
      </c>
      <c r="Y1040" s="71">
        <f>IF(SUBTOTAL(3,Exts[avgusers]),Exts[avgusers],0)</f>
        <v>1</v>
      </c>
      <c r="Z1040" s="69">
        <f ca="1">IF(SUBTOTAL(3,Exts[CurVersion]),TODAY()-Exts[CurVersion],0)</f>
        <v>693</v>
      </c>
      <c r="AA1040" s="69">
        <f>IF(Exts[cTB52]=DATE(2099,1,1), 0, Exts[cTB52]-$AA$6)</f>
        <v>0</v>
      </c>
      <c r="AB1040" s="69">
        <f>IF(Exts[[#This Row],[cTB60]]=DATE(2099,1,1), 0, Exts[[#This Row],[cTB60]]-$AA$7)</f>
        <v>0</v>
      </c>
      <c r="AC1040" s="69">
        <f>IF(Exts[[#This Row],[cTB68]]=DATE(2099,1,1), 0, Exts[[#This Row],[cTB68]]-$AA$8)</f>
        <v>0</v>
      </c>
      <c r="AD1040" s="70">
        <f t="shared" si="33"/>
        <v>1022</v>
      </c>
      <c r="AE1040" s="70"/>
      <c r="AF1040" s="70">
        <f>IF(Exts[[#This Row],[OID]], INDEX( Exts[], MATCH(Exts[[#This Row],[OID]],Exts[ID],0), MATCH("avgusers", Exts[#Headers],0) )+1, Exts[[#This Row],[avgusers]])</f>
        <v>1</v>
      </c>
      <c r="AG1040" s="70"/>
      <c r="AH1040" s="70"/>
      <c r="AI1040" s="70"/>
    </row>
    <row r="1041" spans="1:35" x14ac:dyDescent="0.35">
      <c r="A1041" s="72">
        <v>986522</v>
      </c>
      <c r="B1041" s="72" t="s">
        <v>6841</v>
      </c>
      <c r="C1041" s="72">
        <v>1</v>
      </c>
      <c r="D1041" s="72">
        <v>0</v>
      </c>
      <c r="E1041" s="68">
        <v>43719</v>
      </c>
      <c r="F1041" s="72">
        <v>61</v>
      </c>
      <c r="G1041" s="72">
        <v>100</v>
      </c>
      <c r="H1041" s="72">
        <v>1</v>
      </c>
      <c r="I1041" s="72">
        <v>1</v>
      </c>
      <c r="J1041" s="72" t="s">
        <v>936</v>
      </c>
      <c r="K1041" s="72">
        <v>11128484</v>
      </c>
      <c r="L1041" s="72"/>
      <c r="M1041" s="72"/>
      <c r="N1041" s="68">
        <v>72686</v>
      </c>
      <c r="O1041" s="68">
        <v>72686</v>
      </c>
      <c r="P1041" s="68">
        <v>43719</v>
      </c>
      <c r="Q1041" s="68">
        <v>43719</v>
      </c>
      <c r="R1041" s="72" t="s">
        <v>6842</v>
      </c>
      <c r="S1041" s="72" t="s">
        <v>3058</v>
      </c>
      <c r="T1041" s="70">
        <f>IF(Exts[cTB52]=DATE(2099,1,1), 0, IF(Exts[minV]&gt;52, 1, 2))</f>
        <v>0</v>
      </c>
      <c r="U1041" s="69">
        <f t="shared" si="32"/>
        <v>0</v>
      </c>
      <c r="V1041" s="69">
        <f>IF(Exts[cTB60]=DATE(2099,1,1), 0, IF(Exts[minV]&gt;60.9, 1, 2))</f>
        <v>0</v>
      </c>
      <c r="W1041" s="70">
        <f>IF(Exts[cTB61-67]=DATE(2099,1,1), 0, IF(Exts[minV]&gt;67.9, 1, 2))</f>
        <v>2</v>
      </c>
      <c r="X1041" s="70">
        <f>IF( OR( Exts[cTB68]=DATE(2099,1,1), Exts[Mext]=0 ), 0, IF( OR( Exts[maxV]&lt;68, Exts[minV]&gt;68 ), 2, 3)  )</f>
        <v>3</v>
      </c>
      <c r="Y1041" s="71">
        <f>IF(SUBTOTAL(3,Exts[avgusers]),Exts[avgusers],0)</f>
        <v>1</v>
      </c>
      <c r="Z1041" s="69">
        <f ca="1">IF(SUBTOTAL(3,Exts[CurVersion]),TODAY()-Exts[CurVersion],0)</f>
        <v>6</v>
      </c>
      <c r="AA1041" s="69">
        <f>IF(Exts[cTB52]=DATE(2099,1,1), 0, Exts[cTB52]-$AA$6)</f>
        <v>0</v>
      </c>
      <c r="AB1041" s="69">
        <f>IF(Exts[[#This Row],[cTB60]]=DATE(2099,1,1), 0, Exts[[#This Row],[cTB60]]-$AA$7)</f>
        <v>0</v>
      </c>
      <c r="AC1041" s="69">
        <f>IF(Exts[[#This Row],[cTB68]]=DATE(2099,1,1), 0, Exts[[#This Row],[cTB68]]-$AA$8)</f>
        <v>22</v>
      </c>
      <c r="AD1041" s="70">
        <f t="shared" si="33"/>
        <v>1023</v>
      </c>
      <c r="AE1041" s="70"/>
      <c r="AF1041" s="70">
        <f>IF(Exts[[#This Row],[OID]], INDEX( Exts[], MATCH(Exts[[#This Row],[OID]],Exts[ID],0), MATCH("avgusers", Exts[#Headers],0) )+1, Exts[[#This Row],[avgusers]])</f>
        <v>1</v>
      </c>
      <c r="AG1041" s="70"/>
      <c r="AH1041" s="70"/>
      <c r="AI1041" s="70"/>
    </row>
    <row r="1042" spans="1:35" x14ac:dyDescent="0.35">
      <c r="A1042" s="72">
        <v>986655</v>
      </c>
      <c r="B1042" s="72" t="s">
        <v>6827</v>
      </c>
      <c r="C1042" s="72">
        <v>1</v>
      </c>
      <c r="D1042" s="72">
        <v>0</v>
      </c>
      <c r="E1042" s="68">
        <v>43697</v>
      </c>
      <c r="F1042" s="72">
        <v>1.5</v>
      </c>
      <c r="G1042" s="72">
        <v>60</v>
      </c>
      <c r="H1042" s="72">
        <v>0</v>
      </c>
      <c r="I1042" s="72">
        <v>1</v>
      </c>
      <c r="J1042" s="72" t="s">
        <v>6828</v>
      </c>
      <c r="K1042" s="72">
        <v>13513084</v>
      </c>
      <c r="L1042" s="72"/>
      <c r="M1042" s="72"/>
      <c r="N1042" s="68">
        <v>43690</v>
      </c>
      <c r="O1042" s="68">
        <v>43690</v>
      </c>
      <c r="P1042" s="68">
        <v>72686</v>
      </c>
      <c r="Q1042" s="68">
        <v>72686</v>
      </c>
      <c r="R1042" s="72" t="s">
        <v>6829</v>
      </c>
      <c r="S1042" s="72" t="s">
        <v>3058</v>
      </c>
      <c r="T1042" s="70">
        <f>IF(Exts[cTB52]=DATE(2099,1,1), 0, IF(Exts[minV]&gt;52, 1, 2))</f>
        <v>2</v>
      </c>
      <c r="U1042" s="69">
        <f t="shared" si="32"/>
        <v>1</v>
      </c>
      <c r="V1042" s="69">
        <f>IF(Exts[cTB60]=DATE(2099,1,1), 0, IF(Exts[minV]&gt;60.9, 1, 2))</f>
        <v>2</v>
      </c>
      <c r="W1042" s="70">
        <f>IF(Exts[cTB61-67]=DATE(2099,1,1), 0, IF(Exts[minV]&gt;67.9, 1, 2))</f>
        <v>0</v>
      </c>
      <c r="X1042" s="70">
        <f>IF( OR( Exts[cTB68]=DATE(2099,1,1), Exts[Mext]=0 ), 0, IF( OR( Exts[maxV]&lt;68, Exts[minV]&gt;68 ), 2, 3)  )</f>
        <v>0</v>
      </c>
      <c r="Y1042" s="71">
        <f>IF(SUBTOTAL(3,Exts[avgusers]),Exts[avgusers],0)</f>
        <v>1</v>
      </c>
      <c r="Z1042" s="69">
        <f ca="1">IF(SUBTOTAL(3,Exts[CurVersion]),TODAY()-Exts[CurVersion],0)</f>
        <v>28</v>
      </c>
      <c r="AA1042" s="69">
        <f>IF(Exts[cTB52]=DATE(2099,1,1), 0, Exts[cTB52]-$AA$6)</f>
        <v>892</v>
      </c>
      <c r="AB1042" s="69">
        <f>IF(Exts[[#This Row],[cTB60]]=DATE(2099,1,1), 0, Exts[[#This Row],[cTB60]]-$AA$7)</f>
        <v>430</v>
      </c>
      <c r="AC1042" s="69">
        <f>IF(Exts[[#This Row],[cTB68]]=DATE(2099,1,1), 0, Exts[[#This Row],[cTB68]]-$AA$8)</f>
        <v>0</v>
      </c>
      <c r="AD1042" s="70">
        <f t="shared" si="33"/>
        <v>1024</v>
      </c>
      <c r="AE1042" s="70"/>
      <c r="AF1042" s="70">
        <f>IF(Exts[[#This Row],[OID]], INDEX( Exts[], MATCH(Exts[[#This Row],[OID]],Exts[ID],0), MATCH("avgusers", Exts[#Headers],0) )+1, Exts[[#This Row],[avgusers]])</f>
        <v>1</v>
      </c>
      <c r="AG1042" s="70"/>
      <c r="AH1042" s="70"/>
      <c r="AI1042" s="70"/>
    </row>
    <row r="1043" spans="1:35" x14ac:dyDescent="0.35">
      <c r="A1043" s="72">
        <v>43</v>
      </c>
      <c r="B1043" s="72" t="s">
        <v>1730</v>
      </c>
      <c r="C1043" s="72">
        <v>0</v>
      </c>
      <c r="D1043" s="72">
        <v>35</v>
      </c>
      <c r="E1043" s="68">
        <v>39146</v>
      </c>
      <c r="F1043" s="72">
        <v>0.7</v>
      </c>
      <c r="G1043" s="72">
        <v>3</v>
      </c>
      <c r="H1043" s="72">
        <v>0</v>
      </c>
      <c r="I1043" s="72">
        <v>1</v>
      </c>
      <c r="J1043" s="72" t="s">
        <v>1731</v>
      </c>
      <c r="K1043" s="72">
        <v>43</v>
      </c>
      <c r="L1043" s="72"/>
      <c r="M1043" s="72"/>
      <c r="N1043" s="68">
        <v>72686</v>
      </c>
      <c r="O1043" s="68">
        <v>72686</v>
      </c>
      <c r="P1043" s="68">
        <v>72686</v>
      </c>
      <c r="Q1043" s="68">
        <v>72686</v>
      </c>
      <c r="R1043" s="72" t="s">
        <v>4914</v>
      </c>
      <c r="S1043" s="72" t="s">
        <v>3058</v>
      </c>
      <c r="T1043" s="70">
        <f>IF(Exts[cTB52]=DATE(2099,1,1), 0, IF(Exts[minV]&gt;52, 1, 2))</f>
        <v>0</v>
      </c>
      <c r="U1043" s="69">
        <f t="shared" si="32"/>
        <v>0</v>
      </c>
      <c r="V1043" s="69">
        <f>IF(Exts[cTB60]=DATE(2099,1,1), 0, IF(Exts[minV]&gt;60.9, 1, 2))</f>
        <v>0</v>
      </c>
      <c r="W1043" s="70">
        <f>IF(Exts[cTB61-67]=DATE(2099,1,1), 0, IF(Exts[minV]&gt;67.9, 1, 2))</f>
        <v>0</v>
      </c>
      <c r="X1043" s="70">
        <f>IF( OR( Exts[cTB68]=DATE(2099,1,1), Exts[Mext]=0 ), 0, IF( OR( Exts[maxV]&lt;68, Exts[minV]&gt;68 ), 2, 3)  )</f>
        <v>0</v>
      </c>
      <c r="Y1043" s="71">
        <f>IF(SUBTOTAL(3,Exts[avgusers]),Exts[avgusers],0)</f>
        <v>0</v>
      </c>
      <c r="Z1043" s="69">
        <f ca="1">IF(SUBTOTAL(3,Exts[CurVersion]),TODAY()-Exts[CurVersion],0)</f>
        <v>4579</v>
      </c>
      <c r="AA1043" s="69">
        <f>IF(Exts[cTB52]=DATE(2099,1,1), 0, Exts[cTB52]-$AA$6)</f>
        <v>0</v>
      </c>
      <c r="AB1043" s="69">
        <f>IF(Exts[[#This Row],[cTB60]]=DATE(2099,1,1), 0, Exts[[#This Row],[cTB60]]-$AA$7)</f>
        <v>0</v>
      </c>
      <c r="AC1043" s="69">
        <f>IF(Exts[[#This Row],[cTB68]]=DATE(2099,1,1), 0, Exts[[#This Row],[cTB68]]-$AA$8)</f>
        <v>0</v>
      </c>
      <c r="AD1043" s="70">
        <f t="shared" si="33"/>
        <v>1025</v>
      </c>
      <c r="AE1043" s="70"/>
      <c r="AF1043" s="70">
        <f>IF(Exts[[#This Row],[OID]], INDEX( Exts[], MATCH(Exts[[#This Row],[OID]],Exts[ID],0), MATCH("avgusers", Exts[#Headers],0) )+1, Exts[[#This Row],[avgusers]])</f>
        <v>0</v>
      </c>
      <c r="AG1043" s="70"/>
      <c r="AH1043" s="70"/>
      <c r="AI1043" s="70"/>
    </row>
    <row r="1044" spans="1:35" x14ac:dyDescent="0.35">
      <c r="A1044" s="72">
        <v>110</v>
      </c>
      <c r="B1044" s="72" t="s">
        <v>1752</v>
      </c>
      <c r="C1044" s="72">
        <v>0</v>
      </c>
      <c r="D1044" s="72">
        <v>29</v>
      </c>
      <c r="E1044" s="68">
        <v>39146</v>
      </c>
      <c r="F1044" s="72">
        <v>0.5</v>
      </c>
      <c r="G1044" s="72">
        <v>1</v>
      </c>
      <c r="H1044" s="72">
        <v>0</v>
      </c>
      <c r="I1044" s="72">
        <v>1</v>
      </c>
      <c r="J1044" s="72" t="s">
        <v>1753</v>
      </c>
      <c r="K1044" s="72">
        <v>68</v>
      </c>
      <c r="L1044" s="72"/>
      <c r="M1044" s="72"/>
      <c r="N1044" s="68">
        <v>72686</v>
      </c>
      <c r="O1044" s="68">
        <v>72686</v>
      </c>
      <c r="P1044" s="68">
        <v>72686</v>
      </c>
      <c r="Q1044" s="68">
        <v>72686</v>
      </c>
      <c r="R1044" s="72" t="s">
        <v>4928</v>
      </c>
      <c r="S1044" s="72" t="s">
        <v>3058</v>
      </c>
      <c r="T1044" s="70">
        <f>IF(Exts[cTB52]=DATE(2099,1,1), 0, IF(Exts[minV]&gt;52, 1, 2))</f>
        <v>0</v>
      </c>
      <c r="U1044" s="69">
        <f t="shared" ref="U1044:U1107" si="34">IF(AND($F1044&lt;=58,$G1044&gt;=58),1,0)</f>
        <v>0</v>
      </c>
      <c r="V1044" s="69">
        <f>IF(Exts[cTB60]=DATE(2099,1,1), 0, IF(Exts[minV]&gt;60.9, 1, 2))</f>
        <v>0</v>
      </c>
      <c r="W1044" s="70">
        <f>IF(Exts[cTB61-67]=DATE(2099,1,1), 0, IF(Exts[minV]&gt;67.9, 1, 2))</f>
        <v>0</v>
      </c>
      <c r="X1044" s="70">
        <f>IF( OR( Exts[cTB68]=DATE(2099,1,1), Exts[Mext]=0 ), 0, IF( OR( Exts[maxV]&lt;68, Exts[minV]&gt;68 ), 2, 3)  )</f>
        <v>0</v>
      </c>
      <c r="Y1044" s="71">
        <f>IF(SUBTOTAL(3,Exts[avgusers]),Exts[avgusers],0)</f>
        <v>0</v>
      </c>
      <c r="Z1044" s="69">
        <f ca="1">IF(SUBTOTAL(3,Exts[CurVersion]),TODAY()-Exts[CurVersion],0)</f>
        <v>4579</v>
      </c>
      <c r="AA1044" s="69">
        <f>IF(Exts[cTB52]=DATE(2099,1,1), 0, Exts[cTB52]-$AA$6)</f>
        <v>0</v>
      </c>
      <c r="AB1044" s="69">
        <f>IF(Exts[[#This Row],[cTB60]]=DATE(2099,1,1), 0, Exts[[#This Row],[cTB60]]-$AA$7)</f>
        <v>0</v>
      </c>
      <c r="AC1044" s="69">
        <f>IF(Exts[[#This Row],[cTB68]]=DATE(2099,1,1), 0, Exts[[#This Row],[cTB68]]-$AA$8)</f>
        <v>0</v>
      </c>
      <c r="AD1044" s="70">
        <f t="shared" ref="AD1044:AD1107" si="35">ROW()-18</f>
        <v>1026</v>
      </c>
      <c r="AE1044" s="70"/>
      <c r="AF1044" s="70">
        <f>IF(Exts[[#This Row],[OID]], INDEX( Exts[], MATCH(Exts[[#This Row],[OID]],Exts[ID],0), MATCH("avgusers", Exts[#Headers],0) )+1, Exts[[#This Row],[avgusers]])</f>
        <v>0</v>
      </c>
      <c r="AG1044" s="70"/>
      <c r="AH1044" s="70"/>
      <c r="AI1044" s="70"/>
    </row>
    <row r="1045" spans="1:35" x14ac:dyDescent="0.35">
      <c r="A1045" s="72">
        <v>132</v>
      </c>
      <c r="B1045" s="72" t="s">
        <v>1624</v>
      </c>
      <c r="C1045" s="72">
        <v>0</v>
      </c>
      <c r="D1045" s="72">
        <v>27</v>
      </c>
      <c r="E1045" s="68">
        <v>39146</v>
      </c>
      <c r="F1045" s="72">
        <v>0.9</v>
      </c>
      <c r="G1045" s="72">
        <v>3</v>
      </c>
      <c r="H1045" s="72">
        <v>0</v>
      </c>
      <c r="I1045" s="72">
        <v>1</v>
      </c>
      <c r="J1045" s="72" t="s">
        <v>464</v>
      </c>
      <c r="K1045" s="72">
        <v>77</v>
      </c>
      <c r="L1045" s="72"/>
      <c r="M1045" s="72"/>
      <c r="N1045" s="68">
        <v>72686</v>
      </c>
      <c r="O1045" s="68">
        <v>72686</v>
      </c>
      <c r="P1045" s="68">
        <v>72686</v>
      </c>
      <c r="Q1045" s="68">
        <v>72686</v>
      </c>
      <c r="R1045" s="72" t="s">
        <v>4929</v>
      </c>
      <c r="S1045" s="72" t="s">
        <v>3058</v>
      </c>
      <c r="T1045" s="70">
        <f>IF(Exts[cTB52]=DATE(2099,1,1), 0, IF(Exts[minV]&gt;52, 1, 2))</f>
        <v>0</v>
      </c>
      <c r="U1045" s="69">
        <f t="shared" si="34"/>
        <v>0</v>
      </c>
      <c r="V1045" s="69">
        <f>IF(Exts[cTB60]=DATE(2099,1,1), 0, IF(Exts[minV]&gt;60.9, 1, 2))</f>
        <v>0</v>
      </c>
      <c r="W1045" s="70">
        <f>IF(Exts[cTB61-67]=DATE(2099,1,1), 0, IF(Exts[minV]&gt;67.9, 1, 2))</f>
        <v>0</v>
      </c>
      <c r="X1045" s="70">
        <f>IF( OR( Exts[cTB68]=DATE(2099,1,1), Exts[Mext]=0 ), 0, IF( OR( Exts[maxV]&lt;68, Exts[minV]&gt;68 ), 2, 3)  )</f>
        <v>0</v>
      </c>
      <c r="Y1045" s="71">
        <f>IF(SUBTOTAL(3,Exts[avgusers]),Exts[avgusers],0)</f>
        <v>0</v>
      </c>
      <c r="Z1045" s="69">
        <f ca="1">IF(SUBTOTAL(3,Exts[CurVersion]),TODAY()-Exts[CurVersion],0)</f>
        <v>4579</v>
      </c>
      <c r="AA1045" s="69">
        <f>IF(Exts[cTB52]=DATE(2099,1,1), 0, Exts[cTB52]-$AA$6)</f>
        <v>0</v>
      </c>
      <c r="AB1045" s="69">
        <f>IF(Exts[[#This Row],[cTB60]]=DATE(2099,1,1), 0, Exts[[#This Row],[cTB60]]-$AA$7)</f>
        <v>0</v>
      </c>
      <c r="AC1045" s="69">
        <f>IF(Exts[[#This Row],[cTB68]]=DATE(2099,1,1), 0, Exts[[#This Row],[cTB68]]-$AA$8)</f>
        <v>0</v>
      </c>
      <c r="AD1045" s="70">
        <f t="shared" si="35"/>
        <v>1027</v>
      </c>
      <c r="AE1045" s="70"/>
      <c r="AF1045" s="70">
        <f>IF(Exts[[#This Row],[OID]], INDEX( Exts[], MATCH(Exts[[#This Row],[OID]],Exts[ID],0), MATCH("avgusers", Exts[#Headers],0) )+1, Exts[[#This Row],[avgusers]])</f>
        <v>0</v>
      </c>
      <c r="AG1045" s="70"/>
      <c r="AH1045" s="70"/>
      <c r="AI1045" s="70"/>
    </row>
    <row r="1046" spans="1:35" x14ac:dyDescent="0.35">
      <c r="A1046" s="72">
        <v>133</v>
      </c>
      <c r="B1046" s="72" t="s">
        <v>1790</v>
      </c>
      <c r="C1046" s="72">
        <v>0</v>
      </c>
      <c r="D1046" s="72">
        <v>27</v>
      </c>
      <c r="E1046" s="68">
        <v>39286</v>
      </c>
      <c r="F1046" s="72">
        <v>0.6</v>
      </c>
      <c r="G1046" s="72">
        <v>2</v>
      </c>
      <c r="H1046" s="72">
        <v>0</v>
      </c>
      <c r="I1046" s="72">
        <v>1</v>
      </c>
      <c r="J1046" s="72" t="s">
        <v>1791</v>
      </c>
      <c r="K1046" s="72">
        <v>429</v>
      </c>
      <c r="L1046" s="72"/>
      <c r="M1046" s="72"/>
      <c r="N1046" s="68">
        <v>72686</v>
      </c>
      <c r="O1046" s="68">
        <v>72686</v>
      </c>
      <c r="P1046" s="68">
        <v>72686</v>
      </c>
      <c r="Q1046" s="68">
        <v>72686</v>
      </c>
      <c r="R1046" s="72" t="s">
        <v>4930</v>
      </c>
      <c r="S1046" s="72" t="s">
        <v>3058</v>
      </c>
      <c r="T1046" s="70">
        <f>IF(Exts[cTB52]=DATE(2099,1,1), 0, IF(Exts[minV]&gt;52, 1, 2))</f>
        <v>0</v>
      </c>
      <c r="U1046" s="69">
        <f t="shared" si="34"/>
        <v>0</v>
      </c>
      <c r="V1046" s="69">
        <f>IF(Exts[cTB60]=DATE(2099,1,1), 0, IF(Exts[minV]&gt;60.9, 1, 2))</f>
        <v>0</v>
      </c>
      <c r="W1046" s="70">
        <f>IF(Exts[cTB61-67]=DATE(2099,1,1), 0, IF(Exts[minV]&gt;67.9, 1, 2))</f>
        <v>0</v>
      </c>
      <c r="X1046" s="70">
        <f>IF( OR( Exts[cTB68]=DATE(2099,1,1), Exts[Mext]=0 ), 0, IF( OR( Exts[maxV]&lt;68, Exts[minV]&gt;68 ), 2, 3)  )</f>
        <v>0</v>
      </c>
      <c r="Y1046" s="71">
        <f>IF(SUBTOTAL(3,Exts[avgusers]),Exts[avgusers],0)</f>
        <v>0</v>
      </c>
      <c r="Z1046" s="69">
        <f ca="1">IF(SUBTOTAL(3,Exts[CurVersion]),TODAY()-Exts[CurVersion],0)</f>
        <v>4439</v>
      </c>
      <c r="AA1046" s="69">
        <f>IF(Exts[cTB52]=DATE(2099,1,1), 0, Exts[cTB52]-$AA$6)</f>
        <v>0</v>
      </c>
      <c r="AB1046" s="69">
        <f>IF(Exts[[#This Row],[cTB60]]=DATE(2099,1,1), 0, Exts[[#This Row],[cTB60]]-$AA$7)</f>
        <v>0</v>
      </c>
      <c r="AC1046" s="69">
        <f>IF(Exts[[#This Row],[cTB68]]=DATE(2099,1,1), 0, Exts[[#This Row],[cTB68]]-$AA$8)</f>
        <v>0</v>
      </c>
      <c r="AD1046" s="70">
        <f t="shared" si="35"/>
        <v>1028</v>
      </c>
      <c r="AE1046" s="70"/>
      <c r="AF1046" s="70">
        <f>IF(Exts[[#This Row],[OID]], INDEX( Exts[], MATCH(Exts[[#This Row],[OID]],Exts[ID],0), MATCH("avgusers", Exts[#Headers],0) )+1, Exts[[#This Row],[avgusers]])</f>
        <v>0</v>
      </c>
      <c r="AG1046" s="70"/>
      <c r="AH1046" s="70"/>
      <c r="AI1046" s="70"/>
    </row>
    <row r="1047" spans="1:35" x14ac:dyDescent="0.35">
      <c r="A1047" s="72">
        <v>151</v>
      </c>
      <c r="B1047" s="72" t="s">
        <v>1763</v>
      </c>
      <c r="C1047" s="72">
        <v>0</v>
      </c>
      <c r="D1047" s="72">
        <v>28</v>
      </c>
      <c r="E1047" s="68">
        <v>39146</v>
      </c>
      <c r="F1047" s="72">
        <v>0.5</v>
      </c>
      <c r="G1047" s="72">
        <v>1</v>
      </c>
      <c r="H1047" s="72">
        <v>0</v>
      </c>
      <c r="I1047" s="72">
        <v>1</v>
      </c>
      <c r="J1047" s="72" t="s">
        <v>222</v>
      </c>
      <c r="K1047" s="72">
        <v>67</v>
      </c>
      <c r="L1047" s="72"/>
      <c r="M1047" s="72"/>
      <c r="N1047" s="68">
        <v>72686</v>
      </c>
      <c r="O1047" s="68">
        <v>72686</v>
      </c>
      <c r="P1047" s="68">
        <v>72686</v>
      </c>
      <c r="Q1047" s="68">
        <v>72686</v>
      </c>
      <c r="R1047" s="72" t="s">
        <v>4937</v>
      </c>
      <c r="S1047" s="72" t="s">
        <v>3058</v>
      </c>
      <c r="T1047" s="70">
        <f>IF(Exts[cTB52]=DATE(2099,1,1), 0, IF(Exts[minV]&gt;52, 1, 2))</f>
        <v>0</v>
      </c>
      <c r="U1047" s="69">
        <f t="shared" si="34"/>
        <v>0</v>
      </c>
      <c r="V1047" s="69">
        <f>IF(Exts[cTB60]=DATE(2099,1,1), 0, IF(Exts[minV]&gt;60.9, 1, 2))</f>
        <v>0</v>
      </c>
      <c r="W1047" s="70">
        <f>IF(Exts[cTB61-67]=DATE(2099,1,1), 0, IF(Exts[minV]&gt;67.9, 1, 2))</f>
        <v>0</v>
      </c>
      <c r="X1047" s="70">
        <f>IF( OR( Exts[cTB68]=DATE(2099,1,1), Exts[Mext]=0 ), 0, IF( OR( Exts[maxV]&lt;68, Exts[minV]&gt;68 ), 2, 3)  )</f>
        <v>0</v>
      </c>
      <c r="Y1047" s="71">
        <f>IF(SUBTOTAL(3,Exts[avgusers]),Exts[avgusers],0)</f>
        <v>0</v>
      </c>
      <c r="Z1047" s="69">
        <f ca="1">IF(SUBTOTAL(3,Exts[CurVersion]),TODAY()-Exts[CurVersion],0)</f>
        <v>4579</v>
      </c>
      <c r="AA1047" s="69">
        <f>IF(Exts[cTB52]=DATE(2099,1,1), 0, Exts[cTB52]-$AA$6)</f>
        <v>0</v>
      </c>
      <c r="AB1047" s="69">
        <f>IF(Exts[[#This Row],[cTB60]]=DATE(2099,1,1), 0, Exts[[#This Row],[cTB60]]-$AA$7)</f>
        <v>0</v>
      </c>
      <c r="AC1047" s="69">
        <f>IF(Exts[[#This Row],[cTB68]]=DATE(2099,1,1), 0, Exts[[#This Row],[cTB68]]-$AA$8)</f>
        <v>0</v>
      </c>
      <c r="AD1047" s="70">
        <f t="shared" si="35"/>
        <v>1029</v>
      </c>
      <c r="AE1047" s="70"/>
      <c r="AF1047" s="70">
        <f>IF(Exts[[#This Row],[OID]], INDEX( Exts[], MATCH(Exts[[#This Row],[OID]],Exts[ID],0), MATCH("avgusers", Exts[#Headers],0) )+1, Exts[[#This Row],[avgusers]])</f>
        <v>0</v>
      </c>
      <c r="AG1047" s="70"/>
      <c r="AH1047" s="70"/>
      <c r="AI1047" s="70"/>
    </row>
    <row r="1048" spans="1:35" x14ac:dyDescent="0.35">
      <c r="A1048" s="72">
        <v>183</v>
      </c>
      <c r="B1048" s="72" t="s">
        <v>1783</v>
      </c>
      <c r="C1048" s="72">
        <v>0</v>
      </c>
      <c r="D1048" s="72">
        <v>27</v>
      </c>
      <c r="E1048" s="68">
        <v>39146</v>
      </c>
      <c r="F1048" s="72">
        <v>0.9</v>
      </c>
      <c r="G1048" s="72">
        <v>3</v>
      </c>
      <c r="H1048" s="72">
        <v>0</v>
      </c>
      <c r="I1048" s="72">
        <v>1</v>
      </c>
      <c r="J1048" s="72" t="s">
        <v>464</v>
      </c>
      <c r="K1048" s="72">
        <v>77</v>
      </c>
      <c r="L1048" s="72"/>
      <c r="M1048" s="72"/>
      <c r="N1048" s="68">
        <v>72686</v>
      </c>
      <c r="O1048" s="68">
        <v>72686</v>
      </c>
      <c r="P1048" s="68">
        <v>72686</v>
      </c>
      <c r="Q1048" s="68">
        <v>72686</v>
      </c>
      <c r="R1048" s="72" t="s">
        <v>4940</v>
      </c>
      <c r="S1048" s="72" t="s">
        <v>3058</v>
      </c>
      <c r="T1048" s="70">
        <f>IF(Exts[cTB52]=DATE(2099,1,1), 0, IF(Exts[minV]&gt;52, 1, 2))</f>
        <v>0</v>
      </c>
      <c r="U1048" s="69">
        <f t="shared" si="34"/>
        <v>0</v>
      </c>
      <c r="V1048" s="69">
        <f>IF(Exts[cTB60]=DATE(2099,1,1), 0, IF(Exts[minV]&gt;60.9, 1, 2))</f>
        <v>0</v>
      </c>
      <c r="W1048" s="70">
        <f>IF(Exts[cTB61-67]=DATE(2099,1,1), 0, IF(Exts[minV]&gt;67.9, 1, 2))</f>
        <v>0</v>
      </c>
      <c r="X1048" s="70">
        <f>IF( OR( Exts[cTB68]=DATE(2099,1,1), Exts[Mext]=0 ), 0, IF( OR( Exts[maxV]&lt;68, Exts[minV]&gt;68 ), 2, 3)  )</f>
        <v>0</v>
      </c>
      <c r="Y1048" s="71">
        <f>IF(SUBTOTAL(3,Exts[avgusers]),Exts[avgusers],0)</f>
        <v>0</v>
      </c>
      <c r="Z1048" s="69">
        <f ca="1">IF(SUBTOTAL(3,Exts[CurVersion]),TODAY()-Exts[CurVersion],0)</f>
        <v>4579</v>
      </c>
      <c r="AA1048" s="69">
        <f>IF(Exts[cTB52]=DATE(2099,1,1), 0, Exts[cTB52]-$AA$6)</f>
        <v>0</v>
      </c>
      <c r="AB1048" s="69">
        <f>IF(Exts[[#This Row],[cTB60]]=DATE(2099,1,1), 0, Exts[[#This Row],[cTB60]]-$AA$7)</f>
        <v>0</v>
      </c>
      <c r="AC1048" s="69">
        <f>IF(Exts[[#This Row],[cTB68]]=DATE(2099,1,1), 0, Exts[[#This Row],[cTB68]]-$AA$8)</f>
        <v>0</v>
      </c>
      <c r="AD1048" s="70">
        <f t="shared" si="35"/>
        <v>1030</v>
      </c>
      <c r="AE1048" s="70"/>
      <c r="AF1048" s="70">
        <f>IF(Exts[[#This Row],[OID]], INDEX( Exts[], MATCH(Exts[[#This Row],[OID]],Exts[ID],0), MATCH("avgusers", Exts[#Headers],0) )+1, Exts[[#This Row],[avgusers]])</f>
        <v>0</v>
      </c>
      <c r="AG1048" s="70"/>
      <c r="AH1048" s="70"/>
      <c r="AI1048" s="70"/>
    </row>
    <row r="1049" spans="1:35" x14ac:dyDescent="0.35">
      <c r="A1049" s="72">
        <v>214</v>
      </c>
      <c r="B1049" s="72" t="s">
        <v>1754</v>
      </c>
      <c r="C1049" s="72">
        <v>0</v>
      </c>
      <c r="D1049" s="72">
        <v>29</v>
      </c>
      <c r="E1049" s="68">
        <v>39146</v>
      </c>
      <c r="F1049" s="72">
        <v>0.6</v>
      </c>
      <c r="G1049" s="72">
        <v>0.7</v>
      </c>
      <c r="H1049" s="72">
        <v>0</v>
      </c>
      <c r="I1049" s="72">
        <v>1</v>
      </c>
      <c r="J1049" s="72" t="s">
        <v>1755</v>
      </c>
      <c r="K1049" s="72">
        <v>139</v>
      </c>
      <c r="L1049" s="72"/>
      <c r="M1049" s="72"/>
      <c r="N1049" s="68">
        <v>72686</v>
      </c>
      <c r="O1049" s="68">
        <v>72686</v>
      </c>
      <c r="P1049" s="68">
        <v>72686</v>
      </c>
      <c r="Q1049" s="68">
        <v>72686</v>
      </c>
      <c r="R1049" s="72" t="s">
        <v>4942</v>
      </c>
      <c r="S1049" s="72" t="s">
        <v>3058</v>
      </c>
      <c r="T1049" s="70">
        <f>IF(Exts[cTB52]=DATE(2099,1,1), 0, IF(Exts[minV]&gt;52, 1, 2))</f>
        <v>0</v>
      </c>
      <c r="U1049" s="69">
        <f t="shared" si="34"/>
        <v>0</v>
      </c>
      <c r="V1049" s="69">
        <f>IF(Exts[cTB60]=DATE(2099,1,1), 0, IF(Exts[minV]&gt;60.9, 1, 2))</f>
        <v>0</v>
      </c>
      <c r="W1049" s="70">
        <f>IF(Exts[cTB61-67]=DATE(2099,1,1), 0, IF(Exts[minV]&gt;67.9, 1, 2))</f>
        <v>0</v>
      </c>
      <c r="X1049" s="70">
        <f>IF( OR( Exts[cTB68]=DATE(2099,1,1), Exts[Mext]=0 ), 0, IF( OR( Exts[maxV]&lt;68, Exts[minV]&gt;68 ), 2, 3)  )</f>
        <v>0</v>
      </c>
      <c r="Y1049" s="71">
        <f>IF(SUBTOTAL(3,Exts[avgusers]),Exts[avgusers],0)</f>
        <v>0</v>
      </c>
      <c r="Z1049" s="69">
        <f ca="1">IF(SUBTOTAL(3,Exts[CurVersion]),TODAY()-Exts[CurVersion],0)</f>
        <v>4579</v>
      </c>
      <c r="AA1049" s="69">
        <f>IF(Exts[cTB52]=DATE(2099,1,1), 0, Exts[cTB52]-$AA$6)</f>
        <v>0</v>
      </c>
      <c r="AB1049" s="69">
        <f>IF(Exts[[#This Row],[cTB60]]=DATE(2099,1,1), 0, Exts[[#This Row],[cTB60]]-$AA$7)</f>
        <v>0</v>
      </c>
      <c r="AC1049" s="69">
        <f>IF(Exts[[#This Row],[cTB68]]=DATE(2099,1,1), 0, Exts[[#This Row],[cTB68]]-$AA$8)</f>
        <v>0</v>
      </c>
      <c r="AD1049" s="70">
        <f t="shared" si="35"/>
        <v>1031</v>
      </c>
      <c r="AE1049" s="70"/>
      <c r="AF1049" s="70">
        <f>IF(Exts[[#This Row],[OID]], INDEX( Exts[], MATCH(Exts[[#This Row],[OID]],Exts[ID],0), MATCH("avgusers", Exts[#Headers],0) )+1, Exts[[#This Row],[avgusers]])</f>
        <v>0</v>
      </c>
      <c r="AG1049" s="70"/>
      <c r="AH1049" s="70"/>
      <c r="AI1049" s="70"/>
    </row>
    <row r="1050" spans="1:35" x14ac:dyDescent="0.35">
      <c r="A1050" s="72">
        <v>231</v>
      </c>
      <c r="B1050" s="72" t="s">
        <v>782</v>
      </c>
      <c r="C1050" s="72">
        <v>0</v>
      </c>
      <c r="D1050" s="72">
        <v>59</v>
      </c>
      <c r="E1050" s="68">
        <v>39146</v>
      </c>
      <c r="F1050" s="72">
        <v>1.5</v>
      </c>
      <c r="G1050" s="72">
        <v>1.5</v>
      </c>
      <c r="H1050" s="72">
        <v>0</v>
      </c>
      <c r="I1050" s="72">
        <v>1</v>
      </c>
      <c r="J1050" s="72" t="s">
        <v>396</v>
      </c>
      <c r="K1050" s="72">
        <v>260</v>
      </c>
      <c r="L1050" s="72"/>
      <c r="M1050" s="72"/>
      <c r="N1050" s="68">
        <v>72686</v>
      </c>
      <c r="O1050" s="68">
        <v>72686</v>
      </c>
      <c r="P1050" s="68">
        <v>72686</v>
      </c>
      <c r="Q1050" s="68">
        <v>72686</v>
      </c>
      <c r="R1050" s="72" t="s">
        <v>4947</v>
      </c>
      <c r="S1050" s="72" t="s">
        <v>3058</v>
      </c>
      <c r="T1050" s="70">
        <f>IF(Exts[cTB52]=DATE(2099,1,1), 0, IF(Exts[minV]&gt;52, 1, 2))</f>
        <v>0</v>
      </c>
      <c r="U1050" s="69">
        <f t="shared" si="34"/>
        <v>0</v>
      </c>
      <c r="V1050" s="69">
        <f>IF(Exts[cTB60]=DATE(2099,1,1), 0, IF(Exts[minV]&gt;60.9, 1, 2))</f>
        <v>0</v>
      </c>
      <c r="W1050" s="70">
        <f>IF(Exts[cTB61-67]=DATE(2099,1,1), 0, IF(Exts[minV]&gt;67.9, 1, 2))</f>
        <v>0</v>
      </c>
      <c r="X1050" s="70">
        <f>IF( OR( Exts[cTB68]=DATE(2099,1,1), Exts[Mext]=0 ), 0, IF( OR( Exts[maxV]&lt;68, Exts[minV]&gt;68 ), 2, 3)  )</f>
        <v>0</v>
      </c>
      <c r="Y1050" s="71">
        <f>IF(SUBTOTAL(3,Exts[avgusers]),Exts[avgusers],0)</f>
        <v>0</v>
      </c>
      <c r="Z1050" s="69">
        <f ca="1">IF(SUBTOTAL(3,Exts[CurVersion]),TODAY()-Exts[CurVersion],0)</f>
        <v>4579</v>
      </c>
      <c r="AA1050" s="69">
        <f>IF(Exts[cTB52]=DATE(2099,1,1), 0, Exts[cTB52]-$AA$6)</f>
        <v>0</v>
      </c>
      <c r="AB1050" s="69">
        <f>IF(Exts[[#This Row],[cTB60]]=DATE(2099,1,1), 0, Exts[[#This Row],[cTB60]]-$AA$7)</f>
        <v>0</v>
      </c>
      <c r="AC1050" s="69">
        <f>IF(Exts[[#This Row],[cTB68]]=DATE(2099,1,1), 0, Exts[[#This Row],[cTB68]]-$AA$8)</f>
        <v>0</v>
      </c>
      <c r="AD1050" s="70">
        <f t="shared" si="35"/>
        <v>1032</v>
      </c>
      <c r="AE1050" s="70"/>
      <c r="AF1050" s="70">
        <f>IF(Exts[[#This Row],[OID]], INDEX( Exts[], MATCH(Exts[[#This Row],[OID]],Exts[ID],0), MATCH("avgusers", Exts[#Headers],0) )+1, Exts[[#This Row],[avgusers]])</f>
        <v>0</v>
      </c>
      <c r="AG1050" s="70"/>
      <c r="AH1050" s="70"/>
      <c r="AI1050" s="70"/>
    </row>
    <row r="1051" spans="1:35" x14ac:dyDescent="0.35">
      <c r="A1051" s="72">
        <v>246</v>
      </c>
      <c r="B1051" s="72" t="s">
        <v>1972</v>
      </c>
      <c r="C1051" s="72">
        <v>0</v>
      </c>
      <c r="D1051" s="72">
        <v>22</v>
      </c>
      <c r="E1051" s="68">
        <v>40552</v>
      </c>
      <c r="F1051" s="72">
        <v>2</v>
      </c>
      <c r="G1051" s="72">
        <v>17</v>
      </c>
      <c r="H1051" s="72">
        <v>0</v>
      </c>
      <c r="I1051" s="72">
        <v>1</v>
      </c>
      <c r="J1051" s="72" t="s">
        <v>1973</v>
      </c>
      <c r="K1051" s="72">
        <v>152</v>
      </c>
      <c r="L1051" s="72"/>
      <c r="M1051" s="72"/>
      <c r="N1051" s="68">
        <v>72686</v>
      </c>
      <c r="O1051" s="68">
        <v>72686</v>
      </c>
      <c r="P1051" s="68">
        <v>72686</v>
      </c>
      <c r="Q1051" s="68">
        <v>72686</v>
      </c>
      <c r="R1051" s="72" t="s">
        <v>4948</v>
      </c>
      <c r="S1051" s="72" t="s">
        <v>4949</v>
      </c>
      <c r="T1051" s="70">
        <f>IF(Exts[cTB52]=DATE(2099,1,1), 0, IF(Exts[minV]&gt;52, 1, 2))</f>
        <v>0</v>
      </c>
      <c r="U1051" s="69">
        <f t="shared" si="34"/>
        <v>0</v>
      </c>
      <c r="V1051" s="69">
        <f>IF(Exts[cTB60]=DATE(2099,1,1), 0, IF(Exts[minV]&gt;60.9, 1, 2))</f>
        <v>0</v>
      </c>
      <c r="W1051" s="70">
        <f>IF(Exts[cTB61-67]=DATE(2099,1,1), 0, IF(Exts[minV]&gt;67.9, 1, 2))</f>
        <v>0</v>
      </c>
      <c r="X1051" s="70">
        <f>IF( OR( Exts[cTB68]=DATE(2099,1,1), Exts[Mext]=0 ), 0, IF( OR( Exts[maxV]&lt;68, Exts[minV]&gt;68 ), 2, 3)  )</f>
        <v>0</v>
      </c>
      <c r="Y1051" s="71">
        <f>IF(SUBTOTAL(3,Exts[avgusers]),Exts[avgusers],0)</f>
        <v>0</v>
      </c>
      <c r="Z1051" s="69">
        <f ca="1">IF(SUBTOTAL(3,Exts[CurVersion]),TODAY()-Exts[CurVersion],0)</f>
        <v>3173</v>
      </c>
      <c r="AA1051" s="69">
        <f>IF(Exts[cTB52]=DATE(2099,1,1), 0, Exts[cTB52]-$AA$6)</f>
        <v>0</v>
      </c>
      <c r="AB1051" s="69">
        <f>IF(Exts[[#This Row],[cTB60]]=DATE(2099,1,1), 0, Exts[[#This Row],[cTB60]]-$AA$7)</f>
        <v>0</v>
      </c>
      <c r="AC1051" s="69">
        <f>IF(Exts[[#This Row],[cTB68]]=DATE(2099,1,1), 0, Exts[[#This Row],[cTB68]]-$AA$8)</f>
        <v>0</v>
      </c>
      <c r="AD1051" s="70">
        <f t="shared" si="35"/>
        <v>1033</v>
      </c>
      <c r="AE1051" s="70"/>
      <c r="AF1051" s="70">
        <f>IF(Exts[[#This Row],[OID]], INDEX( Exts[], MATCH(Exts[[#This Row],[OID]],Exts[ID],0), MATCH("avgusers", Exts[#Headers],0) )+1, Exts[[#This Row],[avgusers]])</f>
        <v>0</v>
      </c>
      <c r="AG1051" s="70"/>
      <c r="AH1051" s="70"/>
      <c r="AI1051" s="70"/>
    </row>
    <row r="1052" spans="1:35" x14ac:dyDescent="0.35">
      <c r="A1052" s="72">
        <v>322</v>
      </c>
      <c r="B1052" s="72" t="s">
        <v>1756</v>
      </c>
      <c r="C1052" s="72">
        <v>0</v>
      </c>
      <c r="D1052" s="72">
        <v>28</v>
      </c>
      <c r="E1052" s="68">
        <v>39146</v>
      </c>
      <c r="F1052" s="72">
        <v>0.5</v>
      </c>
      <c r="G1052" s="72">
        <v>1</v>
      </c>
      <c r="H1052" s="72">
        <v>0</v>
      </c>
      <c r="I1052" s="72">
        <v>1</v>
      </c>
      <c r="J1052" s="72" t="s">
        <v>1757</v>
      </c>
      <c r="K1052" s="72">
        <v>185</v>
      </c>
      <c r="L1052" s="72"/>
      <c r="M1052" s="72"/>
      <c r="N1052" s="68">
        <v>72686</v>
      </c>
      <c r="O1052" s="68">
        <v>72686</v>
      </c>
      <c r="P1052" s="68">
        <v>72686</v>
      </c>
      <c r="Q1052" s="68">
        <v>72686</v>
      </c>
      <c r="R1052" s="72" t="s">
        <v>4957</v>
      </c>
      <c r="S1052" s="72" t="s">
        <v>3058</v>
      </c>
      <c r="T1052" s="70">
        <f>IF(Exts[cTB52]=DATE(2099,1,1), 0, IF(Exts[minV]&gt;52, 1, 2))</f>
        <v>0</v>
      </c>
      <c r="U1052" s="69">
        <f t="shared" si="34"/>
        <v>0</v>
      </c>
      <c r="V1052" s="69">
        <f>IF(Exts[cTB60]=DATE(2099,1,1), 0, IF(Exts[minV]&gt;60.9, 1, 2))</f>
        <v>0</v>
      </c>
      <c r="W1052" s="70">
        <f>IF(Exts[cTB61-67]=DATE(2099,1,1), 0, IF(Exts[minV]&gt;67.9, 1, 2))</f>
        <v>0</v>
      </c>
      <c r="X1052" s="70">
        <f>IF( OR( Exts[cTB68]=DATE(2099,1,1), Exts[Mext]=0 ), 0, IF( OR( Exts[maxV]&lt;68, Exts[minV]&gt;68 ), 2, 3)  )</f>
        <v>0</v>
      </c>
      <c r="Y1052" s="71">
        <f>IF(SUBTOTAL(3,Exts[avgusers]),Exts[avgusers],0)</f>
        <v>0</v>
      </c>
      <c r="Z1052" s="69">
        <f ca="1">IF(SUBTOTAL(3,Exts[CurVersion]),TODAY()-Exts[CurVersion],0)</f>
        <v>4579</v>
      </c>
      <c r="AA1052" s="69">
        <f>IF(Exts[cTB52]=DATE(2099,1,1), 0, Exts[cTB52]-$AA$6)</f>
        <v>0</v>
      </c>
      <c r="AB1052" s="69">
        <f>IF(Exts[[#This Row],[cTB60]]=DATE(2099,1,1), 0, Exts[[#This Row],[cTB60]]-$AA$7)</f>
        <v>0</v>
      </c>
      <c r="AC1052" s="69">
        <f>IF(Exts[[#This Row],[cTB68]]=DATE(2099,1,1), 0, Exts[[#This Row],[cTB68]]-$AA$8)</f>
        <v>0</v>
      </c>
      <c r="AD1052" s="70">
        <f t="shared" si="35"/>
        <v>1034</v>
      </c>
      <c r="AE1052" s="70"/>
      <c r="AF1052" s="70">
        <f>IF(Exts[[#This Row],[OID]], INDEX( Exts[], MATCH(Exts[[#This Row],[OID]],Exts[ID],0), MATCH("avgusers", Exts[#Headers],0) )+1, Exts[[#This Row],[avgusers]])</f>
        <v>0</v>
      </c>
      <c r="AG1052" s="70"/>
      <c r="AH1052" s="70"/>
      <c r="AI1052" s="70"/>
    </row>
    <row r="1053" spans="1:35" x14ac:dyDescent="0.35">
      <c r="A1053" s="72">
        <v>344</v>
      </c>
      <c r="B1053" s="72" t="s">
        <v>1718</v>
      </c>
      <c r="C1053" s="72">
        <v>0</v>
      </c>
      <c r="D1053" s="72">
        <v>41</v>
      </c>
      <c r="E1053" s="68">
        <v>39146</v>
      </c>
      <c r="F1053" s="72">
        <v>0.9</v>
      </c>
      <c r="G1053" s="72">
        <v>1.5</v>
      </c>
      <c r="H1053" s="72">
        <v>0</v>
      </c>
      <c r="I1053" s="72">
        <v>1</v>
      </c>
      <c r="J1053" s="72" t="s">
        <v>1719</v>
      </c>
      <c r="K1053" s="72">
        <v>200</v>
      </c>
      <c r="L1053" s="72"/>
      <c r="M1053" s="72"/>
      <c r="N1053" s="68">
        <v>72686</v>
      </c>
      <c r="O1053" s="68">
        <v>72686</v>
      </c>
      <c r="P1053" s="68">
        <v>72686</v>
      </c>
      <c r="Q1053" s="68">
        <v>72686</v>
      </c>
      <c r="R1053" s="72" t="s">
        <v>4958</v>
      </c>
      <c r="S1053" s="72" t="s">
        <v>3058</v>
      </c>
      <c r="T1053" s="70">
        <f>IF(Exts[cTB52]=DATE(2099,1,1), 0, IF(Exts[minV]&gt;52, 1, 2))</f>
        <v>0</v>
      </c>
      <c r="U1053" s="69">
        <f t="shared" si="34"/>
        <v>0</v>
      </c>
      <c r="V1053" s="69">
        <f>IF(Exts[cTB60]=DATE(2099,1,1), 0, IF(Exts[minV]&gt;60.9, 1, 2))</f>
        <v>0</v>
      </c>
      <c r="W1053" s="70">
        <f>IF(Exts[cTB61-67]=DATE(2099,1,1), 0, IF(Exts[minV]&gt;67.9, 1, 2))</f>
        <v>0</v>
      </c>
      <c r="X1053" s="70">
        <f>IF( OR( Exts[cTB68]=DATE(2099,1,1), Exts[Mext]=0 ), 0, IF( OR( Exts[maxV]&lt;68, Exts[minV]&gt;68 ), 2, 3)  )</f>
        <v>0</v>
      </c>
      <c r="Y1053" s="71">
        <f>IF(SUBTOTAL(3,Exts[avgusers]),Exts[avgusers],0)</f>
        <v>0</v>
      </c>
      <c r="Z1053" s="69">
        <f ca="1">IF(SUBTOTAL(3,Exts[CurVersion]),TODAY()-Exts[CurVersion],0)</f>
        <v>4579</v>
      </c>
      <c r="AA1053" s="69">
        <f>IF(Exts[cTB52]=DATE(2099,1,1), 0, Exts[cTB52]-$AA$6)</f>
        <v>0</v>
      </c>
      <c r="AB1053" s="69">
        <f>IF(Exts[[#This Row],[cTB60]]=DATE(2099,1,1), 0, Exts[[#This Row],[cTB60]]-$AA$7)</f>
        <v>0</v>
      </c>
      <c r="AC1053" s="69">
        <f>IF(Exts[[#This Row],[cTB68]]=DATE(2099,1,1), 0, Exts[[#This Row],[cTB68]]-$AA$8)</f>
        <v>0</v>
      </c>
      <c r="AD1053" s="70">
        <f t="shared" si="35"/>
        <v>1035</v>
      </c>
      <c r="AE1053" s="70"/>
      <c r="AF1053" s="70">
        <f>IF(Exts[[#This Row],[OID]], INDEX( Exts[], MATCH(Exts[[#This Row],[OID]],Exts[ID],0), MATCH("avgusers", Exts[#Headers],0) )+1, Exts[[#This Row],[avgusers]])</f>
        <v>0</v>
      </c>
      <c r="AG1053" s="70"/>
      <c r="AH1053" s="70"/>
      <c r="AI1053" s="70"/>
    </row>
    <row r="1054" spans="1:35" x14ac:dyDescent="0.35">
      <c r="A1054" s="72">
        <v>348</v>
      </c>
      <c r="B1054" s="72" t="s">
        <v>1841</v>
      </c>
      <c r="C1054" s="72">
        <v>0</v>
      </c>
      <c r="D1054" s="72">
        <v>24</v>
      </c>
      <c r="E1054" s="68">
        <v>39146</v>
      </c>
      <c r="F1054" s="72">
        <v>1.5</v>
      </c>
      <c r="G1054" s="72">
        <v>3</v>
      </c>
      <c r="H1054" s="72">
        <v>0</v>
      </c>
      <c r="I1054" s="72">
        <v>1</v>
      </c>
      <c r="J1054" s="72" t="s">
        <v>1842</v>
      </c>
      <c r="K1054" s="72">
        <v>202</v>
      </c>
      <c r="L1054" s="72"/>
      <c r="M1054" s="72"/>
      <c r="N1054" s="68">
        <v>72686</v>
      </c>
      <c r="O1054" s="68">
        <v>72686</v>
      </c>
      <c r="P1054" s="68">
        <v>72686</v>
      </c>
      <c r="Q1054" s="68">
        <v>72686</v>
      </c>
      <c r="R1054" s="72" t="s">
        <v>4963</v>
      </c>
      <c r="S1054" s="72" t="s">
        <v>3058</v>
      </c>
      <c r="T1054" s="70">
        <f>IF(Exts[cTB52]=DATE(2099,1,1), 0, IF(Exts[minV]&gt;52, 1, 2))</f>
        <v>0</v>
      </c>
      <c r="U1054" s="69">
        <f t="shared" si="34"/>
        <v>0</v>
      </c>
      <c r="V1054" s="69">
        <f>IF(Exts[cTB60]=DATE(2099,1,1), 0, IF(Exts[minV]&gt;60.9, 1, 2))</f>
        <v>0</v>
      </c>
      <c r="W1054" s="70">
        <f>IF(Exts[cTB61-67]=DATE(2099,1,1), 0, IF(Exts[minV]&gt;67.9, 1, 2))</f>
        <v>0</v>
      </c>
      <c r="X1054" s="70">
        <f>IF( OR( Exts[cTB68]=DATE(2099,1,1), Exts[Mext]=0 ), 0, IF( OR( Exts[maxV]&lt;68, Exts[minV]&gt;68 ), 2, 3)  )</f>
        <v>0</v>
      </c>
      <c r="Y1054" s="71">
        <f>IF(SUBTOTAL(3,Exts[avgusers]),Exts[avgusers],0)</f>
        <v>0</v>
      </c>
      <c r="Z1054" s="69">
        <f ca="1">IF(SUBTOTAL(3,Exts[CurVersion]),TODAY()-Exts[CurVersion],0)</f>
        <v>4579</v>
      </c>
      <c r="AA1054" s="69">
        <f>IF(Exts[cTB52]=DATE(2099,1,1), 0, Exts[cTB52]-$AA$6)</f>
        <v>0</v>
      </c>
      <c r="AB1054" s="69">
        <f>IF(Exts[[#This Row],[cTB60]]=DATE(2099,1,1), 0, Exts[[#This Row],[cTB60]]-$AA$7)</f>
        <v>0</v>
      </c>
      <c r="AC1054" s="69">
        <f>IF(Exts[[#This Row],[cTB68]]=DATE(2099,1,1), 0, Exts[[#This Row],[cTB68]]-$AA$8)</f>
        <v>0</v>
      </c>
      <c r="AD1054" s="70">
        <f t="shared" si="35"/>
        <v>1036</v>
      </c>
      <c r="AE1054" s="70"/>
      <c r="AF1054" s="70">
        <f>IF(Exts[[#This Row],[OID]], INDEX( Exts[], MATCH(Exts[[#This Row],[OID]],Exts[ID],0), MATCH("avgusers", Exts[#Headers],0) )+1, Exts[[#This Row],[avgusers]])</f>
        <v>0</v>
      </c>
      <c r="AG1054" s="70"/>
      <c r="AH1054" s="70"/>
      <c r="AI1054" s="70"/>
    </row>
    <row r="1055" spans="1:35" x14ac:dyDescent="0.35">
      <c r="A1055" s="72">
        <v>507</v>
      </c>
      <c r="B1055" s="72" t="s">
        <v>1848</v>
      </c>
      <c r="C1055" s="72">
        <v>0</v>
      </c>
      <c r="D1055" s="72">
        <v>24</v>
      </c>
      <c r="E1055" s="68">
        <v>40219</v>
      </c>
      <c r="F1055" s="72">
        <v>1.5</v>
      </c>
      <c r="G1055" s="72">
        <v>2</v>
      </c>
      <c r="H1055" s="72">
        <v>0</v>
      </c>
      <c r="I1055" s="72">
        <v>1</v>
      </c>
      <c r="J1055" s="72" t="s">
        <v>1594</v>
      </c>
      <c r="K1055" s="72">
        <v>359</v>
      </c>
      <c r="L1055" s="72"/>
      <c r="M1055" s="72"/>
      <c r="N1055" s="68">
        <v>72686</v>
      </c>
      <c r="O1055" s="68">
        <v>72686</v>
      </c>
      <c r="P1055" s="68">
        <v>72686</v>
      </c>
      <c r="Q1055" s="68">
        <v>72686</v>
      </c>
      <c r="R1055" s="72" t="s">
        <v>4975</v>
      </c>
      <c r="S1055" s="72" t="s">
        <v>4976</v>
      </c>
      <c r="T1055" s="70">
        <f>IF(Exts[cTB52]=DATE(2099,1,1), 0, IF(Exts[minV]&gt;52, 1, 2))</f>
        <v>0</v>
      </c>
      <c r="U1055" s="69">
        <f t="shared" si="34"/>
        <v>0</v>
      </c>
      <c r="V1055" s="69">
        <f>IF(Exts[cTB60]=DATE(2099,1,1), 0, IF(Exts[minV]&gt;60.9, 1, 2))</f>
        <v>0</v>
      </c>
      <c r="W1055" s="70">
        <f>IF(Exts[cTB61-67]=DATE(2099,1,1), 0, IF(Exts[minV]&gt;67.9, 1, 2))</f>
        <v>0</v>
      </c>
      <c r="X1055" s="70">
        <f>IF( OR( Exts[cTB68]=DATE(2099,1,1), Exts[Mext]=0 ), 0, IF( OR( Exts[maxV]&lt;68, Exts[minV]&gt;68 ), 2, 3)  )</f>
        <v>0</v>
      </c>
      <c r="Y1055" s="71">
        <f>IF(SUBTOTAL(3,Exts[avgusers]),Exts[avgusers],0)</f>
        <v>0</v>
      </c>
      <c r="Z1055" s="69">
        <f ca="1">IF(SUBTOTAL(3,Exts[CurVersion]),TODAY()-Exts[CurVersion],0)</f>
        <v>3506</v>
      </c>
      <c r="AA1055" s="69">
        <f>IF(Exts[cTB52]=DATE(2099,1,1), 0, Exts[cTB52]-$AA$6)</f>
        <v>0</v>
      </c>
      <c r="AB1055" s="69">
        <f>IF(Exts[[#This Row],[cTB60]]=DATE(2099,1,1), 0, Exts[[#This Row],[cTB60]]-$AA$7)</f>
        <v>0</v>
      </c>
      <c r="AC1055" s="69">
        <f>IF(Exts[[#This Row],[cTB68]]=DATE(2099,1,1), 0, Exts[[#This Row],[cTB68]]-$AA$8)</f>
        <v>0</v>
      </c>
      <c r="AD1055" s="70">
        <f t="shared" si="35"/>
        <v>1037</v>
      </c>
      <c r="AE1055" s="70"/>
      <c r="AF1055" s="70">
        <f>IF(Exts[[#This Row],[OID]], INDEX( Exts[], MATCH(Exts[[#This Row],[OID]],Exts[ID],0), MATCH("avgusers", Exts[#Headers],0) )+1, Exts[[#This Row],[avgusers]])</f>
        <v>0</v>
      </c>
      <c r="AG1055" s="70"/>
      <c r="AH1055" s="70"/>
      <c r="AI1055" s="70"/>
    </row>
    <row r="1056" spans="1:35" x14ac:dyDescent="0.35">
      <c r="A1056" s="72">
        <v>540</v>
      </c>
      <c r="B1056" s="72" t="s">
        <v>1808</v>
      </c>
      <c r="C1056" s="72">
        <v>0</v>
      </c>
      <c r="D1056" s="72">
        <v>25</v>
      </c>
      <c r="E1056" s="68">
        <v>40820</v>
      </c>
      <c r="F1056" s="72">
        <v>2</v>
      </c>
      <c r="G1056" s="72">
        <v>2</v>
      </c>
      <c r="H1056" s="72">
        <v>0</v>
      </c>
      <c r="I1056" s="72">
        <v>1</v>
      </c>
      <c r="J1056" s="72" t="s">
        <v>1809</v>
      </c>
      <c r="K1056" s="72">
        <v>507</v>
      </c>
      <c r="L1056" s="72"/>
      <c r="M1056" s="72"/>
      <c r="N1056" s="68">
        <v>72686</v>
      </c>
      <c r="O1056" s="68">
        <v>72686</v>
      </c>
      <c r="P1056" s="68">
        <v>72686</v>
      </c>
      <c r="Q1056" s="68">
        <v>72686</v>
      </c>
      <c r="R1056" s="72" t="s">
        <v>4978</v>
      </c>
      <c r="S1056" s="72" t="s">
        <v>4979</v>
      </c>
      <c r="T1056" s="70">
        <f>IF(Exts[cTB52]=DATE(2099,1,1), 0, IF(Exts[minV]&gt;52, 1, 2))</f>
        <v>0</v>
      </c>
      <c r="U1056" s="69">
        <f t="shared" si="34"/>
        <v>0</v>
      </c>
      <c r="V1056" s="69">
        <f>IF(Exts[cTB60]=DATE(2099,1,1), 0, IF(Exts[minV]&gt;60.9, 1, 2))</f>
        <v>0</v>
      </c>
      <c r="W1056" s="70">
        <f>IF(Exts[cTB61-67]=DATE(2099,1,1), 0, IF(Exts[minV]&gt;67.9, 1, 2))</f>
        <v>0</v>
      </c>
      <c r="X1056" s="70">
        <f>IF( OR( Exts[cTB68]=DATE(2099,1,1), Exts[Mext]=0 ), 0, IF( OR( Exts[maxV]&lt;68, Exts[minV]&gt;68 ), 2, 3)  )</f>
        <v>0</v>
      </c>
      <c r="Y1056" s="71">
        <f>IF(SUBTOTAL(3,Exts[avgusers]),Exts[avgusers],0)</f>
        <v>0</v>
      </c>
      <c r="Z1056" s="69">
        <f ca="1">IF(SUBTOTAL(3,Exts[CurVersion]),TODAY()-Exts[CurVersion],0)</f>
        <v>2905</v>
      </c>
      <c r="AA1056" s="69">
        <f>IF(Exts[cTB52]=DATE(2099,1,1), 0, Exts[cTB52]-$AA$6)</f>
        <v>0</v>
      </c>
      <c r="AB1056" s="69">
        <f>IF(Exts[[#This Row],[cTB60]]=DATE(2099,1,1), 0, Exts[[#This Row],[cTB60]]-$AA$7)</f>
        <v>0</v>
      </c>
      <c r="AC1056" s="69">
        <f>IF(Exts[[#This Row],[cTB68]]=DATE(2099,1,1), 0, Exts[[#This Row],[cTB68]]-$AA$8)</f>
        <v>0</v>
      </c>
      <c r="AD1056" s="70">
        <f t="shared" si="35"/>
        <v>1038</v>
      </c>
      <c r="AE1056" s="70"/>
      <c r="AF1056" s="70">
        <f>IF(Exts[[#This Row],[OID]], INDEX( Exts[], MATCH(Exts[[#This Row],[OID]],Exts[ID],0), MATCH("avgusers", Exts[#Headers],0) )+1, Exts[[#This Row],[avgusers]])</f>
        <v>0</v>
      </c>
      <c r="AG1056" s="70"/>
      <c r="AH1056" s="70"/>
      <c r="AI1056" s="70"/>
    </row>
    <row r="1057" spans="1:35" x14ac:dyDescent="0.35">
      <c r="A1057" s="72">
        <v>554</v>
      </c>
      <c r="B1057" s="72" t="s">
        <v>1942</v>
      </c>
      <c r="C1057" s="72">
        <v>0</v>
      </c>
      <c r="D1057" s="72">
        <v>22</v>
      </c>
      <c r="E1057" s="68">
        <v>39858</v>
      </c>
      <c r="F1057" s="72">
        <v>1</v>
      </c>
      <c r="G1057" s="72">
        <v>3</v>
      </c>
      <c r="H1057" s="72">
        <v>0</v>
      </c>
      <c r="I1057" s="72">
        <v>1</v>
      </c>
      <c r="J1057" s="72" t="s">
        <v>1532</v>
      </c>
      <c r="K1057" s="72">
        <v>620</v>
      </c>
      <c r="L1057" s="72"/>
      <c r="M1057" s="72"/>
      <c r="N1057" s="68">
        <v>72686</v>
      </c>
      <c r="O1057" s="68">
        <v>72686</v>
      </c>
      <c r="P1057" s="68">
        <v>72686</v>
      </c>
      <c r="Q1057" s="68">
        <v>72686</v>
      </c>
      <c r="R1057" s="72" t="s">
        <v>4982</v>
      </c>
      <c r="S1057" s="72" t="s">
        <v>4983</v>
      </c>
      <c r="T1057" s="70">
        <f>IF(Exts[cTB52]=DATE(2099,1,1), 0, IF(Exts[minV]&gt;52, 1, 2))</f>
        <v>0</v>
      </c>
      <c r="U1057" s="69">
        <f t="shared" si="34"/>
        <v>0</v>
      </c>
      <c r="V1057" s="69">
        <f>IF(Exts[cTB60]=DATE(2099,1,1), 0, IF(Exts[minV]&gt;60.9, 1, 2))</f>
        <v>0</v>
      </c>
      <c r="W1057" s="70">
        <f>IF(Exts[cTB61-67]=DATE(2099,1,1), 0, IF(Exts[minV]&gt;67.9, 1, 2))</f>
        <v>0</v>
      </c>
      <c r="X1057" s="70">
        <f>IF( OR( Exts[cTB68]=DATE(2099,1,1), Exts[Mext]=0 ), 0, IF( OR( Exts[maxV]&lt;68, Exts[minV]&gt;68 ), 2, 3)  )</f>
        <v>0</v>
      </c>
      <c r="Y1057" s="71">
        <f>IF(SUBTOTAL(3,Exts[avgusers]),Exts[avgusers],0)</f>
        <v>0</v>
      </c>
      <c r="Z1057" s="69">
        <f ca="1">IF(SUBTOTAL(3,Exts[CurVersion]),TODAY()-Exts[CurVersion],0)</f>
        <v>3867</v>
      </c>
      <c r="AA1057" s="69">
        <f>IF(Exts[cTB52]=DATE(2099,1,1), 0, Exts[cTB52]-$AA$6)</f>
        <v>0</v>
      </c>
      <c r="AB1057" s="69">
        <f>IF(Exts[[#This Row],[cTB60]]=DATE(2099,1,1), 0, Exts[[#This Row],[cTB60]]-$AA$7)</f>
        <v>0</v>
      </c>
      <c r="AC1057" s="69">
        <f>IF(Exts[[#This Row],[cTB68]]=DATE(2099,1,1), 0, Exts[[#This Row],[cTB68]]-$AA$8)</f>
        <v>0</v>
      </c>
      <c r="AD1057" s="70">
        <f t="shared" si="35"/>
        <v>1039</v>
      </c>
      <c r="AE1057" s="70"/>
      <c r="AF1057" s="70">
        <f>IF(Exts[[#This Row],[OID]], INDEX( Exts[], MATCH(Exts[[#This Row],[OID]],Exts[ID],0), MATCH("avgusers", Exts[#Headers],0) )+1, Exts[[#This Row],[avgusers]])</f>
        <v>0</v>
      </c>
      <c r="AG1057" s="70"/>
      <c r="AH1057" s="70"/>
      <c r="AI1057" s="70"/>
    </row>
    <row r="1058" spans="1:35" x14ac:dyDescent="0.35">
      <c r="A1058" s="72">
        <v>561</v>
      </c>
      <c r="B1058" s="72" t="s">
        <v>1951</v>
      </c>
      <c r="C1058" s="72">
        <v>0</v>
      </c>
      <c r="D1058" s="72">
        <v>22</v>
      </c>
      <c r="E1058" s="68">
        <v>40031</v>
      </c>
      <c r="F1058" s="72">
        <v>1</v>
      </c>
      <c r="G1058" s="72">
        <v>3</v>
      </c>
      <c r="H1058" s="72">
        <v>0</v>
      </c>
      <c r="I1058" s="72">
        <v>1</v>
      </c>
      <c r="J1058" s="72" t="s">
        <v>365</v>
      </c>
      <c r="K1058" s="72">
        <v>659</v>
      </c>
      <c r="L1058" s="72"/>
      <c r="M1058" s="72"/>
      <c r="N1058" s="68">
        <v>72686</v>
      </c>
      <c r="O1058" s="68">
        <v>72686</v>
      </c>
      <c r="P1058" s="68">
        <v>72686</v>
      </c>
      <c r="Q1058" s="68">
        <v>72686</v>
      </c>
      <c r="R1058" s="72" t="s">
        <v>4985</v>
      </c>
      <c r="S1058" s="72" t="s">
        <v>4986</v>
      </c>
      <c r="T1058" s="70">
        <f>IF(Exts[cTB52]=DATE(2099,1,1), 0, IF(Exts[minV]&gt;52, 1, 2))</f>
        <v>0</v>
      </c>
      <c r="U1058" s="69">
        <f t="shared" si="34"/>
        <v>0</v>
      </c>
      <c r="V1058" s="69">
        <f>IF(Exts[cTB60]=DATE(2099,1,1), 0, IF(Exts[minV]&gt;60.9, 1, 2))</f>
        <v>0</v>
      </c>
      <c r="W1058" s="70">
        <f>IF(Exts[cTB61-67]=DATE(2099,1,1), 0, IF(Exts[minV]&gt;67.9, 1, 2))</f>
        <v>0</v>
      </c>
      <c r="X1058" s="70">
        <f>IF( OR( Exts[cTB68]=DATE(2099,1,1), Exts[Mext]=0 ), 0, IF( OR( Exts[maxV]&lt;68, Exts[minV]&gt;68 ), 2, 3)  )</f>
        <v>0</v>
      </c>
      <c r="Y1058" s="71">
        <f>IF(SUBTOTAL(3,Exts[avgusers]),Exts[avgusers],0)</f>
        <v>0</v>
      </c>
      <c r="Z1058" s="69">
        <f ca="1">IF(SUBTOTAL(3,Exts[CurVersion]),TODAY()-Exts[CurVersion],0)</f>
        <v>3694</v>
      </c>
      <c r="AA1058" s="69">
        <f>IF(Exts[cTB52]=DATE(2099,1,1), 0, Exts[cTB52]-$AA$6)</f>
        <v>0</v>
      </c>
      <c r="AB1058" s="69">
        <f>IF(Exts[[#This Row],[cTB60]]=DATE(2099,1,1), 0, Exts[[#This Row],[cTB60]]-$AA$7)</f>
        <v>0</v>
      </c>
      <c r="AC1058" s="69">
        <f>IF(Exts[[#This Row],[cTB68]]=DATE(2099,1,1), 0, Exts[[#This Row],[cTB68]]-$AA$8)</f>
        <v>0</v>
      </c>
      <c r="AD1058" s="70">
        <f t="shared" si="35"/>
        <v>1040</v>
      </c>
      <c r="AE1058" s="70"/>
      <c r="AF1058" s="70">
        <f>IF(Exts[[#This Row],[OID]], INDEX( Exts[], MATCH(Exts[[#This Row],[OID]],Exts[ID],0), MATCH("avgusers", Exts[#Headers],0) )+1, Exts[[#This Row],[avgusers]])</f>
        <v>0</v>
      </c>
      <c r="AG1058" s="70"/>
      <c r="AH1058" s="70"/>
      <c r="AI1058" s="70"/>
    </row>
    <row r="1059" spans="1:35" x14ac:dyDescent="0.35">
      <c r="A1059" s="72">
        <v>713</v>
      </c>
      <c r="B1059" s="72" t="s">
        <v>1905</v>
      </c>
      <c r="C1059" s="72">
        <v>0</v>
      </c>
      <c r="D1059" s="72">
        <v>23</v>
      </c>
      <c r="E1059" s="68">
        <v>39146</v>
      </c>
      <c r="F1059" s="72">
        <v>0.7</v>
      </c>
      <c r="G1059" s="72">
        <v>2</v>
      </c>
      <c r="H1059" s="72">
        <v>0</v>
      </c>
      <c r="I1059" s="72">
        <v>1</v>
      </c>
      <c r="J1059" s="72" t="s">
        <v>1906</v>
      </c>
      <c r="K1059" s="72">
        <v>317</v>
      </c>
      <c r="L1059" s="72"/>
      <c r="M1059" s="72"/>
      <c r="N1059" s="68">
        <v>72686</v>
      </c>
      <c r="O1059" s="68">
        <v>72686</v>
      </c>
      <c r="P1059" s="68">
        <v>72686</v>
      </c>
      <c r="Q1059" s="68">
        <v>72686</v>
      </c>
      <c r="R1059" s="72" t="s">
        <v>4996</v>
      </c>
      <c r="S1059" s="72" t="s">
        <v>3058</v>
      </c>
      <c r="T1059" s="70">
        <f>IF(Exts[cTB52]=DATE(2099,1,1), 0, IF(Exts[minV]&gt;52, 1, 2))</f>
        <v>0</v>
      </c>
      <c r="U1059" s="69">
        <f t="shared" si="34"/>
        <v>0</v>
      </c>
      <c r="V1059" s="69">
        <f>IF(Exts[cTB60]=DATE(2099,1,1), 0, IF(Exts[minV]&gt;60.9, 1, 2))</f>
        <v>0</v>
      </c>
      <c r="W1059" s="70">
        <f>IF(Exts[cTB61-67]=DATE(2099,1,1), 0, IF(Exts[minV]&gt;67.9, 1, 2))</f>
        <v>0</v>
      </c>
      <c r="X1059" s="70">
        <f>IF( OR( Exts[cTB68]=DATE(2099,1,1), Exts[Mext]=0 ), 0, IF( OR( Exts[maxV]&lt;68, Exts[minV]&gt;68 ), 2, 3)  )</f>
        <v>0</v>
      </c>
      <c r="Y1059" s="71">
        <f>IF(SUBTOTAL(3,Exts[avgusers]),Exts[avgusers],0)</f>
        <v>0</v>
      </c>
      <c r="Z1059" s="69">
        <f ca="1">IF(SUBTOTAL(3,Exts[CurVersion]),TODAY()-Exts[CurVersion],0)</f>
        <v>4579</v>
      </c>
      <c r="AA1059" s="69">
        <f>IF(Exts[cTB52]=DATE(2099,1,1), 0, Exts[cTB52]-$AA$6)</f>
        <v>0</v>
      </c>
      <c r="AB1059" s="69">
        <f>IF(Exts[[#This Row],[cTB60]]=DATE(2099,1,1), 0, Exts[[#This Row],[cTB60]]-$AA$7)</f>
        <v>0</v>
      </c>
      <c r="AC1059" s="69">
        <f>IF(Exts[[#This Row],[cTB68]]=DATE(2099,1,1), 0, Exts[[#This Row],[cTB68]]-$AA$8)</f>
        <v>0</v>
      </c>
      <c r="AD1059" s="70">
        <f t="shared" si="35"/>
        <v>1041</v>
      </c>
      <c r="AE1059" s="70"/>
      <c r="AF1059" s="70">
        <f>IF(Exts[[#This Row],[OID]], INDEX( Exts[], MATCH(Exts[[#This Row],[OID]],Exts[ID],0), MATCH("avgusers", Exts[#Headers],0) )+1, Exts[[#This Row],[avgusers]])</f>
        <v>0</v>
      </c>
      <c r="AG1059" s="70"/>
      <c r="AH1059" s="70"/>
      <c r="AI1059" s="70"/>
    </row>
    <row r="1060" spans="1:35" x14ac:dyDescent="0.35">
      <c r="A1060" s="72">
        <v>755</v>
      </c>
      <c r="B1060" s="72" t="s">
        <v>1782</v>
      </c>
      <c r="C1060" s="72">
        <v>0</v>
      </c>
      <c r="D1060" s="72">
        <v>27</v>
      </c>
      <c r="E1060" s="68">
        <v>39146</v>
      </c>
      <c r="F1060" s="72">
        <v>0.5</v>
      </c>
      <c r="G1060" s="72">
        <v>1</v>
      </c>
      <c r="H1060" s="72">
        <v>0</v>
      </c>
      <c r="I1060" s="72">
        <v>1</v>
      </c>
      <c r="J1060" s="72" t="s">
        <v>1117</v>
      </c>
      <c r="K1060" s="72">
        <v>2058</v>
      </c>
      <c r="L1060" s="72"/>
      <c r="M1060" s="72"/>
      <c r="N1060" s="68">
        <v>72686</v>
      </c>
      <c r="O1060" s="68">
        <v>72686</v>
      </c>
      <c r="P1060" s="68">
        <v>72686</v>
      </c>
      <c r="Q1060" s="68">
        <v>72686</v>
      </c>
      <c r="R1060" s="72" t="s">
        <v>4997</v>
      </c>
      <c r="S1060" s="72" t="s">
        <v>3058</v>
      </c>
      <c r="T1060" s="70">
        <f>IF(Exts[cTB52]=DATE(2099,1,1), 0, IF(Exts[minV]&gt;52, 1, 2))</f>
        <v>0</v>
      </c>
      <c r="U1060" s="69">
        <f t="shared" si="34"/>
        <v>0</v>
      </c>
      <c r="V1060" s="69">
        <f>IF(Exts[cTB60]=DATE(2099,1,1), 0, IF(Exts[minV]&gt;60.9, 1, 2))</f>
        <v>0</v>
      </c>
      <c r="W1060" s="70">
        <f>IF(Exts[cTB61-67]=DATE(2099,1,1), 0, IF(Exts[minV]&gt;67.9, 1, 2))</f>
        <v>0</v>
      </c>
      <c r="X1060" s="70">
        <f>IF( OR( Exts[cTB68]=DATE(2099,1,1), Exts[Mext]=0 ), 0, IF( OR( Exts[maxV]&lt;68, Exts[minV]&gt;68 ), 2, 3)  )</f>
        <v>0</v>
      </c>
      <c r="Y1060" s="71">
        <f>IF(SUBTOTAL(3,Exts[avgusers]),Exts[avgusers],0)</f>
        <v>0</v>
      </c>
      <c r="Z1060" s="69">
        <f ca="1">IF(SUBTOTAL(3,Exts[CurVersion]),TODAY()-Exts[CurVersion],0)</f>
        <v>4579</v>
      </c>
      <c r="AA1060" s="69">
        <f>IF(Exts[cTB52]=DATE(2099,1,1), 0, Exts[cTB52]-$AA$6)</f>
        <v>0</v>
      </c>
      <c r="AB1060" s="69">
        <f>IF(Exts[[#This Row],[cTB60]]=DATE(2099,1,1), 0, Exts[[#This Row],[cTB60]]-$AA$7)</f>
        <v>0</v>
      </c>
      <c r="AC1060" s="69">
        <f>IF(Exts[[#This Row],[cTB68]]=DATE(2099,1,1), 0, Exts[[#This Row],[cTB68]]-$AA$8)</f>
        <v>0</v>
      </c>
      <c r="AD1060" s="70">
        <f t="shared" si="35"/>
        <v>1042</v>
      </c>
      <c r="AE1060" s="70"/>
      <c r="AF1060" s="70">
        <f>IF(Exts[[#This Row],[OID]], INDEX( Exts[], MATCH(Exts[[#This Row],[OID]],Exts[ID],0), MATCH("avgusers", Exts[#Headers],0) )+1, Exts[[#This Row],[avgusers]])</f>
        <v>0</v>
      </c>
      <c r="AG1060" s="70"/>
      <c r="AH1060" s="70"/>
      <c r="AI1060" s="70"/>
    </row>
    <row r="1061" spans="1:35" x14ac:dyDescent="0.35">
      <c r="A1061" s="72">
        <v>758</v>
      </c>
      <c r="B1061" s="72" t="s">
        <v>1751</v>
      </c>
      <c r="C1061" s="72">
        <v>0</v>
      </c>
      <c r="D1061" s="72">
        <v>29</v>
      </c>
      <c r="E1061" s="68">
        <v>39146</v>
      </c>
      <c r="F1061" s="72">
        <v>0.8</v>
      </c>
      <c r="G1061" s="72">
        <v>1</v>
      </c>
      <c r="H1061" s="72">
        <v>0</v>
      </c>
      <c r="I1061" s="72">
        <v>1</v>
      </c>
      <c r="J1061" s="72" t="s">
        <v>1117</v>
      </c>
      <c r="K1061" s="72">
        <v>2058</v>
      </c>
      <c r="L1061" s="72"/>
      <c r="M1061" s="72"/>
      <c r="N1061" s="68">
        <v>72686</v>
      </c>
      <c r="O1061" s="68">
        <v>72686</v>
      </c>
      <c r="P1061" s="68">
        <v>72686</v>
      </c>
      <c r="Q1061" s="68">
        <v>72686</v>
      </c>
      <c r="R1061" s="72" t="s">
        <v>5000</v>
      </c>
      <c r="S1061" s="72" t="s">
        <v>3058</v>
      </c>
      <c r="T1061" s="70">
        <f>IF(Exts[cTB52]=DATE(2099,1,1), 0, IF(Exts[minV]&gt;52, 1, 2))</f>
        <v>0</v>
      </c>
      <c r="U1061" s="69">
        <f t="shared" si="34"/>
        <v>0</v>
      </c>
      <c r="V1061" s="69">
        <f>IF(Exts[cTB60]=DATE(2099,1,1), 0, IF(Exts[minV]&gt;60.9, 1, 2))</f>
        <v>0</v>
      </c>
      <c r="W1061" s="70">
        <f>IF(Exts[cTB61-67]=DATE(2099,1,1), 0, IF(Exts[minV]&gt;67.9, 1, 2))</f>
        <v>0</v>
      </c>
      <c r="X1061" s="70">
        <f>IF( OR( Exts[cTB68]=DATE(2099,1,1), Exts[Mext]=0 ), 0, IF( OR( Exts[maxV]&lt;68, Exts[minV]&gt;68 ), 2, 3)  )</f>
        <v>0</v>
      </c>
      <c r="Y1061" s="71">
        <f>IF(SUBTOTAL(3,Exts[avgusers]),Exts[avgusers],0)</f>
        <v>0</v>
      </c>
      <c r="Z1061" s="69">
        <f ca="1">IF(SUBTOTAL(3,Exts[CurVersion]),TODAY()-Exts[CurVersion],0)</f>
        <v>4579</v>
      </c>
      <c r="AA1061" s="69">
        <f>IF(Exts[cTB52]=DATE(2099,1,1), 0, Exts[cTB52]-$AA$6)</f>
        <v>0</v>
      </c>
      <c r="AB1061" s="69">
        <f>IF(Exts[[#This Row],[cTB60]]=DATE(2099,1,1), 0, Exts[[#This Row],[cTB60]]-$AA$7)</f>
        <v>0</v>
      </c>
      <c r="AC1061" s="69">
        <f>IF(Exts[[#This Row],[cTB68]]=DATE(2099,1,1), 0, Exts[[#This Row],[cTB68]]-$AA$8)</f>
        <v>0</v>
      </c>
      <c r="AD1061" s="70">
        <f t="shared" si="35"/>
        <v>1043</v>
      </c>
      <c r="AE1061" s="70"/>
      <c r="AF1061" s="70">
        <f>IF(Exts[[#This Row],[OID]], INDEX( Exts[], MATCH(Exts[[#This Row],[OID]],Exts[ID],0), MATCH("avgusers", Exts[#Headers],0) )+1, Exts[[#This Row],[avgusers]])</f>
        <v>0</v>
      </c>
      <c r="AG1061" s="70"/>
      <c r="AH1061" s="70"/>
      <c r="AI1061" s="70"/>
    </row>
    <row r="1062" spans="1:35" x14ac:dyDescent="0.35">
      <c r="A1062" s="72">
        <v>761</v>
      </c>
      <c r="B1062" s="72" t="s">
        <v>1995</v>
      </c>
      <c r="C1062" s="72">
        <v>0</v>
      </c>
      <c r="D1062" s="72">
        <v>22</v>
      </c>
      <c r="E1062" s="68">
        <v>39146</v>
      </c>
      <c r="F1062" s="72">
        <v>0.8</v>
      </c>
      <c r="G1062" s="72">
        <v>1</v>
      </c>
      <c r="H1062" s="72">
        <v>0</v>
      </c>
      <c r="I1062" s="72">
        <v>1</v>
      </c>
      <c r="J1062" s="72" t="s">
        <v>1117</v>
      </c>
      <c r="K1062" s="72">
        <v>2058</v>
      </c>
      <c r="L1062" s="72"/>
      <c r="M1062" s="72"/>
      <c r="N1062" s="68">
        <v>72686</v>
      </c>
      <c r="O1062" s="68">
        <v>72686</v>
      </c>
      <c r="P1062" s="68">
        <v>72686</v>
      </c>
      <c r="Q1062" s="68">
        <v>72686</v>
      </c>
      <c r="R1062" s="72" t="s">
        <v>5003</v>
      </c>
      <c r="S1062" s="72" t="s">
        <v>3058</v>
      </c>
      <c r="T1062" s="70">
        <f>IF(Exts[cTB52]=DATE(2099,1,1), 0, IF(Exts[minV]&gt;52, 1, 2))</f>
        <v>0</v>
      </c>
      <c r="U1062" s="69">
        <f t="shared" si="34"/>
        <v>0</v>
      </c>
      <c r="V1062" s="69">
        <f>IF(Exts[cTB60]=DATE(2099,1,1), 0, IF(Exts[minV]&gt;60.9, 1, 2))</f>
        <v>0</v>
      </c>
      <c r="W1062" s="70">
        <f>IF(Exts[cTB61-67]=DATE(2099,1,1), 0, IF(Exts[minV]&gt;67.9, 1, 2))</f>
        <v>0</v>
      </c>
      <c r="X1062" s="70">
        <f>IF( OR( Exts[cTB68]=DATE(2099,1,1), Exts[Mext]=0 ), 0, IF( OR( Exts[maxV]&lt;68, Exts[minV]&gt;68 ), 2, 3)  )</f>
        <v>0</v>
      </c>
      <c r="Y1062" s="71">
        <f>IF(SUBTOTAL(3,Exts[avgusers]),Exts[avgusers],0)</f>
        <v>0</v>
      </c>
      <c r="Z1062" s="69">
        <f ca="1">IF(SUBTOTAL(3,Exts[CurVersion]),TODAY()-Exts[CurVersion],0)</f>
        <v>4579</v>
      </c>
      <c r="AA1062" s="69">
        <f>IF(Exts[cTB52]=DATE(2099,1,1), 0, Exts[cTB52]-$AA$6)</f>
        <v>0</v>
      </c>
      <c r="AB1062" s="69">
        <f>IF(Exts[[#This Row],[cTB60]]=DATE(2099,1,1), 0, Exts[[#This Row],[cTB60]]-$AA$7)</f>
        <v>0</v>
      </c>
      <c r="AC1062" s="69">
        <f>IF(Exts[[#This Row],[cTB68]]=DATE(2099,1,1), 0, Exts[[#This Row],[cTB68]]-$AA$8)</f>
        <v>0</v>
      </c>
      <c r="AD1062" s="70">
        <f t="shared" si="35"/>
        <v>1044</v>
      </c>
      <c r="AE1062" s="70"/>
      <c r="AF1062" s="70">
        <f>IF(Exts[[#This Row],[OID]], INDEX( Exts[], MATCH(Exts[[#This Row],[OID]],Exts[ID],0), MATCH("avgusers", Exts[#Headers],0) )+1, Exts[[#This Row],[avgusers]])</f>
        <v>0</v>
      </c>
      <c r="AG1062" s="70"/>
      <c r="AH1062" s="70"/>
      <c r="AI1062" s="70"/>
    </row>
    <row r="1063" spans="1:35" x14ac:dyDescent="0.35">
      <c r="A1063" s="72">
        <v>763</v>
      </c>
      <c r="B1063" s="72" t="s">
        <v>1827</v>
      </c>
      <c r="C1063" s="72">
        <v>0</v>
      </c>
      <c r="D1063" s="72">
        <v>24</v>
      </c>
      <c r="E1063" s="68">
        <v>39146</v>
      </c>
      <c r="F1063" s="72">
        <v>0.8</v>
      </c>
      <c r="G1063" s="72">
        <v>1</v>
      </c>
      <c r="H1063" s="72">
        <v>0</v>
      </c>
      <c r="I1063" s="72">
        <v>1</v>
      </c>
      <c r="J1063" s="72" t="s">
        <v>1117</v>
      </c>
      <c r="K1063" s="72">
        <v>2058</v>
      </c>
      <c r="L1063" s="72"/>
      <c r="M1063" s="72"/>
      <c r="N1063" s="68">
        <v>72686</v>
      </c>
      <c r="O1063" s="68">
        <v>72686</v>
      </c>
      <c r="P1063" s="68">
        <v>72686</v>
      </c>
      <c r="Q1063" s="68">
        <v>72686</v>
      </c>
      <c r="R1063" s="72" t="s">
        <v>5005</v>
      </c>
      <c r="S1063" s="72" t="s">
        <v>3058</v>
      </c>
      <c r="T1063" s="70">
        <f>IF(Exts[cTB52]=DATE(2099,1,1), 0, IF(Exts[minV]&gt;52, 1, 2))</f>
        <v>0</v>
      </c>
      <c r="U1063" s="69">
        <f t="shared" si="34"/>
        <v>0</v>
      </c>
      <c r="V1063" s="69">
        <f>IF(Exts[cTB60]=DATE(2099,1,1), 0, IF(Exts[minV]&gt;60.9, 1, 2))</f>
        <v>0</v>
      </c>
      <c r="W1063" s="70">
        <f>IF(Exts[cTB61-67]=DATE(2099,1,1), 0, IF(Exts[minV]&gt;67.9, 1, 2))</f>
        <v>0</v>
      </c>
      <c r="X1063" s="70">
        <f>IF( OR( Exts[cTB68]=DATE(2099,1,1), Exts[Mext]=0 ), 0, IF( OR( Exts[maxV]&lt;68, Exts[minV]&gt;68 ), 2, 3)  )</f>
        <v>0</v>
      </c>
      <c r="Y1063" s="71">
        <f>IF(SUBTOTAL(3,Exts[avgusers]),Exts[avgusers],0)</f>
        <v>0</v>
      </c>
      <c r="Z1063" s="69">
        <f ca="1">IF(SUBTOTAL(3,Exts[CurVersion]),TODAY()-Exts[CurVersion],0)</f>
        <v>4579</v>
      </c>
      <c r="AA1063" s="69">
        <f>IF(Exts[cTB52]=DATE(2099,1,1), 0, Exts[cTB52]-$AA$6)</f>
        <v>0</v>
      </c>
      <c r="AB1063" s="69">
        <f>IF(Exts[[#This Row],[cTB60]]=DATE(2099,1,1), 0, Exts[[#This Row],[cTB60]]-$AA$7)</f>
        <v>0</v>
      </c>
      <c r="AC1063" s="69">
        <f>IF(Exts[[#This Row],[cTB68]]=DATE(2099,1,1), 0, Exts[[#This Row],[cTB68]]-$AA$8)</f>
        <v>0</v>
      </c>
      <c r="AD1063" s="70">
        <f t="shared" si="35"/>
        <v>1045</v>
      </c>
      <c r="AE1063" s="70"/>
      <c r="AF1063" s="70">
        <f>IF(Exts[[#This Row],[OID]], INDEX( Exts[], MATCH(Exts[[#This Row],[OID]],Exts[ID],0), MATCH("avgusers", Exts[#Headers],0) )+1, Exts[[#This Row],[avgusers]])</f>
        <v>0</v>
      </c>
      <c r="AG1063" s="70"/>
      <c r="AH1063" s="70"/>
      <c r="AI1063" s="70"/>
    </row>
    <row r="1064" spans="1:35" x14ac:dyDescent="0.35">
      <c r="A1064" s="72">
        <v>776</v>
      </c>
      <c r="B1064" s="72" t="s">
        <v>784</v>
      </c>
      <c r="C1064" s="72">
        <v>0</v>
      </c>
      <c r="D1064" s="72">
        <v>50</v>
      </c>
      <c r="E1064" s="68">
        <v>39858</v>
      </c>
      <c r="F1064" s="72">
        <v>1</v>
      </c>
      <c r="G1064" s="72">
        <v>3</v>
      </c>
      <c r="H1064" s="72">
        <v>0</v>
      </c>
      <c r="I1064" s="72">
        <v>1</v>
      </c>
      <c r="J1064" s="72" t="s">
        <v>380</v>
      </c>
      <c r="K1064" s="72">
        <v>253</v>
      </c>
      <c r="L1064" s="72"/>
      <c r="M1064" s="72"/>
      <c r="N1064" s="68">
        <v>72686</v>
      </c>
      <c r="O1064" s="68">
        <v>72686</v>
      </c>
      <c r="P1064" s="68">
        <v>72686</v>
      </c>
      <c r="Q1064" s="68">
        <v>72686</v>
      </c>
      <c r="R1064" s="72" t="s">
        <v>5010</v>
      </c>
      <c r="S1064" s="72" t="s">
        <v>3058</v>
      </c>
      <c r="T1064" s="70">
        <f>IF(Exts[cTB52]=DATE(2099,1,1), 0, IF(Exts[minV]&gt;52, 1, 2))</f>
        <v>0</v>
      </c>
      <c r="U1064" s="69">
        <f t="shared" si="34"/>
        <v>0</v>
      </c>
      <c r="V1064" s="69">
        <f>IF(Exts[cTB60]=DATE(2099,1,1), 0, IF(Exts[minV]&gt;60.9, 1, 2))</f>
        <v>0</v>
      </c>
      <c r="W1064" s="70">
        <f>IF(Exts[cTB61-67]=DATE(2099,1,1), 0, IF(Exts[minV]&gt;67.9, 1, 2))</f>
        <v>0</v>
      </c>
      <c r="X1064" s="70">
        <f>IF( OR( Exts[cTB68]=DATE(2099,1,1), Exts[Mext]=0 ), 0, IF( OR( Exts[maxV]&lt;68, Exts[minV]&gt;68 ), 2, 3)  )</f>
        <v>0</v>
      </c>
      <c r="Y1064" s="71">
        <f>IF(SUBTOTAL(3,Exts[avgusers]),Exts[avgusers],0)</f>
        <v>0</v>
      </c>
      <c r="Z1064" s="69">
        <f ca="1">IF(SUBTOTAL(3,Exts[CurVersion]),TODAY()-Exts[CurVersion],0)</f>
        <v>3867</v>
      </c>
      <c r="AA1064" s="69">
        <f>IF(Exts[cTB52]=DATE(2099,1,1), 0, Exts[cTB52]-$AA$6)</f>
        <v>0</v>
      </c>
      <c r="AB1064" s="69">
        <f>IF(Exts[[#This Row],[cTB60]]=DATE(2099,1,1), 0, Exts[[#This Row],[cTB60]]-$AA$7)</f>
        <v>0</v>
      </c>
      <c r="AC1064" s="69">
        <f>IF(Exts[[#This Row],[cTB68]]=DATE(2099,1,1), 0, Exts[[#This Row],[cTB68]]-$AA$8)</f>
        <v>0</v>
      </c>
      <c r="AD1064" s="70">
        <f t="shared" si="35"/>
        <v>1046</v>
      </c>
      <c r="AE1064" s="70"/>
      <c r="AF1064" s="70">
        <f>IF(Exts[[#This Row],[OID]], INDEX( Exts[], MATCH(Exts[[#This Row],[OID]],Exts[ID],0), MATCH("avgusers", Exts[#Headers],0) )+1, Exts[[#This Row],[avgusers]])</f>
        <v>0</v>
      </c>
      <c r="AG1064" s="70"/>
      <c r="AH1064" s="70"/>
      <c r="AI1064" s="70"/>
    </row>
    <row r="1065" spans="1:35" x14ac:dyDescent="0.35">
      <c r="A1065" s="72">
        <v>829</v>
      </c>
      <c r="B1065" s="72" t="s">
        <v>1983</v>
      </c>
      <c r="C1065" s="72">
        <v>0</v>
      </c>
      <c r="D1065" s="72">
        <v>22</v>
      </c>
      <c r="E1065" s="68">
        <v>39396</v>
      </c>
      <c r="F1065" s="72">
        <v>1</v>
      </c>
      <c r="G1065" s="72">
        <v>2</v>
      </c>
      <c r="H1065" s="72">
        <v>0</v>
      </c>
      <c r="I1065" s="72">
        <v>1</v>
      </c>
      <c r="J1065" s="72" t="s">
        <v>1984</v>
      </c>
      <c r="K1065" s="72">
        <v>325</v>
      </c>
      <c r="L1065" s="72"/>
      <c r="M1065" s="72"/>
      <c r="N1065" s="68">
        <v>72686</v>
      </c>
      <c r="O1065" s="68">
        <v>72686</v>
      </c>
      <c r="P1065" s="68">
        <v>72686</v>
      </c>
      <c r="Q1065" s="68">
        <v>72686</v>
      </c>
      <c r="R1065" s="72" t="s">
        <v>5011</v>
      </c>
      <c r="S1065" s="72" t="s">
        <v>3058</v>
      </c>
      <c r="T1065" s="70">
        <f>IF(Exts[cTB52]=DATE(2099,1,1), 0, IF(Exts[minV]&gt;52, 1, 2))</f>
        <v>0</v>
      </c>
      <c r="U1065" s="69">
        <f t="shared" si="34"/>
        <v>0</v>
      </c>
      <c r="V1065" s="69">
        <f>IF(Exts[cTB60]=DATE(2099,1,1), 0, IF(Exts[minV]&gt;60.9, 1, 2))</f>
        <v>0</v>
      </c>
      <c r="W1065" s="70">
        <f>IF(Exts[cTB61-67]=DATE(2099,1,1), 0, IF(Exts[minV]&gt;67.9, 1, 2))</f>
        <v>0</v>
      </c>
      <c r="X1065" s="70">
        <f>IF( OR( Exts[cTB68]=DATE(2099,1,1), Exts[Mext]=0 ), 0, IF( OR( Exts[maxV]&lt;68, Exts[minV]&gt;68 ), 2, 3)  )</f>
        <v>0</v>
      </c>
      <c r="Y1065" s="71">
        <f>IF(SUBTOTAL(3,Exts[avgusers]),Exts[avgusers],0)</f>
        <v>0</v>
      </c>
      <c r="Z1065" s="69">
        <f ca="1">IF(SUBTOTAL(3,Exts[CurVersion]),TODAY()-Exts[CurVersion],0)</f>
        <v>4329</v>
      </c>
      <c r="AA1065" s="69">
        <f>IF(Exts[cTB52]=DATE(2099,1,1), 0, Exts[cTB52]-$AA$6)</f>
        <v>0</v>
      </c>
      <c r="AB1065" s="69">
        <f>IF(Exts[[#This Row],[cTB60]]=DATE(2099,1,1), 0, Exts[[#This Row],[cTB60]]-$AA$7)</f>
        <v>0</v>
      </c>
      <c r="AC1065" s="69">
        <f>IF(Exts[[#This Row],[cTB68]]=DATE(2099,1,1), 0, Exts[[#This Row],[cTB68]]-$AA$8)</f>
        <v>0</v>
      </c>
      <c r="AD1065" s="70">
        <f t="shared" si="35"/>
        <v>1047</v>
      </c>
      <c r="AE1065" s="70"/>
      <c r="AF1065" s="70">
        <f>IF(Exts[[#This Row],[OID]], INDEX( Exts[], MATCH(Exts[[#This Row],[OID]],Exts[ID],0), MATCH("avgusers", Exts[#Headers],0) )+1, Exts[[#This Row],[avgusers]])</f>
        <v>0</v>
      </c>
      <c r="AG1065" s="70"/>
      <c r="AH1065" s="70"/>
      <c r="AI1065" s="70"/>
    </row>
    <row r="1066" spans="1:35" x14ac:dyDescent="0.35">
      <c r="A1066" s="72">
        <v>867</v>
      </c>
      <c r="B1066" s="72" t="s">
        <v>1795</v>
      </c>
      <c r="C1066" s="72">
        <v>0</v>
      </c>
      <c r="D1066" s="72">
        <v>26</v>
      </c>
      <c r="E1066" s="68">
        <v>39146</v>
      </c>
      <c r="F1066" s="72">
        <v>0.9</v>
      </c>
      <c r="G1066" s="72">
        <v>1.5</v>
      </c>
      <c r="H1066" s="72">
        <v>0</v>
      </c>
      <c r="I1066" s="72">
        <v>3</v>
      </c>
      <c r="J1066" s="72" t="s">
        <v>1796</v>
      </c>
      <c r="K1066" s="72">
        <v>1880</v>
      </c>
      <c r="L1066" s="72">
        <v>7946</v>
      </c>
      <c r="M1066" s="72">
        <v>7947</v>
      </c>
      <c r="N1066" s="68">
        <v>72686</v>
      </c>
      <c r="O1066" s="68">
        <v>72686</v>
      </c>
      <c r="P1066" s="68">
        <v>72686</v>
      </c>
      <c r="Q1066" s="68">
        <v>72686</v>
      </c>
      <c r="R1066" s="72" t="s">
        <v>5012</v>
      </c>
      <c r="S1066" s="72" t="s">
        <v>3058</v>
      </c>
      <c r="T1066" s="70">
        <f>IF(Exts[cTB52]=DATE(2099,1,1), 0, IF(Exts[minV]&gt;52, 1, 2))</f>
        <v>0</v>
      </c>
      <c r="U1066" s="69">
        <f t="shared" si="34"/>
        <v>0</v>
      </c>
      <c r="V1066" s="69">
        <f>IF(Exts[cTB60]=DATE(2099,1,1), 0, IF(Exts[minV]&gt;60.9, 1, 2))</f>
        <v>0</v>
      </c>
      <c r="W1066" s="70">
        <f>IF(Exts[cTB61-67]=DATE(2099,1,1), 0, IF(Exts[minV]&gt;67.9, 1, 2))</f>
        <v>0</v>
      </c>
      <c r="X1066" s="70">
        <f>IF( OR( Exts[cTB68]=DATE(2099,1,1), Exts[Mext]=0 ), 0, IF( OR( Exts[maxV]&lt;68, Exts[minV]&gt;68 ), 2, 3)  )</f>
        <v>0</v>
      </c>
      <c r="Y1066" s="71">
        <f>IF(SUBTOTAL(3,Exts[avgusers]),Exts[avgusers],0)</f>
        <v>0</v>
      </c>
      <c r="Z1066" s="69">
        <f ca="1">IF(SUBTOTAL(3,Exts[CurVersion]),TODAY()-Exts[CurVersion],0)</f>
        <v>4579</v>
      </c>
      <c r="AA1066" s="69">
        <f>IF(Exts[cTB52]=DATE(2099,1,1), 0, Exts[cTB52]-$AA$6)</f>
        <v>0</v>
      </c>
      <c r="AB1066" s="69">
        <f>IF(Exts[[#This Row],[cTB60]]=DATE(2099,1,1), 0, Exts[[#This Row],[cTB60]]-$AA$7)</f>
        <v>0</v>
      </c>
      <c r="AC1066" s="69">
        <f>IF(Exts[[#This Row],[cTB68]]=DATE(2099,1,1), 0, Exts[[#This Row],[cTB68]]-$AA$8)</f>
        <v>0</v>
      </c>
      <c r="AD1066" s="70">
        <f t="shared" si="35"/>
        <v>1048</v>
      </c>
      <c r="AE1066" s="70"/>
      <c r="AF1066" s="70">
        <f>IF(Exts[[#This Row],[OID]], INDEX( Exts[], MATCH(Exts[[#This Row],[OID]],Exts[ID],0), MATCH("avgusers", Exts[#Headers],0) )+1, Exts[[#This Row],[avgusers]])</f>
        <v>0</v>
      </c>
      <c r="AG1066" s="70"/>
      <c r="AH1066" s="70"/>
      <c r="AI1066" s="70"/>
    </row>
    <row r="1067" spans="1:35" x14ac:dyDescent="0.35">
      <c r="A1067" s="72">
        <v>873</v>
      </c>
      <c r="B1067" s="72" t="s">
        <v>1748</v>
      </c>
      <c r="C1067" s="72">
        <v>0</v>
      </c>
      <c r="D1067" s="72">
        <v>29</v>
      </c>
      <c r="E1067" s="68">
        <v>40036</v>
      </c>
      <c r="F1067" s="72">
        <v>0.7</v>
      </c>
      <c r="G1067" s="72">
        <v>3.1</v>
      </c>
      <c r="H1067" s="72">
        <v>0</v>
      </c>
      <c r="I1067" s="72">
        <v>1</v>
      </c>
      <c r="J1067" s="72" t="s">
        <v>1749</v>
      </c>
      <c r="K1067" s="72">
        <v>2979</v>
      </c>
      <c r="L1067" s="72"/>
      <c r="M1067" s="72"/>
      <c r="N1067" s="68">
        <v>72686</v>
      </c>
      <c r="O1067" s="68">
        <v>72686</v>
      </c>
      <c r="P1067" s="68">
        <v>72686</v>
      </c>
      <c r="Q1067" s="68">
        <v>72686</v>
      </c>
      <c r="R1067" s="72" t="s">
        <v>5013</v>
      </c>
      <c r="S1067" s="72" t="s">
        <v>5014</v>
      </c>
      <c r="T1067" s="70">
        <f>IF(Exts[cTB52]=DATE(2099,1,1), 0, IF(Exts[minV]&gt;52, 1, 2))</f>
        <v>0</v>
      </c>
      <c r="U1067" s="69">
        <f t="shared" si="34"/>
        <v>0</v>
      </c>
      <c r="V1067" s="69">
        <f>IF(Exts[cTB60]=DATE(2099,1,1), 0, IF(Exts[minV]&gt;60.9, 1, 2))</f>
        <v>0</v>
      </c>
      <c r="W1067" s="70">
        <f>IF(Exts[cTB61-67]=DATE(2099,1,1), 0, IF(Exts[minV]&gt;67.9, 1, 2))</f>
        <v>0</v>
      </c>
      <c r="X1067" s="70">
        <f>IF( OR( Exts[cTB68]=DATE(2099,1,1), Exts[Mext]=0 ), 0, IF( OR( Exts[maxV]&lt;68, Exts[minV]&gt;68 ), 2, 3)  )</f>
        <v>0</v>
      </c>
      <c r="Y1067" s="71">
        <f>IF(SUBTOTAL(3,Exts[avgusers]),Exts[avgusers],0)</f>
        <v>0</v>
      </c>
      <c r="Z1067" s="69">
        <f ca="1">IF(SUBTOTAL(3,Exts[CurVersion]),TODAY()-Exts[CurVersion],0)</f>
        <v>3689</v>
      </c>
      <c r="AA1067" s="69">
        <f>IF(Exts[cTB52]=DATE(2099,1,1), 0, Exts[cTB52]-$AA$6)</f>
        <v>0</v>
      </c>
      <c r="AB1067" s="69">
        <f>IF(Exts[[#This Row],[cTB60]]=DATE(2099,1,1), 0, Exts[[#This Row],[cTB60]]-$AA$7)</f>
        <v>0</v>
      </c>
      <c r="AC1067" s="69">
        <f>IF(Exts[[#This Row],[cTB68]]=DATE(2099,1,1), 0, Exts[[#This Row],[cTB68]]-$AA$8)</f>
        <v>0</v>
      </c>
      <c r="AD1067" s="70">
        <f t="shared" si="35"/>
        <v>1049</v>
      </c>
      <c r="AE1067" s="70"/>
      <c r="AF1067" s="70">
        <f>IF(Exts[[#This Row],[OID]], INDEX( Exts[], MATCH(Exts[[#This Row],[OID]],Exts[ID],0), MATCH("avgusers", Exts[#Headers],0) )+1, Exts[[#This Row],[avgusers]])</f>
        <v>0</v>
      </c>
      <c r="AG1067" s="70"/>
      <c r="AH1067" s="70"/>
      <c r="AI1067" s="70"/>
    </row>
    <row r="1068" spans="1:35" x14ac:dyDescent="0.35">
      <c r="A1068" s="72">
        <v>877</v>
      </c>
      <c r="B1068" s="72" t="s">
        <v>1963</v>
      </c>
      <c r="C1068" s="72">
        <v>0</v>
      </c>
      <c r="D1068" s="72">
        <v>22</v>
      </c>
      <c r="E1068" s="68">
        <v>39146</v>
      </c>
      <c r="F1068" s="72">
        <v>0.5</v>
      </c>
      <c r="G1068" s="72">
        <v>1</v>
      </c>
      <c r="H1068" s="72">
        <v>0</v>
      </c>
      <c r="I1068" s="72">
        <v>1</v>
      </c>
      <c r="J1068" s="72" t="s">
        <v>1117</v>
      </c>
      <c r="K1068" s="72">
        <v>2058</v>
      </c>
      <c r="L1068" s="72"/>
      <c r="M1068" s="72"/>
      <c r="N1068" s="68">
        <v>72686</v>
      </c>
      <c r="O1068" s="68">
        <v>72686</v>
      </c>
      <c r="P1068" s="68">
        <v>72686</v>
      </c>
      <c r="Q1068" s="68">
        <v>72686</v>
      </c>
      <c r="R1068" s="72" t="s">
        <v>5016</v>
      </c>
      <c r="S1068" s="72" t="s">
        <v>3058</v>
      </c>
      <c r="T1068" s="70">
        <f>IF(Exts[cTB52]=DATE(2099,1,1), 0, IF(Exts[minV]&gt;52, 1, 2))</f>
        <v>0</v>
      </c>
      <c r="U1068" s="69">
        <f t="shared" si="34"/>
        <v>0</v>
      </c>
      <c r="V1068" s="69">
        <f>IF(Exts[cTB60]=DATE(2099,1,1), 0, IF(Exts[minV]&gt;60.9, 1, 2))</f>
        <v>0</v>
      </c>
      <c r="W1068" s="70">
        <f>IF(Exts[cTB61-67]=DATE(2099,1,1), 0, IF(Exts[minV]&gt;67.9, 1, 2))</f>
        <v>0</v>
      </c>
      <c r="X1068" s="70">
        <f>IF( OR( Exts[cTB68]=DATE(2099,1,1), Exts[Mext]=0 ), 0, IF( OR( Exts[maxV]&lt;68, Exts[minV]&gt;68 ), 2, 3)  )</f>
        <v>0</v>
      </c>
      <c r="Y1068" s="71">
        <f>IF(SUBTOTAL(3,Exts[avgusers]),Exts[avgusers],0)</f>
        <v>0</v>
      </c>
      <c r="Z1068" s="69">
        <f ca="1">IF(SUBTOTAL(3,Exts[CurVersion]),TODAY()-Exts[CurVersion],0)</f>
        <v>4579</v>
      </c>
      <c r="AA1068" s="69">
        <f>IF(Exts[cTB52]=DATE(2099,1,1), 0, Exts[cTB52]-$AA$6)</f>
        <v>0</v>
      </c>
      <c r="AB1068" s="69">
        <f>IF(Exts[[#This Row],[cTB60]]=DATE(2099,1,1), 0, Exts[[#This Row],[cTB60]]-$AA$7)</f>
        <v>0</v>
      </c>
      <c r="AC1068" s="69">
        <f>IF(Exts[[#This Row],[cTB68]]=DATE(2099,1,1), 0, Exts[[#This Row],[cTB68]]-$AA$8)</f>
        <v>0</v>
      </c>
      <c r="AD1068" s="70">
        <f t="shared" si="35"/>
        <v>1050</v>
      </c>
      <c r="AE1068" s="70"/>
      <c r="AF1068" s="70">
        <f>IF(Exts[[#This Row],[OID]], INDEX( Exts[], MATCH(Exts[[#This Row],[OID]],Exts[ID],0), MATCH("avgusers", Exts[#Headers],0) )+1, Exts[[#This Row],[avgusers]])</f>
        <v>0</v>
      </c>
      <c r="AG1068" s="70"/>
      <c r="AH1068" s="70"/>
      <c r="AI1068" s="70"/>
    </row>
    <row r="1069" spans="1:35" x14ac:dyDescent="0.35">
      <c r="A1069" s="72">
        <v>896</v>
      </c>
      <c r="B1069" s="72" t="s">
        <v>1724</v>
      </c>
      <c r="C1069" s="72">
        <v>0</v>
      </c>
      <c r="D1069" s="72">
        <v>38</v>
      </c>
      <c r="E1069" s="68">
        <v>39632</v>
      </c>
      <c r="F1069" s="72">
        <v>1</v>
      </c>
      <c r="G1069" s="72">
        <v>2</v>
      </c>
      <c r="H1069" s="72">
        <v>0</v>
      </c>
      <c r="I1069" s="72">
        <v>1</v>
      </c>
      <c r="J1069" s="72" t="s">
        <v>1725</v>
      </c>
      <c r="K1069" s="72">
        <v>3207</v>
      </c>
      <c r="L1069" s="72"/>
      <c r="M1069" s="72"/>
      <c r="N1069" s="68">
        <v>72686</v>
      </c>
      <c r="O1069" s="68">
        <v>72686</v>
      </c>
      <c r="P1069" s="68">
        <v>72686</v>
      </c>
      <c r="Q1069" s="68">
        <v>72686</v>
      </c>
      <c r="R1069" s="72" t="s">
        <v>5021</v>
      </c>
      <c r="S1069" s="72" t="s">
        <v>5022</v>
      </c>
      <c r="T1069" s="70">
        <f>IF(Exts[cTB52]=DATE(2099,1,1), 0, IF(Exts[minV]&gt;52, 1, 2))</f>
        <v>0</v>
      </c>
      <c r="U1069" s="69">
        <f t="shared" si="34"/>
        <v>0</v>
      </c>
      <c r="V1069" s="69">
        <f>IF(Exts[cTB60]=DATE(2099,1,1), 0, IF(Exts[minV]&gt;60.9, 1, 2))</f>
        <v>0</v>
      </c>
      <c r="W1069" s="70">
        <f>IF(Exts[cTB61-67]=DATE(2099,1,1), 0, IF(Exts[minV]&gt;67.9, 1, 2))</f>
        <v>0</v>
      </c>
      <c r="X1069" s="70">
        <f>IF( OR( Exts[cTB68]=DATE(2099,1,1), Exts[Mext]=0 ), 0, IF( OR( Exts[maxV]&lt;68, Exts[minV]&gt;68 ), 2, 3)  )</f>
        <v>0</v>
      </c>
      <c r="Y1069" s="71">
        <f>IF(SUBTOTAL(3,Exts[avgusers]),Exts[avgusers],0)</f>
        <v>0</v>
      </c>
      <c r="Z1069" s="69">
        <f ca="1">IF(SUBTOTAL(3,Exts[CurVersion]),TODAY()-Exts[CurVersion],0)</f>
        <v>4093</v>
      </c>
      <c r="AA1069" s="69">
        <f>IF(Exts[cTB52]=DATE(2099,1,1), 0, Exts[cTB52]-$AA$6)</f>
        <v>0</v>
      </c>
      <c r="AB1069" s="69">
        <f>IF(Exts[[#This Row],[cTB60]]=DATE(2099,1,1), 0, Exts[[#This Row],[cTB60]]-$AA$7)</f>
        <v>0</v>
      </c>
      <c r="AC1069" s="69">
        <f>IF(Exts[[#This Row],[cTB68]]=DATE(2099,1,1), 0, Exts[[#This Row],[cTB68]]-$AA$8)</f>
        <v>0</v>
      </c>
      <c r="AD1069" s="70">
        <f t="shared" si="35"/>
        <v>1051</v>
      </c>
      <c r="AE1069" s="70"/>
      <c r="AF1069" s="70">
        <f>IF(Exts[[#This Row],[OID]], INDEX( Exts[], MATCH(Exts[[#This Row],[OID]],Exts[ID],0), MATCH("avgusers", Exts[#Headers],0) )+1, Exts[[#This Row],[avgusers]])</f>
        <v>0</v>
      </c>
      <c r="AG1069" s="70"/>
      <c r="AH1069" s="70"/>
      <c r="AI1069" s="70"/>
    </row>
    <row r="1070" spans="1:35" x14ac:dyDescent="0.35">
      <c r="A1070" s="72">
        <v>904</v>
      </c>
      <c r="B1070" s="72" t="s">
        <v>1761</v>
      </c>
      <c r="C1070" s="72">
        <v>0</v>
      </c>
      <c r="D1070" s="72">
        <v>28</v>
      </c>
      <c r="E1070" s="68">
        <v>39861</v>
      </c>
      <c r="F1070" s="72">
        <v>0.5</v>
      </c>
      <c r="G1070" s="72">
        <v>1.5</v>
      </c>
      <c r="H1070" s="72">
        <v>0</v>
      </c>
      <c r="I1070" s="72">
        <v>1</v>
      </c>
      <c r="J1070" s="72" t="s">
        <v>1762</v>
      </c>
      <c r="K1070" s="72">
        <v>1945</v>
      </c>
      <c r="L1070" s="72"/>
      <c r="M1070" s="72"/>
      <c r="N1070" s="68">
        <v>72686</v>
      </c>
      <c r="O1070" s="68">
        <v>72686</v>
      </c>
      <c r="P1070" s="68">
        <v>72686</v>
      </c>
      <c r="Q1070" s="68">
        <v>72686</v>
      </c>
      <c r="R1070" s="72" t="s">
        <v>5025</v>
      </c>
      <c r="S1070" s="72" t="s">
        <v>5026</v>
      </c>
      <c r="T1070" s="70">
        <f>IF(Exts[cTB52]=DATE(2099,1,1), 0, IF(Exts[minV]&gt;52, 1, 2))</f>
        <v>0</v>
      </c>
      <c r="U1070" s="69">
        <f t="shared" si="34"/>
        <v>0</v>
      </c>
      <c r="V1070" s="69">
        <f>IF(Exts[cTB60]=DATE(2099,1,1), 0, IF(Exts[minV]&gt;60.9, 1, 2))</f>
        <v>0</v>
      </c>
      <c r="W1070" s="70">
        <f>IF(Exts[cTB61-67]=DATE(2099,1,1), 0, IF(Exts[minV]&gt;67.9, 1, 2))</f>
        <v>0</v>
      </c>
      <c r="X1070" s="70">
        <f>IF( OR( Exts[cTB68]=DATE(2099,1,1), Exts[Mext]=0 ), 0, IF( OR( Exts[maxV]&lt;68, Exts[minV]&gt;68 ), 2, 3)  )</f>
        <v>0</v>
      </c>
      <c r="Y1070" s="71">
        <f>IF(SUBTOTAL(3,Exts[avgusers]),Exts[avgusers],0)</f>
        <v>0</v>
      </c>
      <c r="Z1070" s="69">
        <f ca="1">IF(SUBTOTAL(3,Exts[CurVersion]),TODAY()-Exts[CurVersion],0)</f>
        <v>3864</v>
      </c>
      <c r="AA1070" s="69">
        <f>IF(Exts[cTB52]=DATE(2099,1,1), 0, Exts[cTB52]-$AA$6)</f>
        <v>0</v>
      </c>
      <c r="AB1070" s="69">
        <f>IF(Exts[[#This Row],[cTB60]]=DATE(2099,1,1), 0, Exts[[#This Row],[cTB60]]-$AA$7)</f>
        <v>0</v>
      </c>
      <c r="AC1070" s="69">
        <f>IF(Exts[[#This Row],[cTB68]]=DATE(2099,1,1), 0, Exts[[#This Row],[cTB68]]-$AA$8)</f>
        <v>0</v>
      </c>
      <c r="AD1070" s="70">
        <f t="shared" si="35"/>
        <v>1052</v>
      </c>
      <c r="AE1070" s="70"/>
      <c r="AF1070" s="70">
        <f>IF(Exts[[#This Row],[OID]], INDEX( Exts[], MATCH(Exts[[#This Row],[OID]],Exts[ID],0), MATCH("avgusers", Exts[#Headers],0) )+1, Exts[[#This Row],[avgusers]])</f>
        <v>0</v>
      </c>
      <c r="AG1070" s="70"/>
      <c r="AH1070" s="70"/>
      <c r="AI1070" s="70"/>
    </row>
    <row r="1071" spans="1:35" x14ac:dyDescent="0.35">
      <c r="A1071" s="72">
        <v>921</v>
      </c>
      <c r="B1071" s="72" t="s">
        <v>1961</v>
      </c>
      <c r="C1071" s="72">
        <v>0</v>
      </c>
      <c r="D1071" s="72">
        <v>22</v>
      </c>
      <c r="E1071" s="68">
        <v>39146</v>
      </c>
      <c r="F1071" s="72">
        <v>1</v>
      </c>
      <c r="G1071" s="72">
        <v>1.5</v>
      </c>
      <c r="H1071" s="72">
        <v>0</v>
      </c>
      <c r="I1071" s="72">
        <v>1</v>
      </c>
      <c r="J1071" s="72" t="s">
        <v>1962</v>
      </c>
      <c r="K1071" s="72">
        <v>3455</v>
      </c>
      <c r="L1071" s="72"/>
      <c r="M1071" s="72"/>
      <c r="N1071" s="68">
        <v>72686</v>
      </c>
      <c r="O1071" s="68">
        <v>72686</v>
      </c>
      <c r="P1071" s="68">
        <v>72686</v>
      </c>
      <c r="Q1071" s="68">
        <v>72686</v>
      </c>
      <c r="R1071" s="72" t="s">
        <v>5030</v>
      </c>
      <c r="S1071" s="72" t="s">
        <v>3058</v>
      </c>
      <c r="T1071" s="70">
        <f>IF(Exts[cTB52]=DATE(2099,1,1), 0, IF(Exts[minV]&gt;52, 1, 2))</f>
        <v>0</v>
      </c>
      <c r="U1071" s="69">
        <f t="shared" si="34"/>
        <v>0</v>
      </c>
      <c r="V1071" s="69">
        <f>IF(Exts[cTB60]=DATE(2099,1,1), 0, IF(Exts[minV]&gt;60.9, 1, 2))</f>
        <v>0</v>
      </c>
      <c r="W1071" s="70">
        <f>IF(Exts[cTB61-67]=DATE(2099,1,1), 0, IF(Exts[minV]&gt;67.9, 1, 2))</f>
        <v>0</v>
      </c>
      <c r="X1071" s="70">
        <f>IF( OR( Exts[cTB68]=DATE(2099,1,1), Exts[Mext]=0 ), 0, IF( OR( Exts[maxV]&lt;68, Exts[minV]&gt;68 ), 2, 3)  )</f>
        <v>0</v>
      </c>
      <c r="Y1071" s="71">
        <f>IF(SUBTOTAL(3,Exts[avgusers]),Exts[avgusers],0)</f>
        <v>0</v>
      </c>
      <c r="Z1071" s="69">
        <f ca="1">IF(SUBTOTAL(3,Exts[CurVersion]),TODAY()-Exts[CurVersion],0)</f>
        <v>4579</v>
      </c>
      <c r="AA1071" s="69">
        <f>IF(Exts[cTB52]=DATE(2099,1,1), 0, Exts[cTB52]-$AA$6)</f>
        <v>0</v>
      </c>
      <c r="AB1071" s="69">
        <f>IF(Exts[[#This Row],[cTB60]]=DATE(2099,1,1), 0, Exts[[#This Row],[cTB60]]-$AA$7)</f>
        <v>0</v>
      </c>
      <c r="AC1071" s="69">
        <f>IF(Exts[[#This Row],[cTB68]]=DATE(2099,1,1), 0, Exts[[#This Row],[cTB68]]-$AA$8)</f>
        <v>0</v>
      </c>
      <c r="AD1071" s="70">
        <f t="shared" si="35"/>
        <v>1053</v>
      </c>
      <c r="AE1071" s="70"/>
      <c r="AF1071" s="70">
        <f>IF(Exts[[#This Row],[OID]], INDEX( Exts[], MATCH(Exts[[#This Row],[OID]],Exts[ID],0), MATCH("avgusers", Exts[#Headers],0) )+1, Exts[[#This Row],[avgusers]])</f>
        <v>0</v>
      </c>
      <c r="AG1071" s="70"/>
      <c r="AH1071" s="70"/>
      <c r="AI1071" s="70"/>
    </row>
    <row r="1072" spans="1:35" x14ac:dyDescent="0.35">
      <c r="A1072" s="72">
        <v>979</v>
      </c>
      <c r="B1072" s="72" t="s">
        <v>1896</v>
      </c>
      <c r="C1072" s="72">
        <v>0</v>
      </c>
      <c r="D1072" s="72">
        <v>23</v>
      </c>
      <c r="E1072" s="68">
        <v>39146</v>
      </c>
      <c r="F1072" s="72">
        <v>0.8</v>
      </c>
      <c r="G1072" s="72">
        <v>1</v>
      </c>
      <c r="H1072" s="72">
        <v>0</v>
      </c>
      <c r="I1072" s="72">
        <v>1</v>
      </c>
      <c r="J1072" s="72" t="s">
        <v>1897</v>
      </c>
      <c r="K1072" s="72">
        <v>1500</v>
      </c>
      <c r="L1072" s="72"/>
      <c r="M1072" s="72"/>
      <c r="N1072" s="68">
        <v>72686</v>
      </c>
      <c r="O1072" s="68">
        <v>72686</v>
      </c>
      <c r="P1072" s="68">
        <v>72686</v>
      </c>
      <c r="Q1072" s="68">
        <v>72686</v>
      </c>
      <c r="R1072" s="72" t="s">
        <v>5032</v>
      </c>
      <c r="S1072" s="72" t="s">
        <v>3058</v>
      </c>
      <c r="T1072" s="70">
        <f>IF(Exts[cTB52]=DATE(2099,1,1), 0, IF(Exts[minV]&gt;52, 1, 2))</f>
        <v>0</v>
      </c>
      <c r="U1072" s="69">
        <f t="shared" si="34"/>
        <v>0</v>
      </c>
      <c r="V1072" s="69">
        <f>IF(Exts[cTB60]=DATE(2099,1,1), 0, IF(Exts[minV]&gt;60.9, 1, 2))</f>
        <v>0</v>
      </c>
      <c r="W1072" s="70">
        <f>IF(Exts[cTB61-67]=DATE(2099,1,1), 0, IF(Exts[minV]&gt;67.9, 1, 2))</f>
        <v>0</v>
      </c>
      <c r="X1072" s="70">
        <f>IF( OR( Exts[cTB68]=DATE(2099,1,1), Exts[Mext]=0 ), 0, IF( OR( Exts[maxV]&lt;68, Exts[minV]&gt;68 ), 2, 3)  )</f>
        <v>0</v>
      </c>
      <c r="Y1072" s="71">
        <f>IF(SUBTOTAL(3,Exts[avgusers]),Exts[avgusers],0)</f>
        <v>0</v>
      </c>
      <c r="Z1072" s="69">
        <f ca="1">IF(SUBTOTAL(3,Exts[CurVersion]),TODAY()-Exts[CurVersion],0)</f>
        <v>4579</v>
      </c>
      <c r="AA1072" s="69">
        <f>IF(Exts[cTB52]=DATE(2099,1,1), 0, Exts[cTB52]-$AA$6)</f>
        <v>0</v>
      </c>
      <c r="AB1072" s="69">
        <f>IF(Exts[[#This Row],[cTB60]]=DATE(2099,1,1), 0, Exts[[#This Row],[cTB60]]-$AA$7)</f>
        <v>0</v>
      </c>
      <c r="AC1072" s="69">
        <f>IF(Exts[[#This Row],[cTB68]]=DATE(2099,1,1), 0, Exts[[#This Row],[cTB68]]-$AA$8)</f>
        <v>0</v>
      </c>
      <c r="AD1072" s="70">
        <f t="shared" si="35"/>
        <v>1054</v>
      </c>
      <c r="AE1072" s="70"/>
      <c r="AF1072" s="70">
        <f>IF(Exts[[#This Row],[OID]], INDEX( Exts[], MATCH(Exts[[#This Row],[OID]],Exts[ID],0), MATCH("avgusers", Exts[#Headers],0) )+1, Exts[[#This Row],[avgusers]])</f>
        <v>0</v>
      </c>
      <c r="AG1072" s="70"/>
      <c r="AH1072" s="70"/>
      <c r="AI1072" s="70"/>
    </row>
    <row r="1073" spans="1:35" x14ac:dyDescent="0.35">
      <c r="A1073" s="72">
        <v>1055</v>
      </c>
      <c r="B1073" s="72" t="s">
        <v>1742</v>
      </c>
      <c r="C1073" s="72">
        <v>0</v>
      </c>
      <c r="D1073" s="72">
        <v>31</v>
      </c>
      <c r="E1073" s="68">
        <v>39146</v>
      </c>
      <c r="F1073" s="72">
        <v>1</v>
      </c>
      <c r="G1073" s="72">
        <v>1.5</v>
      </c>
      <c r="H1073" s="72">
        <v>0</v>
      </c>
      <c r="I1073" s="72">
        <v>1</v>
      </c>
      <c r="J1073" s="72" t="s">
        <v>275</v>
      </c>
      <c r="K1073" s="72">
        <v>4502</v>
      </c>
      <c r="L1073" s="72"/>
      <c r="M1073" s="72"/>
      <c r="N1073" s="68">
        <v>72686</v>
      </c>
      <c r="O1073" s="68">
        <v>72686</v>
      </c>
      <c r="P1073" s="68">
        <v>72686</v>
      </c>
      <c r="Q1073" s="68">
        <v>72686</v>
      </c>
      <c r="R1073" s="72" t="s">
        <v>5033</v>
      </c>
      <c r="S1073" s="72" t="s">
        <v>3058</v>
      </c>
      <c r="T1073" s="70">
        <f>IF(Exts[cTB52]=DATE(2099,1,1), 0, IF(Exts[minV]&gt;52, 1, 2))</f>
        <v>0</v>
      </c>
      <c r="U1073" s="69">
        <f t="shared" si="34"/>
        <v>0</v>
      </c>
      <c r="V1073" s="69">
        <f>IF(Exts[cTB60]=DATE(2099,1,1), 0, IF(Exts[minV]&gt;60.9, 1, 2))</f>
        <v>0</v>
      </c>
      <c r="W1073" s="70">
        <f>IF(Exts[cTB61-67]=DATE(2099,1,1), 0, IF(Exts[minV]&gt;67.9, 1, 2))</f>
        <v>0</v>
      </c>
      <c r="X1073" s="70">
        <f>IF( OR( Exts[cTB68]=DATE(2099,1,1), Exts[Mext]=0 ), 0, IF( OR( Exts[maxV]&lt;68, Exts[minV]&gt;68 ), 2, 3)  )</f>
        <v>0</v>
      </c>
      <c r="Y1073" s="71">
        <f>IF(SUBTOTAL(3,Exts[avgusers]),Exts[avgusers],0)</f>
        <v>0</v>
      </c>
      <c r="Z1073" s="69">
        <f ca="1">IF(SUBTOTAL(3,Exts[CurVersion]),TODAY()-Exts[CurVersion],0)</f>
        <v>4579</v>
      </c>
      <c r="AA1073" s="69">
        <f>IF(Exts[cTB52]=DATE(2099,1,1), 0, Exts[cTB52]-$AA$6)</f>
        <v>0</v>
      </c>
      <c r="AB1073" s="69">
        <f>IF(Exts[[#This Row],[cTB60]]=DATE(2099,1,1), 0, Exts[[#This Row],[cTB60]]-$AA$7)</f>
        <v>0</v>
      </c>
      <c r="AC1073" s="69">
        <f>IF(Exts[[#This Row],[cTB68]]=DATE(2099,1,1), 0, Exts[[#This Row],[cTB68]]-$AA$8)</f>
        <v>0</v>
      </c>
      <c r="AD1073" s="70">
        <f t="shared" si="35"/>
        <v>1055</v>
      </c>
      <c r="AE1073" s="70"/>
      <c r="AF1073" s="70">
        <f>IF(Exts[[#This Row],[OID]], INDEX( Exts[], MATCH(Exts[[#This Row],[OID]],Exts[ID],0), MATCH("avgusers", Exts[#Headers],0) )+1, Exts[[#This Row],[avgusers]])</f>
        <v>0</v>
      </c>
      <c r="AG1073" s="70"/>
      <c r="AH1073" s="70"/>
      <c r="AI1073" s="70"/>
    </row>
    <row r="1074" spans="1:35" x14ac:dyDescent="0.35">
      <c r="A1074" s="72">
        <v>1104</v>
      </c>
      <c r="B1074" s="72" t="s">
        <v>1879</v>
      </c>
      <c r="C1074" s="72">
        <v>0</v>
      </c>
      <c r="D1074" s="72">
        <v>23</v>
      </c>
      <c r="E1074" s="68">
        <v>39960</v>
      </c>
      <c r="F1074" s="72">
        <v>0.5</v>
      </c>
      <c r="G1074" s="72">
        <v>2</v>
      </c>
      <c r="H1074" s="72">
        <v>0</v>
      </c>
      <c r="I1074" s="72">
        <v>1</v>
      </c>
      <c r="J1074" s="72" t="s">
        <v>1880</v>
      </c>
      <c r="K1074" s="72">
        <v>4907</v>
      </c>
      <c r="L1074" s="72"/>
      <c r="M1074" s="72"/>
      <c r="N1074" s="68">
        <v>72686</v>
      </c>
      <c r="O1074" s="68">
        <v>72686</v>
      </c>
      <c r="P1074" s="68">
        <v>72686</v>
      </c>
      <c r="Q1074" s="68">
        <v>72686</v>
      </c>
      <c r="R1074" s="72" t="s">
        <v>5035</v>
      </c>
      <c r="S1074" s="72" t="s">
        <v>5036</v>
      </c>
      <c r="T1074" s="70">
        <f>IF(Exts[cTB52]=DATE(2099,1,1), 0, IF(Exts[minV]&gt;52, 1, 2))</f>
        <v>0</v>
      </c>
      <c r="U1074" s="69">
        <f t="shared" si="34"/>
        <v>0</v>
      </c>
      <c r="V1074" s="69">
        <f>IF(Exts[cTB60]=DATE(2099,1,1), 0, IF(Exts[minV]&gt;60.9, 1, 2))</f>
        <v>0</v>
      </c>
      <c r="W1074" s="70">
        <f>IF(Exts[cTB61-67]=DATE(2099,1,1), 0, IF(Exts[minV]&gt;67.9, 1, 2))</f>
        <v>0</v>
      </c>
      <c r="X1074" s="70">
        <f>IF( OR( Exts[cTB68]=DATE(2099,1,1), Exts[Mext]=0 ), 0, IF( OR( Exts[maxV]&lt;68, Exts[minV]&gt;68 ), 2, 3)  )</f>
        <v>0</v>
      </c>
      <c r="Y1074" s="71">
        <f>IF(SUBTOTAL(3,Exts[avgusers]),Exts[avgusers],0)</f>
        <v>0</v>
      </c>
      <c r="Z1074" s="69">
        <f ca="1">IF(SUBTOTAL(3,Exts[CurVersion]),TODAY()-Exts[CurVersion],0)</f>
        <v>3765</v>
      </c>
      <c r="AA1074" s="69">
        <f>IF(Exts[cTB52]=DATE(2099,1,1), 0, Exts[cTB52]-$AA$6)</f>
        <v>0</v>
      </c>
      <c r="AB1074" s="69">
        <f>IF(Exts[[#This Row],[cTB60]]=DATE(2099,1,1), 0, Exts[[#This Row],[cTB60]]-$AA$7)</f>
        <v>0</v>
      </c>
      <c r="AC1074" s="69">
        <f>IF(Exts[[#This Row],[cTB68]]=DATE(2099,1,1), 0, Exts[[#This Row],[cTB68]]-$AA$8)</f>
        <v>0</v>
      </c>
      <c r="AD1074" s="70">
        <f t="shared" si="35"/>
        <v>1056</v>
      </c>
      <c r="AE1074" s="70"/>
      <c r="AF1074" s="70">
        <f>IF(Exts[[#This Row],[OID]], INDEX( Exts[], MATCH(Exts[[#This Row],[OID]],Exts[ID],0), MATCH("avgusers", Exts[#Headers],0) )+1, Exts[[#This Row],[avgusers]])</f>
        <v>0</v>
      </c>
      <c r="AG1074" s="70"/>
      <c r="AH1074" s="70"/>
      <c r="AI1074" s="70"/>
    </row>
    <row r="1075" spans="1:35" x14ac:dyDescent="0.35">
      <c r="A1075" s="72">
        <v>1260</v>
      </c>
      <c r="B1075" s="72" t="s">
        <v>1825</v>
      </c>
      <c r="C1075" s="72">
        <v>0</v>
      </c>
      <c r="D1075" s="72">
        <v>25</v>
      </c>
      <c r="E1075" s="68">
        <v>39146</v>
      </c>
      <c r="F1075" s="72">
        <v>1</v>
      </c>
      <c r="G1075" s="72">
        <v>1.5</v>
      </c>
      <c r="H1075" s="72">
        <v>0</v>
      </c>
      <c r="I1075" s="72">
        <v>1</v>
      </c>
      <c r="J1075" s="72" t="s">
        <v>1826</v>
      </c>
      <c r="K1075" s="72">
        <v>5420</v>
      </c>
      <c r="L1075" s="72"/>
      <c r="M1075" s="72"/>
      <c r="N1075" s="68">
        <v>72686</v>
      </c>
      <c r="O1075" s="68">
        <v>72686</v>
      </c>
      <c r="P1075" s="68">
        <v>72686</v>
      </c>
      <c r="Q1075" s="68">
        <v>72686</v>
      </c>
      <c r="R1075" s="72" t="s">
        <v>5040</v>
      </c>
      <c r="S1075" s="72" t="s">
        <v>3058</v>
      </c>
      <c r="T1075" s="70">
        <f>IF(Exts[cTB52]=DATE(2099,1,1), 0, IF(Exts[minV]&gt;52, 1, 2))</f>
        <v>0</v>
      </c>
      <c r="U1075" s="69">
        <f t="shared" si="34"/>
        <v>0</v>
      </c>
      <c r="V1075" s="69">
        <f>IF(Exts[cTB60]=DATE(2099,1,1), 0, IF(Exts[minV]&gt;60.9, 1, 2))</f>
        <v>0</v>
      </c>
      <c r="W1075" s="70">
        <f>IF(Exts[cTB61-67]=DATE(2099,1,1), 0, IF(Exts[minV]&gt;67.9, 1, 2))</f>
        <v>0</v>
      </c>
      <c r="X1075" s="70">
        <f>IF( OR( Exts[cTB68]=DATE(2099,1,1), Exts[Mext]=0 ), 0, IF( OR( Exts[maxV]&lt;68, Exts[minV]&gt;68 ), 2, 3)  )</f>
        <v>0</v>
      </c>
      <c r="Y1075" s="71">
        <f>IF(SUBTOTAL(3,Exts[avgusers]),Exts[avgusers],0)</f>
        <v>0</v>
      </c>
      <c r="Z1075" s="69">
        <f ca="1">IF(SUBTOTAL(3,Exts[CurVersion]),TODAY()-Exts[CurVersion],0)</f>
        <v>4579</v>
      </c>
      <c r="AA1075" s="69">
        <f>IF(Exts[cTB52]=DATE(2099,1,1), 0, Exts[cTB52]-$AA$6)</f>
        <v>0</v>
      </c>
      <c r="AB1075" s="69">
        <f>IF(Exts[[#This Row],[cTB60]]=DATE(2099,1,1), 0, Exts[[#This Row],[cTB60]]-$AA$7)</f>
        <v>0</v>
      </c>
      <c r="AC1075" s="69">
        <f>IF(Exts[[#This Row],[cTB68]]=DATE(2099,1,1), 0, Exts[[#This Row],[cTB68]]-$AA$8)</f>
        <v>0</v>
      </c>
      <c r="AD1075" s="70">
        <f t="shared" si="35"/>
        <v>1057</v>
      </c>
      <c r="AE1075" s="70"/>
      <c r="AF1075" s="70">
        <f>IF(Exts[[#This Row],[OID]], INDEX( Exts[], MATCH(Exts[[#This Row],[OID]],Exts[ID],0), MATCH("avgusers", Exts[#Headers],0) )+1, Exts[[#This Row],[avgusers]])</f>
        <v>0</v>
      </c>
      <c r="AG1075" s="70"/>
      <c r="AH1075" s="70"/>
      <c r="AI1075" s="70"/>
    </row>
    <row r="1076" spans="1:35" x14ac:dyDescent="0.35">
      <c r="A1076" s="72">
        <v>1391</v>
      </c>
      <c r="B1076" s="72" t="s">
        <v>1728</v>
      </c>
      <c r="C1076" s="72">
        <v>0</v>
      </c>
      <c r="D1076" s="72">
        <v>36</v>
      </c>
      <c r="E1076" s="68">
        <v>39146</v>
      </c>
      <c r="F1076" s="72">
        <v>1.5</v>
      </c>
      <c r="G1076" s="72">
        <v>3.2</v>
      </c>
      <c r="H1076" s="72">
        <v>0</v>
      </c>
      <c r="I1076" s="72">
        <v>1</v>
      </c>
      <c r="J1076" s="72" t="s">
        <v>1729</v>
      </c>
      <c r="K1076" s="72">
        <v>7212</v>
      </c>
      <c r="L1076" s="72"/>
      <c r="M1076" s="72"/>
      <c r="N1076" s="68">
        <v>72686</v>
      </c>
      <c r="O1076" s="68">
        <v>72686</v>
      </c>
      <c r="P1076" s="68">
        <v>72686</v>
      </c>
      <c r="Q1076" s="68">
        <v>72686</v>
      </c>
      <c r="R1076" s="72" t="s">
        <v>5051</v>
      </c>
      <c r="S1076" s="72" t="s">
        <v>3058</v>
      </c>
      <c r="T1076" s="70">
        <f>IF(Exts[cTB52]=DATE(2099,1,1), 0, IF(Exts[minV]&gt;52, 1, 2))</f>
        <v>0</v>
      </c>
      <c r="U1076" s="69">
        <f t="shared" si="34"/>
        <v>0</v>
      </c>
      <c r="V1076" s="69">
        <f>IF(Exts[cTB60]=DATE(2099,1,1), 0, IF(Exts[minV]&gt;60.9, 1, 2))</f>
        <v>0</v>
      </c>
      <c r="W1076" s="70">
        <f>IF(Exts[cTB61-67]=DATE(2099,1,1), 0, IF(Exts[minV]&gt;67.9, 1, 2))</f>
        <v>0</v>
      </c>
      <c r="X1076" s="70">
        <f>IF( OR( Exts[cTB68]=DATE(2099,1,1), Exts[Mext]=0 ), 0, IF( OR( Exts[maxV]&lt;68, Exts[minV]&gt;68 ), 2, 3)  )</f>
        <v>0</v>
      </c>
      <c r="Y1076" s="71">
        <f>IF(SUBTOTAL(3,Exts[avgusers]),Exts[avgusers],0)</f>
        <v>0</v>
      </c>
      <c r="Z1076" s="69">
        <f ca="1">IF(SUBTOTAL(3,Exts[CurVersion]),TODAY()-Exts[CurVersion],0)</f>
        <v>4579</v>
      </c>
      <c r="AA1076" s="69">
        <f>IF(Exts[cTB52]=DATE(2099,1,1), 0, Exts[cTB52]-$AA$6)</f>
        <v>0</v>
      </c>
      <c r="AB1076" s="69">
        <f>IF(Exts[[#This Row],[cTB60]]=DATE(2099,1,1), 0, Exts[[#This Row],[cTB60]]-$AA$7)</f>
        <v>0</v>
      </c>
      <c r="AC1076" s="69">
        <f>IF(Exts[[#This Row],[cTB68]]=DATE(2099,1,1), 0, Exts[[#This Row],[cTB68]]-$AA$8)</f>
        <v>0</v>
      </c>
      <c r="AD1076" s="70">
        <f t="shared" si="35"/>
        <v>1058</v>
      </c>
      <c r="AE1076" s="70"/>
      <c r="AF1076" s="70">
        <f>IF(Exts[[#This Row],[OID]], INDEX( Exts[], MATCH(Exts[[#This Row],[OID]],Exts[ID],0), MATCH("avgusers", Exts[#Headers],0) )+1, Exts[[#This Row],[avgusers]])</f>
        <v>0</v>
      </c>
      <c r="AG1076" s="70"/>
      <c r="AH1076" s="70"/>
      <c r="AI1076" s="70"/>
    </row>
    <row r="1077" spans="1:35" x14ac:dyDescent="0.35">
      <c r="A1077" s="72">
        <v>1411</v>
      </c>
      <c r="B1077" s="72" t="s">
        <v>2242</v>
      </c>
      <c r="C1077" s="72">
        <v>0</v>
      </c>
      <c r="D1077" s="72">
        <v>21</v>
      </c>
      <c r="E1077" s="68">
        <v>39146</v>
      </c>
      <c r="F1077" s="72">
        <v>1</v>
      </c>
      <c r="G1077" s="72">
        <v>1.5</v>
      </c>
      <c r="H1077" s="72">
        <v>0</v>
      </c>
      <c r="I1077" s="72">
        <v>1</v>
      </c>
      <c r="J1077" s="72" t="s">
        <v>2243</v>
      </c>
      <c r="K1077" s="72">
        <v>2210</v>
      </c>
      <c r="L1077" s="72"/>
      <c r="M1077" s="72"/>
      <c r="N1077" s="68">
        <v>72686</v>
      </c>
      <c r="O1077" s="68">
        <v>72686</v>
      </c>
      <c r="P1077" s="68">
        <v>72686</v>
      </c>
      <c r="Q1077" s="68">
        <v>72686</v>
      </c>
      <c r="R1077" s="72" t="s">
        <v>5055</v>
      </c>
      <c r="S1077" s="72" t="s">
        <v>3058</v>
      </c>
      <c r="T1077" s="70">
        <f>IF(Exts[cTB52]=DATE(2099,1,1), 0, IF(Exts[minV]&gt;52, 1, 2))</f>
        <v>0</v>
      </c>
      <c r="U1077" s="69">
        <f t="shared" si="34"/>
        <v>0</v>
      </c>
      <c r="V1077" s="69">
        <f>IF(Exts[cTB60]=DATE(2099,1,1), 0, IF(Exts[minV]&gt;60.9, 1, 2))</f>
        <v>0</v>
      </c>
      <c r="W1077" s="70">
        <f>IF(Exts[cTB61-67]=DATE(2099,1,1), 0, IF(Exts[minV]&gt;67.9, 1, 2))</f>
        <v>0</v>
      </c>
      <c r="X1077" s="70">
        <f>IF( OR( Exts[cTB68]=DATE(2099,1,1), Exts[Mext]=0 ), 0, IF( OR( Exts[maxV]&lt;68, Exts[minV]&gt;68 ), 2, 3)  )</f>
        <v>0</v>
      </c>
      <c r="Y1077" s="71">
        <f>IF(SUBTOTAL(3,Exts[avgusers]),Exts[avgusers],0)</f>
        <v>0</v>
      </c>
      <c r="Z1077" s="69">
        <f ca="1">IF(SUBTOTAL(3,Exts[CurVersion]),TODAY()-Exts[CurVersion],0)</f>
        <v>4579</v>
      </c>
      <c r="AA1077" s="69">
        <f>IF(Exts[cTB52]=DATE(2099,1,1), 0, Exts[cTB52]-$AA$6)</f>
        <v>0</v>
      </c>
      <c r="AB1077" s="69">
        <f>IF(Exts[[#This Row],[cTB60]]=DATE(2099,1,1), 0, Exts[[#This Row],[cTB60]]-$AA$7)</f>
        <v>0</v>
      </c>
      <c r="AC1077" s="69">
        <f>IF(Exts[[#This Row],[cTB68]]=DATE(2099,1,1), 0, Exts[[#This Row],[cTB68]]-$AA$8)</f>
        <v>0</v>
      </c>
      <c r="AD1077" s="70">
        <f t="shared" si="35"/>
        <v>1059</v>
      </c>
      <c r="AE1077" s="70"/>
      <c r="AF1077" s="70">
        <f>IF(Exts[[#This Row],[OID]], INDEX( Exts[], MATCH(Exts[[#This Row],[OID]],Exts[ID],0), MATCH("avgusers", Exts[#Headers],0) )+1, Exts[[#This Row],[avgusers]])</f>
        <v>0</v>
      </c>
      <c r="AG1077" s="70"/>
      <c r="AH1077" s="70"/>
      <c r="AI1077" s="70"/>
    </row>
    <row r="1078" spans="1:35" x14ac:dyDescent="0.35">
      <c r="A1078" s="72">
        <v>1488</v>
      </c>
      <c r="B1078" s="72" t="s">
        <v>1785</v>
      </c>
      <c r="C1078" s="72">
        <v>0</v>
      </c>
      <c r="D1078" s="72">
        <v>27</v>
      </c>
      <c r="E1078" s="68">
        <v>39146</v>
      </c>
      <c r="F1078" s="72">
        <v>0.8</v>
      </c>
      <c r="G1078" s="72">
        <v>1.5</v>
      </c>
      <c r="H1078" s="72">
        <v>0</v>
      </c>
      <c r="I1078" s="72">
        <v>1</v>
      </c>
      <c r="J1078" s="72" t="s">
        <v>475</v>
      </c>
      <c r="K1078" s="72">
        <v>4405</v>
      </c>
      <c r="L1078" s="72"/>
      <c r="M1078" s="72"/>
      <c r="N1078" s="68">
        <v>72686</v>
      </c>
      <c r="O1078" s="68">
        <v>72686</v>
      </c>
      <c r="P1078" s="68">
        <v>72686</v>
      </c>
      <c r="Q1078" s="68">
        <v>72686</v>
      </c>
      <c r="R1078" s="72" t="s">
        <v>5056</v>
      </c>
      <c r="S1078" s="72" t="s">
        <v>3058</v>
      </c>
      <c r="T1078" s="70">
        <f>IF(Exts[cTB52]=DATE(2099,1,1), 0, IF(Exts[minV]&gt;52, 1, 2))</f>
        <v>0</v>
      </c>
      <c r="U1078" s="69">
        <f t="shared" si="34"/>
        <v>0</v>
      </c>
      <c r="V1078" s="69">
        <f>IF(Exts[cTB60]=DATE(2099,1,1), 0, IF(Exts[minV]&gt;60.9, 1, 2))</f>
        <v>0</v>
      </c>
      <c r="W1078" s="70">
        <f>IF(Exts[cTB61-67]=DATE(2099,1,1), 0, IF(Exts[minV]&gt;67.9, 1, 2))</f>
        <v>0</v>
      </c>
      <c r="X1078" s="70">
        <f>IF( OR( Exts[cTB68]=DATE(2099,1,1), Exts[Mext]=0 ), 0, IF( OR( Exts[maxV]&lt;68, Exts[minV]&gt;68 ), 2, 3)  )</f>
        <v>0</v>
      </c>
      <c r="Y1078" s="71">
        <f>IF(SUBTOTAL(3,Exts[avgusers]),Exts[avgusers],0)</f>
        <v>0</v>
      </c>
      <c r="Z1078" s="69">
        <f ca="1">IF(SUBTOTAL(3,Exts[CurVersion]),TODAY()-Exts[CurVersion],0)</f>
        <v>4579</v>
      </c>
      <c r="AA1078" s="69">
        <f>IF(Exts[cTB52]=DATE(2099,1,1), 0, Exts[cTB52]-$AA$6)</f>
        <v>0</v>
      </c>
      <c r="AB1078" s="69">
        <f>IF(Exts[[#This Row],[cTB60]]=DATE(2099,1,1), 0, Exts[[#This Row],[cTB60]]-$AA$7)</f>
        <v>0</v>
      </c>
      <c r="AC1078" s="69">
        <f>IF(Exts[[#This Row],[cTB68]]=DATE(2099,1,1), 0, Exts[[#This Row],[cTB68]]-$AA$8)</f>
        <v>0</v>
      </c>
      <c r="AD1078" s="70">
        <f t="shared" si="35"/>
        <v>1060</v>
      </c>
      <c r="AE1078" s="70"/>
      <c r="AF1078" s="70">
        <f>IF(Exts[[#This Row],[OID]], INDEX( Exts[], MATCH(Exts[[#This Row],[OID]],Exts[ID],0), MATCH("avgusers", Exts[#Headers],0) )+1, Exts[[#This Row],[avgusers]])</f>
        <v>0</v>
      </c>
      <c r="AG1078" s="70"/>
      <c r="AH1078" s="70"/>
      <c r="AI1078" s="70"/>
    </row>
    <row r="1079" spans="1:35" x14ac:dyDescent="0.35">
      <c r="A1079" s="72">
        <v>1550</v>
      </c>
      <c r="B1079" s="72" t="s">
        <v>2096</v>
      </c>
      <c r="C1079" s="72">
        <v>0</v>
      </c>
      <c r="D1079" s="72">
        <v>0</v>
      </c>
      <c r="E1079" s="68">
        <v>39229</v>
      </c>
      <c r="F1079" s="72">
        <v>0.7</v>
      </c>
      <c r="G1079" s="72">
        <v>2</v>
      </c>
      <c r="H1079" s="72">
        <v>0</v>
      </c>
      <c r="I1079" s="72">
        <v>1</v>
      </c>
      <c r="J1079" s="72" t="s">
        <v>2097</v>
      </c>
      <c r="K1079" s="72">
        <v>8615</v>
      </c>
      <c r="L1079" s="72"/>
      <c r="M1079" s="72"/>
      <c r="N1079" s="68">
        <v>72686</v>
      </c>
      <c r="O1079" s="68">
        <v>72686</v>
      </c>
      <c r="P1079" s="68">
        <v>72686</v>
      </c>
      <c r="Q1079" s="68">
        <v>72686</v>
      </c>
      <c r="R1079" s="72" t="s">
        <v>5058</v>
      </c>
      <c r="S1079" s="72" t="s">
        <v>3058</v>
      </c>
      <c r="T1079" s="70">
        <f>IF(Exts[cTB52]=DATE(2099,1,1), 0, IF(Exts[minV]&gt;52, 1, 2))</f>
        <v>0</v>
      </c>
      <c r="U1079" s="69">
        <f t="shared" si="34"/>
        <v>0</v>
      </c>
      <c r="V1079" s="69">
        <f>IF(Exts[cTB60]=DATE(2099,1,1), 0, IF(Exts[minV]&gt;60.9, 1, 2))</f>
        <v>0</v>
      </c>
      <c r="W1079" s="70">
        <f>IF(Exts[cTB61-67]=DATE(2099,1,1), 0, IF(Exts[minV]&gt;67.9, 1, 2))</f>
        <v>0</v>
      </c>
      <c r="X1079" s="70">
        <f>IF( OR( Exts[cTB68]=DATE(2099,1,1), Exts[Mext]=0 ), 0, IF( OR( Exts[maxV]&lt;68, Exts[minV]&gt;68 ), 2, 3)  )</f>
        <v>0</v>
      </c>
      <c r="Y1079" s="71">
        <f>IF(SUBTOTAL(3,Exts[avgusers]),Exts[avgusers],0)</f>
        <v>0</v>
      </c>
      <c r="Z1079" s="69">
        <f ca="1">IF(SUBTOTAL(3,Exts[CurVersion]),TODAY()-Exts[CurVersion],0)</f>
        <v>4496</v>
      </c>
      <c r="AA1079" s="69">
        <f>IF(Exts[cTB52]=DATE(2099,1,1), 0, Exts[cTB52]-$AA$6)</f>
        <v>0</v>
      </c>
      <c r="AB1079" s="69">
        <f>IF(Exts[[#This Row],[cTB60]]=DATE(2099,1,1), 0, Exts[[#This Row],[cTB60]]-$AA$7)</f>
        <v>0</v>
      </c>
      <c r="AC1079" s="69">
        <f>IF(Exts[[#This Row],[cTB68]]=DATE(2099,1,1), 0, Exts[[#This Row],[cTB68]]-$AA$8)</f>
        <v>0</v>
      </c>
      <c r="AD1079" s="70">
        <f t="shared" si="35"/>
        <v>1061</v>
      </c>
      <c r="AE1079" s="70"/>
      <c r="AF1079" s="70">
        <f>IF(Exts[[#This Row],[OID]], INDEX( Exts[], MATCH(Exts[[#This Row],[OID]],Exts[ID],0), MATCH("avgusers", Exts[#Headers],0) )+1, Exts[[#This Row],[avgusers]])</f>
        <v>0</v>
      </c>
      <c r="AG1079" s="70"/>
      <c r="AH1079" s="70"/>
      <c r="AI1079" s="70"/>
    </row>
    <row r="1080" spans="1:35" x14ac:dyDescent="0.35">
      <c r="A1080" s="72">
        <v>1701</v>
      </c>
      <c r="B1080" s="72" t="s">
        <v>2127</v>
      </c>
      <c r="C1080" s="72">
        <v>0</v>
      </c>
      <c r="D1080" s="72">
        <v>23</v>
      </c>
      <c r="E1080" s="68">
        <v>39200</v>
      </c>
      <c r="F1080" s="72">
        <v>1.5</v>
      </c>
      <c r="G1080" s="72">
        <v>2</v>
      </c>
      <c r="H1080" s="72">
        <v>0</v>
      </c>
      <c r="I1080" s="72">
        <v>1</v>
      </c>
      <c r="J1080" s="72" t="s">
        <v>2128</v>
      </c>
      <c r="K1080" s="72">
        <v>376</v>
      </c>
      <c r="L1080" s="72"/>
      <c r="M1080" s="72"/>
      <c r="N1080" s="68">
        <v>72686</v>
      </c>
      <c r="O1080" s="68">
        <v>72686</v>
      </c>
      <c r="P1080" s="68">
        <v>72686</v>
      </c>
      <c r="Q1080" s="68">
        <v>72686</v>
      </c>
      <c r="R1080" s="72" t="s">
        <v>5062</v>
      </c>
      <c r="S1080" s="72" t="s">
        <v>3058</v>
      </c>
      <c r="T1080" s="70">
        <f>IF(Exts[cTB52]=DATE(2099,1,1), 0, IF(Exts[minV]&gt;52, 1, 2))</f>
        <v>0</v>
      </c>
      <c r="U1080" s="69">
        <f t="shared" si="34"/>
        <v>0</v>
      </c>
      <c r="V1080" s="69">
        <f>IF(Exts[cTB60]=DATE(2099,1,1), 0, IF(Exts[minV]&gt;60.9, 1, 2))</f>
        <v>0</v>
      </c>
      <c r="W1080" s="70">
        <f>IF(Exts[cTB61-67]=DATE(2099,1,1), 0, IF(Exts[minV]&gt;67.9, 1, 2))</f>
        <v>0</v>
      </c>
      <c r="X1080" s="70">
        <f>IF( OR( Exts[cTB68]=DATE(2099,1,1), Exts[Mext]=0 ), 0, IF( OR( Exts[maxV]&lt;68, Exts[minV]&gt;68 ), 2, 3)  )</f>
        <v>0</v>
      </c>
      <c r="Y1080" s="71">
        <f>IF(SUBTOTAL(3,Exts[avgusers]),Exts[avgusers],0)</f>
        <v>0</v>
      </c>
      <c r="Z1080" s="69">
        <f ca="1">IF(SUBTOTAL(3,Exts[CurVersion]),TODAY()-Exts[CurVersion],0)</f>
        <v>4525</v>
      </c>
      <c r="AA1080" s="69">
        <f>IF(Exts[cTB52]=DATE(2099,1,1), 0, Exts[cTB52]-$AA$6)</f>
        <v>0</v>
      </c>
      <c r="AB1080" s="69">
        <f>IF(Exts[[#This Row],[cTB60]]=DATE(2099,1,1), 0, Exts[[#This Row],[cTB60]]-$AA$7)</f>
        <v>0</v>
      </c>
      <c r="AC1080" s="69">
        <f>IF(Exts[[#This Row],[cTB68]]=DATE(2099,1,1), 0, Exts[[#This Row],[cTB68]]-$AA$8)</f>
        <v>0</v>
      </c>
      <c r="AD1080" s="70">
        <f t="shared" si="35"/>
        <v>1062</v>
      </c>
      <c r="AE1080" s="70"/>
      <c r="AF1080" s="70">
        <f>IF(Exts[[#This Row],[OID]], INDEX( Exts[], MATCH(Exts[[#This Row],[OID]],Exts[ID],0), MATCH("avgusers", Exts[#Headers],0) )+1, Exts[[#This Row],[avgusers]])</f>
        <v>0</v>
      </c>
      <c r="AG1080" s="70"/>
      <c r="AH1080" s="70"/>
      <c r="AI1080" s="70"/>
    </row>
    <row r="1081" spans="1:35" x14ac:dyDescent="0.35">
      <c r="A1081" s="72">
        <v>1704</v>
      </c>
      <c r="B1081" s="72" t="s">
        <v>1834</v>
      </c>
      <c r="C1081" s="72">
        <v>0</v>
      </c>
      <c r="D1081" s="72">
        <v>24</v>
      </c>
      <c r="E1081" s="68">
        <v>39146</v>
      </c>
      <c r="F1081" s="72">
        <v>1.5</v>
      </c>
      <c r="G1081" s="72">
        <v>1.5</v>
      </c>
      <c r="H1081" s="72">
        <v>0</v>
      </c>
      <c r="I1081" s="72">
        <v>1</v>
      </c>
      <c r="J1081" s="72" t="s">
        <v>1835</v>
      </c>
      <c r="K1081" s="72">
        <v>8910</v>
      </c>
      <c r="L1081" s="72"/>
      <c r="M1081" s="72"/>
      <c r="N1081" s="68">
        <v>72686</v>
      </c>
      <c r="O1081" s="68">
        <v>72686</v>
      </c>
      <c r="P1081" s="68">
        <v>72686</v>
      </c>
      <c r="Q1081" s="68">
        <v>72686</v>
      </c>
      <c r="R1081" s="72" t="s">
        <v>5063</v>
      </c>
      <c r="S1081" s="72" t="s">
        <v>3058</v>
      </c>
      <c r="T1081" s="70">
        <f>IF(Exts[cTB52]=DATE(2099,1,1), 0, IF(Exts[minV]&gt;52, 1, 2))</f>
        <v>0</v>
      </c>
      <c r="U1081" s="69">
        <f t="shared" si="34"/>
        <v>0</v>
      </c>
      <c r="V1081" s="69">
        <f>IF(Exts[cTB60]=DATE(2099,1,1), 0, IF(Exts[minV]&gt;60.9, 1, 2))</f>
        <v>0</v>
      </c>
      <c r="W1081" s="70">
        <f>IF(Exts[cTB61-67]=DATE(2099,1,1), 0, IF(Exts[minV]&gt;67.9, 1, 2))</f>
        <v>0</v>
      </c>
      <c r="X1081" s="70">
        <f>IF( OR( Exts[cTB68]=DATE(2099,1,1), Exts[Mext]=0 ), 0, IF( OR( Exts[maxV]&lt;68, Exts[minV]&gt;68 ), 2, 3)  )</f>
        <v>0</v>
      </c>
      <c r="Y1081" s="71">
        <f>IF(SUBTOTAL(3,Exts[avgusers]),Exts[avgusers],0)</f>
        <v>0</v>
      </c>
      <c r="Z1081" s="69">
        <f ca="1">IF(SUBTOTAL(3,Exts[CurVersion]),TODAY()-Exts[CurVersion],0)</f>
        <v>4579</v>
      </c>
      <c r="AA1081" s="69">
        <f>IF(Exts[cTB52]=DATE(2099,1,1), 0, Exts[cTB52]-$AA$6)</f>
        <v>0</v>
      </c>
      <c r="AB1081" s="69">
        <f>IF(Exts[[#This Row],[cTB60]]=DATE(2099,1,1), 0, Exts[[#This Row],[cTB60]]-$AA$7)</f>
        <v>0</v>
      </c>
      <c r="AC1081" s="69">
        <f>IF(Exts[[#This Row],[cTB68]]=DATE(2099,1,1), 0, Exts[[#This Row],[cTB68]]-$AA$8)</f>
        <v>0</v>
      </c>
      <c r="AD1081" s="70">
        <f t="shared" si="35"/>
        <v>1063</v>
      </c>
      <c r="AE1081" s="70"/>
      <c r="AF1081" s="70">
        <f>IF(Exts[[#This Row],[OID]], INDEX( Exts[], MATCH(Exts[[#This Row],[OID]],Exts[ID],0), MATCH("avgusers", Exts[#Headers],0) )+1, Exts[[#This Row],[avgusers]])</f>
        <v>0</v>
      </c>
      <c r="AG1081" s="70"/>
      <c r="AH1081" s="70"/>
      <c r="AI1081" s="70"/>
    </row>
    <row r="1082" spans="1:35" x14ac:dyDescent="0.35">
      <c r="A1082" s="72">
        <v>1729</v>
      </c>
      <c r="B1082" s="72" t="s">
        <v>770</v>
      </c>
      <c r="C1082" s="72">
        <v>0</v>
      </c>
      <c r="D1082" s="72">
        <v>95</v>
      </c>
      <c r="E1082" s="68">
        <v>40471</v>
      </c>
      <c r="F1082" s="72">
        <v>1.5</v>
      </c>
      <c r="G1082" s="72">
        <v>3.1</v>
      </c>
      <c r="H1082" s="72">
        <v>0</v>
      </c>
      <c r="I1082" s="72">
        <v>1</v>
      </c>
      <c r="J1082" s="72" t="s">
        <v>390</v>
      </c>
      <c r="K1082" s="72">
        <v>2803</v>
      </c>
      <c r="L1082" s="72"/>
      <c r="M1082" s="72"/>
      <c r="N1082" s="68">
        <v>72686</v>
      </c>
      <c r="O1082" s="68">
        <v>72686</v>
      </c>
      <c r="P1082" s="68">
        <v>72686</v>
      </c>
      <c r="Q1082" s="68">
        <v>72686</v>
      </c>
      <c r="R1082" s="72" t="s">
        <v>5064</v>
      </c>
      <c r="S1082" s="72" t="s">
        <v>5065</v>
      </c>
      <c r="T1082" s="70">
        <f>IF(Exts[cTB52]=DATE(2099,1,1), 0, IF(Exts[minV]&gt;52, 1, 2))</f>
        <v>0</v>
      </c>
      <c r="U1082" s="69">
        <f t="shared" si="34"/>
        <v>0</v>
      </c>
      <c r="V1082" s="69">
        <f>IF(Exts[cTB60]=DATE(2099,1,1), 0, IF(Exts[minV]&gt;60.9, 1, 2))</f>
        <v>0</v>
      </c>
      <c r="W1082" s="70">
        <f>IF(Exts[cTB61-67]=DATE(2099,1,1), 0, IF(Exts[minV]&gt;67.9, 1, 2))</f>
        <v>0</v>
      </c>
      <c r="X1082" s="70">
        <f>IF( OR( Exts[cTB68]=DATE(2099,1,1), Exts[Mext]=0 ), 0, IF( OR( Exts[maxV]&lt;68, Exts[minV]&gt;68 ), 2, 3)  )</f>
        <v>0</v>
      </c>
      <c r="Y1082" s="71">
        <f>IF(SUBTOTAL(3,Exts[avgusers]),Exts[avgusers],0)</f>
        <v>0</v>
      </c>
      <c r="Z1082" s="69">
        <f ca="1">IF(SUBTOTAL(3,Exts[CurVersion]),TODAY()-Exts[CurVersion],0)</f>
        <v>3254</v>
      </c>
      <c r="AA1082" s="69">
        <f>IF(Exts[cTB52]=DATE(2099,1,1), 0, Exts[cTB52]-$AA$6)</f>
        <v>0</v>
      </c>
      <c r="AB1082" s="69">
        <f>IF(Exts[[#This Row],[cTB60]]=DATE(2099,1,1), 0, Exts[[#This Row],[cTB60]]-$AA$7)</f>
        <v>0</v>
      </c>
      <c r="AC1082" s="69">
        <f>IF(Exts[[#This Row],[cTB68]]=DATE(2099,1,1), 0, Exts[[#This Row],[cTB68]]-$AA$8)</f>
        <v>0</v>
      </c>
      <c r="AD1082" s="70">
        <f t="shared" si="35"/>
        <v>1064</v>
      </c>
      <c r="AE1082" s="70"/>
      <c r="AF1082" s="70">
        <f>IF(Exts[[#This Row],[OID]], INDEX( Exts[], MATCH(Exts[[#This Row],[OID]],Exts[ID],0), MATCH("avgusers", Exts[#Headers],0) )+1, Exts[[#This Row],[avgusers]])</f>
        <v>0</v>
      </c>
      <c r="AG1082" s="70"/>
      <c r="AH1082" s="70"/>
      <c r="AI1082" s="70"/>
    </row>
    <row r="1083" spans="1:35" x14ac:dyDescent="0.35">
      <c r="A1083" s="72">
        <v>1806</v>
      </c>
      <c r="B1083" s="72" t="s">
        <v>45</v>
      </c>
      <c r="C1083" s="72">
        <v>0</v>
      </c>
      <c r="D1083" s="72">
        <v>25</v>
      </c>
      <c r="E1083" s="68">
        <v>39190</v>
      </c>
      <c r="F1083" s="72">
        <v>2</v>
      </c>
      <c r="G1083" s="72">
        <v>2</v>
      </c>
      <c r="H1083" s="72">
        <v>0</v>
      </c>
      <c r="I1083" s="72">
        <v>1</v>
      </c>
      <c r="J1083" s="72" t="s">
        <v>1816</v>
      </c>
      <c r="K1083" s="72">
        <v>8578</v>
      </c>
      <c r="L1083" s="72"/>
      <c r="M1083" s="72"/>
      <c r="N1083" s="68">
        <v>72686</v>
      </c>
      <c r="O1083" s="68">
        <v>72686</v>
      </c>
      <c r="P1083" s="68">
        <v>72686</v>
      </c>
      <c r="Q1083" s="68">
        <v>72686</v>
      </c>
      <c r="R1083" s="72" t="s">
        <v>5067</v>
      </c>
      <c r="S1083" s="72" t="s">
        <v>3058</v>
      </c>
      <c r="T1083" s="70">
        <f>IF(Exts[cTB52]=DATE(2099,1,1), 0, IF(Exts[minV]&gt;52, 1, 2))</f>
        <v>0</v>
      </c>
      <c r="U1083" s="69">
        <f t="shared" si="34"/>
        <v>0</v>
      </c>
      <c r="V1083" s="69">
        <f>IF(Exts[cTB60]=DATE(2099,1,1), 0, IF(Exts[minV]&gt;60.9, 1, 2))</f>
        <v>0</v>
      </c>
      <c r="W1083" s="70">
        <f>IF(Exts[cTB61-67]=DATE(2099,1,1), 0, IF(Exts[minV]&gt;67.9, 1, 2))</f>
        <v>0</v>
      </c>
      <c r="X1083" s="70">
        <f>IF( OR( Exts[cTB68]=DATE(2099,1,1), Exts[Mext]=0 ), 0, IF( OR( Exts[maxV]&lt;68, Exts[minV]&gt;68 ), 2, 3)  )</f>
        <v>0</v>
      </c>
      <c r="Y1083" s="71">
        <f>IF(SUBTOTAL(3,Exts[avgusers]),Exts[avgusers],0)</f>
        <v>0</v>
      </c>
      <c r="Z1083" s="69">
        <f ca="1">IF(SUBTOTAL(3,Exts[CurVersion]),TODAY()-Exts[CurVersion],0)</f>
        <v>4535</v>
      </c>
      <c r="AA1083" s="69">
        <f>IF(Exts[cTB52]=DATE(2099,1,1), 0, Exts[cTB52]-$AA$6)</f>
        <v>0</v>
      </c>
      <c r="AB1083" s="69">
        <f>IF(Exts[[#This Row],[cTB60]]=DATE(2099,1,1), 0, Exts[[#This Row],[cTB60]]-$AA$7)</f>
        <v>0</v>
      </c>
      <c r="AC1083" s="69">
        <f>IF(Exts[[#This Row],[cTB68]]=DATE(2099,1,1), 0, Exts[[#This Row],[cTB68]]-$AA$8)</f>
        <v>0</v>
      </c>
      <c r="AD1083" s="70">
        <f t="shared" si="35"/>
        <v>1065</v>
      </c>
      <c r="AE1083" s="70"/>
      <c r="AF1083" s="70">
        <f>IF(Exts[[#This Row],[OID]], INDEX( Exts[], MATCH(Exts[[#This Row],[OID]],Exts[ID],0), MATCH("avgusers", Exts[#Headers],0) )+1, Exts[[#This Row],[avgusers]])</f>
        <v>0</v>
      </c>
      <c r="AG1083" s="70"/>
      <c r="AH1083" s="70"/>
      <c r="AI1083" s="70"/>
    </row>
    <row r="1084" spans="1:35" x14ac:dyDescent="0.35">
      <c r="A1084" s="72">
        <v>1832</v>
      </c>
      <c r="B1084" s="72" t="s">
        <v>1823</v>
      </c>
      <c r="C1084" s="72">
        <v>0</v>
      </c>
      <c r="D1084" s="72">
        <v>25</v>
      </c>
      <c r="E1084" s="68">
        <v>39333</v>
      </c>
      <c r="F1084" s="72">
        <v>2</v>
      </c>
      <c r="G1084" s="72">
        <v>2</v>
      </c>
      <c r="H1084" s="72">
        <v>0</v>
      </c>
      <c r="I1084" s="72">
        <v>1</v>
      </c>
      <c r="J1084" s="72" t="s">
        <v>1824</v>
      </c>
      <c r="K1084" s="72">
        <v>9161</v>
      </c>
      <c r="L1084" s="72"/>
      <c r="M1084" s="72"/>
      <c r="N1084" s="68">
        <v>72686</v>
      </c>
      <c r="O1084" s="68">
        <v>72686</v>
      </c>
      <c r="P1084" s="68">
        <v>72686</v>
      </c>
      <c r="Q1084" s="68">
        <v>72686</v>
      </c>
      <c r="R1084" s="72" t="s">
        <v>5072</v>
      </c>
      <c r="S1084" s="72" t="s">
        <v>3058</v>
      </c>
      <c r="T1084" s="70">
        <f>IF(Exts[cTB52]=DATE(2099,1,1), 0, IF(Exts[minV]&gt;52, 1, 2))</f>
        <v>0</v>
      </c>
      <c r="U1084" s="69">
        <f t="shared" si="34"/>
        <v>0</v>
      </c>
      <c r="V1084" s="69">
        <f>IF(Exts[cTB60]=DATE(2099,1,1), 0, IF(Exts[minV]&gt;60.9, 1, 2))</f>
        <v>0</v>
      </c>
      <c r="W1084" s="70">
        <f>IF(Exts[cTB61-67]=DATE(2099,1,1), 0, IF(Exts[minV]&gt;67.9, 1, 2))</f>
        <v>0</v>
      </c>
      <c r="X1084" s="70">
        <f>IF( OR( Exts[cTB68]=DATE(2099,1,1), Exts[Mext]=0 ), 0, IF( OR( Exts[maxV]&lt;68, Exts[minV]&gt;68 ), 2, 3)  )</f>
        <v>0</v>
      </c>
      <c r="Y1084" s="71">
        <f>IF(SUBTOTAL(3,Exts[avgusers]),Exts[avgusers],0)</f>
        <v>0</v>
      </c>
      <c r="Z1084" s="69">
        <f ca="1">IF(SUBTOTAL(3,Exts[CurVersion]),TODAY()-Exts[CurVersion],0)</f>
        <v>4392</v>
      </c>
      <c r="AA1084" s="69">
        <f>IF(Exts[cTB52]=DATE(2099,1,1), 0, Exts[cTB52]-$AA$6)</f>
        <v>0</v>
      </c>
      <c r="AB1084" s="69">
        <f>IF(Exts[[#This Row],[cTB60]]=DATE(2099,1,1), 0, Exts[[#This Row],[cTB60]]-$AA$7)</f>
        <v>0</v>
      </c>
      <c r="AC1084" s="69">
        <f>IF(Exts[[#This Row],[cTB68]]=DATE(2099,1,1), 0, Exts[[#This Row],[cTB68]]-$AA$8)</f>
        <v>0</v>
      </c>
      <c r="AD1084" s="70">
        <f t="shared" si="35"/>
        <v>1066</v>
      </c>
      <c r="AE1084" s="70"/>
      <c r="AF1084" s="70">
        <f>IF(Exts[[#This Row],[OID]], INDEX( Exts[], MATCH(Exts[[#This Row],[OID]],Exts[ID],0), MATCH("avgusers", Exts[#Headers],0) )+1, Exts[[#This Row],[avgusers]])</f>
        <v>0</v>
      </c>
      <c r="AG1084" s="70"/>
      <c r="AH1084" s="70"/>
      <c r="AI1084" s="70"/>
    </row>
    <row r="1085" spans="1:35" x14ac:dyDescent="0.35">
      <c r="A1085" s="72">
        <v>1835</v>
      </c>
      <c r="B1085" s="72" t="s">
        <v>1883</v>
      </c>
      <c r="C1085" s="72">
        <v>0</v>
      </c>
      <c r="D1085" s="72">
        <v>23</v>
      </c>
      <c r="E1085" s="68">
        <v>39146</v>
      </c>
      <c r="F1085" s="72">
        <v>1</v>
      </c>
      <c r="G1085" s="72">
        <v>1.5</v>
      </c>
      <c r="H1085" s="72">
        <v>0</v>
      </c>
      <c r="I1085" s="72">
        <v>1</v>
      </c>
      <c r="J1085" s="72" t="s">
        <v>1884</v>
      </c>
      <c r="K1085" s="72">
        <v>8928</v>
      </c>
      <c r="L1085" s="72"/>
      <c r="M1085" s="72"/>
      <c r="N1085" s="68">
        <v>72686</v>
      </c>
      <c r="O1085" s="68">
        <v>72686</v>
      </c>
      <c r="P1085" s="68">
        <v>72686</v>
      </c>
      <c r="Q1085" s="68">
        <v>72686</v>
      </c>
      <c r="R1085" s="72" t="s">
        <v>5073</v>
      </c>
      <c r="S1085" s="72" t="s">
        <v>3058</v>
      </c>
      <c r="T1085" s="70">
        <f>IF(Exts[cTB52]=DATE(2099,1,1), 0, IF(Exts[minV]&gt;52, 1, 2))</f>
        <v>0</v>
      </c>
      <c r="U1085" s="69">
        <f t="shared" si="34"/>
        <v>0</v>
      </c>
      <c r="V1085" s="69">
        <f>IF(Exts[cTB60]=DATE(2099,1,1), 0, IF(Exts[minV]&gt;60.9, 1, 2))</f>
        <v>0</v>
      </c>
      <c r="W1085" s="70">
        <f>IF(Exts[cTB61-67]=DATE(2099,1,1), 0, IF(Exts[minV]&gt;67.9, 1, 2))</f>
        <v>0</v>
      </c>
      <c r="X1085" s="70">
        <f>IF( OR( Exts[cTB68]=DATE(2099,1,1), Exts[Mext]=0 ), 0, IF( OR( Exts[maxV]&lt;68, Exts[minV]&gt;68 ), 2, 3)  )</f>
        <v>0</v>
      </c>
      <c r="Y1085" s="71">
        <f>IF(SUBTOTAL(3,Exts[avgusers]),Exts[avgusers],0)</f>
        <v>0</v>
      </c>
      <c r="Z1085" s="69">
        <f ca="1">IF(SUBTOTAL(3,Exts[CurVersion]),TODAY()-Exts[CurVersion],0)</f>
        <v>4579</v>
      </c>
      <c r="AA1085" s="69">
        <f>IF(Exts[cTB52]=DATE(2099,1,1), 0, Exts[cTB52]-$AA$6)</f>
        <v>0</v>
      </c>
      <c r="AB1085" s="69">
        <f>IF(Exts[[#This Row],[cTB60]]=DATE(2099,1,1), 0, Exts[[#This Row],[cTB60]]-$AA$7)</f>
        <v>0</v>
      </c>
      <c r="AC1085" s="69">
        <f>IF(Exts[[#This Row],[cTB68]]=DATE(2099,1,1), 0, Exts[[#This Row],[cTB68]]-$AA$8)</f>
        <v>0</v>
      </c>
      <c r="AD1085" s="70">
        <f t="shared" si="35"/>
        <v>1067</v>
      </c>
      <c r="AE1085" s="70"/>
      <c r="AF1085" s="70">
        <f>IF(Exts[[#This Row],[OID]], INDEX( Exts[], MATCH(Exts[[#This Row],[OID]],Exts[ID],0), MATCH("avgusers", Exts[#Headers],0) )+1, Exts[[#This Row],[avgusers]])</f>
        <v>0</v>
      </c>
      <c r="AG1085" s="70"/>
      <c r="AH1085" s="70"/>
      <c r="AI1085" s="70"/>
    </row>
    <row r="1086" spans="1:35" x14ac:dyDescent="0.35">
      <c r="A1086" s="72">
        <v>1837</v>
      </c>
      <c r="B1086" s="72" t="s">
        <v>1954</v>
      </c>
      <c r="C1086" s="72">
        <v>0</v>
      </c>
      <c r="D1086" s="72">
        <v>22</v>
      </c>
      <c r="E1086" s="68">
        <v>39146</v>
      </c>
      <c r="F1086" s="72">
        <v>1.5</v>
      </c>
      <c r="G1086" s="72">
        <v>1.5</v>
      </c>
      <c r="H1086" s="72">
        <v>0</v>
      </c>
      <c r="I1086" s="72">
        <v>1</v>
      </c>
      <c r="J1086" s="72" t="s">
        <v>1816</v>
      </c>
      <c r="K1086" s="72">
        <v>8578</v>
      </c>
      <c r="L1086" s="72"/>
      <c r="M1086" s="72"/>
      <c r="N1086" s="68">
        <v>72686</v>
      </c>
      <c r="O1086" s="68">
        <v>72686</v>
      </c>
      <c r="P1086" s="68">
        <v>72686</v>
      </c>
      <c r="Q1086" s="68">
        <v>72686</v>
      </c>
      <c r="R1086" s="72" t="s">
        <v>5074</v>
      </c>
      <c r="S1086" s="72" t="s">
        <v>3058</v>
      </c>
      <c r="T1086" s="70">
        <f>IF(Exts[cTB52]=DATE(2099,1,1), 0, IF(Exts[minV]&gt;52, 1, 2))</f>
        <v>0</v>
      </c>
      <c r="U1086" s="69">
        <f t="shared" si="34"/>
        <v>0</v>
      </c>
      <c r="V1086" s="69">
        <f>IF(Exts[cTB60]=DATE(2099,1,1), 0, IF(Exts[minV]&gt;60.9, 1, 2))</f>
        <v>0</v>
      </c>
      <c r="W1086" s="70">
        <f>IF(Exts[cTB61-67]=DATE(2099,1,1), 0, IF(Exts[minV]&gt;67.9, 1, 2))</f>
        <v>0</v>
      </c>
      <c r="X1086" s="70">
        <f>IF( OR( Exts[cTB68]=DATE(2099,1,1), Exts[Mext]=0 ), 0, IF( OR( Exts[maxV]&lt;68, Exts[minV]&gt;68 ), 2, 3)  )</f>
        <v>0</v>
      </c>
      <c r="Y1086" s="71">
        <f>IF(SUBTOTAL(3,Exts[avgusers]),Exts[avgusers],0)</f>
        <v>0</v>
      </c>
      <c r="Z1086" s="69">
        <f ca="1">IF(SUBTOTAL(3,Exts[CurVersion]),TODAY()-Exts[CurVersion],0)</f>
        <v>4579</v>
      </c>
      <c r="AA1086" s="69">
        <f>IF(Exts[cTB52]=DATE(2099,1,1), 0, Exts[cTB52]-$AA$6)</f>
        <v>0</v>
      </c>
      <c r="AB1086" s="69">
        <f>IF(Exts[[#This Row],[cTB60]]=DATE(2099,1,1), 0, Exts[[#This Row],[cTB60]]-$AA$7)</f>
        <v>0</v>
      </c>
      <c r="AC1086" s="69">
        <f>IF(Exts[[#This Row],[cTB68]]=DATE(2099,1,1), 0, Exts[[#This Row],[cTB68]]-$AA$8)</f>
        <v>0</v>
      </c>
      <c r="AD1086" s="70">
        <f t="shared" si="35"/>
        <v>1068</v>
      </c>
      <c r="AE1086" s="70"/>
      <c r="AF1086" s="70">
        <f>IF(Exts[[#This Row],[OID]], INDEX( Exts[], MATCH(Exts[[#This Row],[OID]],Exts[ID],0), MATCH("avgusers", Exts[#Headers],0) )+1, Exts[[#This Row],[avgusers]])</f>
        <v>0</v>
      </c>
      <c r="AG1086" s="70"/>
      <c r="AH1086" s="70"/>
      <c r="AI1086" s="70"/>
    </row>
    <row r="1087" spans="1:35" x14ac:dyDescent="0.35">
      <c r="A1087" s="72">
        <v>1846</v>
      </c>
      <c r="B1087" s="72" t="s">
        <v>2083</v>
      </c>
      <c r="C1087" s="72">
        <v>0</v>
      </c>
      <c r="D1087" s="72">
        <v>21</v>
      </c>
      <c r="E1087" s="68">
        <v>39146</v>
      </c>
      <c r="F1087" s="72">
        <v>1.5</v>
      </c>
      <c r="G1087" s="72">
        <v>1.5</v>
      </c>
      <c r="H1087" s="72">
        <v>0</v>
      </c>
      <c r="I1087" s="72">
        <v>1</v>
      </c>
      <c r="J1087" s="72" t="s">
        <v>2084</v>
      </c>
      <c r="K1087" s="72">
        <v>212</v>
      </c>
      <c r="L1087" s="72"/>
      <c r="M1087" s="72"/>
      <c r="N1087" s="68">
        <v>72686</v>
      </c>
      <c r="O1087" s="68">
        <v>72686</v>
      </c>
      <c r="P1087" s="68">
        <v>72686</v>
      </c>
      <c r="Q1087" s="68">
        <v>72686</v>
      </c>
      <c r="R1087" s="72" t="s">
        <v>5075</v>
      </c>
      <c r="S1087" s="72" t="s">
        <v>5076</v>
      </c>
      <c r="T1087" s="70">
        <f>IF(Exts[cTB52]=DATE(2099,1,1), 0, IF(Exts[minV]&gt;52, 1, 2))</f>
        <v>0</v>
      </c>
      <c r="U1087" s="69">
        <f t="shared" si="34"/>
        <v>0</v>
      </c>
      <c r="V1087" s="69">
        <f>IF(Exts[cTB60]=DATE(2099,1,1), 0, IF(Exts[minV]&gt;60.9, 1, 2))</f>
        <v>0</v>
      </c>
      <c r="W1087" s="70">
        <f>IF(Exts[cTB61-67]=DATE(2099,1,1), 0, IF(Exts[minV]&gt;67.9, 1, 2))</f>
        <v>0</v>
      </c>
      <c r="X1087" s="70">
        <f>IF( OR( Exts[cTB68]=DATE(2099,1,1), Exts[Mext]=0 ), 0, IF( OR( Exts[maxV]&lt;68, Exts[minV]&gt;68 ), 2, 3)  )</f>
        <v>0</v>
      </c>
      <c r="Y1087" s="71">
        <f>IF(SUBTOTAL(3,Exts[avgusers]),Exts[avgusers],0)</f>
        <v>0</v>
      </c>
      <c r="Z1087" s="69">
        <f ca="1">IF(SUBTOTAL(3,Exts[CurVersion]),TODAY()-Exts[CurVersion],0)</f>
        <v>4579</v>
      </c>
      <c r="AA1087" s="69">
        <f>IF(Exts[cTB52]=DATE(2099,1,1), 0, Exts[cTB52]-$AA$6)</f>
        <v>0</v>
      </c>
      <c r="AB1087" s="69">
        <f>IF(Exts[[#This Row],[cTB60]]=DATE(2099,1,1), 0, Exts[[#This Row],[cTB60]]-$AA$7)</f>
        <v>0</v>
      </c>
      <c r="AC1087" s="69">
        <f>IF(Exts[[#This Row],[cTB68]]=DATE(2099,1,1), 0, Exts[[#This Row],[cTB68]]-$AA$8)</f>
        <v>0</v>
      </c>
      <c r="AD1087" s="70">
        <f t="shared" si="35"/>
        <v>1069</v>
      </c>
      <c r="AE1087" s="70"/>
      <c r="AF1087" s="70">
        <f>IF(Exts[[#This Row],[OID]], INDEX( Exts[], MATCH(Exts[[#This Row],[OID]],Exts[ID],0), MATCH("avgusers", Exts[#Headers],0) )+1, Exts[[#This Row],[avgusers]])</f>
        <v>0</v>
      </c>
      <c r="AG1087" s="70"/>
      <c r="AH1087" s="70"/>
      <c r="AI1087" s="70"/>
    </row>
    <row r="1088" spans="1:35" x14ac:dyDescent="0.35">
      <c r="A1088" s="72">
        <v>1877</v>
      </c>
      <c r="B1088" s="72" t="s">
        <v>2231</v>
      </c>
      <c r="C1088" s="72">
        <v>0</v>
      </c>
      <c r="D1088" s="72">
        <v>21</v>
      </c>
      <c r="E1088" s="68">
        <v>39467</v>
      </c>
      <c r="F1088" s="72">
        <v>1.5</v>
      </c>
      <c r="G1088" s="72">
        <v>2</v>
      </c>
      <c r="H1088" s="72">
        <v>0</v>
      </c>
      <c r="I1088" s="72">
        <v>1</v>
      </c>
      <c r="J1088" s="72" t="s">
        <v>2232</v>
      </c>
      <c r="K1088" s="72">
        <v>9398</v>
      </c>
      <c r="L1088" s="72"/>
      <c r="M1088" s="72"/>
      <c r="N1088" s="68">
        <v>72686</v>
      </c>
      <c r="O1088" s="68">
        <v>72686</v>
      </c>
      <c r="P1088" s="68">
        <v>72686</v>
      </c>
      <c r="Q1088" s="68">
        <v>72686</v>
      </c>
      <c r="R1088" s="72" t="s">
        <v>5079</v>
      </c>
      <c r="S1088" s="72" t="s">
        <v>3058</v>
      </c>
      <c r="T1088" s="70">
        <f>IF(Exts[cTB52]=DATE(2099,1,1), 0, IF(Exts[minV]&gt;52, 1, 2))</f>
        <v>0</v>
      </c>
      <c r="U1088" s="69">
        <f t="shared" si="34"/>
        <v>0</v>
      </c>
      <c r="V1088" s="69">
        <f>IF(Exts[cTB60]=DATE(2099,1,1), 0, IF(Exts[minV]&gt;60.9, 1, 2))</f>
        <v>0</v>
      </c>
      <c r="W1088" s="70">
        <f>IF(Exts[cTB61-67]=DATE(2099,1,1), 0, IF(Exts[minV]&gt;67.9, 1, 2))</f>
        <v>0</v>
      </c>
      <c r="X1088" s="70">
        <f>IF( OR( Exts[cTB68]=DATE(2099,1,1), Exts[Mext]=0 ), 0, IF( OR( Exts[maxV]&lt;68, Exts[minV]&gt;68 ), 2, 3)  )</f>
        <v>0</v>
      </c>
      <c r="Y1088" s="71">
        <f>IF(SUBTOTAL(3,Exts[avgusers]),Exts[avgusers],0)</f>
        <v>0</v>
      </c>
      <c r="Z1088" s="69">
        <f ca="1">IF(SUBTOTAL(3,Exts[CurVersion]),TODAY()-Exts[CurVersion],0)</f>
        <v>4258</v>
      </c>
      <c r="AA1088" s="69">
        <f>IF(Exts[cTB52]=DATE(2099,1,1), 0, Exts[cTB52]-$AA$6)</f>
        <v>0</v>
      </c>
      <c r="AB1088" s="69">
        <f>IF(Exts[[#This Row],[cTB60]]=DATE(2099,1,1), 0, Exts[[#This Row],[cTB60]]-$AA$7)</f>
        <v>0</v>
      </c>
      <c r="AC1088" s="69">
        <f>IF(Exts[[#This Row],[cTB68]]=DATE(2099,1,1), 0, Exts[[#This Row],[cTB68]]-$AA$8)</f>
        <v>0</v>
      </c>
      <c r="AD1088" s="70">
        <f t="shared" si="35"/>
        <v>1070</v>
      </c>
      <c r="AE1088" s="70"/>
      <c r="AF1088" s="70">
        <f>IF(Exts[[#This Row],[OID]], INDEX( Exts[], MATCH(Exts[[#This Row],[OID]],Exts[ID],0), MATCH("avgusers", Exts[#Headers],0) )+1, Exts[[#This Row],[avgusers]])</f>
        <v>0</v>
      </c>
      <c r="AG1088" s="70"/>
      <c r="AH1088" s="70"/>
      <c r="AI1088" s="70"/>
    </row>
    <row r="1089" spans="1:35" x14ac:dyDescent="0.35">
      <c r="A1089" s="72">
        <v>1900</v>
      </c>
      <c r="B1089" s="72" t="s">
        <v>1929</v>
      </c>
      <c r="C1089" s="72">
        <v>0</v>
      </c>
      <c r="D1089" s="72">
        <v>22</v>
      </c>
      <c r="E1089" s="68">
        <v>40652</v>
      </c>
      <c r="F1089" s="72">
        <v>1.5</v>
      </c>
      <c r="G1089" s="72">
        <v>3.1</v>
      </c>
      <c r="H1089" s="72">
        <v>0</v>
      </c>
      <c r="I1089" s="72">
        <v>1</v>
      </c>
      <c r="J1089" s="72" t="s">
        <v>1930</v>
      </c>
      <c r="K1089" s="72">
        <v>9436</v>
      </c>
      <c r="L1089" s="72"/>
      <c r="M1089" s="72"/>
      <c r="N1089" s="68">
        <v>72686</v>
      </c>
      <c r="O1089" s="68">
        <v>72686</v>
      </c>
      <c r="P1089" s="68">
        <v>72686</v>
      </c>
      <c r="Q1089" s="68">
        <v>72686</v>
      </c>
      <c r="R1089" s="72" t="s">
        <v>5081</v>
      </c>
      <c r="S1089" s="72" t="s">
        <v>3058</v>
      </c>
      <c r="T1089" s="70">
        <f>IF(Exts[cTB52]=DATE(2099,1,1), 0, IF(Exts[minV]&gt;52, 1, 2))</f>
        <v>0</v>
      </c>
      <c r="U1089" s="69">
        <f t="shared" si="34"/>
        <v>0</v>
      </c>
      <c r="V1089" s="69">
        <f>IF(Exts[cTB60]=DATE(2099,1,1), 0, IF(Exts[minV]&gt;60.9, 1, 2))</f>
        <v>0</v>
      </c>
      <c r="W1089" s="70">
        <f>IF(Exts[cTB61-67]=DATE(2099,1,1), 0, IF(Exts[minV]&gt;67.9, 1, 2))</f>
        <v>0</v>
      </c>
      <c r="X1089" s="70">
        <f>IF( OR( Exts[cTB68]=DATE(2099,1,1), Exts[Mext]=0 ), 0, IF( OR( Exts[maxV]&lt;68, Exts[minV]&gt;68 ), 2, 3)  )</f>
        <v>0</v>
      </c>
      <c r="Y1089" s="71">
        <f>IF(SUBTOTAL(3,Exts[avgusers]),Exts[avgusers],0)</f>
        <v>0</v>
      </c>
      <c r="Z1089" s="69">
        <f ca="1">IF(SUBTOTAL(3,Exts[CurVersion]),TODAY()-Exts[CurVersion],0)</f>
        <v>3073</v>
      </c>
      <c r="AA1089" s="69">
        <f>IF(Exts[cTB52]=DATE(2099,1,1), 0, Exts[cTB52]-$AA$6)</f>
        <v>0</v>
      </c>
      <c r="AB1089" s="69">
        <f>IF(Exts[[#This Row],[cTB60]]=DATE(2099,1,1), 0, Exts[[#This Row],[cTB60]]-$AA$7)</f>
        <v>0</v>
      </c>
      <c r="AC1089" s="69">
        <f>IF(Exts[[#This Row],[cTB68]]=DATE(2099,1,1), 0, Exts[[#This Row],[cTB68]]-$AA$8)</f>
        <v>0</v>
      </c>
      <c r="AD1089" s="70">
        <f t="shared" si="35"/>
        <v>1071</v>
      </c>
      <c r="AE1089" s="70"/>
      <c r="AF1089" s="70">
        <f>IF(Exts[[#This Row],[OID]], INDEX( Exts[], MATCH(Exts[[#This Row],[OID]],Exts[ID],0), MATCH("avgusers", Exts[#Headers],0) )+1, Exts[[#This Row],[avgusers]])</f>
        <v>0</v>
      </c>
      <c r="AG1089" s="70"/>
      <c r="AH1089" s="70"/>
      <c r="AI1089" s="70"/>
    </row>
    <row r="1090" spans="1:35" x14ac:dyDescent="0.35">
      <c r="A1090" s="72">
        <v>2008</v>
      </c>
      <c r="B1090" s="72" t="s">
        <v>2241</v>
      </c>
      <c r="C1090" s="72">
        <v>0</v>
      </c>
      <c r="D1090" s="72">
        <v>21</v>
      </c>
      <c r="E1090" s="68">
        <v>39146</v>
      </c>
      <c r="F1090" s="72">
        <v>1.5</v>
      </c>
      <c r="G1090" s="72">
        <v>3</v>
      </c>
      <c r="H1090" s="72">
        <v>0</v>
      </c>
      <c r="I1090" s="72">
        <v>1</v>
      </c>
      <c r="J1090" s="72" t="s">
        <v>380</v>
      </c>
      <c r="K1090" s="72">
        <v>253</v>
      </c>
      <c r="L1090" s="72"/>
      <c r="M1090" s="72"/>
      <c r="N1090" s="68">
        <v>72686</v>
      </c>
      <c r="O1090" s="68">
        <v>72686</v>
      </c>
      <c r="P1090" s="68">
        <v>72686</v>
      </c>
      <c r="Q1090" s="68">
        <v>72686</v>
      </c>
      <c r="R1090" s="72" t="s">
        <v>5086</v>
      </c>
      <c r="S1090" s="72" t="s">
        <v>3058</v>
      </c>
      <c r="T1090" s="70">
        <f>IF(Exts[cTB52]=DATE(2099,1,1), 0, IF(Exts[minV]&gt;52, 1, 2))</f>
        <v>0</v>
      </c>
      <c r="U1090" s="69">
        <f t="shared" si="34"/>
        <v>0</v>
      </c>
      <c r="V1090" s="69">
        <f>IF(Exts[cTB60]=DATE(2099,1,1), 0, IF(Exts[minV]&gt;60.9, 1, 2))</f>
        <v>0</v>
      </c>
      <c r="W1090" s="70">
        <f>IF(Exts[cTB61-67]=DATE(2099,1,1), 0, IF(Exts[minV]&gt;67.9, 1, 2))</f>
        <v>0</v>
      </c>
      <c r="X1090" s="70">
        <f>IF( OR( Exts[cTB68]=DATE(2099,1,1), Exts[Mext]=0 ), 0, IF( OR( Exts[maxV]&lt;68, Exts[minV]&gt;68 ), 2, 3)  )</f>
        <v>0</v>
      </c>
      <c r="Y1090" s="71">
        <f>IF(SUBTOTAL(3,Exts[avgusers]),Exts[avgusers],0)</f>
        <v>0</v>
      </c>
      <c r="Z1090" s="69">
        <f ca="1">IF(SUBTOTAL(3,Exts[CurVersion]),TODAY()-Exts[CurVersion],0)</f>
        <v>4579</v>
      </c>
      <c r="AA1090" s="69">
        <f>IF(Exts[cTB52]=DATE(2099,1,1), 0, Exts[cTB52]-$AA$6)</f>
        <v>0</v>
      </c>
      <c r="AB1090" s="69">
        <f>IF(Exts[[#This Row],[cTB60]]=DATE(2099,1,1), 0, Exts[[#This Row],[cTB60]]-$AA$7)</f>
        <v>0</v>
      </c>
      <c r="AC1090" s="69">
        <f>IF(Exts[[#This Row],[cTB68]]=DATE(2099,1,1), 0, Exts[[#This Row],[cTB68]]-$AA$8)</f>
        <v>0</v>
      </c>
      <c r="AD1090" s="70">
        <f t="shared" si="35"/>
        <v>1072</v>
      </c>
      <c r="AE1090" s="70"/>
      <c r="AF1090" s="70">
        <f>IF(Exts[[#This Row],[OID]], INDEX( Exts[], MATCH(Exts[[#This Row],[OID]],Exts[ID],0), MATCH("avgusers", Exts[#Headers],0) )+1, Exts[[#This Row],[avgusers]])</f>
        <v>0</v>
      </c>
      <c r="AG1090" s="70"/>
      <c r="AH1090" s="70"/>
      <c r="AI1090" s="70"/>
    </row>
    <row r="1091" spans="1:35" x14ac:dyDescent="0.35">
      <c r="A1091" s="72">
        <v>2110</v>
      </c>
      <c r="B1091" s="72" t="s">
        <v>740</v>
      </c>
      <c r="C1091" s="72">
        <v>0</v>
      </c>
      <c r="D1091" s="72">
        <v>213</v>
      </c>
      <c r="E1091" s="68">
        <v>39146</v>
      </c>
      <c r="F1091" s="72">
        <v>1</v>
      </c>
      <c r="G1091" s="72">
        <v>2</v>
      </c>
      <c r="H1091" s="72">
        <v>0</v>
      </c>
      <c r="I1091" s="72">
        <v>2</v>
      </c>
      <c r="J1091" s="72" t="s">
        <v>741</v>
      </c>
      <c r="K1091" s="72">
        <v>1952</v>
      </c>
      <c r="L1091" s="72">
        <v>4214</v>
      </c>
      <c r="M1091" s="72"/>
      <c r="N1091" s="68">
        <v>72686</v>
      </c>
      <c r="O1091" s="68">
        <v>72686</v>
      </c>
      <c r="P1091" s="68">
        <v>72686</v>
      </c>
      <c r="Q1091" s="68">
        <v>72686</v>
      </c>
      <c r="R1091" s="72" t="s">
        <v>5091</v>
      </c>
      <c r="S1091" s="72" t="s">
        <v>3058</v>
      </c>
      <c r="T1091" s="70">
        <f>IF(Exts[cTB52]=DATE(2099,1,1), 0, IF(Exts[minV]&gt;52, 1, 2))</f>
        <v>0</v>
      </c>
      <c r="U1091" s="69">
        <f t="shared" si="34"/>
        <v>0</v>
      </c>
      <c r="V1091" s="69">
        <f>IF(Exts[cTB60]=DATE(2099,1,1), 0, IF(Exts[minV]&gt;60.9, 1, 2))</f>
        <v>0</v>
      </c>
      <c r="W1091" s="70">
        <f>IF(Exts[cTB61-67]=DATE(2099,1,1), 0, IF(Exts[minV]&gt;67.9, 1, 2))</f>
        <v>0</v>
      </c>
      <c r="X1091" s="70">
        <f>IF( OR( Exts[cTB68]=DATE(2099,1,1), Exts[Mext]=0 ), 0, IF( OR( Exts[maxV]&lt;68, Exts[minV]&gt;68 ), 2, 3)  )</f>
        <v>0</v>
      </c>
      <c r="Y1091" s="71">
        <f>IF(SUBTOTAL(3,Exts[avgusers]),Exts[avgusers],0)</f>
        <v>0</v>
      </c>
      <c r="Z1091" s="69">
        <f ca="1">IF(SUBTOTAL(3,Exts[CurVersion]),TODAY()-Exts[CurVersion],0)</f>
        <v>4579</v>
      </c>
      <c r="AA1091" s="69">
        <f>IF(Exts[cTB52]=DATE(2099,1,1), 0, Exts[cTB52]-$AA$6)</f>
        <v>0</v>
      </c>
      <c r="AB1091" s="69">
        <f>IF(Exts[[#This Row],[cTB60]]=DATE(2099,1,1), 0, Exts[[#This Row],[cTB60]]-$AA$7)</f>
        <v>0</v>
      </c>
      <c r="AC1091" s="69">
        <f>IF(Exts[[#This Row],[cTB68]]=DATE(2099,1,1), 0, Exts[[#This Row],[cTB68]]-$AA$8)</f>
        <v>0</v>
      </c>
      <c r="AD1091" s="70">
        <f t="shared" si="35"/>
        <v>1073</v>
      </c>
      <c r="AE1091" s="70"/>
      <c r="AF1091" s="70">
        <f>IF(Exts[[#This Row],[OID]], INDEX( Exts[], MATCH(Exts[[#This Row],[OID]],Exts[ID],0), MATCH("avgusers", Exts[#Headers],0) )+1, Exts[[#This Row],[avgusers]])</f>
        <v>0</v>
      </c>
      <c r="AG1091" s="70"/>
      <c r="AH1091" s="70"/>
      <c r="AI1091" s="70"/>
    </row>
    <row r="1092" spans="1:35" x14ac:dyDescent="0.35">
      <c r="A1092" s="72">
        <v>2121</v>
      </c>
      <c r="B1092" s="72" t="s">
        <v>1885</v>
      </c>
      <c r="C1092" s="72">
        <v>0</v>
      </c>
      <c r="D1092" s="72">
        <v>23</v>
      </c>
      <c r="E1092" s="68">
        <v>39146</v>
      </c>
      <c r="F1092" s="72">
        <v>1.5</v>
      </c>
      <c r="G1092" s="72">
        <v>1.5</v>
      </c>
      <c r="H1092" s="72">
        <v>0</v>
      </c>
      <c r="I1092" s="72">
        <v>1</v>
      </c>
      <c r="J1092" s="72" t="s">
        <v>1886</v>
      </c>
      <c r="K1092" s="72">
        <v>9821</v>
      </c>
      <c r="L1092" s="72"/>
      <c r="M1092" s="72"/>
      <c r="N1092" s="68">
        <v>72686</v>
      </c>
      <c r="O1092" s="68">
        <v>72686</v>
      </c>
      <c r="P1092" s="68">
        <v>72686</v>
      </c>
      <c r="Q1092" s="68">
        <v>72686</v>
      </c>
      <c r="R1092" s="72" t="s">
        <v>5092</v>
      </c>
      <c r="S1092" s="72" t="s">
        <v>3058</v>
      </c>
      <c r="T1092" s="70">
        <f>IF(Exts[cTB52]=DATE(2099,1,1), 0, IF(Exts[minV]&gt;52, 1, 2))</f>
        <v>0</v>
      </c>
      <c r="U1092" s="69">
        <f t="shared" si="34"/>
        <v>0</v>
      </c>
      <c r="V1092" s="69">
        <f>IF(Exts[cTB60]=DATE(2099,1,1), 0, IF(Exts[minV]&gt;60.9, 1, 2))</f>
        <v>0</v>
      </c>
      <c r="W1092" s="70">
        <f>IF(Exts[cTB61-67]=DATE(2099,1,1), 0, IF(Exts[minV]&gt;67.9, 1, 2))</f>
        <v>0</v>
      </c>
      <c r="X1092" s="70">
        <f>IF( OR( Exts[cTB68]=DATE(2099,1,1), Exts[Mext]=0 ), 0, IF( OR( Exts[maxV]&lt;68, Exts[minV]&gt;68 ), 2, 3)  )</f>
        <v>0</v>
      </c>
      <c r="Y1092" s="71">
        <f>IF(SUBTOTAL(3,Exts[avgusers]),Exts[avgusers],0)</f>
        <v>0</v>
      </c>
      <c r="Z1092" s="69">
        <f ca="1">IF(SUBTOTAL(3,Exts[CurVersion]),TODAY()-Exts[CurVersion],0)</f>
        <v>4579</v>
      </c>
      <c r="AA1092" s="69">
        <f>IF(Exts[cTB52]=DATE(2099,1,1), 0, Exts[cTB52]-$AA$6)</f>
        <v>0</v>
      </c>
      <c r="AB1092" s="69">
        <f>IF(Exts[[#This Row],[cTB60]]=DATE(2099,1,1), 0, Exts[[#This Row],[cTB60]]-$AA$7)</f>
        <v>0</v>
      </c>
      <c r="AC1092" s="69">
        <f>IF(Exts[[#This Row],[cTB68]]=DATE(2099,1,1), 0, Exts[[#This Row],[cTB68]]-$AA$8)</f>
        <v>0</v>
      </c>
      <c r="AD1092" s="70">
        <f t="shared" si="35"/>
        <v>1074</v>
      </c>
      <c r="AE1092" s="70"/>
      <c r="AF1092" s="70">
        <f>IF(Exts[[#This Row],[OID]], INDEX( Exts[], MATCH(Exts[[#This Row],[OID]],Exts[ID],0), MATCH("avgusers", Exts[#Headers],0) )+1, Exts[[#This Row],[avgusers]])</f>
        <v>0</v>
      </c>
      <c r="AG1092" s="70"/>
      <c r="AH1092" s="70"/>
      <c r="AI1092" s="70"/>
    </row>
    <row r="1093" spans="1:35" x14ac:dyDescent="0.35">
      <c r="A1093" s="72">
        <v>2125</v>
      </c>
      <c r="B1093" s="72" t="s">
        <v>1911</v>
      </c>
      <c r="C1093" s="72">
        <v>0</v>
      </c>
      <c r="D1093" s="72">
        <v>23</v>
      </c>
      <c r="E1093" s="68">
        <v>39146</v>
      </c>
      <c r="F1093" s="72">
        <v>1.5</v>
      </c>
      <c r="G1093" s="72">
        <v>1.5</v>
      </c>
      <c r="H1093" s="72">
        <v>0</v>
      </c>
      <c r="I1093" s="72">
        <v>1</v>
      </c>
      <c r="J1093" s="72" t="s">
        <v>1886</v>
      </c>
      <c r="K1093" s="72">
        <v>9821</v>
      </c>
      <c r="L1093" s="72"/>
      <c r="M1093" s="72"/>
      <c r="N1093" s="68">
        <v>72686</v>
      </c>
      <c r="O1093" s="68">
        <v>72686</v>
      </c>
      <c r="P1093" s="68">
        <v>72686</v>
      </c>
      <c r="Q1093" s="68">
        <v>72686</v>
      </c>
      <c r="R1093" s="72" t="s">
        <v>5093</v>
      </c>
      <c r="S1093" s="72" t="s">
        <v>3058</v>
      </c>
      <c r="T1093" s="70">
        <f>IF(Exts[cTB52]=DATE(2099,1,1), 0, IF(Exts[minV]&gt;52, 1, 2))</f>
        <v>0</v>
      </c>
      <c r="U1093" s="69">
        <f t="shared" si="34"/>
        <v>0</v>
      </c>
      <c r="V1093" s="69">
        <f>IF(Exts[cTB60]=DATE(2099,1,1), 0, IF(Exts[minV]&gt;60.9, 1, 2))</f>
        <v>0</v>
      </c>
      <c r="W1093" s="70">
        <f>IF(Exts[cTB61-67]=DATE(2099,1,1), 0, IF(Exts[minV]&gt;67.9, 1, 2))</f>
        <v>0</v>
      </c>
      <c r="X1093" s="70">
        <f>IF( OR( Exts[cTB68]=DATE(2099,1,1), Exts[Mext]=0 ), 0, IF( OR( Exts[maxV]&lt;68, Exts[minV]&gt;68 ), 2, 3)  )</f>
        <v>0</v>
      </c>
      <c r="Y1093" s="71">
        <f>IF(SUBTOTAL(3,Exts[avgusers]),Exts[avgusers],0)</f>
        <v>0</v>
      </c>
      <c r="Z1093" s="69">
        <f ca="1">IF(SUBTOTAL(3,Exts[CurVersion]),TODAY()-Exts[CurVersion],0)</f>
        <v>4579</v>
      </c>
      <c r="AA1093" s="69">
        <f>IF(Exts[cTB52]=DATE(2099,1,1), 0, Exts[cTB52]-$AA$6)</f>
        <v>0</v>
      </c>
      <c r="AB1093" s="69">
        <f>IF(Exts[[#This Row],[cTB60]]=DATE(2099,1,1), 0, Exts[[#This Row],[cTB60]]-$AA$7)</f>
        <v>0</v>
      </c>
      <c r="AC1093" s="69">
        <f>IF(Exts[[#This Row],[cTB68]]=DATE(2099,1,1), 0, Exts[[#This Row],[cTB68]]-$AA$8)</f>
        <v>0</v>
      </c>
      <c r="AD1093" s="70">
        <f t="shared" si="35"/>
        <v>1075</v>
      </c>
      <c r="AE1093" s="70"/>
      <c r="AF1093" s="70">
        <f>IF(Exts[[#This Row],[OID]], INDEX( Exts[], MATCH(Exts[[#This Row],[OID]],Exts[ID],0), MATCH("avgusers", Exts[#Headers],0) )+1, Exts[[#This Row],[avgusers]])</f>
        <v>0</v>
      </c>
      <c r="AG1093" s="70"/>
      <c r="AH1093" s="70"/>
      <c r="AI1093" s="70"/>
    </row>
    <row r="1094" spans="1:35" x14ac:dyDescent="0.35">
      <c r="A1094" s="72">
        <v>2139</v>
      </c>
      <c r="B1094" s="72" t="s">
        <v>1903</v>
      </c>
      <c r="C1094" s="72">
        <v>0</v>
      </c>
      <c r="D1094" s="72">
        <v>23</v>
      </c>
      <c r="E1094" s="68">
        <v>39180</v>
      </c>
      <c r="F1094" s="72">
        <v>1.5</v>
      </c>
      <c r="G1094" s="72">
        <v>3</v>
      </c>
      <c r="H1094" s="72">
        <v>0</v>
      </c>
      <c r="I1094" s="72">
        <v>1</v>
      </c>
      <c r="J1094" s="72" t="s">
        <v>1904</v>
      </c>
      <c r="K1094" s="72">
        <v>9975</v>
      </c>
      <c r="L1094" s="72"/>
      <c r="M1094" s="72"/>
      <c r="N1094" s="68">
        <v>72686</v>
      </c>
      <c r="O1094" s="68">
        <v>72686</v>
      </c>
      <c r="P1094" s="68">
        <v>72686</v>
      </c>
      <c r="Q1094" s="68">
        <v>72686</v>
      </c>
      <c r="R1094" s="72" t="s">
        <v>5096</v>
      </c>
      <c r="S1094" s="72" t="s">
        <v>3058</v>
      </c>
      <c r="T1094" s="70">
        <f>IF(Exts[cTB52]=DATE(2099,1,1), 0, IF(Exts[minV]&gt;52, 1, 2))</f>
        <v>0</v>
      </c>
      <c r="U1094" s="69">
        <f t="shared" si="34"/>
        <v>0</v>
      </c>
      <c r="V1094" s="69">
        <f>IF(Exts[cTB60]=DATE(2099,1,1), 0, IF(Exts[minV]&gt;60.9, 1, 2))</f>
        <v>0</v>
      </c>
      <c r="W1094" s="70">
        <f>IF(Exts[cTB61-67]=DATE(2099,1,1), 0, IF(Exts[minV]&gt;67.9, 1, 2))</f>
        <v>0</v>
      </c>
      <c r="X1094" s="70">
        <f>IF( OR( Exts[cTB68]=DATE(2099,1,1), Exts[Mext]=0 ), 0, IF( OR( Exts[maxV]&lt;68, Exts[minV]&gt;68 ), 2, 3)  )</f>
        <v>0</v>
      </c>
      <c r="Y1094" s="71">
        <f>IF(SUBTOTAL(3,Exts[avgusers]),Exts[avgusers],0)</f>
        <v>0</v>
      </c>
      <c r="Z1094" s="69">
        <f ca="1">IF(SUBTOTAL(3,Exts[CurVersion]),TODAY()-Exts[CurVersion],0)</f>
        <v>4545</v>
      </c>
      <c r="AA1094" s="69">
        <f>IF(Exts[cTB52]=DATE(2099,1,1), 0, Exts[cTB52]-$AA$6)</f>
        <v>0</v>
      </c>
      <c r="AB1094" s="69">
        <f>IF(Exts[[#This Row],[cTB60]]=DATE(2099,1,1), 0, Exts[[#This Row],[cTB60]]-$AA$7)</f>
        <v>0</v>
      </c>
      <c r="AC1094" s="69">
        <f>IF(Exts[[#This Row],[cTB68]]=DATE(2099,1,1), 0, Exts[[#This Row],[cTB68]]-$AA$8)</f>
        <v>0</v>
      </c>
      <c r="AD1094" s="70">
        <f t="shared" si="35"/>
        <v>1076</v>
      </c>
      <c r="AE1094" s="70"/>
      <c r="AF1094" s="70">
        <f>IF(Exts[[#This Row],[OID]], INDEX( Exts[], MATCH(Exts[[#This Row],[OID]],Exts[ID],0), MATCH("avgusers", Exts[#Headers],0) )+1, Exts[[#This Row],[avgusers]])</f>
        <v>0</v>
      </c>
      <c r="AG1094" s="70"/>
      <c r="AH1094" s="70"/>
      <c r="AI1094" s="70"/>
    </row>
    <row r="1095" spans="1:35" x14ac:dyDescent="0.35">
      <c r="A1095" s="72">
        <v>2140</v>
      </c>
      <c r="B1095" s="72" t="s">
        <v>781</v>
      </c>
      <c r="C1095" s="72">
        <v>0</v>
      </c>
      <c r="D1095" s="72">
        <v>62</v>
      </c>
      <c r="E1095" s="68">
        <v>39617</v>
      </c>
      <c r="F1095" s="72">
        <v>1.5</v>
      </c>
      <c r="G1095" s="72">
        <v>3.1</v>
      </c>
      <c r="H1095" s="72">
        <v>0</v>
      </c>
      <c r="I1095" s="72">
        <v>1</v>
      </c>
      <c r="J1095" s="72" t="s">
        <v>281</v>
      </c>
      <c r="K1095" s="72">
        <v>9945</v>
      </c>
      <c r="L1095" s="72"/>
      <c r="M1095" s="72"/>
      <c r="N1095" s="68">
        <v>72686</v>
      </c>
      <c r="O1095" s="68">
        <v>72686</v>
      </c>
      <c r="P1095" s="68">
        <v>72686</v>
      </c>
      <c r="Q1095" s="68">
        <v>72686</v>
      </c>
      <c r="R1095" s="72" t="s">
        <v>5097</v>
      </c>
      <c r="S1095" s="72" t="s">
        <v>5098</v>
      </c>
      <c r="T1095" s="70">
        <f>IF(Exts[cTB52]=DATE(2099,1,1), 0, IF(Exts[minV]&gt;52, 1, 2))</f>
        <v>0</v>
      </c>
      <c r="U1095" s="69">
        <f t="shared" si="34"/>
        <v>0</v>
      </c>
      <c r="V1095" s="69">
        <f>IF(Exts[cTB60]=DATE(2099,1,1), 0, IF(Exts[minV]&gt;60.9, 1, 2))</f>
        <v>0</v>
      </c>
      <c r="W1095" s="70">
        <f>IF(Exts[cTB61-67]=DATE(2099,1,1), 0, IF(Exts[minV]&gt;67.9, 1, 2))</f>
        <v>0</v>
      </c>
      <c r="X1095" s="70">
        <f>IF( OR( Exts[cTB68]=DATE(2099,1,1), Exts[Mext]=0 ), 0, IF( OR( Exts[maxV]&lt;68, Exts[minV]&gt;68 ), 2, 3)  )</f>
        <v>0</v>
      </c>
      <c r="Y1095" s="71">
        <f>IF(SUBTOTAL(3,Exts[avgusers]),Exts[avgusers],0)</f>
        <v>0</v>
      </c>
      <c r="Z1095" s="69">
        <f ca="1">IF(SUBTOTAL(3,Exts[CurVersion]),TODAY()-Exts[CurVersion],0)</f>
        <v>4108</v>
      </c>
      <c r="AA1095" s="69">
        <f>IF(Exts[cTB52]=DATE(2099,1,1), 0, Exts[cTB52]-$AA$6)</f>
        <v>0</v>
      </c>
      <c r="AB1095" s="69">
        <f>IF(Exts[[#This Row],[cTB60]]=DATE(2099,1,1), 0, Exts[[#This Row],[cTB60]]-$AA$7)</f>
        <v>0</v>
      </c>
      <c r="AC1095" s="69">
        <f>IF(Exts[[#This Row],[cTB68]]=DATE(2099,1,1), 0, Exts[[#This Row],[cTB68]]-$AA$8)</f>
        <v>0</v>
      </c>
      <c r="AD1095" s="70">
        <f t="shared" si="35"/>
        <v>1077</v>
      </c>
      <c r="AE1095" s="70"/>
      <c r="AF1095" s="70">
        <f>IF(Exts[[#This Row],[OID]], INDEX( Exts[], MATCH(Exts[[#This Row],[OID]],Exts[ID],0), MATCH("avgusers", Exts[#Headers],0) )+1, Exts[[#This Row],[avgusers]])</f>
        <v>0</v>
      </c>
      <c r="AG1095" s="70"/>
      <c r="AH1095" s="70"/>
      <c r="AI1095" s="70"/>
    </row>
    <row r="1096" spans="1:35" x14ac:dyDescent="0.35">
      <c r="A1096" s="72">
        <v>2180</v>
      </c>
      <c r="B1096" s="72" t="s">
        <v>1931</v>
      </c>
      <c r="C1096" s="72">
        <v>0</v>
      </c>
      <c r="D1096" s="72">
        <v>22</v>
      </c>
      <c r="E1096" s="68">
        <v>39146</v>
      </c>
      <c r="F1096" s="72">
        <v>1.5</v>
      </c>
      <c r="G1096" s="72">
        <v>1.5</v>
      </c>
      <c r="H1096" s="72">
        <v>0</v>
      </c>
      <c r="I1096" s="72">
        <v>1</v>
      </c>
      <c r="J1096" s="72" t="s">
        <v>1932</v>
      </c>
      <c r="K1096" s="72">
        <v>10047</v>
      </c>
      <c r="L1096" s="72"/>
      <c r="M1096" s="72"/>
      <c r="N1096" s="68">
        <v>72686</v>
      </c>
      <c r="O1096" s="68">
        <v>72686</v>
      </c>
      <c r="P1096" s="68">
        <v>72686</v>
      </c>
      <c r="Q1096" s="68">
        <v>72686</v>
      </c>
      <c r="R1096" s="72" t="s">
        <v>5101</v>
      </c>
      <c r="S1096" s="72" t="s">
        <v>3058</v>
      </c>
      <c r="T1096" s="70">
        <f>IF(Exts[cTB52]=DATE(2099,1,1), 0, IF(Exts[minV]&gt;52, 1, 2))</f>
        <v>0</v>
      </c>
      <c r="U1096" s="69">
        <f t="shared" si="34"/>
        <v>0</v>
      </c>
      <c r="V1096" s="69">
        <f>IF(Exts[cTB60]=DATE(2099,1,1), 0, IF(Exts[minV]&gt;60.9, 1, 2))</f>
        <v>0</v>
      </c>
      <c r="W1096" s="70">
        <f>IF(Exts[cTB61-67]=DATE(2099,1,1), 0, IF(Exts[minV]&gt;67.9, 1, 2))</f>
        <v>0</v>
      </c>
      <c r="X1096" s="70">
        <f>IF( OR( Exts[cTB68]=DATE(2099,1,1), Exts[Mext]=0 ), 0, IF( OR( Exts[maxV]&lt;68, Exts[minV]&gt;68 ), 2, 3)  )</f>
        <v>0</v>
      </c>
      <c r="Y1096" s="71">
        <f>IF(SUBTOTAL(3,Exts[avgusers]),Exts[avgusers],0)</f>
        <v>0</v>
      </c>
      <c r="Z1096" s="69">
        <f ca="1">IF(SUBTOTAL(3,Exts[CurVersion]),TODAY()-Exts[CurVersion],0)</f>
        <v>4579</v>
      </c>
      <c r="AA1096" s="69">
        <f>IF(Exts[cTB52]=DATE(2099,1,1), 0, Exts[cTB52]-$AA$6)</f>
        <v>0</v>
      </c>
      <c r="AB1096" s="69">
        <f>IF(Exts[[#This Row],[cTB60]]=DATE(2099,1,1), 0, Exts[[#This Row],[cTB60]]-$AA$7)</f>
        <v>0</v>
      </c>
      <c r="AC1096" s="69">
        <f>IF(Exts[[#This Row],[cTB68]]=DATE(2099,1,1), 0, Exts[[#This Row],[cTB68]]-$AA$8)</f>
        <v>0</v>
      </c>
      <c r="AD1096" s="70">
        <f t="shared" si="35"/>
        <v>1078</v>
      </c>
      <c r="AE1096" s="70"/>
      <c r="AF1096" s="70">
        <f>IF(Exts[[#This Row],[OID]], INDEX( Exts[], MATCH(Exts[[#This Row],[OID]],Exts[ID],0), MATCH("avgusers", Exts[#Headers],0) )+1, Exts[[#This Row],[avgusers]])</f>
        <v>0</v>
      </c>
      <c r="AG1096" s="70"/>
      <c r="AH1096" s="70"/>
      <c r="AI1096" s="70"/>
    </row>
    <row r="1097" spans="1:35" x14ac:dyDescent="0.35">
      <c r="A1097" s="72">
        <v>2215</v>
      </c>
      <c r="B1097" s="72" t="s">
        <v>2252</v>
      </c>
      <c r="C1097" s="72">
        <v>0</v>
      </c>
      <c r="D1097" s="72">
        <v>21</v>
      </c>
      <c r="E1097" s="68">
        <v>39164</v>
      </c>
      <c r="F1097" s="72">
        <v>1.5</v>
      </c>
      <c r="G1097" s="72">
        <v>2</v>
      </c>
      <c r="H1097" s="72">
        <v>0</v>
      </c>
      <c r="I1097" s="72">
        <v>1</v>
      </c>
      <c r="J1097" s="72" t="s">
        <v>2253</v>
      </c>
      <c r="K1097" s="72">
        <v>10138</v>
      </c>
      <c r="L1097" s="72"/>
      <c r="M1097" s="72"/>
      <c r="N1097" s="68">
        <v>72686</v>
      </c>
      <c r="O1097" s="68">
        <v>72686</v>
      </c>
      <c r="P1097" s="68">
        <v>72686</v>
      </c>
      <c r="Q1097" s="68">
        <v>72686</v>
      </c>
      <c r="R1097" s="72" t="s">
        <v>5107</v>
      </c>
      <c r="S1097" s="72" t="s">
        <v>3058</v>
      </c>
      <c r="T1097" s="70">
        <f>IF(Exts[cTB52]=DATE(2099,1,1), 0, IF(Exts[minV]&gt;52, 1, 2))</f>
        <v>0</v>
      </c>
      <c r="U1097" s="69">
        <f t="shared" si="34"/>
        <v>0</v>
      </c>
      <c r="V1097" s="69">
        <f>IF(Exts[cTB60]=DATE(2099,1,1), 0, IF(Exts[minV]&gt;60.9, 1, 2))</f>
        <v>0</v>
      </c>
      <c r="W1097" s="70">
        <f>IF(Exts[cTB61-67]=DATE(2099,1,1), 0, IF(Exts[minV]&gt;67.9, 1, 2))</f>
        <v>0</v>
      </c>
      <c r="X1097" s="70">
        <f>IF( OR( Exts[cTB68]=DATE(2099,1,1), Exts[Mext]=0 ), 0, IF( OR( Exts[maxV]&lt;68, Exts[minV]&gt;68 ), 2, 3)  )</f>
        <v>0</v>
      </c>
      <c r="Y1097" s="71">
        <f>IF(SUBTOTAL(3,Exts[avgusers]),Exts[avgusers],0)</f>
        <v>0</v>
      </c>
      <c r="Z1097" s="69">
        <f ca="1">IF(SUBTOTAL(3,Exts[CurVersion]),TODAY()-Exts[CurVersion],0)</f>
        <v>4561</v>
      </c>
      <c r="AA1097" s="69">
        <f>IF(Exts[cTB52]=DATE(2099,1,1), 0, Exts[cTB52]-$AA$6)</f>
        <v>0</v>
      </c>
      <c r="AB1097" s="69">
        <f>IF(Exts[[#This Row],[cTB60]]=DATE(2099,1,1), 0, Exts[[#This Row],[cTB60]]-$AA$7)</f>
        <v>0</v>
      </c>
      <c r="AC1097" s="69">
        <f>IF(Exts[[#This Row],[cTB68]]=DATE(2099,1,1), 0, Exts[[#This Row],[cTB68]]-$AA$8)</f>
        <v>0</v>
      </c>
      <c r="AD1097" s="70">
        <f t="shared" si="35"/>
        <v>1079</v>
      </c>
      <c r="AE1097" s="70"/>
      <c r="AF1097" s="70">
        <f>IF(Exts[[#This Row],[OID]], INDEX( Exts[], MATCH(Exts[[#This Row],[OID]],Exts[ID],0), MATCH("avgusers", Exts[#Headers],0) )+1, Exts[[#This Row],[avgusers]])</f>
        <v>0</v>
      </c>
      <c r="AG1097" s="70"/>
      <c r="AH1097" s="70"/>
      <c r="AI1097" s="70"/>
    </row>
    <row r="1098" spans="1:35" x14ac:dyDescent="0.35">
      <c r="A1098" s="72">
        <v>2260</v>
      </c>
      <c r="B1098" s="72" t="s">
        <v>2170</v>
      </c>
      <c r="C1098" s="72">
        <v>0</v>
      </c>
      <c r="D1098" s="72">
        <v>23</v>
      </c>
      <c r="E1098" s="68">
        <v>39467</v>
      </c>
      <c r="F1098" s="72">
        <v>1.5</v>
      </c>
      <c r="G1098" s="72">
        <v>2</v>
      </c>
      <c r="H1098" s="72">
        <v>0</v>
      </c>
      <c r="I1098" s="72">
        <v>1</v>
      </c>
      <c r="J1098" s="72" t="s">
        <v>2171</v>
      </c>
      <c r="K1098" s="72">
        <v>3277</v>
      </c>
      <c r="L1098" s="72"/>
      <c r="M1098" s="72"/>
      <c r="N1098" s="68">
        <v>72686</v>
      </c>
      <c r="O1098" s="68">
        <v>72686</v>
      </c>
      <c r="P1098" s="68">
        <v>72686</v>
      </c>
      <c r="Q1098" s="68">
        <v>72686</v>
      </c>
      <c r="R1098" s="72" t="s">
        <v>5109</v>
      </c>
      <c r="S1098" s="72" t="s">
        <v>3058</v>
      </c>
      <c r="T1098" s="70">
        <f>IF(Exts[cTB52]=DATE(2099,1,1), 0, IF(Exts[minV]&gt;52, 1, 2))</f>
        <v>0</v>
      </c>
      <c r="U1098" s="69">
        <f t="shared" si="34"/>
        <v>0</v>
      </c>
      <c r="V1098" s="69">
        <f>IF(Exts[cTB60]=DATE(2099,1,1), 0, IF(Exts[minV]&gt;60.9, 1, 2))</f>
        <v>0</v>
      </c>
      <c r="W1098" s="70">
        <f>IF(Exts[cTB61-67]=DATE(2099,1,1), 0, IF(Exts[minV]&gt;67.9, 1, 2))</f>
        <v>0</v>
      </c>
      <c r="X1098" s="70">
        <f>IF( OR( Exts[cTB68]=DATE(2099,1,1), Exts[Mext]=0 ), 0, IF( OR( Exts[maxV]&lt;68, Exts[minV]&gt;68 ), 2, 3)  )</f>
        <v>0</v>
      </c>
      <c r="Y1098" s="71">
        <f>IF(SUBTOTAL(3,Exts[avgusers]),Exts[avgusers],0)</f>
        <v>0</v>
      </c>
      <c r="Z1098" s="69">
        <f ca="1">IF(SUBTOTAL(3,Exts[CurVersion]),TODAY()-Exts[CurVersion],0)</f>
        <v>4258</v>
      </c>
      <c r="AA1098" s="69">
        <f>IF(Exts[cTB52]=DATE(2099,1,1), 0, Exts[cTB52]-$AA$6)</f>
        <v>0</v>
      </c>
      <c r="AB1098" s="69">
        <f>IF(Exts[[#This Row],[cTB60]]=DATE(2099,1,1), 0, Exts[[#This Row],[cTB60]]-$AA$7)</f>
        <v>0</v>
      </c>
      <c r="AC1098" s="69">
        <f>IF(Exts[[#This Row],[cTB68]]=DATE(2099,1,1), 0, Exts[[#This Row],[cTB68]]-$AA$8)</f>
        <v>0</v>
      </c>
      <c r="AD1098" s="70">
        <f t="shared" si="35"/>
        <v>1080</v>
      </c>
      <c r="AE1098" s="70"/>
      <c r="AF1098" s="70">
        <f>IF(Exts[[#This Row],[OID]], INDEX( Exts[], MATCH(Exts[[#This Row],[OID]],Exts[ID],0), MATCH("avgusers", Exts[#Headers],0) )+1, Exts[[#This Row],[avgusers]])</f>
        <v>0</v>
      </c>
      <c r="AG1098" s="70"/>
      <c r="AH1098" s="70"/>
      <c r="AI1098" s="70"/>
    </row>
    <row r="1099" spans="1:35" x14ac:dyDescent="0.35">
      <c r="A1099" s="72">
        <v>2285</v>
      </c>
      <c r="B1099" s="72" t="s">
        <v>1998</v>
      </c>
      <c r="C1099" s="72">
        <v>0</v>
      </c>
      <c r="D1099" s="72">
        <v>22</v>
      </c>
      <c r="E1099" s="68">
        <v>39146</v>
      </c>
      <c r="F1099" s="72">
        <v>1.5</v>
      </c>
      <c r="G1099" s="72">
        <v>1.5</v>
      </c>
      <c r="H1099" s="72">
        <v>0</v>
      </c>
      <c r="I1099" s="72">
        <v>1</v>
      </c>
      <c r="J1099" s="72" t="s">
        <v>1999</v>
      </c>
      <c r="K1099" s="72">
        <v>10337</v>
      </c>
      <c r="L1099" s="72"/>
      <c r="M1099" s="72"/>
      <c r="N1099" s="68">
        <v>72686</v>
      </c>
      <c r="O1099" s="68">
        <v>72686</v>
      </c>
      <c r="P1099" s="68">
        <v>72686</v>
      </c>
      <c r="Q1099" s="68">
        <v>72686</v>
      </c>
      <c r="R1099" s="72" t="s">
        <v>5112</v>
      </c>
      <c r="S1099" s="72" t="s">
        <v>3058</v>
      </c>
      <c r="T1099" s="70">
        <f>IF(Exts[cTB52]=DATE(2099,1,1), 0, IF(Exts[minV]&gt;52, 1, 2))</f>
        <v>0</v>
      </c>
      <c r="U1099" s="69">
        <f t="shared" si="34"/>
        <v>0</v>
      </c>
      <c r="V1099" s="69">
        <f>IF(Exts[cTB60]=DATE(2099,1,1), 0, IF(Exts[minV]&gt;60.9, 1, 2))</f>
        <v>0</v>
      </c>
      <c r="W1099" s="70">
        <f>IF(Exts[cTB61-67]=DATE(2099,1,1), 0, IF(Exts[minV]&gt;67.9, 1, 2))</f>
        <v>0</v>
      </c>
      <c r="X1099" s="70">
        <f>IF( OR( Exts[cTB68]=DATE(2099,1,1), Exts[Mext]=0 ), 0, IF( OR( Exts[maxV]&lt;68, Exts[minV]&gt;68 ), 2, 3)  )</f>
        <v>0</v>
      </c>
      <c r="Y1099" s="71">
        <f>IF(SUBTOTAL(3,Exts[avgusers]),Exts[avgusers],0)</f>
        <v>0</v>
      </c>
      <c r="Z1099" s="69">
        <f ca="1">IF(SUBTOTAL(3,Exts[CurVersion]),TODAY()-Exts[CurVersion],0)</f>
        <v>4579</v>
      </c>
      <c r="AA1099" s="69">
        <f>IF(Exts[cTB52]=DATE(2099,1,1), 0, Exts[cTB52]-$AA$6)</f>
        <v>0</v>
      </c>
      <c r="AB1099" s="69">
        <f>IF(Exts[[#This Row],[cTB60]]=DATE(2099,1,1), 0, Exts[[#This Row],[cTB60]]-$AA$7)</f>
        <v>0</v>
      </c>
      <c r="AC1099" s="69">
        <f>IF(Exts[[#This Row],[cTB68]]=DATE(2099,1,1), 0, Exts[[#This Row],[cTB68]]-$AA$8)</f>
        <v>0</v>
      </c>
      <c r="AD1099" s="70">
        <f t="shared" si="35"/>
        <v>1081</v>
      </c>
      <c r="AE1099" s="70"/>
      <c r="AF1099" s="70">
        <f>IF(Exts[[#This Row],[OID]], INDEX( Exts[], MATCH(Exts[[#This Row],[OID]],Exts[ID],0), MATCH("avgusers", Exts[#Headers],0) )+1, Exts[[#This Row],[avgusers]])</f>
        <v>0</v>
      </c>
      <c r="AG1099" s="70"/>
      <c r="AH1099" s="70"/>
      <c r="AI1099" s="70"/>
    </row>
    <row r="1100" spans="1:35" x14ac:dyDescent="0.35">
      <c r="A1100" s="72">
        <v>2334</v>
      </c>
      <c r="B1100" s="72" t="s">
        <v>2031</v>
      </c>
      <c r="C1100" s="72">
        <v>0</v>
      </c>
      <c r="D1100" s="72">
        <v>21</v>
      </c>
      <c r="E1100" s="68">
        <v>39146</v>
      </c>
      <c r="F1100" s="72">
        <v>1.5</v>
      </c>
      <c r="G1100" s="72">
        <v>1.5</v>
      </c>
      <c r="H1100" s="72">
        <v>0</v>
      </c>
      <c r="I1100" s="72">
        <v>1</v>
      </c>
      <c r="J1100" s="72" t="s">
        <v>162</v>
      </c>
      <c r="K1100" s="72">
        <v>176</v>
      </c>
      <c r="L1100" s="72"/>
      <c r="M1100" s="72"/>
      <c r="N1100" s="68">
        <v>72686</v>
      </c>
      <c r="O1100" s="68">
        <v>72686</v>
      </c>
      <c r="P1100" s="68">
        <v>72686</v>
      </c>
      <c r="Q1100" s="68">
        <v>72686</v>
      </c>
      <c r="R1100" s="72" t="s">
        <v>5121</v>
      </c>
      <c r="S1100" s="72" t="s">
        <v>3058</v>
      </c>
      <c r="T1100" s="70">
        <f>IF(Exts[cTB52]=DATE(2099,1,1), 0, IF(Exts[minV]&gt;52, 1, 2))</f>
        <v>0</v>
      </c>
      <c r="U1100" s="69">
        <f t="shared" si="34"/>
        <v>0</v>
      </c>
      <c r="V1100" s="69">
        <f>IF(Exts[cTB60]=DATE(2099,1,1), 0, IF(Exts[minV]&gt;60.9, 1, 2))</f>
        <v>0</v>
      </c>
      <c r="W1100" s="70">
        <f>IF(Exts[cTB61-67]=DATE(2099,1,1), 0, IF(Exts[minV]&gt;67.9, 1, 2))</f>
        <v>0</v>
      </c>
      <c r="X1100" s="70">
        <f>IF( OR( Exts[cTB68]=DATE(2099,1,1), Exts[Mext]=0 ), 0, IF( OR( Exts[maxV]&lt;68, Exts[minV]&gt;68 ), 2, 3)  )</f>
        <v>0</v>
      </c>
      <c r="Y1100" s="71">
        <f>IF(SUBTOTAL(3,Exts[avgusers]),Exts[avgusers],0)</f>
        <v>0</v>
      </c>
      <c r="Z1100" s="69">
        <f ca="1">IF(SUBTOTAL(3,Exts[CurVersion]),TODAY()-Exts[CurVersion],0)</f>
        <v>4579</v>
      </c>
      <c r="AA1100" s="69">
        <f>IF(Exts[cTB52]=DATE(2099,1,1), 0, Exts[cTB52]-$AA$6)</f>
        <v>0</v>
      </c>
      <c r="AB1100" s="69">
        <f>IF(Exts[[#This Row],[cTB60]]=DATE(2099,1,1), 0, Exts[[#This Row],[cTB60]]-$AA$7)</f>
        <v>0</v>
      </c>
      <c r="AC1100" s="69">
        <f>IF(Exts[[#This Row],[cTB68]]=DATE(2099,1,1), 0, Exts[[#This Row],[cTB68]]-$AA$8)</f>
        <v>0</v>
      </c>
      <c r="AD1100" s="70">
        <f t="shared" si="35"/>
        <v>1082</v>
      </c>
      <c r="AE1100" s="70"/>
      <c r="AF1100" s="70">
        <f>IF(Exts[[#This Row],[OID]], INDEX( Exts[], MATCH(Exts[[#This Row],[OID]],Exts[ID],0), MATCH("avgusers", Exts[#Headers],0) )+1, Exts[[#This Row],[avgusers]])</f>
        <v>0</v>
      </c>
      <c r="AG1100" s="70"/>
      <c r="AH1100" s="70"/>
      <c r="AI1100" s="70"/>
    </row>
    <row r="1101" spans="1:35" x14ac:dyDescent="0.35">
      <c r="A1101" s="72">
        <v>2569</v>
      </c>
      <c r="B1101" s="72" t="s">
        <v>1843</v>
      </c>
      <c r="C1101" s="72">
        <v>0</v>
      </c>
      <c r="D1101" s="72">
        <v>24</v>
      </c>
      <c r="E1101" s="68">
        <v>39146</v>
      </c>
      <c r="F1101" s="72">
        <v>1</v>
      </c>
      <c r="G1101" s="72">
        <v>1.5</v>
      </c>
      <c r="H1101" s="72">
        <v>0</v>
      </c>
      <c r="I1101" s="72">
        <v>1</v>
      </c>
      <c r="J1101" s="72" t="s">
        <v>1844</v>
      </c>
      <c r="K1101" s="72">
        <v>3311</v>
      </c>
      <c r="L1101" s="72"/>
      <c r="M1101" s="72"/>
      <c r="N1101" s="68">
        <v>72686</v>
      </c>
      <c r="O1101" s="68">
        <v>72686</v>
      </c>
      <c r="P1101" s="68">
        <v>72686</v>
      </c>
      <c r="Q1101" s="68">
        <v>72686</v>
      </c>
      <c r="R1101" s="72" t="s">
        <v>5141</v>
      </c>
      <c r="S1101" s="72" t="s">
        <v>3058</v>
      </c>
      <c r="T1101" s="70">
        <f>IF(Exts[cTB52]=DATE(2099,1,1), 0, IF(Exts[minV]&gt;52, 1, 2))</f>
        <v>0</v>
      </c>
      <c r="U1101" s="69">
        <f t="shared" si="34"/>
        <v>0</v>
      </c>
      <c r="V1101" s="69">
        <f>IF(Exts[cTB60]=DATE(2099,1,1), 0, IF(Exts[minV]&gt;60.9, 1, 2))</f>
        <v>0</v>
      </c>
      <c r="W1101" s="70">
        <f>IF(Exts[cTB61-67]=DATE(2099,1,1), 0, IF(Exts[minV]&gt;67.9, 1, 2))</f>
        <v>0</v>
      </c>
      <c r="X1101" s="70">
        <f>IF( OR( Exts[cTB68]=DATE(2099,1,1), Exts[Mext]=0 ), 0, IF( OR( Exts[maxV]&lt;68, Exts[minV]&gt;68 ), 2, 3)  )</f>
        <v>0</v>
      </c>
      <c r="Y1101" s="71">
        <f>IF(SUBTOTAL(3,Exts[avgusers]),Exts[avgusers],0)</f>
        <v>0</v>
      </c>
      <c r="Z1101" s="69">
        <f ca="1">IF(SUBTOTAL(3,Exts[CurVersion]),TODAY()-Exts[CurVersion],0)</f>
        <v>4579</v>
      </c>
      <c r="AA1101" s="69">
        <f>IF(Exts[cTB52]=DATE(2099,1,1), 0, Exts[cTB52]-$AA$6)</f>
        <v>0</v>
      </c>
      <c r="AB1101" s="69">
        <f>IF(Exts[[#This Row],[cTB60]]=DATE(2099,1,1), 0, Exts[[#This Row],[cTB60]]-$AA$7)</f>
        <v>0</v>
      </c>
      <c r="AC1101" s="69">
        <f>IF(Exts[[#This Row],[cTB68]]=DATE(2099,1,1), 0, Exts[[#This Row],[cTB68]]-$AA$8)</f>
        <v>0</v>
      </c>
      <c r="AD1101" s="70">
        <f t="shared" si="35"/>
        <v>1083</v>
      </c>
      <c r="AE1101" s="70"/>
      <c r="AF1101" s="70">
        <f>IF(Exts[[#This Row],[OID]], INDEX( Exts[], MATCH(Exts[[#This Row],[OID]],Exts[ID],0), MATCH("avgusers", Exts[#Headers],0) )+1, Exts[[#This Row],[avgusers]])</f>
        <v>0</v>
      </c>
      <c r="AG1101" s="70"/>
      <c r="AH1101" s="70"/>
      <c r="AI1101" s="70"/>
    </row>
    <row r="1102" spans="1:35" x14ac:dyDescent="0.35">
      <c r="A1102" s="72">
        <v>2573</v>
      </c>
      <c r="B1102" s="72" t="s">
        <v>768</v>
      </c>
      <c r="C1102" s="72">
        <v>0</v>
      </c>
      <c r="D1102" s="72">
        <v>225</v>
      </c>
      <c r="E1102" s="68">
        <v>39650</v>
      </c>
      <c r="F1102" s="72">
        <v>1</v>
      </c>
      <c r="G1102" s="72">
        <v>2</v>
      </c>
      <c r="H1102" s="72">
        <v>0</v>
      </c>
      <c r="I1102" s="72">
        <v>1</v>
      </c>
      <c r="J1102" s="72" t="s">
        <v>388</v>
      </c>
      <c r="K1102" s="72">
        <v>5484</v>
      </c>
      <c r="L1102" s="72"/>
      <c r="M1102" s="72"/>
      <c r="N1102" s="68">
        <v>72686</v>
      </c>
      <c r="O1102" s="68">
        <v>72686</v>
      </c>
      <c r="P1102" s="68">
        <v>72686</v>
      </c>
      <c r="Q1102" s="68">
        <v>72686</v>
      </c>
      <c r="R1102" s="72" t="s">
        <v>5142</v>
      </c>
      <c r="S1102" s="72" t="s">
        <v>3058</v>
      </c>
      <c r="T1102" s="70">
        <f>IF(Exts[cTB52]=DATE(2099,1,1), 0, IF(Exts[minV]&gt;52, 1, 2))</f>
        <v>0</v>
      </c>
      <c r="U1102" s="69">
        <f t="shared" si="34"/>
        <v>0</v>
      </c>
      <c r="V1102" s="69">
        <f>IF(Exts[cTB60]=DATE(2099,1,1), 0, IF(Exts[minV]&gt;60.9, 1, 2))</f>
        <v>0</v>
      </c>
      <c r="W1102" s="70">
        <f>IF(Exts[cTB61-67]=DATE(2099,1,1), 0, IF(Exts[minV]&gt;67.9, 1, 2))</f>
        <v>0</v>
      </c>
      <c r="X1102" s="70">
        <f>IF( OR( Exts[cTB68]=DATE(2099,1,1), Exts[Mext]=0 ), 0, IF( OR( Exts[maxV]&lt;68, Exts[minV]&gt;68 ), 2, 3)  )</f>
        <v>0</v>
      </c>
      <c r="Y1102" s="71">
        <f>IF(SUBTOTAL(3,Exts[avgusers]),Exts[avgusers],0)</f>
        <v>0</v>
      </c>
      <c r="Z1102" s="69">
        <f ca="1">IF(SUBTOTAL(3,Exts[CurVersion]),TODAY()-Exts[CurVersion],0)</f>
        <v>4075</v>
      </c>
      <c r="AA1102" s="69">
        <f>IF(Exts[cTB52]=DATE(2099,1,1), 0, Exts[cTB52]-$AA$6)</f>
        <v>0</v>
      </c>
      <c r="AB1102" s="69">
        <f>IF(Exts[[#This Row],[cTB60]]=DATE(2099,1,1), 0, Exts[[#This Row],[cTB60]]-$AA$7)</f>
        <v>0</v>
      </c>
      <c r="AC1102" s="69">
        <f>IF(Exts[[#This Row],[cTB68]]=DATE(2099,1,1), 0, Exts[[#This Row],[cTB68]]-$AA$8)</f>
        <v>0</v>
      </c>
      <c r="AD1102" s="70">
        <f t="shared" si="35"/>
        <v>1084</v>
      </c>
      <c r="AE1102" s="70"/>
      <c r="AF1102" s="70">
        <f>IF(Exts[[#This Row],[OID]], INDEX( Exts[], MATCH(Exts[[#This Row],[OID]],Exts[ID],0), MATCH("avgusers", Exts[#Headers],0) )+1, Exts[[#This Row],[avgusers]])</f>
        <v>0</v>
      </c>
      <c r="AG1102" s="70"/>
      <c r="AH1102" s="70"/>
      <c r="AI1102" s="70"/>
    </row>
    <row r="1103" spans="1:35" x14ac:dyDescent="0.35">
      <c r="A1103" s="72">
        <v>2589</v>
      </c>
      <c r="B1103" s="72" t="s">
        <v>1914</v>
      </c>
      <c r="C1103" s="72">
        <v>0</v>
      </c>
      <c r="D1103" s="72">
        <v>23</v>
      </c>
      <c r="E1103" s="68">
        <v>39155</v>
      </c>
      <c r="F1103" s="72">
        <v>1.5</v>
      </c>
      <c r="G1103" s="72">
        <v>2</v>
      </c>
      <c r="H1103" s="72">
        <v>0</v>
      </c>
      <c r="I1103" s="72">
        <v>1</v>
      </c>
      <c r="J1103" s="72" t="s">
        <v>1915</v>
      </c>
      <c r="K1103" s="72" t="s">
        <v>1916</v>
      </c>
      <c r="L1103" s="72">
        <v>20904</v>
      </c>
      <c r="M1103" s="72"/>
      <c r="N1103" s="72"/>
      <c r="O1103" s="68">
        <v>72686</v>
      </c>
      <c r="P1103" s="68">
        <v>72686</v>
      </c>
      <c r="Q1103" s="68">
        <v>72686</v>
      </c>
      <c r="R1103" s="68">
        <v>72686</v>
      </c>
      <c r="S1103" s="72" t="s">
        <v>6728</v>
      </c>
      <c r="T1103" s="70">
        <f>IF(Exts[cTB52]=DATE(2099,1,1), 0, IF(Exts[minV]&gt;52, 1, 2))</f>
        <v>2</v>
      </c>
      <c r="U1103" s="69">
        <f t="shared" si="34"/>
        <v>0</v>
      </c>
      <c r="V1103" s="69">
        <f>IF(Exts[cTB60]=DATE(2099,1,1), 0, IF(Exts[minV]&gt;60.9, 1, 2))</f>
        <v>0</v>
      </c>
      <c r="W1103" s="70">
        <f>IF(Exts[cTB61-67]=DATE(2099,1,1), 0, IF(Exts[minV]&gt;67.9, 1, 2))</f>
        <v>0</v>
      </c>
      <c r="X1103" s="70">
        <f>IF( OR( Exts[cTB68]=DATE(2099,1,1), Exts[Mext]=0 ), 0, IF( OR( Exts[maxV]&lt;68, Exts[minV]&gt;68 ), 2, 3)  )</f>
        <v>0</v>
      </c>
      <c r="Y1103" s="71">
        <f>IF(SUBTOTAL(3,Exts[avgusers]),Exts[avgusers],0)</f>
        <v>0</v>
      </c>
      <c r="Z1103" s="69">
        <f ca="1">IF(SUBTOTAL(3,Exts[CurVersion]),TODAY()-Exts[CurVersion],0)</f>
        <v>4570</v>
      </c>
      <c r="AA1103" s="69">
        <f>IF(Exts[cTB52]=DATE(2099,1,1), 0, Exts[cTB52]-$AA$6)</f>
        <v>-42798</v>
      </c>
      <c r="AB1103" s="69">
        <f>IF(Exts[[#This Row],[cTB60]]=DATE(2099,1,1), 0, Exts[[#This Row],[cTB60]]-$AA$7)</f>
        <v>0</v>
      </c>
      <c r="AC1103" s="69">
        <f>IF(Exts[[#This Row],[cTB68]]=DATE(2099,1,1), 0, Exts[[#This Row],[cTB68]]-$AA$8)</f>
        <v>0</v>
      </c>
      <c r="AD1103" s="70">
        <f t="shared" si="35"/>
        <v>1085</v>
      </c>
      <c r="AE1103" s="70"/>
      <c r="AF1103" s="70">
        <f>IF(Exts[[#This Row],[OID]], INDEX( Exts[], MATCH(Exts[[#This Row],[OID]],Exts[ID],0), MATCH("avgusers", Exts[#Headers],0) )+1, Exts[[#This Row],[avgusers]])</f>
        <v>0</v>
      </c>
      <c r="AG1103" s="70"/>
      <c r="AH1103" s="70"/>
      <c r="AI1103" s="70"/>
    </row>
    <row r="1104" spans="1:35" x14ac:dyDescent="0.35">
      <c r="A1104" s="72">
        <v>2672</v>
      </c>
      <c r="B1104" s="72" t="s">
        <v>1801</v>
      </c>
      <c r="C1104" s="72">
        <v>0</v>
      </c>
      <c r="D1104" s="72">
        <v>26</v>
      </c>
      <c r="E1104" s="68">
        <v>39855</v>
      </c>
      <c r="F1104" s="72">
        <v>1</v>
      </c>
      <c r="G1104" s="72">
        <v>3.1</v>
      </c>
      <c r="H1104" s="72">
        <v>0</v>
      </c>
      <c r="I1104" s="72">
        <v>1</v>
      </c>
      <c r="J1104" s="72" t="s">
        <v>1802</v>
      </c>
      <c r="K1104" s="72">
        <v>24061</v>
      </c>
      <c r="L1104" s="72"/>
      <c r="M1104" s="72"/>
      <c r="N1104" s="68">
        <v>72686</v>
      </c>
      <c r="O1104" s="68">
        <v>72686</v>
      </c>
      <c r="P1104" s="68">
        <v>72686</v>
      </c>
      <c r="Q1104" s="68">
        <v>72686</v>
      </c>
      <c r="R1104" s="72" t="s">
        <v>5147</v>
      </c>
      <c r="S1104" s="72" t="s">
        <v>5148</v>
      </c>
      <c r="T1104" s="70">
        <f>IF(Exts[cTB52]=DATE(2099,1,1), 0, IF(Exts[minV]&gt;52, 1, 2))</f>
        <v>0</v>
      </c>
      <c r="U1104" s="69">
        <f t="shared" si="34"/>
        <v>0</v>
      </c>
      <c r="V1104" s="69">
        <f>IF(Exts[cTB60]=DATE(2099,1,1), 0, IF(Exts[minV]&gt;60.9, 1, 2))</f>
        <v>0</v>
      </c>
      <c r="W1104" s="70">
        <f>IF(Exts[cTB61-67]=DATE(2099,1,1), 0, IF(Exts[minV]&gt;67.9, 1, 2))</f>
        <v>0</v>
      </c>
      <c r="X1104" s="70">
        <f>IF( OR( Exts[cTB68]=DATE(2099,1,1), Exts[Mext]=0 ), 0, IF( OR( Exts[maxV]&lt;68, Exts[minV]&gt;68 ), 2, 3)  )</f>
        <v>0</v>
      </c>
      <c r="Y1104" s="71">
        <f>IF(SUBTOTAL(3,Exts[avgusers]),Exts[avgusers],0)</f>
        <v>0</v>
      </c>
      <c r="Z1104" s="69">
        <f ca="1">IF(SUBTOTAL(3,Exts[CurVersion]),TODAY()-Exts[CurVersion],0)</f>
        <v>3870</v>
      </c>
      <c r="AA1104" s="69">
        <f>IF(Exts[cTB52]=DATE(2099,1,1), 0, Exts[cTB52]-$AA$6)</f>
        <v>0</v>
      </c>
      <c r="AB1104" s="69">
        <f>IF(Exts[[#This Row],[cTB60]]=DATE(2099,1,1), 0, Exts[[#This Row],[cTB60]]-$AA$7)</f>
        <v>0</v>
      </c>
      <c r="AC1104" s="69">
        <f>IF(Exts[[#This Row],[cTB68]]=DATE(2099,1,1), 0, Exts[[#This Row],[cTB68]]-$AA$8)</f>
        <v>0</v>
      </c>
      <c r="AD1104" s="70">
        <f t="shared" si="35"/>
        <v>1086</v>
      </c>
      <c r="AE1104" s="70"/>
      <c r="AF1104" s="70">
        <f>IF(Exts[[#This Row],[OID]], INDEX( Exts[], MATCH(Exts[[#This Row],[OID]],Exts[ID],0), MATCH("avgusers", Exts[#Headers],0) )+1, Exts[[#This Row],[avgusers]])</f>
        <v>0</v>
      </c>
      <c r="AG1104" s="70"/>
      <c r="AH1104" s="70"/>
      <c r="AI1104" s="70"/>
    </row>
    <row r="1105" spans="1:35" x14ac:dyDescent="0.35">
      <c r="A1105" s="72">
        <v>2680</v>
      </c>
      <c r="B1105" s="72" t="s">
        <v>2016</v>
      </c>
      <c r="C1105" s="72">
        <v>0</v>
      </c>
      <c r="D1105" s="72">
        <v>21</v>
      </c>
      <c r="E1105" s="68">
        <v>40065</v>
      </c>
      <c r="F1105" s="72">
        <v>1.5</v>
      </c>
      <c r="G1105" s="72">
        <v>3</v>
      </c>
      <c r="H1105" s="72">
        <v>0</v>
      </c>
      <c r="I1105" s="72">
        <v>1</v>
      </c>
      <c r="J1105" s="72" t="s">
        <v>2017</v>
      </c>
      <c r="K1105" s="72">
        <v>24363</v>
      </c>
      <c r="L1105" s="72"/>
      <c r="M1105" s="72"/>
      <c r="N1105" s="68">
        <v>72686</v>
      </c>
      <c r="O1105" s="68">
        <v>72686</v>
      </c>
      <c r="P1105" s="68">
        <v>72686</v>
      </c>
      <c r="Q1105" s="68">
        <v>72686</v>
      </c>
      <c r="R1105" s="72" t="s">
        <v>5149</v>
      </c>
      <c r="S1105" s="72" t="s">
        <v>5150</v>
      </c>
      <c r="T1105" s="70">
        <f>IF(Exts[cTB52]=DATE(2099,1,1), 0, IF(Exts[minV]&gt;52, 1, 2))</f>
        <v>0</v>
      </c>
      <c r="U1105" s="69">
        <f t="shared" si="34"/>
        <v>0</v>
      </c>
      <c r="V1105" s="69">
        <f>IF(Exts[cTB60]=DATE(2099,1,1), 0, IF(Exts[minV]&gt;60.9, 1, 2))</f>
        <v>0</v>
      </c>
      <c r="W1105" s="70">
        <f>IF(Exts[cTB61-67]=DATE(2099,1,1), 0, IF(Exts[minV]&gt;67.9, 1, 2))</f>
        <v>0</v>
      </c>
      <c r="X1105" s="70">
        <f>IF( OR( Exts[cTB68]=DATE(2099,1,1), Exts[Mext]=0 ), 0, IF( OR( Exts[maxV]&lt;68, Exts[minV]&gt;68 ), 2, 3)  )</f>
        <v>0</v>
      </c>
      <c r="Y1105" s="71">
        <f>IF(SUBTOTAL(3,Exts[avgusers]),Exts[avgusers],0)</f>
        <v>0</v>
      </c>
      <c r="Z1105" s="69">
        <f ca="1">IF(SUBTOTAL(3,Exts[CurVersion]),TODAY()-Exts[CurVersion],0)</f>
        <v>3660</v>
      </c>
      <c r="AA1105" s="69">
        <f>IF(Exts[cTB52]=DATE(2099,1,1), 0, Exts[cTB52]-$AA$6)</f>
        <v>0</v>
      </c>
      <c r="AB1105" s="69">
        <f>IF(Exts[[#This Row],[cTB60]]=DATE(2099,1,1), 0, Exts[[#This Row],[cTB60]]-$AA$7)</f>
        <v>0</v>
      </c>
      <c r="AC1105" s="69">
        <f>IF(Exts[[#This Row],[cTB68]]=DATE(2099,1,1), 0, Exts[[#This Row],[cTB68]]-$AA$8)</f>
        <v>0</v>
      </c>
      <c r="AD1105" s="70">
        <f t="shared" si="35"/>
        <v>1087</v>
      </c>
      <c r="AE1105" s="70"/>
      <c r="AF1105" s="70">
        <f>IF(Exts[[#This Row],[OID]], INDEX( Exts[], MATCH(Exts[[#This Row],[OID]],Exts[ID],0), MATCH("avgusers", Exts[#Headers],0) )+1, Exts[[#This Row],[avgusers]])</f>
        <v>0</v>
      </c>
      <c r="AG1105" s="70"/>
      <c r="AH1105" s="70"/>
      <c r="AI1105" s="70"/>
    </row>
    <row r="1106" spans="1:35" x14ac:dyDescent="0.35">
      <c r="A1106" s="72">
        <v>2738</v>
      </c>
      <c r="B1106" s="72" t="s">
        <v>1810</v>
      </c>
      <c r="C1106" s="72">
        <v>0</v>
      </c>
      <c r="D1106" s="72">
        <v>25</v>
      </c>
      <c r="E1106" s="68">
        <v>39208</v>
      </c>
      <c r="F1106" s="72">
        <v>1</v>
      </c>
      <c r="G1106" s="72">
        <v>2</v>
      </c>
      <c r="H1106" s="72">
        <v>0</v>
      </c>
      <c r="I1106" s="72">
        <v>1</v>
      </c>
      <c r="J1106" s="72" t="s">
        <v>1811</v>
      </c>
      <c r="K1106" s="72">
        <v>9216</v>
      </c>
      <c r="L1106" s="72"/>
      <c r="M1106" s="72"/>
      <c r="N1106" s="68">
        <v>72686</v>
      </c>
      <c r="O1106" s="68">
        <v>72686</v>
      </c>
      <c r="P1106" s="68">
        <v>72686</v>
      </c>
      <c r="Q1106" s="68">
        <v>72686</v>
      </c>
      <c r="R1106" s="72" t="s">
        <v>5155</v>
      </c>
      <c r="S1106" s="72" t="s">
        <v>3058</v>
      </c>
      <c r="T1106" s="70">
        <f>IF(Exts[cTB52]=DATE(2099,1,1), 0, IF(Exts[minV]&gt;52, 1, 2))</f>
        <v>0</v>
      </c>
      <c r="U1106" s="69">
        <f t="shared" si="34"/>
        <v>0</v>
      </c>
      <c r="V1106" s="69">
        <f>IF(Exts[cTB60]=DATE(2099,1,1), 0, IF(Exts[minV]&gt;60.9, 1, 2))</f>
        <v>0</v>
      </c>
      <c r="W1106" s="70">
        <f>IF(Exts[cTB61-67]=DATE(2099,1,1), 0, IF(Exts[minV]&gt;67.9, 1, 2))</f>
        <v>0</v>
      </c>
      <c r="X1106" s="70">
        <f>IF( OR( Exts[cTB68]=DATE(2099,1,1), Exts[Mext]=0 ), 0, IF( OR( Exts[maxV]&lt;68, Exts[minV]&gt;68 ), 2, 3)  )</f>
        <v>0</v>
      </c>
      <c r="Y1106" s="71">
        <f>IF(SUBTOTAL(3,Exts[avgusers]),Exts[avgusers],0)</f>
        <v>0</v>
      </c>
      <c r="Z1106" s="69">
        <f ca="1">IF(SUBTOTAL(3,Exts[CurVersion]),TODAY()-Exts[CurVersion],0)</f>
        <v>4517</v>
      </c>
      <c r="AA1106" s="69">
        <f>IF(Exts[cTB52]=DATE(2099,1,1), 0, Exts[cTB52]-$AA$6)</f>
        <v>0</v>
      </c>
      <c r="AB1106" s="69">
        <f>IF(Exts[[#This Row],[cTB60]]=DATE(2099,1,1), 0, Exts[[#This Row],[cTB60]]-$AA$7)</f>
        <v>0</v>
      </c>
      <c r="AC1106" s="69">
        <f>IF(Exts[[#This Row],[cTB68]]=DATE(2099,1,1), 0, Exts[[#This Row],[cTB68]]-$AA$8)</f>
        <v>0</v>
      </c>
      <c r="AD1106" s="70">
        <f t="shared" si="35"/>
        <v>1088</v>
      </c>
      <c r="AE1106" s="70"/>
      <c r="AF1106" s="70">
        <f>IF(Exts[[#This Row],[OID]], INDEX( Exts[], MATCH(Exts[[#This Row],[OID]],Exts[ID],0), MATCH("avgusers", Exts[#Headers],0) )+1, Exts[[#This Row],[avgusers]])</f>
        <v>0</v>
      </c>
      <c r="AG1106" s="70"/>
      <c r="AH1106" s="70"/>
      <c r="AI1106" s="70"/>
    </row>
    <row r="1107" spans="1:35" x14ac:dyDescent="0.35">
      <c r="A1107" s="72">
        <v>2824</v>
      </c>
      <c r="B1107" s="72" t="s">
        <v>1838</v>
      </c>
      <c r="C1107" s="72">
        <v>0</v>
      </c>
      <c r="D1107" s="72">
        <v>24</v>
      </c>
      <c r="E1107" s="68">
        <v>39562</v>
      </c>
      <c r="F1107" s="72">
        <v>1</v>
      </c>
      <c r="G1107" s="72">
        <v>3</v>
      </c>
      <c r="H1107" s="72">
        <v>0</v>
      </c>
      <c r="I1107" s="72">
        <v>1</v>
      </c>
      <c r="J1107" s="72" t="s">
        <v>1839</v>
      </c>
      <c r="K1107" s="72">
        <v>27151</v>
      </c>
      <c r="L1107" s="72"/>
      <c r="M1107" s="72"/>
      <c r="N1107" s="68">
        <v>72686</v>
      </c>
      <c r="O1107" s="68">
        <v>72686</v>
      </c>
      <c r="P1107" s="68">
        <v>72686</v>
      </c>
      <c r="Q1107" s="68">
        <v>72686</v>
      </c>
      <c r="R1107" s="72" t="s">
        <v>5156</v>
      </c>
      <c r="S1107" s="72" t="s">
        <v>5157</v>
      </c>
      <c r="T1107" s="70">
        <f>IF(Exts[cTB52]=DATE(2099,1,1), 0, IF(Exts[minV]&gt;52, 1, 2))</f>
        <v>0</v>
      </c>
      <c r="U1107" s="69">
        <f t="shared" si="34"/>
        <v>0</v>
      </c>
      <c r="V1107" s="69">
        <f>IF(Exts[cTB60]=DATE(2099,1,1), 0, IF(Exts[minV]&gt;60.9, 1, 2))</f>
        <v>0</v>
      </c>
      <c r="W1107" s="70">
        <f>IF(Exts[cTB61-67]=DATE(2099,1,1), 0, IF(Exts[minV]&gt;67.9, 1, 2))</f>
        <v>0</v>
      </c>
      <c r="X1107" s="70">
        <f>IF( OR( Exts[cTB68]=DATE(2099,1,1), Exts[Mext]=0 ), 0, IF( OR( Exts[maxV]&lt;68, Exts[minV]&gt;68 ), 2, 3)  )</f>
        <v>0</v>
      </c>
      <c r="Y1107" s="71">
        <f>IF(SUBTOTAL(3,Exts[avgusers]),Exts[avgusers],0)</f>
        <v>0</v>
      </c>
      <c r="Z1107" s="69">
        <f ca="1">IF(SUBTOTAL(3,Exts[CurVersion]),TODAY()-Exts[CurVersion],0)</f>
        <v>4163</v>
      </c>
      <c r="AA1107" s="69">
        <f>IF(Exts[cTB52]=DATE(2099,1,1), 0, Exts[cTB52]-$AA$6)</f>
        <v>0</v>
      </c>
      <c r="AB1107" s="69">
        <f>IF(Exts[[#This Row],[cTB60]]=DATE(2099,1,1), 0, Exts[[#This Row],[cTB60]]-$AA$7)</f>
        <v>0</v>
      </c>
      <c r="AC1107" s="69">
        <f>IF(Exts[[#This Row],[cTB68]]=DATE(2099,1,1), 0, Exts[[#This Row],[cTB68]]-$AA$8)</f>
        <v>0</v>
      </c>
      <c r="AD1107" s="70">
        <f t="shared" si="35"/>
        <v>1089</v>
      </c>
      <c r="AE1107" s="70"/>
      <c r="AF1107" s="70">
        <f>IF(Exts[[#This Row],[OID]], INDEX( Exts[], MATCH(Exts[[#This Row],[OID]],Exts[ID],0), MATCH("avgusers", Exts[#Headers],0) )+1, Exts[[#This Row],[avgusers]])</f>
        <v>0</v>
      </c>
      <c r="AG1107" s="70"/>
      <c r="AH1107" s="70"/>
      <c r="AI1107" s="70"/>
    </row>
    <row r="1108" spans="1:35" x14ac:dyDescent="0.35">
      <c r="A1108" s="72">
        <v>2843</v>
      </c>
      <c r="B1108" s="72" t="s">
        <v>2065</v>
      </c>
      <c r="C1108" s="72">
        <v>0</v>
      </c>
      <c r="D1108" s="72">
        <v>21</v>
      </c>
      <c r="E1108" s="68">
        <v>39223</v>
      </c>
      <c r="F1108" s="72">
        <v>2</v>
      </c>
      <c r="G1108" s="72">
        <v>2</v>
      </c>
      <c r="H1108" s="72">
        <v>0</v>
      </c>
      <c r="I1108" s="72">
        <v>1</v>
      </c>
      <c r="J1108" s="72" t="s">
        <v>2066</v>
      </c>
      <c r="K1108" s="72">
        <v>3362</v>
      </c>
      <c r="L1108" s="72"/>
      <c r="M1108" s="72"/>
      <c r="N1108" s="68">
        <v>72686</v>
      </c>
      <c r="O1108" s="68">
        <v>72686</v>
      </c>
      <c r="P1108" s="68">
        <v>72686</v>
      </c>
      <c r="Q1108" s="68">
        <v>72686</v>
      </c>
      <c r="R1108" s="72" t="s">
        <v>5158</v>
      </c>
      <c r="S1108" s="72" t="s">
        <v>3058</v>
      </c>
      <c r="T1108" s="70">
        <f>IF(Exts[cTB52]=DATE(2099,1,1), 0, IF(Exts[minV]&gt;52, 1, 2))</f>
        <v>0</v>
      </c>
      <c r="U1108" s="69">
        <f t="shared" ref="U1108:U1171" si="36">IF(AND($F1108&lt;=58,$G1108&gt;=58),1,0)</f>
        <v>0</v>
      </c>
      <c r="V1108" s="69">
        <f>IF(Exts[cTB60]=DATE(2099,1,1), 0, IF(Exts[minV]&gt;60.9, 1, 2))</f>
        <v>0</v>
      </c>
      <c r="W1108" s="70">
        <f>IF(Exts[cTB61-67]=DATE(2099,1,1), 0, IF(Exts[minV]&gt;67.9, 1, 2))</f>
        <v>0</v>
      </c>
      <c r="X1108" s="70">
        <f>IF( OR( Exts[cTB68]=DATE(2099,1,1), Exts[Mext]=0 ), 0, IF( OR( Exts[maxV]&lt;68, Exts[minV]&gt;68 ), 2, 3)  )</f>
        <v>0</v>
      </c>
      <c r="Y1108" s="71">
        <f>IF(SUBTOTAL(3,Exts[avgusers]),Exts[avgusers],0)</f>
        <v>0</v>
      </c>
      <c r="Z1108" s="69">
        <f ca="1">IF(SUBTOTAL(3,Exts[CurVersion]),TODAY()-Exts[CurVersion],0)</f>
        <v>4502</v>
      </c>
      <c r="AA1108" s="69">
        <f>IF(Exts[cTB52]=DATE(2099,1,1), 0, Exts[cTB52]-$AA$6)</f>
        <v>0</v>
      </c>
      <c r="AB1108" s="69">
        <f>IF(Exts[[#This Row],[cTB60]]=DATE(2099,1,1), 0, Exts[[#This Row],[cTB60]]-$AA$7)</f>
        <v>0</v>
      </c>
      <c r="AC1108" s="69">
        <f>IF(Exts[[#This Row],[cTB68]]=DATE(2099,1,1), 0, Exts[[#This Row],[cTB68]]-$AA$8)</f>
        <v>0</v>
      </c>
      <c r="AD1108" s="70">
        <f t="shared" ref="AD1108:AD1171" si="37">ROW()-18</f>
        <v>1090</v>
      </c>
      <c r="AE1108" s="70"/>
      <c r="AF1108" s="70">
        <f>IF(Exts[[#This Row],[OID]], INDEX( Exts[], MATCH(Exts[[#This Row],[OID]],Exts[ID],0), MATCH("avgusers", Exts[#Headers],0) )+1, Exts[[#This Row],[avgusers]])</f>
        <v>0</v>
      </c>
      <c r="AG1108" s="70"/>
      <c r="AH1108" s="70"/>
      <c r="AI1108" s="70"/>
    </row>
    <row r="1109" spans="1:35" x14ac:dyDescent="0.35">
      <c r="A1109" s="72">
        <v>2913</v>
      </c>
      <c r="B1109" s="72" t="s">
        <v>2226</v>
      </c>
      <c r="C1109" s="72">
        <v>0</v>
      </c>
      <c r="D1109" s="72">
        <v>21</v>
      </c>
      <c r="E1109" s="68">
        <v>39198</v>
      </c>
      <c r="F1109" s="72">
        <v>1.5</v>
      </c>
      <c r="G1109" s="72">
        <v>3</v>
      </c>
      <c r="H1109" s="72">
        <v>0</v>
      </c>
      <c r="I1109" s="72">
        <v>1</v>
      </c>
      <c r="J1109" s="72" t="s">
        <v>2227</v>
      </c>
      <c r="K1109" s="72">
        <v>30286</v>
      </c>
      <c r="L1109" s="72"/>
      <c r="M1109" s="72"/>
      <c r="N1109" s="68">
        <v>72686</v>
      </c>
      <c r="O1109" s="68">
        <v>72686</v>
      </c>
      <c r="P1109" s="68">
        <v>72686</v>
      </c>
      <c r="Q1109" s="68">
        <v>72686</v>
      </c>
      <c r="R1109" s="72" t="s">
        <v>5164</v>
      </c>
      <c r="S1109" s="72" t="s">
        <v>3058</v>
      </c>
      <c r="T1109" s="70">
        <f>IF(Exts[cTB52]=DATE(2099,1,1), 0, IF(Exts[minV]&gt;52, 1, 2))</f>
        <v>0</v>
      </c>
      <c r="U1109" s="69">
        <f t="shared" si="36"/>
        <v>0</v>
      </c>
      <c r="V1109" s="69">
        <f>IF(Exts[cTB60]=DATE(2099,1,1), 0, IF(Exts[minV]&gt;60.9, 1, 2))</f>
        <v>0</v>
      </c>
      <c r="W1109" s="70">
        <f>IF(Exts[cTB61-67]=DATE(2099,1,1), 0, IF(Exts[minV]&gt;67.9, 1, 2))</f>
        <v>0</v>
      </c>
      <c r="X1109" s="70">
        <f>IF( OR( Exts[cTB68]=DATE(2099,1,1), Exts[Mext]=0 ), 0, IF( OR( Exts[maxV]&lt;68, Exts[minV]&gt;68 ), 2, 3)  )</f>
        <v>0</v>
      </c>
      <c r="Y1109" s="71">
        <f>IF(SUBTOTAL(3,Exts[avgusers]),Exts[avgusers],0)</f>
        <v>0</v>
      </c>
      <c r="Z1109" s="69">
        <f ca="1">IF(SUBTOTAL(3,Exts[CurVersion]),TODAY()-Exts[CurVersion],0)</f>
        <v>4527</v>
      </c>
      <c r="AA1109" s="69">
        <f>IF(Exts[cTB52]=DATE(2099,1,1), 0, Exts[cTB52]-$AA$6)</f>
        <v>0</v>
      </c>
      <c r="AB1109" s="69">
        <f>IF(Exts[[#This Row],[cTB60]]=DATE(2099,1,1), 0, Exts[[#This Row],[cTB60]]-$AA$7)</f>
        <v>0</v>
      </c>
      <c r="AC1109" s="69">
        <f>IF(Exts[[#This Row],[cTB68]]=DATE(2099,1,1), 0, Exts[[#This Row],[cTB68]]-$AA$8)</f>
        <v>0</v>
      </c>
      <c r="AD1109" s="70">
        <f t="shared" si="37"/>
        <v>1091</v>
      </c>
      <c r="AE1109" s="70"/>
      <c r="AF1109" s="70">
        <f>IF(Exts[[#This Row],[OID]], INDEX( Exts[], MATCH(Exts[[#This Row],[OID]],Exts[ID],0), MATCH("avgusers", Exts[#Headers],0) )+1, Exts[[#This Row],[avgusers]])</f>
        <v>0</v>
      </c>
      <c r="AG1109" s="70"/>
      <c r="AH1109" s="70"/>
      <c r="AI1109" s="70"/>
    </row>
    <row r="1110" spans="1:35" x14ac:dyDescent="0.35">
      <c r="A1110" s="72">
        <v>2969</v>
      </c>
      <c r="B1110" s="72" t="s">
        <v>2183</v>
      </c>
      <c r="C1110" s="72">
        <v>0</v>
      </c>
      <c r="D1110" s="72">
        <v>21</v>
      </c>
      <c r="E1110" s="68">
        <v>39236</v>
      </c>
      <c r="F1110" s="72">
        <v>1.5</v>
      </c>
      <c r="G1110" s="72">
        <v>2</v>
      </c>
      <c r="H1110" s="72">
        <v>0</v>
      </c>
      <c r="I1110" s="72">
        <v>1</v>
      </c>
      <c r="J1110" s="72" t="s">
        <v>2184</v>
      </c>
      <c r="K1110" s="72">
        <v>31520</v>
      </c>
      <c r="L1110" s="72"/>
      <c r="M1110" s="72"/>
      <c r="N1110" s="68">
        <v>72686</v>
      </c>
      <c r="O1110" s="68">
        <v>72686</v>
      </c>
      <c r="P1110" s="68">
        <v>72686</v>
      </c>
      <c r="Q1110" s="68">
        <v>72686</v>
      </c>
      <c r="R1110" s="72" t="s">
        <v>5166</v>
      </c>
      <c r="S1110" s="72" t="s">
        <v>3058</v>
      </c>
      <c r="T1110" s="70">
        <f>IF(Exts[cTB52]=DATE(2099,1,1), 0, IF(Exts[minV]&gt;52, 1, 2))</f>
        <v>0</v>
      </c>
      <c r="U1110" s="69">
        <f t="shared" si="36"/>
        <v>0</v>
      </c>
      <c r="V1110" s="69">
        <f>IF(Exts[cTB60]=DATE(2099,1,1), 0, IF(Exts[minV]&gt;60.9, 1, 2))</f>
        <v>0</v>
      </c>
      <c r="W1110" s="70">
        <f>IF(Exts[cTB61-67]=DATE(2099,1,1), 0, IF(Exts[minV]&gt;67.9, 1, 2))</f>
        <v>0</v>
      </c>
      <c r="X1110" s="70">
        <f>IF( OR( Exts[cTB68]=DATE(2099,1,1), Exts[Mext]=0 ), 0, IF( OR( Exts[maxV]&lt;68, Exts[minV]&gt;68 ), 2, 3)  )</f>
        <v>0</v>
      </c>
      <c r="Y1110" s="71">
        <f>IF(SUBTOTAL(3,Exts[avgusers]),Exts[avgusers],0)</f>
        <v>0</v>
      </c>
      <c r="Z1110" s="69">
        <f ca="1">IF(SUBTOTAL(3,Exts[CurVersion]),TODAY()-Exts[CurVersion],0)</f>
        <v>4489</v>
      </c>
      <c r="AA1110" s="69">
        <f>IF(Exts[cTB52]=DATE(2099,1,1), 0, Exts[cTB52]-$AA$6)</f>
        <v>0</v>
      </c>
      <c r="AB1110" s="69">
        <f>IF(Exts[[#This Row],[cTB60]]=DATE(2099,1,1), 0, Exts[[#This Row],[cTB60]]-$AA$7)</f>
        <v>0</v>
      </c>
      <c r="AC1110" s="69">
        <f>IF(Exts[[#This Row],[cTB68]]=DATE(2099,1,1), 0, Exts[[#This Row],[cTB68]]-$AA$8)</f>
        <v>0</v>
      </c>
      <c r="AD1110" s="70">
        <f t="shared" si="37"/>
        <v>1092</v>
      </c>
      <c r="AE1110" s="70"/>
      <c r="AF1110" s="70">
        <f>IF(Exts[[#This Row],[OID]], INDEX( Exts[], MATCH(Exts[[#This Row],[OID]],Exts[ID],0), MATCH("avgusers", Exts[#Headers],0) )+1, Exts[[#This Row],[avgusers]])</f>
        <v>0</v>
      </c>
      <c r="AG1110" s="70"/>
      <c r="AH1110" s="70"/>
      <c r="AI1110" s="70"/>
    </row>
    <row r="1111" spans="1:35" x14ac:dyDescent="0.35">
      <c r="A1111" s="72">
        <v>2983</v>
      </c>
      <c r="B1111" s="72" t="s">
        <v>1927</v>
      </c>
      <c r="C1111" s="72">
        <v>0</v>
      </c>
      <c r="D1111" s="72">
        <v>22</v>
      </c>
      <c r="E1111" s="68">
        <v>39146</v>
      </c>
      <c r="F1111" s="72">
        <v>1.5</v>
      </c>
      <c r="G1111" s="72">
        <v>1.5</v>
      </c>
      <c r="H1111" s="72">
        <v>0</v>
      </c>
      <c r="I1111" s="72">
        <v>1</v>
      </c>
      <c r="J1111" s="72" t="s">
        <v>1928</v>
      </c>
      <c r="K1111" s="72">
        <v>31927</v>
      </c>
      <c r="L1111" s="72"/>
      <c r="M1111" s="72"/>
      <c r="N1111" s="68">
        <v>72686</v>
      </c>
      <c r="O1111" s="68">
        <v>72686</v>
      </c>
      <c r="P1111" s="68">
        <v>72686</v>
      </c>
      <c r="Q1111" s="68">
        <v>72686</v>
      </c>
      <c r="R1111" s="72" t="s">
        <v>5167</v>
      </c>
      <c r="S1111" s="72" t="s">
        <v>3058</v>
      </c>
      <c r="T1111" s="70">
        <f>IF(Exts[cTB52]=DATE(2099,1,1), 0, IF(Exts[minV]&gt;52, 1, 2))</f>
        <v>0</v>
      </c>
      <c r="U1111" s="69">
        <f t="shared" si="36"/>
        <v>0</v>
      </c>
      <c r="V1111" s="69">
        <f>IF(Exts[cTB60]=DATE(2099,1,1), 0, IF(Exts[minV]&gt;60.9, 1, 2))</f>
        <v>0</v>
      </c>
      <c r="W1111" s="70">
        <f>IF(Exts[cTB61-67]=DATE(2099,1,1), 0, IF(Exts[minV]&gt;67.9, 1, 2))</f>
        <v>0</v>
      </c>
      <c r="X1111" s="70">
        <f>IF( OR( Exts[cTB68]=DATE(2099,1,1), Exts[Mext]=0 ), 0, IF( OR( Exts[maxV]&lt;68, Exts[minV]&gt;68 ), 2, 3)  )</f>
        <v>0</v>
      </c>
      <c r="Y1111" s="71">
        <f>IF(SUBTOTAL(3,Exts[avgusers]),Exts[avgusers],0)</f>
        <v>0</v>
      </c>
      <c r="Z1111" s="69">
        <f ca="1">IF(SUBTOTAL(3,Exts[CurVersion]),TODAY()-Exts[CurVersion],0)</f>
        <v>4579</v>
      </c>
      <c r="AA1111" s="69">
        <f>IF(Exts[cTB52]=DATE(2099,1,1), 0, Exts[cTB52]-$AA$6)</f>
        <v>0</v>
      </c>
      <c r="AB1111" s="69">
        <f>IF(Exts[[#This Row],[cTB60]]=DATE(2099,1,1), 0, Exts[[#This Row],[cTB60]]-$AA$7)</f>
        <v>0</v>
      </c>
      <c r="AC1111" s="69">
        <f>IF(Exts[[#This Row],[cTB68]]=DATE(2099,1,1), 0, Exts[[#This Row],[cTB68]]-$AA$8)</f>
        <v>0</v>
      </c>
      <c r="AD1111" s="70">
        <f t="shared" si="37"/>
        <v>1093</v>
      </c>
      <c r="AE1111" s="70"/>
      <c r="AF1111" s="70">
        <f>IF(Exts[[#This Row],[OID]], INDEX( Exts[], MATCH(Exts[[#This Row],[OID]],Exts[ID],0), MATCH("avgusers", Exts[#Headers],0) )+1, Exts[[#This Row],[avgusers]])</f>
        <v>0</v>
      </c>
      <c r="AG1111" s="70"/>
      <c r="AH1111" s="70"/>
      <c r="AI1111" s="70"/>
    </row>
    <row r="1112" spans="1:35" x14ac:dyDescent="0.35">
      <c r="A1112" s="72">
        <v>2994</v>
      </c>
      <c r="B1112" s="72" t="s">
        <v>1726</v>
      </c>
      <c r="C1112" s="72">
        <v>0</v>
      </c>
      <c r="D1112" s="72">
        <v>37</v>
      </c>
      <c r="E1112" s="68">
        <v>40556</v>
      </c>
      <c r="F1112" s="72">
        <v>1.5</v>
      </c>
      <c r="G1112" s="72">
        <v>17</v>
      </c>
      <c r="H1112" s="72">
        <v>0</v>
      </c>
      <c r="I1112" s="72">
        <v>3</v>
      </c>
      <c r="J1112" s="72" t="s">
        <v>1727</v>
      </c>
      <c r="K1112" s="72">
        <v>416</v>
      </c>
      <c r="L1112" s="72">
        <v>1430</v>
      </c>
      <c r="M1112" s="72">
        <v>54842</v>
      </c>
      <c r="N1112" s="68">
        <v>72686</v>
      </c>
      <c r="O1112" s="68">
        <v>72686</v>
      </c>
      <c r="P1112" s="68">
        <v>72686</v>
      </c>
      <c r="Q1112" s="68">
        <v>72686</v>
      </c>
      <c r="R1112" s="72" t="s">
        <v>5168</v>
      </c>
      <c r="S1112" s="72" t="s">
        <v>5169</v>
      </c>
      <c r="T1112" s="70">
        <f>IF(Exts[cTB52]=DATE(2099,1,1), 0, IF(Exts[minV]&gt;52, 1, 2))</f>
        <v>0</v>
      </c>
      <c r="U1112" s="69">
        <f t="shared" si="36"/>
        <v>0</v>
      </c>
      <c r="V1112" s="69">
        <f>IF(Exts[cTB60]=DATE(2099,1,1), 0, IF(Exts[minV]&gt;60.9, 1, 2))</f>
        <v>0</v>
      </c>
      <c r="W1112" s="70">
        <f>IF(Exts[cTB61-67]=DATE(2099,1,1), 0, IF(Exts[minV]&gt;67.9, 1, 2))</f>
        <v>0</v>
      </c>
      <c r="X1112" s="70">
        <f>IF( OR( Exts[cTB68]=DATE(2099,1,1), Exts[Mext]=0 ), 0, IF( OR( Exts[maxV]&lt;68, Exts[minV]&gt;68 ), 2, 3)  )</f>
        <v>0</v>
      </c>
      <c r="Y1112" s="71">
        <f>IF(SUBTOTAL(3,Exts[avgusers]),Exts[avgusers],0)</f>
        <v>0</v>
      </c>
      <c r="Z1112" s="69">
        <f ca="1">IF(SUBTOTAL(3,Exts[CurVersion]),TODAY()-Exts[CurVersion],0)</f>
        <v>3169</v>
      </c>
      <c r="AA1112" s="69">
        <f>IF(Exts[cTB52]=DATE(2099,1,1), 0, Exts[cTB52]-$AA$6)</f>
        <v>0</v>
      </c>
      <c r="AB1112" s="69">
        <f>IF(Exts[[#This Row],[cTB60]]=DATE(2099,1,1), 0, Exts[[#This Row],[cTB60]]-$AA$7)</f>
        <v>0</v>
      </c>
      <c r="AC1112" s="69">
        <f>IF(Exts[[#This Row],[cTB68]]=DATE(2099,1,1), 0, Exts[[#This Row],[cTB68]]-$AA$8)</f>
        <v>0</v>
      </c>
      <c r="AD1112" s="70">
        <f t="shared" si="37"/>
        <v>1094</v>
      </c>
      <c r="AE1112" s="70"/>
      <c r="AF1112" s="70">
        <f>IF(Exts[[#This Row],[OID]], INDEX( Exts[], MATCH(Exts[[#This Row],[OID]],Exts[ID],0), MATCH("avgusers", Exts[#Headers],0) )+1, Exts[[#This Row],[avgusers]])</f>
        <v>0</v>
      </c>
      <c r="AG1112" s="70"/>
      <c r="AH1112" s="70"/>
      <c r="AI1112" s="70"/>
    </row>
    <row r="1113" spans="1:35" x14ac:dyDescent="0.35">
      <c r="A1113" s="72">
        <v>3002</v>
      </c>
      <c r="B1113" s="72" t="s">
        <v>773</v>
      </c>
      <c r="C1113" s="72">
        <v>0</v>
      </c>
      <c r="D1113" s="72">
        <v>73</v>
      </c>
      <c r="E1113" s="68">
        <v>39987</v>
      </c>
      <c r="F1113" s="72">
        <v>1</v>
      </c>
      <c r="G1113" s="72">
        <v>3</v>
      </c>
      <c r="H1113" s="72">
        <v>0</v>
      </c>
      <c r="I1113" s="72">
        <v>1</v>
      </c>
      <c r="J1113" s="72" t="s">
        <v>393</v>
      </c>
      <c r="K1113" s="72">
        <v>31185</v>
      </c>
      <c r="L1113" s="72"/>
      <c r="M1113" s="72"/>
      <c r="N1113" s="68">
        <v>72686</v>
      </c>
      <c r="O1113" s="68">
        <v>72686</v>
      </c>
      <c r="P1113" s="68">
        <v>72686</v>
      </c>
      <c r="Q1113" s="68">
        <v>72686</v>
      </c>
      <c r="R1113" s="72" t="s">
        <v>5172</v>
      </c>
      <c r="S1113" s="72" t="s">
        <v>5173</v>
      </c>
      <c r="T1113" s="70">
        <f>IF(Exts[cTB52]=DATE(2099,1,1), 0, IF(Exts[minV]&gt;52, 1, 2))</f>
        <v>0</v>
      </c>
      <c r="U1113" s="69">
        <f t="shared" si="36"/>
        <v>0</v>
      </c>
      <c r="V1113" s="69">
        <f>IF(Exts[cTB60]=DATE(2099,1,1), 0, IF(Exts[minV]&gt;60.9, 1, 2))</f>
        <v>0</v>
      </c>
      <c r="W1113" s="70">
        <f>IF(Exts[cTB61-67]=DATE(2099,1,1), 0, IF(Exts[minV]&gt;67.9, 1, 2))</f>
        <v>0</v>
      </c>
      <c r="X1113" s="70">
        <f>IF( OR( Exts[cTB68]=DATE(2099,1,1), Exts[Mext]=0 ), 0, IF( OR( Exts[maxV]&lt;68, Exts[minV]&gt;68 ), 2, 3)  )</f>
        <v>0</v>
      </c>
      <c r="Y1113" s="71">
        <f>IF(SUBTOTAL(3,Exts[avgusers]),Exts[avgusers],0)</f>
        <v>0</v>
      </c>
      <c r="Z1113" s="69">
        <f ca="1">IF(SUBTOTAL(3,Exts[CurVersion]),TODAY()-Exts[CurVersion],0)</f>
        <v>3738</v>
      </c>
      <c r="AA1113" s="69">
        <f>IF(Exts[cTB52]=DATE(2099,1,1), 0, Exts[cTB52]-$AA$6)</f>
        <v>0</v>
      </c>
      <c r="AB1113" s="69">
        <f>IF(Exts[[#This Row],[cTB60]]=DATE(2099,1,1), 0, Exts[[#This Row],[cTB60]]-$AA$7)</f>
        <v>0</v>
      </c>
      <c r="AC1113" s="69">
        <f>IF(Exts[[#This Row],[cTB68]]=DATE(2099,1,1), 0, Exts[[#This Row],[cTB68]]-$AA$8)</f>
        <v>0</v>
      </c>
      <c r="AD1113" s="70">
        <f t="shared" si="37"/>
        <v>1095</v>
      </c>
      <c r="AE1113" s="70"/>
      <c r="AF1113" s="70">
        <f>IF(Exts[[#This Row],[OID]], INDEX( Exts[], MATCH(Exts[[#This Row],[OID]],Exts[ID],0), MATCH("avgusers", Exts[#Headers],0) )+1, Exts[[#This Row],[avgusers]])</f>
        <v>0</v>
      </c>
      <c r="AG1113" s="70"/>
      <c r="AH1113" s="70"/>
      <c r="AI1113" s="70"/>
    </row>
    <row r="1114" spans="1:35" x14ac:dyDescent="0.35">
      <c r="A1114" s="72">
        <v>3033</v>
      </c>
      <c r="B1114" s="72" t="s">
        <v>1996</v>
      </c>
      <c r="C1114" s="72">
        <v>0</v>
      </c>
      <c r="D1114" s="72">
        <v>22</v>
      </c>
      <c r="E1114" s="68">
        <v>39155</v>
      </c>
      <c r="F1114" s="72">
        <v>1.5</v>
      </c>
      <c r="G1114" s="72">
        <v>2</v>
      </c>
      <c r="H1114" s="72">
        <v>0</v>
      </c>
      <c r="I1114" s="72">
        <v>1</v>
      </c>
      <c r="J1114" s="72" t="s">
        <v>888</v>
      </c>
      <c r="K1114" s="72">
        <v>9337</v>
      </c>
      <c r="L1114" s="72"/>
      <c r="M1114" s="72"/>
      <c r="N1114" s="68">
        <v>72686</v>
      </c>
      <c r="O1114" s="68">
        <v>72686</v>
      </c>
      <c r="P1114" s="68">
        <v>72686</v>
      </c>
      <c r="Q1114" s="68">
        <v>72686</v>
      </c>
      <c r="R1114" s="72" t="s">
        <v>5174</v>
      </c>
      <c r="S1114" s="72" t="s">
        <v>3058</v>
      </c>
      <c r="T1114" s="70">
        <f>IF(Exts[cTB52]=DATE(2099,1,1), 0, IF(Exts[minV]&gt;52, 1, 2))</f>
        <v>0</v>
      </c>
      <c r="U1114" s="69">
        <f t="shared" si="36"/>
        <v>0</v>
      </c>
      <c r="V1114" s="69">
        <f>IF(Exts[cTB60]=DATE(2099,1,1), 0, IF(Exts[minV]&gt;60.9, 1, 2))</f>
        <v>0</v>
      </c>
      <c r="W1114" s="70">
        <f>IF(Exts[cTB61-67]=DATE(2099,1,1), 0, IF(Exts[minV]&gt;67.9, 1, 2))</f>
        <v>0</v>
      </c>
      <c r="X1114" s="70">
        <f>IF( OR( Exts[cTB68]=DATE(2099,1,1), Exts[Mext]=0 ), 0, IF( OR( Exts[maxV]&lt;68, Exts[minV]&gt;68 ), 2, 3)  )</f>
        <v>0</v>
      </c>
      <c r="Y1114" s="71">
        <f>IF(SUBTOTAL(3,Exts[avgusers]),Exts[avgusers],0)</f>
        <v>0</v>
      </c>
      <c r="Z1114" s="69">
        <f ca="1">IF(SUBTOTAL(3,Exts[CurVersion]),TODAY()-Exts[CurVersion],0)</f>
        <v>4570</v>
      </c>
      <c r="AA1114" s="69">
        <f>IF(Exts[cTB52]=DATE(2099,1,1), 0, Exts[cTB52]-$AA$6)</f>
        <v>0</v>
      </c>
      <c r="AB1114" s="69">
        <f>IF(Exts[[#This Row],[cTB60]]=DATE(2099,1,1), 0, Exts[[#This Row],[cTB60]]-$AA$7)</f>
        <v>0</v>
      </c>
      <c r="AC1114" s="69">
        <f>IF(Exts[[#This Row],[cTB68]]=DATE(2099,1,1), 0, Exts[[#This Row],[cTB68]]-$AA$8)</f>
        <v>0</v>
      </c>
      <c r="AD1114" s="70">
        <f t="shared" si="37"/>
        <v>1096</v>
      </c>
      <c r="AE1114" s="70"/>
      <c r="AF1114" s="70">
        <f>IF(Exts[[#This Row],[OID]], INDEX( Exts[], MATCH(Exts[[#This Row],[OID]],Exts[ID],0), MATCH("avgusers", Exts[#Headers],0) )+1, Exts[[#This Row],[avgusers]])</f>
        <v>0</v>
      </c>
      <c r="AG1114" s="70"/>
      <c r="AH1114" s="70"/>
      <c r="AI1114" s="70"/>
    </row>
    <row r="1115" spans="1:35" x14ac:dyDescent="0.35">
      <c r="A1115" s="72">
        <v>3225</v>
      </c>
      <c r="B1115" s="72" t="s">
        <v>2173</v>
      </c>
      <c r="C1115" s="72">
        <v>0</v>
      </c>
      <c r="D1115" s="72">
        <v>22</v>
      </c>
      <c r="E1115" s="68">
        <v>39146</v>
      </c>
      <c r="F1115" s="72">
        <v>1.5</v>
      </c>
      <c r="G1115" s="72">
        <v>1.5</v>
      </c>
      <c r="H1115" s="72">
        <v>0</v>
      </c>
      <c r="I1115" s="72">
        <v>1</v>
      </c>
      <c r="J1115" s="72" t="s">
        <v>2174</v>
      </c>
      <c r="K1115" s="72">
        <v>39029</v>
      </c>
      <c r="L1115" s="72"/>
      <c r="M1115" s="72"/>
      <c r="N1115" s="68">
        <v>72686</v>
      </c>
      <c r="O1115" s="68">
        <v>72686</v>
      </c>
      <c r="P1115" s="68">
        <v>72686</v>
      </c>
      <c r="Q1115" s="68">
        <v>72686</v>
      </c>
      <c r="R1115" s="72" t="s">
        <v>5178</v>
      </c>
      <c r="S1115" s="72" t="s">
        <v>3058</v>
      </c>
      <c r="T1115" s="70">
        <f>IF(Exts[cTB52]=DATE(2099,1,1), 0, IF(Exts[minV]&gt;52, 1, 2))</f>
        <v>0</v>
      </c>
      <c r="U1115" s="69">
        <f t="shared" si="36"/>
        <v>0</v>
      </c>
      <c r="V1115" s="69">
        <f>IF(Exts[cTB60]=DATE(2099,1,1), 0, IF(Exts[minV]&gt;60.9, 1, 2))</f>
        <v>0</v>
      </c>
      <c r="W1115" s="70">
        <f>IF(Exts[cTB61-67]=DATE(2099,1,1), 0, IF(Exts[minV]&gt;67.9, 1, 2))</f>
        <v>0</v>
      </c>
      <c r="X1115" s="70">
        <f>IF( OR( Exts[cTB68]=DATE(2099,1,1), Exts[Mext]=0 ), 0, IF( OR( Exts[maxV]&lt;68, Exts[minV]&gt;68 ), 2, 3)  )</f>
        <v>0</v>
      </c>
      <c r="Y1115" s="71">
        <f>IF(SUBTOTAL(3,Exts[avgusers]),Exts[avgusers],0)</f>
        <v>0</v>
      </c>
      <c r="Z1115" s="69">
        <f ca="1">IF(SUBTOTAL(3,Exts[CurVersion]),TODAY()-Exts[CurVersion],0)</f>
        <v>4579</v>
      </c>
      <c r="AA1115" s="69">
        <f>IF(Exts[cTB52]=DATE(2099,1,1), 0, Exts[cTB52]-$AA$6)</f>
        <v>0</v>
      </c>
      <c r="AB1115" s="69">
        <f>IF(Exts[[#This Row],[cTB60]]=DATE(2099,1,1), 0, Exts[[#This Row],[cTB60]]-$AA$7)</f>
        <v>0</v>
      </c>
      <c r="AC1115" s="69">
        <f>IF(Exts[[#This Row],[cTB68]]=DATE(2099,1,1), 0, Exts[[#This Row],[cTB68]]-$AA$8)</f>
        <v>0</v>
      </c>
      <c r="AD1115" s="70">
        <f t="shared" si="37"/>
        <v>1097</v>
      </c>
      <c r="AE1115" s="70"/>
      <c r="AF1115" s="70">
        <f>IF(Exts[[#This Row],[OID]], INDEX( Exts[], MATCH(Exts[[#This Row],[OID]],Exts[ID],0), MATCH("avgusers", Exts[#Headers],0) )+1, Exts[[#This Row],[avgusers]])</f>
        <v>0</v>
      </c>
      <c r="AG1115" s="70"/>
      <c r="AH1115" s="70"/>
      <c r="AI1115" s="70"/>
    </row>
    <row r="1116" spans="1:35" x14ac:dyDescent="0.35">
      <c r="A1116" s="72">
        <v>3345</v>
      </c>
      <c r="B1116" s="72" t="s">
        <v>1869</v>
      </c>
      <c r="C1116" s="72">
        <v>0</v>
      </c>
      <c r="D1116" s="72">
        <v>23</v>
      </c>
      <c r="E1116" s="68">
        <v>39530</v>
      </c>
      <c r="F1116" s="72">
        <v>2</v>
      </c>
      <c r="G1116" s="72">
        <v>2</v>
      </c>
      <c r="H1116" s="72">
        <v>0</v>
      </c>
      <c r="I1116" s="72">
        <v>1</v>
      </c>
      <c r="J1116" s="72" t="s">
        <v>1870</v>
      </c>
      <c r="K1116" s="72">
        <v>43362</v>
      </c>
      <c r="L1116" s="72"/>
      <c r="M1116" s="72"/>
      <c r="N1116" s="68">
        <v>72686</v>
      </c>
      <c r="O1116" s="68">
        <v>72686</v>
      </c>
      <c r="P1116" s="68">
        <v>72686</v>
      </c>
      <c r="Q1116" s="68">
        <v>72686</v>
      </c>
      <c r="R1116" s="72" t="s">
        <v>5181</v>
      </c>
      <c r="S1116" s="72" t="s">
        <v>3058</v>
      </c>
      <c r="T1116" s="70">
        <f>IF(Exts[cTB52]=DATE(2099,1,1), 0, IF(Exts[minV]&gt;52, 1, 2))</f>
        <v>0</v>
      </c>
      <c r="U1116" s="69">
        <f t="shared" si="36"/>
        <v>0</v>
      </c>
      <c r="V1116" s="69">
        <f>IF(Exts[cTB60]=DATE(2099,1,1), 0, IF(Exts[minV]&gt;60.9, 1, 2))</f>
        <v>0</v>
      </c>
      <c r="W1116" s="70">
        <f>IF(Exts[cTB61-67]=DATE(2099,1,1), 0, IF(Exts[minV]&gt;67.9, 1, 2))</f>
        <v>0</v>
      </c>
      <c r="X1116" s="70">
        <f>IF( OR( Exts[cTB68]=DATE(2099,1,1), Exts[Mext]=0 ), 0, IF( OR( Exts[maxV]&lt;68, Exts[minV]&gt;68 ), 2, 3)  )</f>
        <v>0</v>
      </c>
      <c r="Y1116" s="71">
        <f>IF(SUBTOTAL(3,Exts[avgusers]),Exts[avgusers],0)</f>
        <v>0</v>
      </c>
      <c r="Z1116" s="69">
        <f ca="1">IF(SUBTOTAL(3,Exts[CurVersion]),TODAY()-Exts[CurVersion],0)</f>
        <v>4195</v>
      </c>
      <c r="AA1116" s="69">
        <f>IF(Exts[cTB52]=DATE(2099,1,1), 0, Exts[cTB52]-$AA$6)</f>
        <v>0</v>
      </c>
      <c r="AB1116" s="69">
        <f>IF(Exts[[#This Row],[cTB60]]=DATE(2099,1,1), 0, Exts[[#This Row],[cTB60]]-$AA$7)</f>
        <v>0</v>
      </c>
      <c r="AC1116" s="69">
        <f>IF(Exts[[#This Row],[cTB68]]=DATE(2099,1,1), 0, Exts[[#This Row],[cTB68]]-$AA$8)</f>
        <v>0</v>
      </c>
      <c r="AD1116" s="70">
        <f t="shared" si="37"/>
        <v>1098</v>
      </c>
      <c r="AE1116" s="70"/>
      <c r="AF1116" s="70">
        <f>IF(Exts[[#This Row],[OID]], INDEX( Exts[], MATCH(Exts[[#This Row],[OID]],Exts[ID],0), MATCH("avgusers", Exts[#Headers],0) )+1, Exts[[#This Row],[avgusers]])</f>
        <v>0</v>
      </c>
      <c r="AG1116" s="70"/>
      <c r="AH1116" s="70"/>
      <c r="AI1116" s="70"/>
    </row>
    <row r="1117" spans="1:35" x14ac:dyDescent="0.35">
      <c r="A1117" s="72">
        <v>3376</v>
      </c>
      <c r="B1117" s="72" t="s">
        <v>1836</v>
      </c>
      <c r="C1117" s="72">
        <v>0</v>
      </c>
      <c r="D1117" s="72">
        <v>24</v>
      </c>
      <c r="E1117" s="68">
        <v>40401</v>
      </c>
      <c r="F1117" s="72">
        <v>3.1</v>
      </c>
      <c r="G1117" s="72">
        <v>3.1</v>
      </c>
      <c r="H1117" s="72">
        <v>0</v>
      </c>
      <c r="I1117" s="72">
        <v>1</v>
      </c>
      <c r="J1117" s="72" t="s">
        <v>1837</v>
      </c>
      <c r="K1117" s="72">
        <v>45045</v>
      </c>
      <c r="L1117" s="72"/>
      <c r="M1117" s="72"/>
      <c r="N1117" s="68">
        <v>72686</v>
      </c>
      <c r="O1117" s="68">
        <v>72686</v>
      </c>
      <c r="P1117" s="68">
        <v>72686</v>
      </c>
      <c r="Q1117" s="68">
        <v>72686</v>
      </c>
      <c r="R1117" s="72" t="s">
        <v>5182</v>
      </c>
      <c r="S1117" s="72" t="s">
        <v>3058</v>
      </c>
      <c r="T1117" s="70">
        <f>IF(Exts[cTB52]=DATE(2099,1,1), 0, IF(Exts[minV]&gt;52, 1, 2))</f>
        <v>0</v>
      </c>
      <c r="U1117" s="69">
        <f t="shared" si="36"/>
        <v>0</v>
      </c>
      <c r="V1117" s="69">
        <f>IF(Exts[cTB60]=DATE(2099,1,1), 0, IF(Exts[minV]&gt;60.9, 1, 2))</f>
        <v>0</v>
      </c>
      <c r="W1117" s="70">
        <f>IF(Exts[cTB61-67]=DATE(2099,1,1), 0, IF(Exts[minV]&gt;67.9, 1, 2))</f>
        <v>0</v>
      </c>
      <c r="X1117" s="70">
        <f>IF( OR( Exts[cTB68]=DATE(2099,1,1), Exts[Mext]=0 ), 0, IF( OR( Exts[maxV]&lt;68, Exts[minV]&gt;68 ), 2, 3)  )</f>
        <v>0</v>
      </c>
      <c r="Y1117" s="71">
        <f>IF(SUBTOTAL(3,Exts[avgusers]),Exts[avgusers],0)</f>
        <v>0</v>
      </c>
      <c r="Z1117" s="69">
        <f ca="1">IF(SUBTOTAL(3,Exts[CurVersion]),TODAY()-Exts[CurVersion],0)</f>
        <v>3324</v>
      </c>
      <c r="AA1117" s="69">
        <f>IF(Exts[cTB52]=DATE(2099,1,1), 0, Exts[cTB52]-$AA$6)</f>
        <v>0</v>
      </c>
      <c r="AB1117" s="69">
        <f>IF(Exts[[#This Row],[cTB60]]=DATE(2099,1,1), 0, Exts[[#This Row],[cTB60]]-$AA$7)</f>
        <v>0</v>
      </c>
      <c r="AC1117" s="69">
        <f>IF(Exts[[#This Row],[cTB68]]=DATE(2099,1,1), 0, Exts[[#This Row],[cTB68]]-$AA$8)</f>
        <v>0</v>
      </c>
      <c r="AD1117" s="70">
        <f t="shared" si="37"/>
        <v>1099</v>
      </c>
      <c r="AE1117" s="70"/>
      <c r="AF1117" s="70">
        <f>IF(Exts[[#This Row],[OID]], INDEX( Exts[], MATCH(Exts[[#This Row],[OID]],Exts[ID],0), MATCH("avgusers", Exts[#Headers],0) )+1, Exts[[#This Row],[avgusers]])</f>
        <v>0</v>
      </c>
      <c r="AG1117" s="70"/>
      <c r="AH1117" s="70"/>
      <c r="AI1117" s="70"/>
    </row>
    <row r="1118" spans="1:35" x14ac:dyDescent="0.35">
      <c r="A1118" s="72">
        <v>3399</v>
      </c>
      <c r="B1118" s="72" t="s">
        <v>2014</v>
      </c>
      <c r="C1118" s="72">
        <v>0</v>
      </c>
      <c r="D1118" s="72">
        <v>21</v>
      </c>
      <c r="E1118" s="68">
        <v>40043</v>
      </c>
      <c r="F1118" s="72">
        <v>1.5</v>
      </c>
      <c r="G1118" s="72">
        <v>2</v>
      </c>
      <c r="H1118" s="72">
        <v>0</v>
      </c>
      <c r="I1118" s="72">
        <v>1</v>
      </c>
      <c r="J1118" s="72" t="s">
        <v>2015</v>
      </c>
      <c r="K1118" s="72">
        <v>46078</v>
      </c>
      <c r="L1118" s="72"/>
      <c r="M1118" s="72"/>
      <c r="N1118" s="68">
        <v>72686</v>
      </c>
      <c r="O1118" s="68">
        <v>72686</v>
      </c>
      <c r="P1118" s="68">
        <v>72686</v>
      </c>
      <c r="Q1118" s="68">
        <v>72686</v>
      </c>
      <c r="R1118" s="72" t="s">
        <v>5183</v>
      </c>
      <c r="S1118" s="72" t="s">
        <v>5184</v>
      </c>
      <c r="T1118" s="70">
        <f>IF(Exts[cTB52]=DATE(2099,1,1), 0, IF(Exts[minV]&gt;52, 1, 2))</f>
        <v>0</v>
      </c>
      <c r="U1118" s="69">
        <f t="shared" si="36"/>
        <v>0</v>
      </c>
      <c r="V1118" s="69">
        <f>IF(Exts[cTB60]=DATE(2099,1,1), 0, IF(Exts[minV]&gt;60.9, 1, 2))</f>
        <v>0</v>
      </c>
      <c r="W1118" s="70">
        <f>IF(Exts[cTB61-67]=DATE(2099,1,1), 0, IF(Exts[minV]&gt;67.9, 1, 2))</f>
        <v>0</v>
      </c>
      <c r="X1118" s="70">
        <f>IF( OR( Exts[cTB68]=DATE(2099,1,1), Exts[Mext]=0 ), 0, IF( OR( Exts[maxV]&lt;68, Exts[minV]&gt;68 ), 2, 3)  )</f>
        <v>0</v>
      </c>
      <c r="Y1118" s="71">
        <f>IF(SUBTOTAL(3,Exts[avgusers]),Exts[avgusers],0)</f>
        <v>0</v>
      </c>
      <c r="Z1118" s="69">
        <f ca="1">IF(SUBTOTAL(3,Exts[CurVersion]),TODAY()-Exts[CurVersion],0)</f>
        <v>3682</v>
      </c>
      <c r="AA1118" s="69">
        <f>IF(Exts[cTB52]=DATE(2099,1,1), 0, Exts[cTB52]-$AA$6)</f>
        <v>0</v>
      </c>
      <c r="AB1118" s="69">
        <f>IF(Exts[[#This Row],[cTB60]]=DATE(2099,1,1), 0, Exts[[#This Row],[cTB60]]-$AA$7)</f>
        <v>0</v>
      </c>
      <c r="AC1118" s="69">
        <f>IF(Exts[[#This Row],[cTB68]]=DATE(2099,1,1), 0, Exts[[#This Row],[cTB68]]-$AA$8)</f>
        <v>0</v>
      </c>
      <c r="AD1118" s="70">
        <f t="shared" si="37"/>
        <v>1100</v>
      </c>
      <c r="AE1118" s="70"/>
      <c r="AF1118" s="70">
        <f>IF(Exts[[#This Row],[OID]], INDEX( Exts[], MATCH(Exts[[#This Row],[OID]],Exts[ID],0), MATCH("avgusers", Exts[#Headers],0) )+1, Exts[[#This Row],[avgusers]])</f>
        <v>0</v>
      </c>
      <c r="AG1118" s="70"/>
      <c r="AH1118" s="70"/>
      <c r="AI1118" s="70"/>
    </row>
    <row r="1119" spans="1:35" x14ac:dyDescent="0.35">
      <c r="A1119" s="72">
        <v>3421</v>
      </c>
      <c r="B1119" s="72" t="s">
        <v>1819</v>
      </c>
      <c r="C1119" s="72">
        <v>0</v>
      </c>
      <c r="D1119" s="72">
        <v>25</v>
      </c>
      <c r="E1119" s="68">
        <v>39146</v>
      </c>
      <c r="F1119" s="72">
        <v>1.5</v>
      </c>
      <c r="G1119" s="72">
        <v>2</v>
      </c>
      <c r="H1119" s="72">
        <v>0</v>
      </c>
      <c r="I1119" s="72">
        <v>1</v>
      </c>
      <c r="J1119" s="72" t="s">
        <v>1820</v>
      </c>
      <c r="K1119" s="72">
        <v>47282</v>
      </c>
      <c r="L1119" s="72"/>
      <c r="M1119" s="72"/>
      <c r="N1119" s="68">
        <v>72686</v>
      </c>
      <c r="O1119" s="68">
        <v>72686</v>
      </c>
      <c r="P1119" s="68">
        <v>72686</v>
      </c>
      <c r="Q1119" s="68">
        <v>72686</v>
      </c>
      <c r="R1119" s="72" t="s">
        <v>5186</v>
      </c>
      <c r="S1119" s="72" t="s">
        <v>3058</v>
      </c>
      <c r="T1119" s="70">
        <f>IF(Exts[cTB52]=DATE(2099,1,1), 0, IF(Exts[minV]&gt;52, 1, 2))</f>
        <v>0</v>
      </c>
      <c r="U1119" s="69">
        <f t="shared" si="36"/>
        <v>0</v>
      </c>
      <c r="V1119" s="69">
        <f>IF(Exts[cTB60]=DATE(2099,1,1), 0, IF(Exts[minV]&gt;60.9, 1, 2))</f>
        <v>0</v>
      </c>
      <c r="W1119" s="70">
        <f>IF(Exts[cTB61-67]=DATE(2099,1,1), 0, IF(Exts[minV]&gt;67.9, 1, 2))</f>
        <v>0</v>
      </c>
      <c r="X1119" s="70">
        <f>IF( OR( Exts[cTB68]=DATE(2099,1,1), Exts[Mext]=0 ), 0, IF( OR( Exts[maxV]&lt;68, Exts[minV]&gt;68 ), 2, 3)  )</f>
        <v>0</v>
      </c>
      <c r="Y1119" s="71">
        <f>IF(SUBTOTAL(3,Exts[avgusers]),Exts[avgusers],0)</f>
        <v>0</v>
      </c>
      <c r="Z1119" s="69">
        <f ca="1">IF(SUBTOTAL(3,Exts[CurVersion]),TODAY()-Exts[CurVersion],0)</f>
        <v>4579</v>
      </c>
      <c r="AA1119" s="69">
        <f>IF(Exts[cTB52]=DATE(2099,1,1), 0, Exts[cTB52]-$AA$6)</f>
        <v>0</v>
      </c>
      <c r="AB1119" s="69">
        <f>IF(Exts[[#This Row],[cTB60]]=DATE(2099,1,1), 0, Exts[[#This Row],[cTB60]]-$AA$7)</f>
        <v>0</v>
      </c>
      <c r="AC1119" s="69">
        <f>IF(Exts[[#This Row],[cTB68]]=DATE(2099,1,1), 0, Exts[[#This Row],[cTB68]]-$AA$8)</f>
        <v>0</v>
      </c>
      <c r="AD1119" s="70">
        <f t="shared" si="37"/>
        <v>1101</v>
      </c>
      <c r="AE1119" s="70"/>
      <c r="AF1119" s="70">
        <f>IF(Exts[[#This Row],[OID]], INDEX( Exts[], MATCH(Exts[[#This Row],[OID]],Exts[ID],0), MATCH("avgusers", Exts[#Headers],0) )+1, Exts[[#This Row],[avgusers]])</f>
        <v>0</v>
      </c>
      <c r="AG1119" s="70"/>
      <c r="AH1119" s="70"/>
      <c r="AI1119" s="70"/>
    </row>
    <row r="1120" spans="1:35" x14ac:dyDescent="0.35">
      <c r="A1120" s="72">
        <v>3452</v>
      </c>
      <c r="B1120" s="72" t="s">
        <v>1786</v>
      </c>
      <c r="C1120" s="72">
        <v>0</v>
      </c>
      <c r="D1120" s="72">
        <v>27</v>
      </c>
      <c r="E1120" s="68">
        <v>39146</v>
      </c>
      <c r="F1120" s="72">
        <v>1.5</v>
      </c>
      <c r="G1120" s="72">
        <v>1.5</v>
      </c>
      <c r="H1120" s="72">
        <v>0</v>
      </c>
      <c r="I1120" s="72">
        <v>1</v>
      </c>
      <c r="J1120" s="72" t="s">
        <v>1787</v>
      </c>
      <c r="K1120" s="72">
        <v>47845</v>
      </c>
      <c r="L1120" s="72"/>
      <c r="M1120" s="72"/>
      <c r="N1120" s="68">
        <v>72686</v>
      </c>
      <c r="O1120" s="68">
        <v>72686</v>
      </c>
      <c r="P1120" s="68">
        <v>72686</v>
      </c>
      <c r="Q1120" s="68">
        <v>72686</v>
      </c>
      <c r="R1120" s="72" t="s">
        <v>5190</v>
      </c>
      <c r="S1120" s="72" t="s">
        <v>3058</v>
      </c>
      <c r="T1120" s="70">
        <f>IF(Exts[cTB52]=DATE(2099,1,1), 0, IF(Exts[minV]&gt;52, 1, 2))</f>
        <v>0</v>
      </c>
      <c r="U1120" s="69">
        <f t="shared" si="36"/>
        <v>0</v>
      </c>
      <c r="V1120" s="69">
        <f>IF(Exts[cTB60]=DATE(2099,1,1), 0, IF(Exts[minV]&gt;60.9, 1, 2))</f>
        <v>0</v>
      </c>
      <c r="W1120" s="70">
        <f>IF(Exts[cTB61-67]=DATE(2099,1,1), 0, IF(Exts[minV]&gt;67.9, 1, 2))</f>
        <v>0</v>
      </c>
      <c r="X1120" s="70">
        <f>IF( OR( Exts[cTB68]=DATE(2099,1,1), Exts[Mext]=0 ), 0, IF( OR( Exts[maxV]&lt;68, Exts[minV]&gt;68 ), 2, 3)  )</f>
        <v>0</v>
      </c>
      <c r="Y1120" s="71">
        <f>IF(SUBTOTAL(3,Exts[avgusers]),Exts[avgusers],0)</f>
        <v>0</v>
      </c>
      <c r="Z1120" s="69">
        <f ca="1">IF(SUBTOTAL(3,Exts[CurVersion]),TODAY()-Exts[CurVersion],0)</f>
        <v>4579</v>
      </c>
      <c r="AA1120" s="69">
        <f>IF(Exts[cTB52]=DATE(2099,1,1), 0, Exts[cTB52]-$AA$6)</f>
        <v>0</v>
      </c>
      <c r="AB1120" s="69">
        <f>IF(Exts[[#This Row],[cTB60]]=DATE(2099,1,1), 0, Exts[[#This Row],[cTB60]]-$AA$7)</f>
        <v>0</v>
      </c>
      <c r="AC1120" s="69">
        <f>IF(Exts[[#This Row],[cTB68]]=DATE(2099,1,1), 0, Exts[[#This Row],[cTB68]]-$AA$8)</f>
        <v>0</v>
      </c>
      <c r="AD1120" s="70">
        <f t="shared" si="37"/>
        <v>1102</v>
      </c>
      <c r="AE1120" s="70"/>
      <c r="AF1120" s="70">
        <f>IF(Exts[[#This Row],[OID]], INDEX( Exts[], MATCH(Exts[[#This Row],[OID]],Exts[ID],0), MATCH("avgusers", Exts[#Headers],0) )+1, Exts[[#This Row],[avgusers]])</f>
        <v>0</v>
      </c>
      <c r="AG1120" s="70"/>
      <c r="AH1120" s="70"/>
      <c r="AI1120" s="70"/>
    </row>
    <row r="1121" spans="1:35" x14ac:dyDescent="0.35">
      <c r="A1121" s="72">
        <v>3464</v>
      </c>
      <c r="B1121" s="72" t="s">
        <v>1947</v>
      </c>
      <c r="C1121" s="72">
        <v>0</v>
      </c>
      <c r="D1121" s="72">
        <v>22</v>
      </c>
      <c r="E1121" s="68">
        <v>39240</v>
      </c>
      <c r="F1121" s="72">
        <v>1</v>
      </c>
      <c r="G1121" s="72">
        <v>2</v>
      </c>
      <c r="H1121" s="72">
        <v>0</v>
      </c>
      <c r="I1121" s="72">
        <v>1</v>
      </c>
      <c r="J1121" s="72" t="s">
        <v>1948</v>
      </c>
      <c r="K1121" s="72">
        <v>48893</v>
      </c>
      <c r="L1121" s="72"/>
      <c r="M1121" s="72"/>
      <c r="N1121" s="68">
        <v>72686</v>
      </c>
      <c r="O1121" s="68">
        <v>72686</v>
      </c>
      <c r="P1121" s="68">
        <v>72686</v>
      </c>
      <c r="Q1121" s="68">
        <v>72686</v>
      </c>
      <c r="R1121" s="72" t="s">
        <v>5191</v>
      </c>
      <c r="S1121" s="72" t="s">
        <v>3058</v>
      </c>
      <c r="T1121" s="70">
        <f>IF(Exts[cTB52]=DATE(2099,1,1), 0, IF(Exts[minV]&gt;52, 1, 2))</f>
        <v>0</v>
      </c>
      <c r="U1121" s="69">
        <f t="shared" si="36"/>
        <v>0</v>
      </c>
      <c r="V1121" s="69">
        <f>IF(Exts[cTB60]=DATE(2099,1,1), 0, IF(Exts[minV]&gt;60.9, 1, 2))</f>
        <v>0</v>
      </c>
      <c r="W1121" s="70">
        <f>IF(Exts[cTB61-67]=DATE(2099,1,1), 0, IF(Exts[minV]&gt;67.9, 1, 2))</f>
        <v>0</v>
      </c>
      <c r="X1121" s="70">
        <f>IF( OR( Exts[cTB68]=DATE(2099,1,1), Exts[Mext]=0 ), 0, IF( OR( Exts[maxV]&lt;68, Exts[minV]&gt;68 ), 2, 3)  )</f>
        <v>0</v>
      </c>
      <c r="Y1121" s="71">
        <f>IF(SUBTOTAL(3,Exts[avgusers]),Exts[avgusers],0)</f>
        <v>0</v>
      </c>
      <c r="Z1121" s="69">
        <f ca="1">IF(SUBTOTAL(3,Exts[CurVersion]),TODAY()-Exts[CurVersion],0)</f>
        <v>4485</v>
      </c>
      <c r="AA1121" s="69">
        <f>IF(Exts[cTB52]=DATE(2099,1,1), 0, Exts[cTB52]-$AA$6)</f>
        <v>0</v>
      </c>
      <c r="AB1121" s="69">
        <f>IF(Exts[[#This Row],[cTB60]]=DATE(2099,1,1), 0, Exts[[#This Row],[cTB60]]-$AA$7)</f>
        <v>0</v>
      </c>
      <c r="AC1121" s="69">
        <f>IF(Exts[[#This Row],[cTB68]]=DATE(2099,1,1), 0, Exts[[#This Row],[cTB68]]-$AA$8)</f>
        <v>0</v>
      </c>
      <c r="AD1121" s="70">
        <f t="shared" si="37"/>
        <v>1103</v>
      </c>
      <c r="AE1121" s="70"/>
      <c r="AF1121" s="70">
        <f>IF(Exts[[#This Row],[OID]], INDEX( Exts[], MATCH(Exts[[#This Row],[OID]],Exts[ID],0), MATCH("avgusers", Exts[#Headers],0) )+1, Exts[[#This Row],[avgusers]])</f>
        <v>0</v>
      </c>
      <c r="AG1121" s="70"/>
      <c r="AH1121" s="70"/>
      <c r="AI1121" s="70"/>
    </row>
    <row r="1122" spans="1:35" x14ac:dyDescent="0.35">
      <c r="A1122" s="72">
        <v>3529</v>
      </c>
      <c r="B1122" s="72" t="s">
        <v>2233</v>
      </c>
      <c r="C1122" s="72">
        <v>0</v>
      </c>
      <c r="D1122" s="72">
        <v>21</v>
      </c>
      <c r="E1122" s="68">
        <v>39409</v>
      </c>
      <c r="F1122" s="72">
        <v>1</v>
      </c>
      <c r="G1122" s="72">
        <v>2</v>
      </c>
      <c r="H1122" s="72">
        <v>0</v>
      </c>
      <c r="I1122" s="72">
        <v>1</v>
      </c>
      <c r="J1122" s="72" t="s">
        <v>2234</v>
      </c>
      <c r="K1122" s="72">
        <v>53676</v>
      </c>
      <c r="L1122" s="72"/>
      <c r="M1122" s="72"/>
      <c r="N1122" s="68">
        <v>72686</v>
      </c>
      <c r="O1122" s="68">
        <v>72686</v>
      </c>
      <c r="P1122" s="68">
        <v>72686</v>
      </c>
      <c r="Q1122" s="68">
        <v>72686</v>
      </c>
      <c r="R1122" s="72" t="s">
        <v>5193</v>
      </c>
      <c r="S1122" s="72" t="s">
        <v>3058</v>
      </c>
      <c r="T1122" s="70">
        <f>IF(Exts[cTB52]=DATE(2099,1,1), 0, IF(Exts[minV]&gt;52, 1, 2))</f>
        <v>0</v>
      </c>
      <c r="U1122" s="69">
        <f t="shared" si="36"/>
        <v>0</v>
      </c>
      <c r="V1122" s="69">
        <f>IF(Exts[cTB60]=DATE(2099,1,1), 0, IF(Exts[minV]&gt;60.9, 1, 2))</f>
        <v>0</v>
      </c>
      <c r="W1122" s="70">
        <f>IF(Exts[cTB61-67]=DATE(2099,1,1), 0, IF(Exts[minV]&gt;67.9, 1, 2))</f>
        <v>0</v>
      </c>
      <c r="X1122" s="70">
        <f>IF( OR( Exts[cTB68]=DATE(2099,1,1), Exts[Mext]=0 ), 0, IF( OR( Exts[maxV]&lt;68, Exts[minV]&gt;68 ), 2, 3)  )</f>
        <v>0</v>
      </c>
      <c r="Y1122" s="71">
        <f>IF(SUBTOTAL(3,Exts[avgusers]),Exts[avgusers],0)</f>
        <v>0</v>
      </c>
      <c r="Z1122" s="69">
        <f ca="1">IF(SUBTOTAL(3,Exts[CurVersion]),TODAY()-Exts[CurVersion],0)</f>
        <v>4316</v>
      </c>
      <c r="AA1122" s="69">
        <f>IF(Exts[cTB52]=DATE(2099,1,1), 0, Exts[cTB52]-$AA$6)</f>
        <v>0</v>
      </c>
      <c r="AB1122" s="69">
        <f>IF(Exts[[#This Row],[cTB60]]=DATE(2099,1,1), 0, Exts[[#This Row],[cTB60]]-$AA$7)</f>
        <v>0</v>
      </c>
      <c r="AC1122" s="69">
        <f>IF(Exts[[#This Row],[cTB68]]=DATE(2099,1,1), 0, Exts[[#This Row],[cTB68]]-$AA$8)</f>
        <v>0</v>
      </c>
      <c r="AD1122" s="70">
        <f t="shared" si="37"/>
        <v>1104</v>
      </c>
      <c r="AE1122" s="70"/>
      <c r="AF1122" s="70">
        <f>IF(Exts[[#This Row],[OID]], INDEX( Exts[], MATCH(Exts[[#This Row],[OID]],Exts[ID],0), MATCH("avgusers", Exts[#Headers],0) )+1, Exts[[#This Row],[avgusers]])</f>
        <v>0</v>
      </c>
      <c r="AG1122" s="70"/>
      <c r="AH1122" s="70"/>
      <c r="AI1122" s="70"/>
    </row>
    <row r="1123" spans="1:35" x14ac:dyDescent="0.35">
      <c r="A1123" s="72">
        <v>3573</v>
      </c>
      <c r="B1123" s="72" t="s">
        <v>2067</v>
      </c>
      <c r="C1123" s="72">
        <v>0</v>
      </c>
      <c r="D1123" s="72">
        <v>21</v>
      </c>
      <c r="E1123" s="68">
        <v>39638</v>
      </c>
      <c r="F1123" s="72">
        <v>2</v>
      </c>
      <c r="G1123" s="72">
        <v>3</v>
      </c>
      <c r="H1123" s="72">
        <v>0</v>
      </c>
      <c r="I1123" s="72">
        <v>1</v>
      </c>
      <c r="J1123" s="72" t="s">
        <v>2068</v>
      </c>
      <c r="K1123" s="72">
        <v>47878</v>
      </c>
      <c r="L1123" s="72"/>
      <c r="M1123" s="72"/>
      <c r="N1123" s="68">
        <v>72686</v>
      </c>
      <c r="O1123" s="68">
        <v>72686</v>
      </c>
      <c r="P1123" s="68">
        <v>72686</v>
      </c>
      <c r="Q1123" s="68">
        <v>72686</v>
      </c>
      <c r="R1123" s="72" t="s">
        <v>5195</v>
      </c>
      <c r="S1123" s="72" t="s">
        <v>5196</v>
      </c>
      <c r="T1123" s="70">
        <f>IF(Exts[cTB52]=DATE(2099,1,1), 0, IF(Exts[minV]&gt;52, 1, 2))</f>
        <v>0</v>
      </c>
      <c r="U1123" s="69">
        <f t="shared" si="36"/>
        <v>0</v>
      </c>
      <c r="V1123" s="69">
        <f>IF(Exts[cTB60]=DATE(2099,1,1), 0, IF(Exts[minV]&gt;60.9, 1, 2))</f>
        <v>0</v>
      </c>
      <c r="W1123" s="70">
        <f>IF(Exts[cTB61-67]=DATE(2099,1,1), 0, IF(Exts[minV]&gt;67.9, 1, 2))</f>
        <v>0</v>
      </c>
      <c r="X1123" s="70">
        <f>IF( OR( Exts[cTB68]=DATE(2099,1,1), Exts[Mext]=0 ), 0, IF( OR( Exts[maxV]&lt;68, Exts[minV]&gt;68 ), 2, 3)  )</f>
        <v>0</v>
      </c>
      <c r="Y1123" s="71">
        <f>IF(SUBTOTAL(3,Exts[avgusers]),Exts[avgusers],0)</f>
        <v>0</v>
      </c>
      <c r="Z1123" s="69">
        <f ca="1">IF(SUBTOTAL(3,Exts[CurVersion]),TODAY()-Exts[CurVersion],0)</f>
        <v>4087</v>
      </c>
      <c r="AA1123" s="69">
        <f>IF(Exts[cTB52]=DATE(2099,1,1), 0, Exts[cTB52]-$AA$6)</f>
        <v>0</v>
      </c>
      <c r="AB1123" s="69">
        <f>IF(Exts[[#This Row],[cTB60]]=DATE(2099,1,1), 0, Exts[[#This Row],[cTB60]]-$AA$7)</f>
        <v>0</v>
      </c>
      <c r="AC1123" s="69">
        <f>IF(Exts[[#This Row],[cTB68]]=DATE(2099,1,1), 0, Exts[[#This Row],[cTB68]]-$AA$8)</f>
        <v>0</v>
      </c>
      <c r="AD1123" s="70">
        <f t="shared" si="37"/>
        <v>1105</v>
      </c>
      <c r="AE1123" s="70"/>
      <c r="AF1123" s="70">
        <f>IF(Exts[[#This Row],[OID]], INDEX( Exts[], MATCH(Exts[[#This Row],[OID]],Exts[ID],0), MATCH("avgusers", Exts[#Headers],0) )+1, Exts[[#This Row],[avgusers]])</f>
        <v>0</v>
      </c>
      <c r="AG1123" s="70"/>
      <c r="AH1123" s="70"/>
      <c r="AI1123" s="70"/>
    </row>
    <row r="1124" spans="1:35" x14ac:dyDescent="0.35">
      <c r="A1124" s="72">
        <v>3632</v>
      </c>
      <c r="B1124" s="72" t="s">
        <v>1745</v>
      </c>
      <c r="C1124" s="72">
        <v>0</v>
      </c>
      <c r="D1124" s="72">
        <v>30</v>
      </c>
      <c r="E1124" s="68">
        <v>39994</v>
      </c>
      <c r="F1124" s="72">
        <v>1.5</v>
      </c>
      <c r="G1124" s="72">
        <v>2</v>
      </c>
      <c r="H1124" s="72">
        <v>0</v>
      </c>
      <c r="I1124" s="72">
        <v>1</v>
      </c>
      <c r="J1124" s="72" t="s">
        <v>372</v>
      </c>
      <c r="K1124" s="72">
        <v>17203</v>
      </c>
      <c r="L1124" s="72"/>
      <c r="M1124" s="72"/>
      <c r="N1124" s="68">
        <v>72686</v>
      </c>
      <c r="O1124" s="68">
        <v>72686</v>
      </c>
      <c r="P1124" s="68">
        <v>72686</v>
      </c>
      <c r="Q1124" s="68">
        <v>72686</v>
      </c>
      <c r="R1124" s="72" t="s">
        <v>5200</v>
      </c>
      <c r="S1124" s="72" t="s">
        <v>5201</v>
      </c>
      <c r="T1124" s="70">
        <f>IF(Exts[cTB52]=DATE(2099,1,1), 0, IF(Exts[minV]&gt;52, 1, 2))</f>
        <v>0</v>
      </c>
      <c r="U1124" s="69">
        <f t="shared" si="36"/>
        <v>0</v>
      </c>
      <c r="V1124" s="69">
        <f>IF(Exts[cTB60]=DATE(2099,1,1), 0, IF(Exts[minV]&gt;60.9, 1, 2))</f>
        <v>0</v>
      </c>
      <c r="W1124" s="70">
        <f>IF(Exts[cTB61-67]=DATE(2099,1,1), 0, IF(Exts[minV]&gt;67.9, 1, 2))</f>
        <v>0</v>
      </c>
      <c r="X1124" s="70">
        <f>IF( OR( Exts[cTB68]=DATE(2099,1,1), Exts[Mext]=0 ), 0, IF( OR( Exts[maxV]&lt;68, Exts[minV]&gt;68 ), 2, 3)  )</f>
        <v>0</v>
      </c>
      <c r="Y1124" s="71">
        <f>IF(SUBTOTAL(3,Exts[avgusers]),Exts[avgusers],0)</f>
        <v>0</v>
      </c>
      <c r="Z1124" s="69">
        <f ca="1">IF(SUBTOTAL(3,Exts[CurVersion]),TODAY()-Exts[CurVersion],0)</f>
        <v>3731</v>
      </c>
      <c r="AA1124" s="69">
        <f>IF(Exts[cTB52]=DATE(2099,1,1), 0, Exts[cTB52]-$AA$6)</f>
        <v>0</v>
      </c>
      <c r="AB1124" s="69">
        <f>IF(Exts[[#This Row],[cTB60]]=DATE(2099,1,1), 0, Exts[[#This Row],[cTB60]]-$AA$7)</f>
        <v>0</v>
      </c>
      <c r="AC1124" s="69">
        <f>IF(Exts[[#This Row],[cTB68]]=DATE(2099,1,1), 0, Exts[[#This Row],[cTB68]]-$AA$8)</f>
        <v>0</v>
      </c>
      <c r="AD1124" s="70">
        <f t="shared" si="37"/>
        <v>1106</v>
      </c>
      <c r="AE1124" s="70"/>
      <c r="AF1124" s="70">
        <f>IF(Exts[[#This Row],[OID]], INDEX( Exts[], MATCH(Exts[[#This Row],[OID]],Exts[ID],0), MATCH("avgusers", Exts[#Headers],0) )+1, Exts[[#This Row],[avgusers]])</f>
        <v>0</v>
      </c>
      <c r="AG1124" s="70"/>
      <c r="AH1124" s="70"/>
      <c r="AI1124" s="70"/>
    </row>
    <row r="1125" spans="1:35" x14ac:dyDescent="0.35">
      <c r="A1125" s="72">
        <v>3633</v>
      </c>
      <c r="B1125" s="72" t="s">
        <v>2175</v>
      </c>
      <c r="C1125" s="72">
        <v>0</v>
      </c>
      <c r="D1125" s="72">
        <v>22</v>
      </c>
      <c r="E1125" s="68">
        <v>40211</v>
      </c>
      <c r="F1125" s="72">
        <v>2</v>
      </c>
      <c r="G1125" s="72">
        <v>2</v>
      </c>
      <c r="H1125" s="72">
        <v>0</v>
      </c>
      <c r="I1125" s="72">
        <v>2</v>
      </c>
      <c r="J1125" s="72" t="s">
        <v>2176</v>
      </c>
      <c r="K1125" s="72">
        <v>17203</v>
      </c>
      <c r="L1125" s="72">
        <v>1202549</v>
      </c>
      <c r="M1125" s="72"/>
      <c r="N1125" s="68">
        <v>72686</v>
      </c>
      <c r="O1125" s="68">
        <v>72686</v>
      </c>
      <c r="P1125" s="68">
        <v>72686</v>
      </c>
      <c r="Q1125" s="68">
        <v>72686</v>
      </c>
      <c r="R1125" s="72" t="s">
        <v>5202</v>
      </c>
      <c r="S1125" s="72" t="s">
        <v>5203</v>
      </c>
      <c r="T1125" s="70">
        <f>IF(Exts[cTB52]=DATE(2099,1,1), 0, IF(Exts[minV]&gt;52, 1, 2))</f>
        <v>0</v>
      </c>
      <c r="U1125" s="69">
        <f t="shared" si="36"/>
        <v>0</v>
      </c>
      <c r="V1125" s="69">
        <f>IF(Exts[cTB60]=DATE(2099,1,1), 0, IF(Exts[minV]&gt;60.9, 1, 2))</f>
        <v>0</v>
      </c>
      <c r="W1125" s="70">
        <f>IF(Exts[cTB61-67]=DATE(2099,1,1), 0, IF(Exts[minV]&gt;67.9, 1, 2))</f>
        <v>0</v>
      </c>
      <c r="X1125" s="70">
        <f>IF( OR( Exts[cTB68]=DATE(2099,1,1), Exts[Mext]=0 ), 0, IF( OR( Exts[maxV]&lt;68, Exts[minV]&gt;68 ), 2, 3)  )</f>
        <v>0</v>
      </c>
      <c r="Y1125" s="71">
        <f>IF(SUBTOTAL(3,Exts[avgusers]),Exts[avgusers],0)</f>
        <v>0</v>
      </c>
      <c r="Z1125" s="69">
        <f ca="1">IF(SUBTOTAL(3,Exts[CurVersion]),TODAY()-Exts[CurVersion],0)</f>
        <v>3514</v>
      </c>
      <c r="AA1125" s="69">
        <f>IF(Exts[cTB52]=DATE(2099,1,1), 0, Exts[cTB52]-$AA$6)</f>
        <v>0</v>
      </c>
      <c r="AB1125" s="69">
        <f>IF(Exts[[#This Row],[cTB60]]=DATE(2099,1,1), 0, Exts[[#This Row],[cTB60]]-$AA$7)</f>
        <v>0</v>
      </c>
      <c r="AC1125" s="69">
        <f>IF(Exts[[#This Row],[cTB68]]=DATE(2099,1,1), 0, Exts[[#This Row],[cTB68]]-$AA$8)</f>
        <v>0</v>
      </c>
      <c r="AD1125" s="70">
        <f t="shared" si="37"/>
        <v>1107</v>
      </c>
      <c r="AE1125" s="70"/>
      <c r="AF1125" s="70">
        <f>IF(Exts[[#This Row],[OID]], INDEX( Exts[], MATCH(Exts[[#This Row],[OID]],Exts[ID],0), MATCH("avgusers", Exts[#Headers],0) )+1, Exts[[#This Row],[avgusers]])</f>
        <v>0</v>
      </c>
      <c r="AG1125" s="70"/>
      <c r="AH1125" s="70"/>
      <c r="AI1125" s="70"/>
    </row>
    <row r="1126" spans="1:35" x14ac:dyDescent="0.35">
      <c r="A1126" s="72">
        <v>3736</v>
      </c>
      <c r="B1126" s="72" t="s">
        <v>2191</v>
      </c>
      <c r="C1126" s="72">
        <v>0</v>
      </c>
      <c r="D1126" s="72">
        <v>21</v>
      </c>
      <c r="E1126" s="68">
        <v>39146</v>
      </c>
      <c r="F1126" s="72">
        <v>1.5</v>
      </c>
      <c r="G1126" s="72">
        <v>2</v>
      </c>
      <c r="H1126" s="72">
        <v>0</v>
      </c>
      <c r="I1126" s="72">
        <v>1</v>
      </c>
      <c r="J1126" s="72" t="s">
        <v>284</v>
      </c>
      <c r="K1126" s="72">
        <v>63183</v>
      </c>
      <c r="L1126" s="72"/>
      <c r="M1126" s="72"/>
      <c r="N1126" s="68">
        <v>72686</v>
      </c>
      <c r="O1126" s="68">
        <v>72686</v>
      </c>
      <c r="P1126" s="68">
        <v>72686</v>
      </c>
      <c r="Q1126" s="68">
        <v>72686</v>
      </c>
      <c r="R1126" s="72" t="s">
        <v>5205</v>
      </c>
      <c r="S1126" s="72" t="s">
        <v>3058</v>
      </c>
      <c r="T1126" s="70">
        <f>IF(Exts[cTB52]=DATE(2099,1,1), 0, IF(Exts[minV]&gt;52, 1, 2))</f>
        <v>0</v>
      </c>
      <c r="U1126" s="69">
        <f t="shared" si="36"/>
        <v>0</v>
      </c>
      <c r="V1126" s="69">
        <f>IF(Exts[cTB60]=DATE(2099,1,1), 0, IF(Exts[minV]&gt;60.9, 1, 2))</f>
        <v>0</v>
      </c>
      <c r="W1126" s="70">
        <f>IF(Exts[cTB61-67]=DATE(2099,1,1), 0, IF(Exts[minV]&gt;67.9, 1, 2))</f>
        <v>0</v>
      </c>
      <c r="X1126" s="70">
        <f>IF( OR( Exts[cTB68]=DATE(2099,1,1), Exts[Mext]=0 ), 0, IF( OR( Exts[maxV]&lt;68, Exts[minV]&gt;68 ), 2, 3)  )</f>
        <v>0</v>
      </c>
      <c r="Y1126" s="71">
        <f>IF(SUBTOTAL(3,Exts[avgusers]),Exts[avgusers],0)</f>
        <v>0</v>
      </c>
      <c r="Z1126" s="69">
        <f ca="1">IF(SUBTOTAL(3,Exts[CurVersion]),TODAY()-Exts[CurVersion],0)</f>
        <v>4579</v>
      </c>
      <c r="AA1126" s="69">
        <f>IF(Exts[cTB52]=DATE(2099,1,1), 0, Exts[cTB52]-$AA$6)</f>
        <v>0</v>
      </c>
      <c r="AB1126" s="69">
        <f>IF(Exts[[#This Row],[cTB60]]=DATE(2099,1,1), 0, Exts[[#This Row],[cTB60]]-$AA$7)</f>
        <v>0</v>
      </c>
      <c r="AC1126" s="69">
        <f>IF(Exts[[#This Row],[cTB68]]=DATE(2099,1,1), 0, Exts[[#This Row],[cTB68]]-$AA$8)</f>
        <v>0</v>
      </c>
      <c r="AD1126" s="70">
        <f t="shared" si="37"/>
        <v>1108</v>
      </c>
      <c r="AE1126" s="70"/>
      <c r="AF1126" s="70">
        <f>IF(Exts[[#This Row],[OID]], INDEX( Exts[], MATCH(Exts[[#This Row],[OID]],Exts[ID],0), MATCH("avgusers", Exts[#Headers],0) )+1, Exts[[#This Row],[avgusers]])</f>
        <v>0</v>
      </c>
      <c r="AG1126" s="70"/>
      <c r="AH1126" s="70"/>
      <c r="AI1126" s="70"/>
    </row>
    <row r="1127" spans="1:35" x14ac:dyDescent="0.35">
      <c r="A1127" s="72">
        <v>3738</v>
      </c>
      <c r="B1127" s="72" t="s">
        <v>2240</v>
      </c>
      <c r="C1127" s="72">
        <v>0</v>
      </c>
      <c r="D1127" s="72">
        <v>21</v>
      </c>
      <c r="E1127" s="68">
        <v>39146</v>
      </c>
      <c r="F1127" s="72">
        <v>1.5</v>
      </c>
      <c r="G1127" s="72">
        <v>2</v>
      </c>
      <c r="H1127" s="72">
        <v>0</v>
      </c>
      <c r="I1127" s="72">
        <v>1</v>
      </c>
      <c r="J1127" s="72" t="s">
        <v>284</v>
      </c>
      <c r="K1127" s="72">
        <v>63183</v>
      </c>
      <c r="L1127" s="72"/>
      <c r="M1127" s="72"/>
      <c r="N1127" s="68">
        <v>72686</v>
      </c>
      <c r="O1127" s="68">
        <v>72686</v>
      </c>
      <c r="P1127" s="68">
        <v>72686</v>
      </c>
      <c r="Q1127" s="68">
        <v>72686</v>
      </c>
      <c r="R1127" s="72" t="s">
        <v>5206</v>
      </c>
      <c r="S1127" s="72" t="s">
        <v>3058</v>
      </c>
      <c r="T1127" s="70">
        <f>IF(Exts[cTB52]=DATE(2099,1,1), 0, IF(Exts[minV]&gt;52, 1, 2))</f>
        <v>0</v>
      </c>
      <c r="U1127" s="69">
        <f t="shared" si="36"/>
        <v>0</v>
      </c>
      <c r="V1127" s="69">
        <f>IF(Exts[cTB60]=DATE(2099,1,1), 0, IF(Exts[minV]&gt;60.9, 1, 2))</f>
        <v>0</v>
      </c>
      <c r="W1127" s="70">
        <f>IF(Exts[cTB61-67]=DATE(2099,1,1), 0, IF(Exts[minV]&gt;67.9, 1, 2))</f>
        <v>0</v>
      </c>
      <c r="X1127" s="70">
        <f>IF( OR( Exts[cTB68]=DATE(2099,1,1), Exts[Mext]=0 ), 0, IF( OR( Exts[maxV]&lt;68, Exts[minV]&gt;68 ), 2, 3)  )</f>
        <v>0</v>
      </c>
      <c r="Y1127" s="71">
        <f>IF(SUBTOTAL(3,Exts[avgusers]),Exts[avgusers],0)</f>
        <v>0</v>
      </c>
      <c r="Z1127" s="69">
        <f ca="1">IF(SUBTOTAL(3,Exts[CurVersion]),TODAY()-Exts[CurVersion],0)</f>
        <v>4579</v>
      </c>
      <c r="AA1127" s="69">
        <f>IF(Exts[cTB52]=DATE(2099,1,1), 0, Exts[cTB52]-$AA$6)</f>
        <v>0</v>
      </c>
      <c r="AB1127" s="69">
        <f>IF(Exts[[#This Row],[cTB60]]=DATE(2099,1,1), 0, Exts[[#This Row],[cTB60]]-$AA$7)</f>
        <v>0</v>
      </c>
      <c r="AC1127" s="69">
        <f>IF(Exts[[#This Row],[cTB68]]=DATE(2099,1,1), 0, Exts[[#This Row],[cTB68]]-$AA$8)</f>
        <v>0</v>
      </c>
      <c r="AD1127" s="70">
        <f t="shared" si="37"/>
        <v>1109</v>
      </c>
      <c r="AE1127" s="70"/>
      <c r="AF1127" s="70">
        <f>IF(Exts[[#This Row],[OID]], INDEX( Exts[], MATCH(Exts[[#This Row],[OID]],Exts[ID],0), MATCH("avgusers", Exts[#Headers],0) )+1, Exts[[#This Row],[avgusers]])</f>
        <v>0</v>
      </c>
      <c r="AG1127" s="70"/>
      <c r="AH1127" s="70"/>
      <c r="AI1127" s="70"/>
    </row>
    <row r="1128" spans="1:35" x14ac:dyDescent="0.35">
      <c r="A1128" s="72">
        <v>3802</v>
      </c>
      <c r="B1128" s="72" t="s">
        <v>1735</v>
      </c>
      <c r="C1128" s="72">
        <v>0</v>
      </c>
      <c r="D1128" s="72">
        <v>34</v>
      </c>
      <c r="E1128" s="68">
        <v>39146</v>
      </c>
      <c r="F1128" s="72">
        <v>2</v>
      </c>
      <c r="G1128" s="72">
        <v>2</v>
      </c>
      <c r="H1128" s="72">
        <v>0</v>
      </c>
      <c r="I1128" s="72">
        <v>1</v>
      </c>
      <c r="J1128" s="72" t="s">
        <v>1550</v>
      </c>
      <c r="K1128" s="72">
        <v>155502</v>
      </c>
      <c r="L1128" s="72"/>
      <c r="M1128" s="72"/>
      <c r="N1128" s="68">
        <v>72686</v>
      </c>
      <c r="O1128" s="68">
        <v>72686</v>
      </c>
      <c r="P1128" s="68">
        <v>72686</v>
      </c>
      <c r="Q1128" s="68">
        <v>72686</v>
      </c>
      <c r="R1128" s="72" t="s">
        <v>5212</v>
      </c>
      <c r="S1128" s="72" t="s">
        <v>3058</v>
      </c>
      <c r="T1128" s="70">
        <f>IF(Exts[cTB52]=DATE(2099,1,1), 0, IF(Exts[minV]&gt;52, 1, 2))</f>
        <v>0</v>
      </c>
      <c r="U1128" s="69">
        <f t="shared" si="36"/>
        <v>0</v>
      </c>
      <c r="V1128" s="69">
        <f>IF(Exts[cTB60]=DATE(2099,1,1), 0, IF(Exts[minV]&gt;60.9, 1, 2))</f>
        <v>0</v>
      </c>
      <c r="W1128" s="70">
        <f>IF(Exts[cTB61-67]=DATE(2099,1,1), 0, IF(Exts[minV]&gt;67.9, 1, 2))</f>
        <v>0</v>
      </c>
      <c r="X1128" s="70">
        <f>IF( OR( Exts[cTB68]=DATE(2099,1,1), Exts[Mext]=0 ), 0, IF( OR( Exts[maxV]&lt;68, Exts[minV]&gt;68 ), 2, 3)  )</f>
        <v>0</v>
      </c>
      <c r="Y1128" s="71">
        <f>IF(SUBTOTAL(3,Exts[avgusers]),Exts[avgusers],0)</f>
        <v>0</v>
      </c>
      <c r="Z1128" s="69">
        <f ca="1">IF(SUBTOTAL(3,Exts[CurVersion]),TODAY()-Exts[CurVersion],0)</f>
        <v>4579</v>
      </c>
      <c r="AA1128" s="69">
        <f>IF(Exts[cTB52]=DATE(2099,1,1), 0, Exts[cTB52]-$AA$6)</f>
        <v>0</v>
      </c>
      <c r="AB1128" s="69">
        <f>IF(Exts[[#This Row],[cTB60]]=DATE(2099,1,1), 0, Exts[[#This Row],[cTB60]]-$AA$7)</f>
        <v>0</v>
      </c>
      <c r="AC1128" s="69">
        <f>IF(Exts[[#This Row],[cTB68]]=DATE(2099,1,1), 0, Exts[[#This Row],[cTB68]]-$AA$8)</f>
        <v>0</v>
      </c>
      <c r="AD1128" s="70">
        <f t="shared" si="37"/>
        <v>1110</v>
      </c>
      <c r="AE1128" s="70"/>
      <c r="AF1128" s="70">
        <f>IF(Exts[[#This Row],[OID]], INDEX( Exts[], MATCH(Exts[[#This Row],[OID]],Exts[ID],0), MATCH("avgusers", Exts[#Headers],0) )+1, Exts[[#This Row],[avgusers]])</f>
        <v>0</v>
      </c>
      <c r="AG1128" s="70"/>
      <c r="AH1128" s="70"/>
      <c r="AI1128" s="70"/>
    </row>
    <row r="1129" spans="1:35" x14ac:dyDescent="0.35">
      <c r="A1129" s="72">
        <v>3864</v>
      </c>
      <c r="B1129" s="72" t="s">
        <v>1912</v>
      </c>
      <c r="C1129" s="72">
        <v>0</v>
      </c>
      <c r="D1129" s="72">
        <v>23</v>
      </c>
      <c r="E1129" s="68">
        <v>39531</v>
      </c>
      <c r="F1129" s="72">
        <v>1.5</v>
      </c>
      <c r="G1129" s="72">
        <v>17</v>
      </c>
      <c r="H1129" s="72">
        <v>0</v>
      </c>
      <c r="I1129" s="72">
        <v>1</v>
      </c>
      <c r="J1129" s="72" t="s">
        <v>1913</v>
      </c>
      <c r="K1129" s="72">
        <v>54842</v>
      </c>
      <c r="L1129" s="72"/>
      <c r="M1129" s="72"/>
      <c r="N1129" s="68">
        <v>72686</v>
      </c>
      <c r="O1129" s="68">
        <v>72686</v>
      </c>
      <c r="P1129" s="68">
        <v>72686</v>
      </c>
      <c r="Q1129" s="68">
        <v>72686</v>
      </c>
      <c r="R1129" s="72" t="s">
        <v>5214</v>
      </c>
      <c r="S1129" s="72" t="s">
        <v>5215</v>
      </c>
      <c r="T1129" s="70">
        <f>IF(Exts[cTB52]=DATE(2099,1,1), 0, IF(Exts[minV]&gt;52, 1, 2))</f>
        <v>0</v>
      </c>
      <c r="U1129" s="69">
        <f t="shared" si="36"/>
        <v>0</v>
      </c>
      <c r="V1129" s="69">
        <f>IF(Exts[cTB60]=DATE(2099,1,1), 0, IF(Exts[minV]&gt;60.9, 1, 2))</f>
        <v>0</v>
      </c>
      <c r="W1129" s="70">
        <f>IF(Exts[cTB61-67]=DATE(2099,1,1), 0, IF(Exts[minV]&gt;67.9, 1, 2))</f>
        <v>0</v>
      </c>
      <c r="X1129" s="70">
        <f>IF( OR( Exts[cTB68]=DATE(2099,1,1), Exts[Mext]=0 ), 0, IF( OR( Exts[maxV]&lt;68, Exts[minV]&gt;68 ), 2, 3)  )</f>
        <v>0</v>
      </c>
      <c r="Y1129" s="71">
        <f>IF(SUBTOTAL(3,Exts[avgusers]),Exts[avgusers],0)</f>
        <v>0</v>
      </c>
      <c r="Z1129" s="69">
        <f ca="1">IF(SUBTOTAL(3,Exts[CurVersion]),TODAY()-Exts[CurVersion],0)</f>
        <v>4194</v>
      </c>
      <c r="AA1129" s="69">
        <f>IF(Exts[cTB52]=DATE(2099,1,1), 0, Exts[cTB52]-$AA$6)</f>
        <v>0</v>
      </c>
      <c r="AB1129" s="69">
        <f>IF(Exts[[#This Row],[cTB60]]=DATE(2099,1,1), 0, Exts[[#This Row],[cTB60]]-$AA$7)</f>
        <v>0</v>
      </c>
      <c r="AC1129" s="69">
        <f>IF(Exts[[#This Row],[cTB68]]=DATE(2099,1,1), 0, Exts[[#This Row],[cTB68]]-$AA$8)</f>
        <v>0</v>
      </c>
      <c r="AD1129" s="70">
        <f t="shared" si="37"/>
        <v>1111</v>
      </c>
      <c r="AE1129" s="70"/>
      <c r="AF1129" s="70">
        <f>IF(Exts[[#This Row],[OID]], INDEX( Exts[], MATCH(Exts[[#This Row],[OID]],Exts[ID],0), MATCH("avgusers", Exts[#Headers],0) )+1, Exts[[#This Row],[avgusers]])</f>
        <v>0</v>
      </c>
      <c r="AG1129" s="70"/>
      <c r="AH1129" s="70"/>
      <c r="AI1129" s="70"/>
    </row>
    <row r="1130" spans="1:35" x14ac:dyDescent="0.35">
      <c r="A1130" s="72">
        <v>3871</v>
      </c>
      <c r="B1130" s="72" t="s">
        <v>1608</v>
      </c>
      <c r="C1130" s="72">
        <v>0</v>
      </c>
      <c r="D1130" s="72">
        <v>33</v>
      </c>
      <c r="E1130" s="68">
        <v>40784</v>
      </c>
      <c r="F1130" s="72">
        <v>2</v>
      </c>
      <c r="G1130" s="72">
        <v>10</v>
      </c>
      <c r="H1130" s="72">
        <v>0</v>
      </c>
      <c r="I1130" s="72">
        <v>1</v>
      </c>
      <c r="J1130" s="72" t="s">
        <v>1609</v>
      </c>
      <c r="K1130" s="72">
        <v>64326</v>
      </c>
      <c r="L1130" s="72"/>
      <c r="M1130" s="72"/>
      <c r="N1130" s="68">
        <v>72686</v>
      </c>
      <c r="O1130" s="68">
        <v>72686</v>
      </c>
      <c r="P1130" s="68">
        <v>72686</v>
      </c>
      <c r="Q1130" s="68">
        <v>72686</v>
      </c>
      <c r="R1130" s="72" t="s">
        <v>5216</v>
      </c>
      <c r="S1130" s="72" t="s">
        <v>5217</v>
      </c>
      <c r="T1130" s="70">
        <f>IF(Exts[cTB52]=DATE(2099,1,1), 0, IF(Exts[minV]&gt;52, 1, 2))</f>
        <v>0</v>
      </c>
      <c r="U1130" s="69">
        <f t="shared" si="36"/>
        <v>0</v>
      </c>
      <c r="V1130" s="69">
        <f>IF(Exts[cTB60]=DATE(2099,1,1), 0, IF(Exts[minV]&gt;60.9, 1, 2))</f>
        <v>0</v>
      </c>
      <c r="W1130" s="70">
        <f>IF(Exts[cTB61-67]=DATE(2099,1,1), 0, IF(Exts[minV]&gt;67.9, 1, 2))</f>
        <v>0</v>
      </c>
      <c r="X1130" s="70">
        <f>IF( OR( Exts[cTB68]=DATE(2099,1,1), Exts[Mext]=0 ), 0, IF( OR( Exts[maxV]&lt;68, Exts[minV]&gt;68 ), 2, 3)  )</f>
        <v>0</v>
      </c>
      <c r="Y1130" s="71">
        <f>IF(SUBTOTAL(3,Exts[avgusers]),Exts[avgusers],0)</f>
        <v>0</v>
      </c>
      <c r="Z1130" s="69">
        <f ca="1">IF(SUBTOTAL(3,Exts[CurVersion]),TODAY()-Exts[CurVersion],0)</f>
        <v>2941</v>
      </c>
      <c r="AA1130" s="69">
        <f>IF(Exts[cTB52]=DATE(2099,1,1), 0, Exts[cTB52]-$AA$6)</f>
        <v>0</v>
      </c>
      <c r="AB1130" s="69">
        <f>IF(Exts[[#This Row],[cTB60]]=DATE(2099,1,1), 0, Exts[[#This Row],[cTB60]]-$AA$7)</f>
        <v>0</v>
      </c>
      <c r="AC1130" s="69">
        <f>IF(Exts[[#This Row],[cTB68]]=DATE(2099,1,1), 0, Exts[[#This Row],[cTB68]]-$AA$8)</f>
        <v>0</v>
      </c>
      <c r="AD1130" s="70">
        <f t="shared" si="37"/>
        <v>1112</v>
      </c>
      <c r="AE1130" s="70"/>
      <c r="AF1130" s="70">
        <f>IF(Exts[[#This Row],[OID]], INDEX( Exts[], MATCH(Exts[[#This Row],[OID]],Exts[ID],0), MATCH("avgusers", Exts[#Headers],0) )+1, Exts[[#This Row],[avgusers]])</f>
        <v>0</v>
      </c>
      <c r="AG1130" s="70"/>
      <c r="AH1130" s="70"/>
      <c r="AI1130" s="70"/>
    </row>
    <row r="1131" spans="1:35" x14ac:dyDescent="0.35">
      <c r="A1131" s="72">
        <v>3887</v>
      </c>
      <c r="B1131" s="72" t="s">
        <v>708</v>
      </c>
      <c r="C1131" s="72">
        <v>0</v>
      </c>
      <c r="D1131" s="72">
        <v>51</v>
      </c>
      <c r="E1131" s="68">
        <v>40119</v>
      </c>
      <c r="F1131" s="72">
        <v>1.5</v>
      </c>
      <c r="G1131" s="72">
        <v>3.1</v>
      </c>
      <c r="H1131" s="72">
        <v>0</v>
      </c>
      <c r="I1131" s="72">
        <v>1</v>
      </c>
      <c r="J1131" s="72" t="s">
        <v>2246</v>
      </c>
      <c r="K1131" s="72">
        <v>67364</v>
      </c>
      <c r="L1131" s="72"/>
      <c r="M1131" s="72"/>
      <c r="N1131" s="68">
        <v>72686</v>
      </c>
      <c r="O1131" s="68">
        <v>72686</v>
      </c>
      <c r="P1131" s="68">
        <v>72686</v>
      </c>
      <c r="Q1131" s="68">
        <v>72686</v>
      </c>
      <c r="R1131" s="72" t="s">
        <v>5218</v>
      </c>
      <c r="S1131" s="72" t="s">
        <v>3058</v>
      </c>
      <c r="T1131" s="70">
        <f>IF(Exts[cTB52]=DATE(2099,1,1), 0, IF(Exts[minV]&gt;52, 1, 2))</f>
        <v>0</v>
      </c>
      <c r="U1131" s="69">
        <f t="shared" si="36"/>
        <v>0</v>
      </c>
      <c r="V1131" s="69">
        <f>IF(Exts[cTB60]=DATE(2099,1,1), 0, IF(Exts[minV]&gt;60.9, 1, 2))</f>
        <v>0</v>
      </c>
      <c r="W1131" s="70">
        <f>IF(Exts[cTB61-67]=DATE(2099,1,1), 0, IF(Exts[minV]&gt;67.9, 1, 2))</f>
        <v>0</v>
      </c>
      <c r="X1131" s="70">
        <f>IF( OR( Exts[cTB68]=DATE(2099,1,1), Exts[Mext]=0 ), 0, IF( OR( Exts[maxV]&lt;68, Exts[minV]&gt;68 ), 2, 3)  )</f>
        <v>0</v>
      </c>
      <c r="Y1131" s="71">
        <f>IF(SUBTOTAL(3,Exts[avgusers]),Exts[avgusers],0)</f>
        <v>0</v>
      </c>
      <c r="Z1131" s="69">
        <f ca="1">IF(SUBTOTAL(3,Exts[CurVersion]),TODAY()-Exts[CurVersion],0)</f>
        <v>3606</v>
      </c>
      <c r="AA1131" s="69">
        <f>IF(Exts[cTB52]=DATE(2099,1,1), 0, Exts[cTB52]-$AA$6)</f>
        <v>0</v>
      </c>
      <c r="AB1131" s="69">
        <f>IF(Exts[[#This Row],[cTB60]]=DATE(2099,1,1), 0, Exts[[#This Row],[cTB60]]-$AA$7)</f>
        <v>0</v>
      </c>
      <c r="AC1131" s="69">
        <f>IF(Exts[[#This Row],[cTB68]]=DATE(2099,1,1), 0, Exts[[#This Row],[cTB68]]-$AA$8)</f>
        <v>0</v>
      </c>
      <c r="AD1131" s="70">
        <f t="shared" si="37"/>
        <v>1113</v>
      </c>
      <c r="AE1131" s="70"/>
      <c r="AF1131" s="70">
        <f>IF(Exts[[#This Row],[OID]], INDEX( Exts[], MATCH(Exts[[#This Row],[OID]],Exts[ID],0), MATCH("avgusers", Exts[#Headers],0) )+1, Exts[[#This Row],[avgusers]])</f>
        <v>0</v>
      </c>
      <c r="AG1131" s="70"/>
      <c r="AH1131" s="70"/>
      <c r="AI1131" s="70"/>
    </row>
    <row r="1132" spans="1:35" x14ac:dyDescent="0.35">
      <c r="A1132" s="72">
        <v>3925</v>
      </c>
      <c r="B1132" s="72" t="s">
        <v>2256</v>
      </c>
      <c r="C1132" s="72">
        <v>0</v>
      </c>
      <c r="D1132" s="72">
        <v>23</v>
      </c>
      <c r="E1132" s="68">
        <v>39146</v>
      </c>
      <c r="F1132" s="72">
        <v>1.5</v>
      </c>
      <c r="G1132" s="72">
        <v>3</v>
      </c>
      <c r="H1132" s="72">
        <v>0</v>
      </c>
      <c r="I1132" s="72">
        <v>1</v>
      </c>
      <c r="J1132" s="72" t="s">
        <v>2257</v>
      </c>
      <c r="K1132" s="72" t="s">
        <v>2258</v>
      </c>
      <c r="L1132" s="72">
        <v>73859</v>
      </c>
      <c r="M1132" s="72"/>
      <c r="N1132" s="72"/>
      <c r="O1132" s="68">
        <v>72686</v>
      </c>
      <c r="P1132" s="68">
        <v>72686</v>
      </c>
      <c r="Q1132" s="68">
        <v>72686</v>
      </c>
      <c r="R1132" s="68">
        <v>72686</v>
      </c>
      <c r="S1132" s="72" t="s">
        <v>6729</v>
      </c>
      <c r="T1132" s="70">
        <f>IF(Exts[cTB52]=DATE(2099,1,1), 0, IF(Exts[minV]&gt;52, 1, 2))</f>
        <v>2</v>
      </c>
      <c r="U1132" s="69">
        <f t="shared" si="36"/>
        <v>0</v>
      </c>
      <c r="V1132" s="69">
        <f>IF(Exts[cTB60]=DATE(2099,1,1), 0, IF(Exts[minV]&gt;60.9, 1, 2))</f>
        <v>0</v>
      </c>
      <c r="W1132" s="70">
        <f>IF(Exts[cTB61-67]=DATE(2099,1,1), 0, IF(Exts[minV]&gt;67.9, 1, 2))</f>
        <v>0</v>
      </c>
      <c r="X1132" s="70">
        <f>IF( OR( Exts[cTB68]=DATE(2099,1,1), Exts[Mext]=0 ), 0, IF( OR( Exts[maxV]&lt;68, Exts[minV]&gt;68 ), 2, 3)  )</f>
        <v>0</v>
      </c>
      <c r="Y1132" s="71">
        <f>IF(SUBTOTAL(3,Exts[avgusers]),Exts[avgusers],0)</f>
        <v>0</v>
      </c>
      <c r="Z1132" s="69">
        <f ca="1">IF(SUBTOTAL(3,Exts[CurVersion]),TODAY()-Exts[CurVersion],0)</f>
        <v>4579</v>
      </c>
      <c r="AA1132" s="69">
        <f>IF(Exts[cTB52]=DATE(2099,1,1), 0, Exts[cTB52]-$AA$6)</f>
        <v>-42798</v>
      </c>
      <c r="AB1132" s="69">
        <f>IF(Exts[[#This Row],[cTB60]]=DATE(2099,1,1), 0, Exts[[#This Row],[cTB60]]-$AA$7)</f>
        <v>0</v>
      </c>
      <c r="AC1132" s="69">
        <f>IF(Exts[[#This Row],[cTB68]]=DATE(2099,1,1), 0, Exts[[#This Row],[cTB68]]-$AA$8)</f>
        <v>0</v>
      </c>
      <c r="AD1132" s="70">
        <f t="shared" si="37"/>
        <v>1114</v>
      </c>
      <c r="AE1132" s="70"/>
      <c r="AF1132" s="70">
        <f>IF(Exts[[#This Row],[OID]], INDEX( Exts[], MATCH(Exts[[#This Row],[OID]],Exts[ID],0), MATCH("avgusers", Exts[#Headers],0) )+1, Exts[[#This Row],[avgusers]])</f>
        <v>0</v>
      </c>
      <c r="AG1132" s="70"/>
      <c r="AH1132" s="70"/>
      <c r="AI1132" s="70"/>
    </row>
    <row r="1133" spans="1:35" x14ac:dyDescent="0.35">
      <c r="A1133" s="72">
        <v>3983</v>
      </c>
      <c r="B1133" s="72" t="s">
        <v>1840</v>
      </c>
      <c r="C1133" s="72">
        <v>0</v>
      </c>
      <c r="D1133" s="72">
        <v>24</v>
      </c>
      <c r="E1133" s="68">
        <v>39146</v>
      </c>
      <c r="F1133" s="72">
        <v>0.9</v>
      </c>
      <c r="G1133" s="72">
        <v>3</v>
      </c>
      <c r="H1133" s="72">
        <v>0</v>
      </c>
      <c r="I1133" s="72">
        <v>1</v>
      </c>
      <c r="J1133" s="72" t="s">
        <v>464</v>
      </c>
      <c r="K1133" s="72">
        <v>77</v>
      </c>
      <c r="L1133" s="72"/>
      <c r="M1133" s="72"/>
      <c r="N1133" s="68">
        <v>72686</v>
      </c>
      <c r="O1133" s="68">
        <v>72686</v>
      </c>
      <c r="P1133" s="68">
        <v>72686</v>
      </c>
      <c r="Q1133" s="68">
        <v>72686</v>
      </c>
      <c r="R1133" s="72" t="s">
        <v>5221</v>
      </c>
      <c r="S1133" s="72" t="s">
        <v>3058</v>
      </c>
      <c r="T1133" s="70">
        <f>IF(Exts[cTB52]=DATE(2099,1,1), 0, IF(Exts[minV]&gt;52, 1, 2))</f>
        <v>0</v>
      </c>
      <c r="U1133" s="69">
        <f t="shared" si="36"/>
        <v>0</v>
      </c>
      <c r="V1133" s="69">
        <f>IF(Exts[cTB60]=DATE(2099,1,1), 0, IF(Exts[minV]&gt;60.9, 1, 2))</f>
        <v>0</v>
      </c>
      <c r="W1133" s="70">
        <f>IF(Exts[cTB61-67]=DATE(2099,1,1), 0, IF(Exts[minV]&gt;67.9, 1, 2))</f>
        <v>0</v>
      </c>
      <c r="X1133" s="70">
        <f>IF( OR( Exts[cTB68]=DATE(2099,1,1), Exts[Mext]=0 ), 0, IF( OR( Exts[maxV]&lt;68, Exts[minV]&gt;68 ), 2, 3)  )</f>
        <v>0</v>
      </c>
      <c r="Y1133" s="71">
        <f>IF(SUBTOTAL(3,Exts[avgusers]),Exts[avgusers],0)</f>
        <v>0</v>
      </c>
      <c r="Z1133" s="69">
        <f ca="1">IF(SUBTOTAL(3,Exts[CurVersion]),TODAY()-Exts[CurVersion],0)</f>
        <v>4579</v>
      </c>
      <c r="AA1133" s="69">
        <f>IF(Exts[cTB52]=DATE(2099,1,1), 0, Exts[cTB52]-$AA$6)</f>
        <v>0</v>
      </c>
      <c r="AB1133" s="69">
        <f>IF(Exts[[#This Row],[cTB60]]=DATE(2099,1,1), 0, Exts[[#This Row],[cTB60]]-$AA$7)</f>
        <v>0</v>
      </c>
      <c r="AC1133" s="69">
        <f>IF(Exts[[#This Row],[cTB68]]=DATE(2099,1,1), 0, Exts[[#This Row],[cTB68]]-$AA$8)</f>
        <v>0</v>
      </c>
      <c r="AD1133" s="70">
        <f t="shared" si="37"/>
        <v>1115</v>
      </c>
      <c r="AE1133" s="70"/>
      <c r="AF1133" s="70">
        <f>IF(Exts[[#This Row],[OID]], INDEX( Exts[], MATCH(Exts[[#This Row],[OID]],Exts[ID],0), MATCH("avgusers", Exts[#Headers],0) )+1, Exts[[#This Row],[avgusers]])</f>
        <v>0</v>
      </c>
      <c r="AG1133" s="70"/>
      <c r="AH1133" s="70"/>
      <c r="AI1133" s="70"/>
    </row>
    <row r="1134" spans="1:35" x14ac:dyDescent="0.35">
      <c r="A1134" s="72">
        <v>4023</v>
      </c>
      <c r="B1134" s="72" t="s">
        <v>1871</v>
      </c>
      <c r="C1134" s="72">
        <v>0</v>
      </c>
      <c r="D1134" s="72">
        <v>23</v>
      </c>
      <c r="E1134" s="68">
        <v>39146</v>
      </c>
      <c r="F1134" s="72">
        <v>1.5</v>
      </c>
      <c r="G1134" s="72">
        <v>1.5</v>
      </c>
      <c r="H1134" s="72">
        <v>0</v>
      </c>
      <c r="I1134" s="72">
        <v>1</v>
      </c>
      <c r="J1134" s="72" t="s">
        <v>1872</v>
      </c>
      <c r="K1134" s="72" t="s">
        <v>1873</v>
      </c>
      <c r="L1134" s="72" t="s">
        <v>1874</v>
      </c>
      <c r="M1134" s="72">
        <v>79425</v>
      </c>
      <c r="N1134" s="72"/>
      <c r="O1134" s="72"/>
      <c r="P1134" s="68">
        <v>72686</v>
      </c>
      <c r="Q1134" s="68">
        <v>72686</v>
      </c>
      <c r="R1134" s="68">
        <v>72686</v>
      </c>
      <c r="S1134" s="68">
        <v>72686</v>
      </c>
      <c r="T1134" s="70">
        <f>IF(Exts[cTB52]=DATE(2099,1,1), 0, IF(Exts[minV]&gt;52, 1, 2))</f>
        <v>2</v>
      </c>
      <c r="U1134" s="69">
        <f t="shared" si="36"/>
        <v>0</v>
      </c>
      <c r="V1134" s="69">
        <f>IF(Exts[cTB60]=DATE(2099,1,1), 0, IF(Exts[minV]&gt;60.9, 1, 2))</f>
        <v>2</v>
      </c>
      <c r="W1134" s="70">
        <f>IF(Exts[cTB61-67]=DATE(2099,1,1), 0, IF(Exts[minV]&gt;67.9, 1, 2))</f>
        <v>0</v>
      </c>
      <c r="X1134" s="70">
        <f>IF( OR( Exts[cTB68]=DATE(2099,1,1), Exts[Mext]=0 ), 0, IF( OR( Exts[maxV]&lt;68, Exts[minV]&gt;68 ), 2, 3)  )</f>
        <v>0</v>
      </c>
      <c r="Y1134" s="71">
        <f>IF(SUBTOTAL(3,Exts[avgusers]),Exts[avgusers],0)</f>
        <v>0</v>
      </c>
      <c r="Z1134" s="69">
        <f ca="1">IF(SUBTOTAL(3,Exts[CurVersion]),TODAY()-Exts[CurVersion],0)</f>
        <v>4579</v>
      </c>
      <c r="AA1134" s="69">
        <f>IF(Exts[cTB52]=DATE(2099,1,1), 0, Exts[cTB52]-$AA$6)</f>
        <v>-42798</v>
      </c>
      <c r="AB1134" s="69">
        <f>IF(Exts[[#This Row],[cTB60]]=DATE(2099,1,1), 0, Exts[[#This Row],[cTB60]]-$AA$7)</f>
        <v>-43260</v>
      </c>
      <c r="AC1134" s="69">
        <f>IF(Exts[[#This Row],[cTB68]]=DATE(2099,1,1), 0, Exts[[#This Row],[cTB68]]-$AA$8)</f>
        <v>0</v>
      </c>
      <c r="AD1134" s="70">
        <f t="shared" si="37"/>
        <v>1116</v>
      </c>
      <c r="AE1134" s="70"/>
      <c r="AF1134" s="70">
        <f>IF(Exts[[#This Row],[OID]], INDEX( Exts[], MATCH(Exts[[#This Row],[OID]],Exts[ID],0), MATCH("avgusers", Exts[#Headers],0) )+1, Exts[[#This Row],[avgusers]])</f>
        <v>0</v>
      </c>
      <c r="AG1134" s="70"/>
      <c r="AH1134" s="70"/>
      <c r="AI1134" s="70"/>
    </row>
    <row r="1135" spans="1:35" x14ac:dyDescent="0.35">
      <c r="A1135" s="72">
        <v>4042</v>
      </c>
      <c r="B1135" s="72" t="s">
        <v>1898</v>
      </c>
      <c r="C1135" s="72">
        <v>0</v>
      </c>
      <c r="D1135" s="72">
        <v>23</v>
      </c>
      <c r="E1135" s="68">
        <v>40494</v>
      </c>
      <c r="F1135" s="72">
        <v>3</v>
      </c>
      <c r="G1135" s="72">
        <v>3.3</v>
      </c>
      <c r="H1135" s="72">
        <v>0</v>
      </c>
      <c r="I1135" s="72">
        <v>1</v>
      </c>
      <c r="J1135" s="72" t="s">
        <v>1899</v>
      </c>
      <c r="K1135" s="72">
        <v>4924</v>
      </c>
      <c r="L1135" s="72"/>
      <c r="M1135" s="72"/>
      <c r="N1135" s="68">
        <v>72686</v>
      </c>
      <c r="O1135" s="68">
        <v>72686</v>
      </c>
      <c r="P1135" s="68">
        <v>72686</v>
      </c>
      <c r="Q1135" s="68">
        <v>72686</v>
      </c>
      <c r="R1135" s="72" t="s">
        <v>5227</v>
      </c>
      <c r="S1135" s="72" t="s">
        <v>5228</v>
      </c>
      <c r="T1135" s="70">
        <f>IF(Exts[cTB52]=DATE(2099,1,1), 0, IF(Exts[minV]&gt;52, 1, 2))</f>
        <v>0</v>
      </c>
      <c r="U1135" s="69">
        <f t="shared" si="36"/>
        <v>0</v>
      </c>
      <c r="V1135" s="69">
        <f>IF(Exts[cTB60]=DATE(2099,1,1), 0, IF(Exts[minV]&gt;60.9, 1, 2))</f>
        <v>0</v>
      </c>
      <c r="W1135" s="70">
        <f>IF(Exts[cTB61-67]=DATE(2099,1,1), 0, IF(Exts[minV]&gt;67.9, 1, 2))</f>
        <v>0</v>
      </c>
      <c r="X1135" s="70">
        <f>IF( OR( Exts[cTB68]=DATE(2099,1,1), Exts[Mext]=0 ), 0, IF( OR( Exts[maxV]&lt;68, Exts[minV]&gt;68 ), 2, 3)  )</f>
        <v>0</v>
      </c>
      <c r="Y1135" s="71">
        <f>IF(SUBTOTAL(3,Exts[avgusers]),Exts[avgusers],0)</f>
        <v>0</v>
      </c>
      <c r="Z1135" s="69">
        <f ca="1">IF(SUBTOTAL(3,Exts[CurVersion]),TODAY()-Exts[CurVersion],0)</f>
        <v>3231</v>
      </c>
      <c r="AA1135" s="69">
        <f>IF(Exts[cTB52]=DATE(2099,1,1), 0, Exts[cTB52]-$AA$6)</f>
        <v>0</v>
      </c>
      <c r="AB1135" s="69">
        <f>IF(Exts[[#This Row],[cTB60]]=DATE(2099,1,1), 0, Exts[[#This Row],[cTB60]]-$AA$7)</f>
        <v>0</v>
      </c>
      <c r="AC1135" s="69">
        <f>IF(Exts[[#This Row],[cTB68]]=DATE(2099,1,1), 0, Exts[[#This Row],[cTB68]]-$AA$8)</f>
        <v>0</v>
      </c>
      <c r="AD1135" s="70">
        <f t="shared" si="37"/>
        <v>1117</v>
      </c>
      <c r="AE1135" s="70"/>
      <c r="AF1135" s="70">
        <f>IF(Exts[[#This Row],[OID]], INDEX( Exts[], MATCH(Exts[[#This Row],[OID]],Exts[ID],0), MATCH("avgusers", Exts[#Headers],0) )+1, Exts[[#This Row],[avgusers]])</f>
        <v>0</v>
      </c>
      <c r="AG1135" s="70"/>
      <c r="AH1135" s="70"/>
      <c r="AI1135" s="70"/>
    </row>
    <row r="1136" spans="1:35" x14ac:dyDescent="0.35">
      <c r="A1136" s="72">
        <v>4073</v>
      </c>
      <c r="B1136" s="72" t="s">
        <v>1733</v>
      </c>
      <c r="C1136" s="72">
        <v>0</v>
      </c>
      <c r="D1136" s="72">
        <v>34</v>
      </c>
      <c r="E1136" s="68">
        <v>40518</v>
      </c>
      <c r="F1136" s="72">
        <v>1.5</v>
      </c>
      <c r="G1136" s="72">
        <v>3</v>
      </c>
      <c r="H1136" s="72">
        <v>0</v>
      </c>
      <c r="I1136" s="72">
        <v>1</v>
      </c>
      <c r="J1136" s="72" t="s">
        <v>1734</v>
      </c>
      <c r="K1136" s="72">
        <v>82343</v>
      </c>
      <c r="L1136" s="72"/>
      <c r="M1136" s="72"/>
      <c r="N1136" s="68">
        <v>72686</v>
      </c>
      <c r="O1136" s="68">
        <v>72686</v>
      </c>
      <c r="P1136" s="68">
        <v>72686</v>
      </c>
      <c r="Q1136" s="68">
        <v>72686</v>
      </c>
      <c r="R1136" s="72" t="s">
        <v>5230</v>
      </c>
      <c r="S1136" s="72" t="s">
        <v>5231</v>
      </c>
      <c r="T1136" s="70">
        <f>IF(Exts[cTB52]=DATE(2099,1,1), 0, IF(Exts[minV]&gt;52, 1, 2))</f>
        <v>0</v>
      </c>
      <c r="U1136" s="69">
        <f t="shared" si="36"/>
        <v>0</v>
      </c>
      <c r="V1136" s="69">
        <f>IF(Exts[cTB60]=DATE(2099,1,1), 0, IF(Exts[minV]&gt;60.9, 1, 2))</f>
        <v>0</v>
      </c>
      <c r="W1136" s="70">
        <f>IF(Exts[cTB61-67]=DATE(2099,1,1), 0, IF(Exts[minV]&gt;67.9, 1, 2))</f>
        <v>0</v>
      </c>
      <c r="X1136" s="70">
        <f>IF( OR( Exts[cTB68]=DATE(2099,1,1), Exts[Mext]=0 ), 0, IF( OR( Exts[maxV]&lt;68, Exts[minV]&gt;68 ), 2, 3)  )</f>
        <v>0</v>
      </c>
      <c r="Y1136" s="71">
        <f>IF(SUBTOTAL(3,Exts[avgusers]),Exts[avgusers],0)</f>
        <v>0</v>
      </c>
      <c r="Z1136" s="69">
        <f ca="1">IF(SUBTOTAL(3,Exts[CurVersion]),TODAY()-Exts[CurVersion],0)</f>
        <v>3207</v>
      </c>
      <c r="AA1136" s="69">
        <f>IF(Exts[cTB52]=DATE(2099,1,1), 0, Exts[cTB52]-$AA$6)</f>
        <v>0</v>
      </c>
      <c r="AB1136" s="69">
        <f>IF(Exts[[#This Row],[cTB60]]=DATE(2099,1,1), 0, Exts[[#This Row],[cTB60]]-$AA$7)</f>
        <v>0</v>
      </c>
      <c r="AC1136" s="69">
        <f>IF(Exts[[#This Row],[cTB68]]=DATE(2099,1,1), 0, Exts[[#This Row],[cTB68]]-$AA$8)</f>
        <v>0</v>
      </c>
      <c r="AD1136" s="70">
        <f t="shared" si="37"/>
        <v>1118</v>
      </c>
      <c r="AE1136" s="70"/>
      <c r="AF1136" s="70">
        <f>IF(Exts[[#This Row],[OID]], INDEX( Exts[], MATCH(Exts[[#This Row],[OID]],Exts[ID],0), MATCH("avgusers", Exts[#Headers],0) )+1, Exts[[#This Row],[avgusers]])</f>
        <v>0</v>
      </c>
      <c r="AG1136" s="70"/>
      <c r="AH1136" s="70"/>
      <c r="AI1136" s="70"/>
    </row>
    <row r="1137" spans="1:35" x14ac:dyDescent="0.35">
      <c r="A1137" s="72">
        <v>4074</v>
      </c>
      <c r="B1137" s="72" t="s">
        <v>1924</v>
      </c>
      <c r="C1137" s="72">
        <v>0</v>
      </c>
      <c r="D1137" s="72">
        <v>23</v>
      </c>
      <c r="E1137" s="68">
        <v>39146</v>
      </c>
      <c r="F1137" s="72">
        <v>1.5</v>
      </c>
      <c r="G1137" s="72">
        <v>1.5</v>
      </c>
      <c r="H1137" s="72">
        <v>0</v>
      </c>
      <c r="I1137" s="72">
        <v>1</v>
      </c>
      <c r="J1137" s="72" t="s">
        <v>1925</v>
      </c>
      <c r="K1137" s="72">
        <v>82509</v>
      </c>
      <c r="L1137" s="72"/>
      <c r="M1137" s="72"/>
      <c r="N1137" s="68">
        <v>72686</v>
      </c>
      <c r="O1137" s="68">
        <v>72686</v>
      </c>
      <c r="P1137" s="68">
        <v>72686</v>
      </c>
      <c r="Q1137" s="68">
        <v>72686</v>
      </c>
      <c r="R1137" s="72" t="s">
        <v>5232</v>
      </c>
      <c r="S1137" s="72" t="s">
        <v>3058</v>
      </c>
      <c r="T1137" s="70">
        <f>IF(Exts[cTB52]=DATE(2099,1,1), 0, IF(Exts[minV]&gt;52, 1, 2))</f>
        <v>0</v>
      </c>
      <c r="U1137" s="69">
        <f t="shared" si="36"/>
        <v>0</v>
      </c>
      <c r="V1137" s="69">
        <f>IF(Exts[cTB60]=DATE(2099,1,1), 0, IF(Exts[minV]&gt;60.9, 1, 2))</f>
        <v>0</v>
      </c>
      <c r="W1137" s="70">
        <f>IF(Exts[cTB61-67]=DATE(2099,1,1), 0, IF(Exts[minV]&gt;67.9, 1, 2))</f>
        <v>0</v>
      </c>
      <c r="X1137" s="70">
        <f>IF( OR( Exts[cTB68]=DATE(2099,1,1), Exts[Mext]=0 ), 0, IF( OR( Exts[maxV]&lt;68, Exts[minV]&gt;68 ), 2, 3)  )</f>
        <v>0</v>
      </c>
      <c r="Y1137" s="71">
        <f>IF(SUBTOTAL(3,Exts[avgusers]),Exts[avgusers],0)</f>
        <v>0</v>
      </c>
      <c r="Z1137" s="69">
        <f ca="1">IF(SUBTOTAL(3,Exts[CurVersion]),TODAY()-Exts[CurVersion],0)</f>
        <v>4579</v>
      </c>
      <c r="AA1137" s="69">
        <f>IF(Exts[cTB52]=DATE(2099,1,1), 0, Exts[cTB52]-$AA$6)</f>
        <v>0</v>
      </c>
      <c r="AB1137" s="69">
        <f>IF(Exts[[#This Row],[cTB60]]=DATE(2099,1,1), 0, Exts[[#This Row],[cTB60]]-$AA$7)</f>
        <v>0</v>
      </c>
      <c r="AC1137" s="69">
        <f>IF(Exts[[#This Row],[cTB68]]=DATE(2099,1,1), 0, Exts[[#This Row],[cTB68]]-$AA$8)</f>
        <v>0</v>
      </c>
      <c r="AD1137" s="70">
        <f t="shared" si="37"/>
        <v>1119</v>
      </c>
      <c r="AE1137" s="70"/>
      <c r="AF1137" s="70">
        <f>IF(Exts[[#This Row],[OID]], INDEX( Exts[], MATCH(Exts[[#This Row],[OID]],Exts[ID],0), MATCH("avgusers", Exts[#Headers],0) )+1, Exts[[#This Row],[avgusers]])</f>
        <v>0</v>
      </c>
      <c r="AG1137" s="70"/>
      <c r="AH1137" s="70"/>
      <c r="AI1137" s="70"/>
    </row>
    <row r="1138" spans="1:35" x14ac:dyDescent="0.35">
      <c r="A1138" s="72">
        <v>4121</v>
      </c>
      <c r="B1138" s="72" t="s">
        <v>2043</v>
      </c>
      <c r="C1138" s="72">
        <v>0</v>
      </c>
      <c r="D1138" s="72">
        <v>21</v>
      </c>
      <c r="E1138" s="68">
        <v>40021</v>
      </c>
      <c r="F1138" s="72">
        <v>1.5</v>
      </c>
      <c r="G1138" s="72">
        <v>2</v>
      </c>
      <c r="H1138" s="72">
        <v>0</v>
      </c>
      <c r="I1138" s="72">
        <v>1</v>
      </c>
      <c r="J1138" s="72" t="s">
        <v>2044</v>
      </c>
      <c r="K1138" s="72">
        <v>3790</v>
      </c>
      <c r="L1138" s="72"/>
      <c r="M1138" s="72"/>
      <c r="N1138" s="68">
        <v>72686</v>
      </c>
      <c r="O1138" s="68">
        <v>72686</v>
      </c>
      <c r="P1138" s="68">
        <v>72686</v>
      </c>
      <c r="Q1138" s="68">
        <v>72686</v>
      </c>
      <c r="R1138" s="72" t="s">
        <v>5234</v>
      </c>
      <c r="S1138" s="72" t="s">
        <v>5235</v>
      </c>
      <c r="T1138" s="70">
        <f>IF(Exts[cTB52]=DATE(2099,1,1), 0, IF(Exts[minV]&gt;52, 1, 2))</f>
        <v>0</v>
      </c>
      <c r="U1138" s="69">
        <f t="shared" si="36"/>
        <v>0</v>
      </c>
      <c r="V1138" s="69">
        <f>IF(Exts[cTB60]=DATE(2099,1,1), 0, IF(Exts[minV]&gt;60.9, 1, 2))</f>
        <v>0</v>
      </c>
      <c r="W1138" s="70">
        <f>IF(Exts[cTB61-67]=DATE(2099,1,1), 0, IF(Exts[minV]&gt;67.9, 1, 2))</f>
        <v>0</v>
      </c>
      <c r="X1138" s="70">
        <f>IF( OR( Exts[cTB68]=DATE(2099,1,1), Exts[Mext]=0 ), 0, IF( OR( Exts[maxV]&lt;68, Exts[minV]&gt;68 ), 2, 3)  )</f>
        <v>0</v>
      </c>
      <c r="Y1138" s="71">
        <f>IF(SUBTOTAL(3,Exts[avgusers]),Exts[avgusers],0)</f>
        <v>0</v>
      </c>
      <c r="Z1138" s="69">
        <f ca="1">IF(SUBTOTAL(3,Exts[CurVersion]),TODAY()-Exts[CurVersion],0)</f>
        <v>3704</v>
      </c>
      <c r="AA1138" s="69">
        <f>IF(Exts[cTB52]=DATE(2099,1,1), 0, Exts[cTB52]-$AA$6)</f>
        <v>0</v>
      </c>
      <c r="AB1138" s="69">
        <f>IF(Exts[[#This Row],[cTB60]]=DATE(2099,1,1), 0, Exts[[#This Row],[cTB60]]-$AA$7)</f>
        <v>0</v>
      </c>
      <c r="AC1138" s="69">
        <f>IF(Exts[[#This Row],[cTB68]]=DATE(2099,1,1), 0, Exts[[#This Row],[cTB68]]-$AA$8)</f>
        <v>0</v>
      </c>
      <c r="AD1138" s="70">
        <f t="shared" si="37"/>
        <v>1120</v>
      </c>
      <c r="AE1138" s="70"/>
      <c r="AF1138" s="70">
        <f>IF(Exts[[#This Row],[OID]], INDEX( Exts[], MATCH(Exts[[#This Row],[OID]],Exts[ID],0), MATCH("avgusers", Exts[#Headers],0) )+1, Exts[[#This Row],[avgusers]])</f>
        <v>0</v>
      </c>
      <c r="AG1138" s="70"/>
      <c r="AH1138" s="70"/>
      <c r="AI1138" s="70"/>
    </row>
    <row r="1139" spans="1:35" x14ac:dyDescent="0.35">
      <c r="A1139" s="72">
        <v>4144</v>
      </c>
      <c r="B1139" s="72" t="s">
        <v>1890</v>
      </c>
      <c r="C1139" s="72">
        <v>0</v>
      </c>
      <c r="D1139" s="72">
        <v>23</v>
      </c>
      <c r="E1139" s="68">
        <v>40162</v>
      </c>
      <c r="F1139" s="72">
        <v>1</v>
      </c>
      <c r="G1139" s="72">
        <v>3.1</v>
      </c>
      <c r="H1139" s="72">
        <v>0</v>
      </c>
      <c r="I1139" s="72">
        <v>1</v>
      </c>
      <c r="J1139" s="72" t="s">
        <v>380</v>
      </c>
      <c r="K1139" s="72">
        <v>253</v>
      </c>
      <c r="L1139" s="72"/>
      <c r="M1139" s="72"/>
      <c r="N1139" s="68">
        <v>72686</v>
      </c>
      <c r="O1139" s="68">
        <v>72686</v>
      </c>
      <c r="P1139" s="68">
        <v>72686</v>
      </c>
      <c r="Q1139" s="68">
        <v>72686</v>
      </c>
      <c r="R1139" s="72" t="s">
        <v>5237</v>
      </c>
      <c r="S1139" s="72" t="s">
        <v>3058</v>
      </c>
      <c r="T1139" s="70">
        <f>IF(Exts[cTB52]=DATE(2099,1,1), 0, IF(Exts[minV]&gt;52, 1, 2))</f>
        <v>0</v>
      </c>
      <c r="U1139" s="69">
        <f t="shared" si="36"/>
        <v>0</v>
      </c>
      <c r="V1139" s="69">
        <f>IF(Exts[cTB60]=DATE(2099,1,1), 0, IF(Exts[minV]&gt;60.9, 1, 2))</f>
        <v>0</v>
      </c>
      <c r="W1139" s="70">
        <f>IF(Exts[cTB61-67]=DATE(2099,1,1), 0, IF(Exts[minV]&gt;67.9, 1, 2))</f>
        <v>0</v>
      </c>
      <c r="X1139" s="70">
        <f>IF( OR( Exts[cTB68]=DATE(2099,1,1), Exts[Mext]=0 ), 0, IF( OR( Exts[maxV]&lt;68, Exts[minV]&gt;68 ), 2, 3)  )</f>
        <v>0</v>
      </c>
      <c r="Y1139" s="71">
        <f>IF(SUBTOTAL(3,Exts[avgusers]),Exts[avgusers],0)</f>
        <v>0</v>
      </c>
      <c r="Z1139" s="69">
        <f ca="1">IF(SUBTOTAL(3,Exts[CurVersion]),TODAY()-Exts[CurVersion],0)</f>
        <v>3563</v>
      </c>
      <c r="AA1139" s="69">
        <f>IF(Exts[cTB52]=DATE(2099,1,1), 0, Exts[cTB52]-$AA$6)</f>
        <v>0</v>
      </c>
      <c r="AB1139" s="69">
        <f>IF(Exts[[#This Row],[cTB60]]=DATE(2099,1,1), 0, Exts[[#This Row],[cTB60]]-$AA$7)</f>
        <v>0</v>
      </c>
      <c r="AC1139" s="69">
        <f>IF(Exts[[#This Row],[cTB68]]=DATE(2099,1,1), 0, Exts[[#This Row],[cTB68]]-$AA$8)</f>
        <v>0</v>
      </c>
      <c r="AD1139" s="70">
        <f t="shared" si="37"/>
        <v>1121</v>
      </c>
      <c r="AE1139" s="70"/>
      <c r="AF1139" s="70">
        <f>IF(Exts[[#This Row],[OID]], INDEX( Exts[], MATCH(Exts[[#This Row],[OID]],Exts[ID],0), MATCH("avgusers", Exts[#Headers],0) )+1, Exts[[#This Row],[avgusers]])</f>
        <v>0</v>
      </c>
      <c r="AG1139" s="70"/>
      <c r="AH1139" s="70"/>
      <c r="AI1139" s="70"/>
    </row>
    <row r="1140" spans="1:35" x14ac:dyDescent="0.35">
      <c r="A1140" s="72">
        <v>4185</v>
      </c>
      <c r="B1140" s="72" t="s">
        <v>2022</v>
      </c>
      <c r="C1140" s="72">
        <v>0</v>
      </c>
      <c r="D1140" s="72">
        <v>21</v>
      </c>
      <c r="E1140" s="68">
        <v>39146</v>
      </c>
      <c r="F1140" s="72">
        <v>1.5</v>
      </c>
      <c r="G1140" s="72">
        <v>3.1</v>
      </c>
      <c r="H1140" s="72">
        <v>0</v>
      </c>
      <c r="I1140" s="72">
        <v>1</v>
      </c>
      <c r="J1140" s="72" t="s">
        <v>1452</v>
      </c>
      <c r="K1140" s="72">
        <v>55706</v>
      </c>
      <c r="L1140" s="72"/>
      <c r="M1140" s="72"/>
      <c r="N1140" s="68">
        <v>72686</v>
      </c>
      <c r="O1140" s="68">
        <v>72686</v>
      </c>
      <c r="P1140" s="68">
        <v>72686</v>
      </c>
      <c r="Q1140" s="68">
        <v>72686</v>
      </c>
      <c r="R1140" s="72" t="s">
        <v>5240</v>
      </c>
      <c r="S1140" s="72" t="s">
        <v>3058</v>
      </c>
      <c r="T1140" s="70">
        <f>IF(Exts[cTB52]=DATE(2099,1,1), 0, IF(Exts[minV]&gt;52, 1, 2))</f>
        <v>0</v>
      </c>
      <c r="U1140" s="69">
        <f t="shared" si="36"/>
        <v>0</v>
      </c>
      <c r="V1140" s="69">
        <f>IF(Exts[cTB60]=DATE(2099,1,1), 0, IF(Exts[minV]&gt;60.9, 1, 2))</f>
        <v>0</v>
      </c>
      <c r="W1140" s="70">
        <f>IF(Exts[cTB61-67]=DATE(2099,1,1), 0, IF(Exts[minV]&gt;67.9, 1, 2))</f>
        <v>0</v>
      </c>
      <c r="X1140" s="70">
        <f>IF( OR( Exts[cTB68]=DATE(2099,1,1), Exts[Mext]=0 ), 0, IF( OR( Exts[maxV]&lt;68, Exts[minV]&gt;68 ), 2, 3)  )</f>
        <v>0</v>
      </c>
      <c r="Y1140" s="71">
        <f>IF(SUBTOTAL(3,Exts[avgusers]),Exts[avgusers],0)</f>
        <v>0</v>
      </c>
      <c r="Z1140" s="69">
        <f ca="1">IF(SUBTOTAL(3,Exts[CurVersion]),TODAY()-Exts[CurVersion],0)</f>
        <v>4579</v>
      </c>
      <c r="AA1140" s="69">
        <f>IF(Exts[cTB52]=DATE(2099,1,1), 0, Exts[cTB52]-$AA$6)</f>
        <v>0</v>
      </c>
      <c r="AB1140" s="69">
        <f>IF(Exts[[#This Row],[cTB60]]=DATE(2099,1,1), 0, Exts[[#This Row],[cTB60]]-$AA$7)</f>
        <v>0</v>
      </c>
      <c r="AC1140" s="69">
        <f>IF(Exts[[#This Row],[cTB68]]=DATE(2099,1,1), 0, Exts[[#This Row],[cTB68]]-$AA$8)</f>
        <v>0</v>
      </c>
      <c r="AD1140" s="70">
        <f t="shared" si="37"/>
        <v>1122</v>
      </c>
      <c r="AE1140" s="70"/>
      <c r="AF1140" s="70">
        <f>IF(Exts[[#This Row],[OID]], INDEX( Exts[], MATCH(Exts[[#This Row],[OID]],Exts[ID],0), MATCH("avgusers", Exts[#Headers],0) )+1, Exts[[#This Row],[avgusers]])</f>
        <v>0</v>
      </c>
      <c r="AG1140" s="70"/>
      <c r="AH1140" s="70"/>
      <c r="AI1140" s="70"/>
    </row>
    <row r="1141" spans="1:35" x14ac:dyDescent="0.35">
      <c r="A1141" s="72">
        <v>4222</v>
      </c>
      <c r="B1141" s="72" t="s">
        <v>1990</v>
      </c>
      <c r="C1141" s="72">
        <v>0</v>
      </c>
      <c r="D1141" s="72">
        <v>22</v>
      </c>
      <c r="E1141" s="68">
        <v>39167</v>
      </c>
      <c r="F1141" s="72">
        <v>2</v>
      </c>
      <c r="G1141" s="72">
        <v>3</v>
      </c>
      <c r="H1141" s="72">
        <v>0</v>
      </c>
      <c r="I1141" s="72">
        <v>1</v>
      </c>
      <c r="J1141" s="72" t="s">
        <v>1991</v>
      </c>
      <c r="K1141" s="72">
        <v>222</v>
      </c>
      <c r="L1141" s="72"/>
      <c r="M1141" s="72"/>
      <c r="N1141" s="68">
        <v>72686</v>
      </c>
      <c r="O1141" s="68">
        <v>72686</v>
      </c>
      <c r="P1141" s="68">
        <v>72686</v>
      </c>
      <c r="Q1141" s="68">
        <v>72686</v>
      </c>
      <c r="R1141" s="72" t="s">
        <v>5241</v>
      </c>
      <c r="S1141" s="72" t="s">
        <v>3058</v>
      </c>
      <c r="T1141" s="70">
        <f>IF(Exts[cTB52]=DATE(2099,1,1), 0, IF(Exts[minV]&gt;52, 1, 2))</f>
        <v>0</v>
      </c>
      <c r="U1141" s="69">
        <f t="shared" si="36"/>
        <v>0</v>
      </c>
      <c r="V1141" s="69">
        <f>IF(Exts[cTB60]=DATE(2099,1,1), 0, IF(Exts[minV]&gt;60.9, 1, 2))</f>
        <v>0</v>
      </c>
      <c r="W1141" s="70">
        <f>IF(Exts[cTB61-67]=DATE(2099,1,1), 0, IF(Exts[minV]&gt;67.9, 1, 2))</f>
        <v>0</v>
      </c>
      <c r="X1141" s="70">
        <f>IF( OR( Exts[cTB68]=DATE(2099,1,1), Exts[Mext]=0 ), 0, IF( OR( Exts[maxV]&lt;68, Exts[minV]&gt;68 ), 2, 3)  )</f>
        <v>0</v>
      </c>
      <c r="Y1141" s="71">
        <f>IF(SUBTOTAL(3,Exts[avgusers]),Exts[avgusers],0)</f>
        <v>0</v>
      </c>
      <c r="Z1141" s="69">
        <f ca="1">IF(SUBTOTAL(3,Exts[CurVersion]),TODAY()-Exts[CurVersion],0)</f>
        <v>4558</v>
      </c>
      <c r="AA1141" s="69">
        <f>IF(Exts[cTB52]=DATE(2099,1,1), 0, Exts[cTB52]-$AA$6)</f>
        <v>0</v>
      </c>
      <c r="AB1141" s="69">
        <f>IF(Exts[[#This Row],[cTB60]]=DATE(2099,1,1), 0, Exts[[#This Row],[cTB60]]-$AA$7)</f>
        <v>0</v>
      </c>
      <c r="AC1141" s="69">
        <f>IF(Exts[[#This Row],[cTB68]]=DATE(2099,1,1), 0, Exts[[#This Row],[cTB68]]-$AA$8)</f>
        <v>0</v>
      </c>
      <c r="AD1141" s="70">
        <f t="shared" si="37"/>
        <v>1123</v>
      </c>
      <c r="AE1141" s="70"/>
      <c r="AF1141" s="70">
        <f>IF(Exts[[#This Row],[OID]], INDEX( Exts[], MATCH(Exts[[#This Row],[OID]],Exts[ID],0), MATCH("avgusers", Exts[#Headers],0) )+1, Exts[[#This Row],[avgusers]])</f>
        <v>0</v>
      </c>
      <c r="AG1141" s="70"/>
      <c r="AH1141" s="70"/>
      <c r="AI1141" s="70"/>
    </row>
    <row r="1142" spans="1:35" x14ac:dyDescent="0.35">
      <c r="A1142" s="72">
        <v>4298</v>
      </c>
      <c r="B1142" s="72" t="s">
        <v>2092</v>
      </c>
      <c r="C1142" s="72">
        <v>0</v>
      </c>
      <c r="D1142" s="72">
        <v>2</v>
      </c>
      <c r="E1142" s="68">
        <v>39270</v>
      </c>
      <c r="F1142" s="72">
        <v>1</v>
      </c>
      <c r="G1142" s="72">
        <v>3</v>
      </c>
      <c r="H1142" s="72">
        <v>0</v>
      </c>
      <c r="I1142" s="72">
        <v>1</v>
      </c>
      <c r="J1142" s="72" t="s">
        <v>2093</v>
      </c>
      <c r="K1142" s="72">
        <v>70395</v>
      </c>
      <c r="L1142" s="72"/>
      <c r="M1142" s="72"/>
      <c r="N1142" s="68">
        <v>72686</v>
      </c>
      <c r="O1142" s="68">
        <v>72686</v>
      </c>
      <c r="P1142" s="68">
        <v>72686</v>
      </c>
      <c r="Q1142" s="68">
        <v>72686</v>
      </c>
      <c r="R1142" s="72" t="s">
        <v>5246</v>
      </c>
      <c r="S1142" s="72" t="s">
        <v>3058</v>
      </c>
      <c r="T1142" s="70">
        <f>IF(Exts[cTB52]=DATE(2099,1,1), 0, IF(Exts[minV]&gt;52, 1, 2))</f>
        <v>0</v>
      </c>
      <c r="U1142" s="69">
        <f t="shared" si="36"/>
        <v>0</v>
      </c>
      <c r="V1142" s="69">
        <f>IF(Exts[cTB60]=DATE(2099,1,1), 0, IF(Exts[minV]&gt;60.9, 1, 2))</f>
        <v>0</v>
      </c>
      <c r="W1142" s="70">
        <f>IF(Exts[cTB61-67]=DATE(2099,1,1), 0, IF(Exts[minV]&gt;67.9, 1, 2))</f>
        <v>0</v>
      </c>
      <c r="X1142" s="70">
        <f>IF( OR( Exts[cTB68]=DATE(2099,1,1), Exts[Mext]=0 ), 0, IF( OR( Exts[maxV]&lt;68, Exts[minV]&gt;68 ), 2, 3)  )</f>
        <v>0</v>
      </c>
      <c r="Y1142" s="71">
        <f>IF(SUBTOTAL(3,Exts[avgusers]),Exts[avgusers],0)</f>
        <v>0</v>
      </c>
      <c r="Z1142" s="69">
        <f ca="1">IF(SUBTOTAL(3,Exts[CurVersion]),TODAY()-Exts[CurVersion],0)</f>
        <v>4455</v>
      </c>
      <c r="AA1142" s="69">
        <f>IF(Exts[cTB52]=DATE(2099,1,1), 0, Exts[cTB52]-$AA$6)</f>
        <v>0</v>
      </c>
      <c r="AB1142" s="69">
        <f>IF(Exts[[#This Row],[cTB60]]=DATE(2099,1,1), 0, Exts[[#This Row],[cTB60]]-$AA$7)</f>
        <v>0</v>
      </c>
      <c r="AC1142" s="69">
        <f>IF(Exts[[#This Row],[cTB68]]=DATE(2099,1,1), 0, Exts[[#This Row],[cTB68]]-$AA$8)</f>
        <v>0</v>
      </c>
      <c r="AD1142" s="70">
        <f t="shared" si="37"/>
        <v>1124</v>
      </c>
      <c r="AE1142" s="70"/>
      <c r="AF1142" s="70">
        <f>IF(Exts[[#This Row],[OID]], INDEX( Exts[], MATCH(Exts[[#This Row],[OID]],Exts[ID],0), MATCH("avgusers", Exts[#Headers],0) )+1, Exts[[#This Row],[avgusers]])</f>
        <v>0</v>
      </c>
      <c r="AG1142" s="70"/>
      <c r="AH1142" s="70"/>
      <c r="AI1142" s="70"/>
    </row>
    <row r="1143" spans="1:35" x14ac:dyDescent="0.35">
      <c r="A1143" s="72">
        <v>4426</v>
      </c>
      <c r="B1143" s="72" t="s">
        <v>1974</v>
      </c>
      <c r="C1143" s="72">
        <v>0</v>
      </c>
      <c r="D1143" s="72">
        <v>22</v>
      </c>
      <c r="E1143" s="68">
        <v>40385</v>
      </c>
      <c r="F1143" s="72">
        <v>3</v>
      </c>
      <c r="G1143" s="72">
        <v>10</v>
      </c>
      <c r="H1143" s="72">
        <v>0</v>
      </c>
      <c r="I1143" s="72">
        <v>1</v>
      </c>
      <c r="J1143" s="72" t="s">
        <v>1569</v>
      </c>
      <c r="K1143" s="72">
        <v>316</v>
      </c>
      <c r="L1143" s="72"/>
      <c r="M1143" s="72"/>
      <c r="N1143" s="68">
        <v>72686</v>
      </c>
      <c r="O1143" s="68">
        <v>72686</v>
      </c>
      <c r="P1143" s="68">
        <v>72686</v>
      </c>
      <c r="Q1143" s="68">
        <v>72686</v>
      </c>
      <c r="R1143" s="72" t="s">
        <v>5254</v>
      </c>
      <c r="S1143" s="72" t="s">
        <v>5255</v>
      </c>
      <c r="T1143" s="70">
        <f>IF(Exts[cTB52]=DATE(2099,1,1), 0, IF(Exts[minV]&gt;52, 1, 2))</f>
        <v>0</v>
      </c>
      <c r="U1143" s="69">
        <f t="shared" si="36"/>
        <v>0</v>
      </c>
      <c r="V1143" s="69">
        <f>IF(Exts[cTB60]=DATE(2099,1,1), 0, IF(Exts[minV]&gt;60.9, 1, 2))</f>
        <v>0</v>
      </c>
      <c r="W1143" s="70">
        <f>IF(Exts[cTB61-67]=DATE(2099,1,1), 0, IF(Exts[minV]&gt;67.9, 1, 2))</f>
        <v>0</v>
      </c>
      <c r="X1143" s="70">
        <f>IF( OR( Exts[cTB68]=DATE(2099,1,1), Exts[Mext]=0 ), 0, IF( OR( Exts[maxV]&lt;68, Exts[minV]&gt;68 ), 2, 3)  )</f>
        <v>0</v>
      </c>
      <c r="Y1143" s="71">
        <f>IF(SUBTOTAL(3,Exts[avgusers]),Exts[avgusers],0)</f>
        <v>0</v>
      </c>
      <c r="Z1143" s="69">
        <f ca="1">IF(SUBTOTAL(3,Exts[CurVersion]),TODAY()-Exts[CurVersion],0)</f>
        <v>3340</v>
      </c>
      <c r="AA1143" s="69">
        <f>IF(Exts[cTB52]=DATE(2099,1,1), 0, Exts[cTB52]-$AA$6)</f>
        <v>0</v>
      </c>
      <c r="AB1143" s="69">
        <f>IF(Exts[[#This Row],[cTB60]]=DATE(2099,1,1), 0, Exts[[#This Row],[cTB60]]-$AA$7)</f>
        <v>0</v>
      </c>
      <c r="AC1143" s="69">
        <f>IF(Exts[[#This Row],[cTB68]]=DATE(2099,1,1), 0, Exts[[#This Row],[cTB68]]-$AA$8)</f>
        <v>0</v>
      </c>
      <c r="AD1143" s="70">
        <f t="shared" si="37"/>
        <v>1125</v>
      </c>
      <c r="AE1143" s="70"/>
      <c r="AF1143" s="70">
        <f>IF(Exts[[#This Row],[OID]], INDEX( Exts[], MATCH(Exts[[#This Row],[OID]],Exts[ID],0), MATCH("avgusers", Exts[#Headers],0) )+1, Exts[[#This Row],[avgusers]])</f>
        <v>0</v>
      </c>
      <c r="AG1143" s="70"/>
      <c r="AH1143" s="70"/>
      <c r="AI1143" s="70"/>
    </row>
    <row r="1144" spans="1:35" x14ac:dyDescent="0.35">
      <c r="A1144" s="72">
        <v>4471</v>
      </c>
      <c r="B1144" s="72" t="s">
        <v>774</v>
      </c>
      <c r="C1144" s="72">
        <v>0</v>
      </c>
      <c r="D1144" s="72">
        <v>71</v>
      </c>
      <c r="E1144" s="68">
        <v>41542</v>
      </c>
      <c r="F1144" s="72">
        <v>24</v>
      </c>
      <c r="G1144" s="72">
        <v>24</v>
      </c>
      <c r="H1144" s="72">
        <v>0</v>
      </c>
      <c r="I1144" s="72">
        <v>1</v>
      </c>
      <c r="J1144" s="72" t="s">
        <v>392</v>
      </c>
      <c r="K1144" s="72">
        <v>62305</v>
      </c>
      <c r="L1144" s="72"/>
      <c r="M1144" s="72"/>
      <c r="N1144" s="68">
        <v>72686</v>
      </c>
      <c r="O1144" s="68">
        <v>72686</v>
      </c>
      <c r="P1144" s="68">
        <v>72686</v>
      </c>
      <c r="Q1144" s="68">
        <v>72686</v>
      </c>
      <c r="R1144" s="72" t="s">
        <v>5259</v>
      </c>
      <c r="S1144" s="72" t="s">
        <v>3058</v>
      </c>
      <c r="T1144" s="70">
        <f>IF(Exts[cTB52]=DATE(2099,1,1), 0, IF(Exts[minV]&gt;52, 1, 2))</f>
        <v>0</v>
      </c>
      <c r="U1144" s="69">
        <f t="shared" si="36"/>
        <v>0</v>
      </c>
      <c r="V1144" s="69">
        <f>IF(Exts[cTB60]=DATE(2099,1,1), 0, IF(Exts[minV]&gt;60.9, 1, 2))</f>
        <v>0</v>
      </c>
      <c r="W1144" s="70">
        <f>IF(Exts[cTB61-67]=DATE(2099,1,1), 0, IF(Exts[minV]&gt;67.9, 1, 2))</f>
        <v>0</v>
      </c>
      <c r="X1144" s="70">
        <f>IF( OR( Exts[cTB68]=DATE(2099,1,1), Exts[Mext]=0 ), 0, IF( OR( Exts[maxV]&lt;68, Exts[minV]&gt;68 ), 2, 3)  )</f>
        <v>0</v>
      </c>
      <c r="Y1144" s="71">
        <f>IF(SUBTOTAL(3,Exts[avgusers]),Exts[avgusers],0)</f>
        <v>0</v>
      </c>
      <c r="Z1144" s="69">
        <f ca="1">IF(SUBTOTAL(3,Exts[CurVersion]),TODAY()-Exts[CurVersion],0)</f>
        <v>2183</v>
      </c>
      <c r="AA1144" s="69">
        <f>IF(Exts[cTB52]=DATE(2099,1,1), 0, Exts[cTB52]-$AA$6)</f>
        <v>0</v>
      </c>
      <c r="AB1144" s="69">
        <f>IF(Exts[[#This Row],[cTB60]]=DATE(2099,1,1), 0, Exts[[#This Row],[cTB60]]-$AA$7)</f>
        <v>0</v>
      </c>
      <c r="AC1144" s="69">
        <f>IF(Exts[[#This Row],[cTB68]]=DATE(2099,1,1), 0, Exts[[#This Row],[cTB68]]-$AA$8)</f>
        <v>0</v>
      </c>
      <c r="AD1144" s="70">
        <f t="shared" si="37"/>
        <v>1126</v>
      </c>
      <c r="AE1144" s="70"/>
      <c r="AF1144" s="70">
        <f>IF(Exts[[#This Row],[OID]], INDEX( Exts[], MATCH(Exts[[#This Row],[OID]],Exts[ID],0), MATCH("avgusers", Exts[#Headers],0) )+1, Exts[[#This Row],[avgusers]])</f>
        <v>0</v>
      </c>
      <c r="AG1144" s="70"/>
      <c r="AH1144" s="70"/>
      <c r="AI1144" s="70"/>
    </row>
    <row r="1145" spans="1:35" x14ac:dyDescent="0.35">
      <c r="A1145" s="72">
        <v>4474</v>
      </c>
      <c r="B1145" s="72" t="s">
        <v>1631</v>
      </c>
      <c r="C1145" s="72">
        <v>0</v>
      </c>
      <c r="D1145" s="72">
        <v>25</v>
      </c>
      <c r="E1145" s="68">
        <v>39597</v>
      </c>
      <c r="F1145" s="72">
        <v>1</v>
      </c>
      <c r="G1145" s="72">
        <v>24</v>
      </c>
      <c r="H1145" s="72">
        <v>0</v>
      </c>
      <c r="I1145" s="72">
        <v>1</v>
      </c>
      <c r="J1145" s="72" t="s">
        <v>1044</v>
      </c>
      <c r="K1145" s="72">
        <v>3128</v>
      </c>
      <c r="L1145" s="72"/>
      <c r="M1145" s="72"/>
      <c r="N1145" s="68">
        <v>72686</v>
      </c>
      <c r="O1145" s="68">
        <v>72686</v>
      </c>
      <c r="P1145" s="68">
        <v>72686</v>
      </c>
      <c r="Q1145" s="68">
        <v>72686</v>
      </c>
      <c r="R1145" s="72" t="s">
        <v>5260</v>
      </c>
      <c r="S1145" s="72" t="s">
        <v>5261</v>
      </c>
      <c r="T1145" s="70">
        <f>IF(Exts[cTB52]=DATE(2099,1,1), 0, IF(Exts[minV]&gt;52, 1, 2))</f>
        <v>0</v>
      </c>
      <c r="U1145" s="69">
        <f t="shared" si="36"/>
        <v>0</v>
      </c>
      <c r="V1145" s="69">
        <f>IF(Exts[cTB60]=DATE(2099,1,1), 0, IF(Exts[minV]&gt;60.9, 1, 2))</f>
        <v>0</v>
      </c>
      <c r="W1145" s="70">
        <f>IF(Exts[cTB61-67]=DATE(2099,1,1), 0, IF(Exts[minV]&gt;67.9, 1, 2))</f>
        <v>0</v>
      </c>
      <c r="X1145" s="70">
        <f>IF( OR( Exts[cTB68]=DATE(2099,1,1), Exts[Mext]=0 ), 0, IF( OR( Exts[maxV]&lt;68, Exts[minV]&gt;68 ), 2, 3)  )</f>
        <v>0</v>
      </c>
      <c r="Y1145" s="71">
        <f>IF(SUBTOTAL(3,Exts[avgusers]),Exts[avgusers],0)</f>
        <v>0</v>
      </c>
      <c r="Z1145" s="69">
        <f ca="1">IF(SUBTOTAL(3,Exts[CurVersion]),TODAY()-Exts[CurVersion],0)</f>
        <v>4128</v>
      </c>
      <c r="AA1145" s="69">
        <f>IF(Exts[cTB52]=DATE(2099,1,1), 0, Exts[cTB52]-$AA$6)</f>
        <v>0</v>
      </c>
      <c r="AB1145" s="69">
        <f>IF(Exts[[#This Row],[cTB60]]=DATE(2099,1,1), 0, Exts[[#This Row],[cTB60]]-$AA$7)</f>
        <v>0</v>
      </c>
      <c r="AC1145" s="69">
        <f>IF(Exts[[#This Row],[cTB68]]=DATE(2099,1,1), 0, Exts[[#This Row],[cTB68]]-$AA$8)</f>
        <v>0</v>
      </c>
      <c r="AD1145" s="70">
        <f t="shared" si="37"/>
        <v>1127</v>
      </c>
      <c r="AE1145" s="70"/>
      <c r="AF1145" s="70">
        <f>IF(Exts[[#This Row],[OID]], INDEX( Exts[], MATCH(Exts[[#This Row],[OID]],Exts[ID],0), MATCH("avgusers", Exts[#Headers],0) )+1, Exts[[#This Row],[avgusers]])</f>
        <v>0</v>
      </c>
      <c r="AG1145" s="70"/>
      <c r="AH1145" s="70"/>
      <c r="AI1145" s="70"/>
    </row>
    <row r="1146" spans="1:35" x14ac:dyDescent="0.35">
      <c r="A1146" s="72">
        <v>4500</v>
      </c>
      <c r="B1146" s="72" t="s">
        <v>1671</v>
      </c>
      <c r="C1146" s="72">
        <v>0</v>
      </c>
      <c r="D1146" s="72">
        <v>22</v>
      </c>
      <c r="E1146" s="68">
        <v>39273</v>
      </c>
      <c r="F1146" s="72">
        <v>1.5</v>
      </c>
      <c r="G1146" s="72">
        <v>3</v>
      </c>
      <c r="H1146" s="72">
        <v>0</v>
      </c>
      <c r="I1146" s="72">
        <v>1</v>
      </c>
      <c r="J1146" s="72" t="s">
        <v>1550</v>
      </c>
      <c r="K1146" s="72">
        <v>155502</v>
      </c>
      <c r="L1146" s="72"/>
      <c r="M1146" s="72"/>
      <c r="N1146" s="68">
        <v>72686</v>
      </c>
      <c r="O1146" s="68">
        <v>72686</v>
      </c>
      <c r="P1146" s="68">
        <v>72686</v>
      </c>
      <c r="Q1146" s="68">
        <v>72686</v>
      </c>
      <c r="R1146" s="72" t="s">
        <v>5262</v>
      </c>
      <c r="S1146" s="72" t="s">
        <v>3058</v>
      </c>
      <c r="T1146" s="70">
        <f>IF(Exts[cTB52]=DATE(2099,1,1), 0, IF(Exts[minV]&gt;52, 1, 2))</f>
        <v>0</v>
      </c>
      <c r="U1146" s="69">
        <f t="shared" si="36"/>
        <v>0</v>
      </c>
      <c r="V1146" s="69">
        <f>IF(Exts[cTB60]=DATE(2099,1,1), 0, IF(Exts[minV]&gt;60.9, 1, 2))</f>
        <v>0</v>
      </c>
      <c r="W1146" s="70">
        <f>IF(Exts[cTB61-67]=DATE(2099,1,1), 0, IF(Exts[minV]&gt;67.9, 1, 2))</f>
        <v>0</v>
      </c>
      <c r="X1146" s="70">
        <f>IF( OR( Exts[cTB68]=DATE(2099,1,1), Exts[Mext]=0 ), 0, IF( OR( Exts[maxV]&lt;68, Exts[minV]&gt;68 ), 2, 3)  )</f>
        <v>0</v>
      </c>
      <c r="Y1146" s="71">
        <f>IF(SUBTOTAL(3,Exts[avgusers]),Exts[avgusers],0)</f>
        <v>0</v>
      </c>
      <c r="Z1146" s="69">
        <f ca="1">IF(SUBTOTAL(3,Exts[CurVersion]),TODAY()-Exts[CurVersion],0)</f>
        <v>4452</v>
      </c>
      <c r="AA1146" s="69">
        <f>IF(Exts[cTB52]=DATE(2099,1,1), 0, Exts[cTB52]-$AA$6)</f>
        <v>0</v>
      </c>
      <c r="AB1146" s="69">
        <f>IF(Exts[[#This Row],[cTB60]]=DATE(2099,1,1), 0, Exts[[#This Row],[cTB60]]-$AA$7)</f>
        <v>0</v>
      </c>
      <c r="AC1146" s="69">
        <f>IF(Exts[[#This Row],[cTB68]]=DATE(2099,1,1), 0, Exts[[#This Row],[cTB68]]-$AA$8)</f>
        <v>0</v>
      </c>
      <c r="AD1146" s="70">
        <f t="shared" si="37"/>
        <v>1128</v>
      </c>
      <c r="AE1146" s="70"/>
      <c r="AF1146" s="70">
        <f>IF(Exts[[#This Row],[OID]], INDEX( Exts[], MATCH(Exts[[#This Row],[OID]],Exts[ID],0), MATCH("avgusers", Exts[#Headers],0) )+1, Exts[[#This Row],[avgusers]])</f>
        <v>0</v>
      </c>
      <c r="AG1146" s="70"/>
      <c r="AH1146" s="70"/>
      <c r="AI1146" s="70"/>
    </row>
    <row r="1147" spans="1:35" x14ac:dyDescent="0.35">
      <c r="A1147" s="72">
        <v>4501</v>
      </c>
      <c r="B1147" s="72" t="s">
        <v>1997</v>
      </c>
      <c r="C1147" s="72">
        <v>0</v>
      </c>
      <c r="D1147" s="72">
        <v>22</v>
      </c>
      <c r="E1147" s="68">
        <v>39146</v>
      </c>
      <c r="F1147" s="72">
        <v>1.5</v>
      </c>
      <c r="G1147" s="72">
        <v>2</v>
      </c>
      <c r="H1147" s="72">
        <v>0</v>
      </c>
      <c r="I1147" s="72">
        <v>1</v>
      </c>
      <c r="J1147" s="72" t="s">
        <v>1550</v>
      </c>
      <c r="K1147" s="72">
        <v>155502</v>
      </c>
      <c r="L1147" s="72"/>
      <c r="M1147" s="72"/>
      <c r="N1147" s="68">
        <v>72686</v>
      </c>
      <c r="O1147" s="68">
        <v>72686</v>
      </c>
      <c r="P1147" s="68">
        <v>72686</v>
      </c>
      <c r="Q1147" s="68">
        <v>72686</v>
      </c>
      <c r="R1147" s="72" t="s">
        <v>5263</v>
      </c>
      <c r="S1147" s="72" t="s">
        <v>3058</v>
      </c>
      <c r="T1147" s="70">
        <f>IF(Exts[cTB52]=DATE(2099,1,1), 0, IF(Exts[minV]&gt;52, 1, 2))</f>
        <v>0</v>
      </c>
      <c r="U1147" s="69">
        <f t="shared" si="36"/>
        <v>0</v>
      </c>
      <c r="V1147" s="69">
        <f>IF(Exts[cTB60]=DATE(2099,1,1), 0, IF(Exts[minV]&gt;60.9, 1, 2))</f>
        <v>0</v>
      </c>
      <c r="W1147" s="70">
        <f>IF(Exts[cTB61-67]=DATE(2099,1,1), 0, IF(Exts[minV]&gt;67.9, 1, 2))</f>
        <v>0</v>
      </c>
      <c r="X1147" s="70">
        <f>IF( OR( Exts[cTB68]=DATE(2099,1,1), Exts[Mext]=0 ), 0, IF( OR( Exts[maxV]&lt;68, Exts[minV]&gt;68 ), 2, 3)  )</f>
        <v>0</v>
      </c>
      <c r="Y1147" s="71">
        <f>IF(SUBTOTAL(3,Exts[avgusers]),Exts[avgusers],0)</f>
        <v>0</v>
      </c>
      <c r="Z1147" s="69">
        <f ca="1">IF(SUBTOTAL(3,Exts[CurVersion]),TODAY()-Exts[CurVersion],0)</f>
        <v>4579</v>
      </c>
      <c r="AA1147" s="69">
        <f>IF(Exts[cTB52]=DATE(2099,1,1), 0, Exts[cTB52]-$AA$6)</f>
        <v>0</v>
      </c>
      <c r="AB1147" s="69">
        <f>IF(Exts[[#This Row],[cTB60]]=DATE(2099,1,1), 0, Exts[[#This Row],[cTB60]]-$AA$7)</f>
        <v>0</v>
      </c>
      <c r="AC1147" s="69">
        <f>IF(Exts[[#This Row],[cTB68]]=DATE(2099,1,1), 0, Exts[[#This Row],[cTB68]]-$AA$8)</f>
        <v>0</v>
      </c>
      <c r="AD1147" s="70">
        <f t="shared" si="37"/>
        <v>1129</v>
      </c>
      <c r="AE1147" s="70"/>
      <c r="AF1147" s="70">
        <f>IF(Exts[[#This Row],[OID]], INDEX( Exts[], MATCH(Exts[[#This Row],[OID]],Exts[ID],0), MATCH("avgusers", Exts[#Headers],0) )+1, Exts[[#This Row],[avgusers]])</f>
        <v>0</v>
      </c>
      <c r="AG1147" s="70"/>
      <c r="AH1147" s="70"/>
      <c r="AI1147" s="70"/>
    </row>
    <row r="1148" spans="1:35" x14ac:dyDescent="0.35">
      <c r="A1148" s="72">
        <v>4522</v>
      </c>
      <c r="B1148" s="72" t="s">
        <v>772</v>
      </c>
      <c r="C1148" s="72">
        <v>0</v>
      </c>
      <c r="D1148" s="72">
        <v>77</v>
      </c>
      <c r="E1148" s="68">
        <v>41542</v>
      </c>
      <c r="F1148" s="72">
        <v>24</v>
      </c>
      <c r="G1148" s="72">
        <v>24</v>
      </c>
      <c r="H1148" s="72">
        <v>0</v>
      </c>
      <c r="I1148" s="72">
        <v>1</v>
      </c>
      <c r="J1148" s="72" t="s">
        <v>392</v>
      </c>
      <c r="K1148" s="72">
        <v>62305</v>
      </c>
      <c r="L1148" s="72"/>
      <c r="M1148" s="72"/>
      <c r="N1148" s="68">
        <v>72686</v>
      </c>
      <c r="O1148" s="68">
        <v>72686</v>
      </c>
      <c r="P1148" s="68">
        <v>72686</v>
      </c>
      <c r="Q1148" s="68">
        <v>72686</v>
      </c>
      <c r="R1148" s="72" t="s">
        <v>5266</v>
      </c>
      <c r="S1148" s="72" t="s">
        <v>3058</v>
      </c>
      <c r="T1148" s="70">
        <f>IF(Exts[cTB52]=DATE(2099,1,1), 0, IF(Exts[minV]&gt;52, 1, 2))</f>
        <v>0</v>
      </c>
      <c r="U1148" s="69">
        <f t="shared" si="36"/>
        <v>0</v>
      </c>
      <c r="V1148" s="69">
        <f>IF(Exts[cTB60]=DATE(2099,1,1), 0, IF(Exts[minV]&gt;60.9, 1, 2))</f>
        <v>0</v>
      </c>
      <c r="W1148" s="70">
        <f>IF(Exts[cTB61-67]=DATE(2099,1,1), 0, IF(Exts[minV]&gt;67.9, 1, 2))</f>
        <v>0</v>
      </c>
      <c r="X1148" s="70">
        <f>IF( OR( Exts[cTB68]=DATE(2099,1,1), Exts[Mext]=0 ), 0, IF( OR( Exts[maxV]&lt;68, Exts[minV]&gt;68 ), 2, 3)  )</f>
        <v>0</v>
      </c>
      <c r="Y1148" s="71">
        <f>IF(SUBTOTAL(3,Exts[avgusers]),Exts[avgusers],0)</f>
        <v>0</v>
      </c>
      <c r="Z1148" s="69">
        <f ca="1">IF(SUBTOTAL(3,Exts[CurVersion]),TODAY()-Exts[CurVersion],0)</f>
        <v>2183</v>
      </c>
      <c r="AA1148" s="69">
        <f>IF(Exts[cTB52]=DATE(2099,1,1), 0, Exts[cTB52]-$AA$6)</f>
        <v>0</v>
      </c>
      <c r="AB1148" s="69">
        <f>IF(Exts[[#This Row],[cTB60]]=DATE(2099,1,1), 0, Exts[[#This Row],[cTB60]]-$AA$7)</f>
        <v>0</v>
      </c>
      <c r="AC1148" s="69">
        <f>IF(Exts[[#This Row],[cTB68]]=DATE(2099,1,1), 0, Exts[[#This Row],[cTB68]]-$AA$8)</f>
        <v>0</v>
      </c>
      <c r="AD1148" s="70">
        <f t="shared" si="37"/>
        <v>1130</v>
      </c>
      <c r="AE1148" s="70"/>
      <c r="AF1148" s="70">
        <f>IF(Exts[[#This Row],[OID]], INDEX( Exts[], MATCH(Exts[[#This Row],[OID]],Exts[ID],0), MATCH("avgusers", Exts[#Headers],0) )+1, Exts[[#This Row],[avgusers]])</f>
        <v>0</v>
      </c>
      <c r="AG1148" s="70"/>
      <c r="AH1148" s="70"/>
      <c r="AI1148" s="70"/>
    </row>
    <row r="1149" spans="1:35" x14ac:dyDescent="0.35">
      <c r="A1149" s="72">
        <v>4540</v>
      </c>
      <c r="B1149" s="72" t="s">
        <v>1945</v>
      </c>
      <c r="C1149" s="72">
        <v>0</v>
      </c>
      <c r="D1149" s="72">
        <v>22</v>
      </c>
      <c r="E1149" s="68">
        <v>39298</v>
      </c>
      <c r="F1149" s="72">
        <v>1.5</v>
      </c>
      <c r="G1149" s="72">
        <v>2</v>
      </c>
      <c r="H1149" s="72">
        <v>0</v>
      </c>
      <c r="I1149" s="72">
        <v>1</v>
      </c>
      <c r="J1149" s="72" t="s">
        <v>1946</v>
      </c>
      <c r="K1149" s="72">
        <v>107022</v>
      </c>
      <c r="L1149" s="72"/>
      <c r="M1149" s="72"/>
      <c r="N1149" s="68">
        <v>72686</v>
      </c>
      <c r="O1149" s="68">
        <v>72686</v>
      </c>
      <c r="P1149" s="68">
        <v>72686</v>
      </c>
      <c r="Q1149" s="68">
        <v>72686</v>
      </c>
      <c r="R1149" s="72" t="s">
        <v>5267</v>
      </c>
      <c r="S1149" s="72" t="s">
        <v>3058</v>
      </c>
      <c r="T1149" s="70">
        <f>IF(Exts[cTB52]=DATE(2099,1,1), 0, IF(Exts[minV]&gt;52, 1, 2))</f>
        <v>0</v>
      </c>
      <c r="U1149" s="69">
        <f t="shared" si="36"/>
        <v>0</v>
      </c>
      <c r="V1149" s="69">
        <f>IF(Exts[cTB60]=DATE(2099,1,1), 0, IF(Exts[minV]&gt;60.9, 1, 2))</f>
        <v>0</v>
      </c>
      <c r="W1149" s="70">
        <f>IF(Exts[cTB61-67]=DATE(2099,1,1), 0, IF(Exts[minV]&gt;67.9, 1, 2))</f>
        <v>0</v>
      </c>
      <c r="X1149" s="70">
        <f>IF( OR( Exts[cTB68]=DATE(2099,1,1), Exts[Mext]=0 ), 0, IF( OR( Exts[maxV]&lt;68, Exts[minV]&gt;68 ), 2, 3)  )</f>
        <v>0</v>
      </c>
      <c r="Y1149" s="71">
        <f>IF(SUBTOTAL(3,Exts[avgusers]),Exts[avgusers],0)</f>
        <v>0</v>
      </c>
      <c r="Z1149" s="69">
        <f ca="1">IF(SUBTOTAL(3,Exts[CurVersion]),TODAY()-Exts[CurVersion],0)</f>
        <v>4427</v>
      </c>
      <c r="AA1149" s="69">
        <f>IF(Exts[cTB52]=DATE(2099,1,1), 0, Exts[cTB52]-$AA$6)</f>
        <v>0</v>
      </c>
      <c r="AB1149" s="69">
        <f>IF(Exts[[#This Row],[cTB60]]=DATE(2099,1,1), 0, Exts[[#This Row],[cTB60]]-$AA$7)</f>
        <v>0</v>
      </c>
      <c r="AC1149" s="69">
        <f>IF(Exts[[#This Row],[cTB68]]=DATE(2099,1,1), 0, Exts[[#This Row],[cTB68]]-$AA$8)</f>
        <v>0</v>
      </c>
      <c r="AD1149" s="70">
        <f t="shared" si="37"/>
        <v>1131</v>
      </c>
      <c r="AE1149" s="70"/>
      <c r="AF1149" s="70">
        <f>IF(Exts[[#This Row],[OID]], INDEX( Exts[], MATCH(Exts[[#This Row],[OID]],Exts[ID],0), MATCH("avgusers", Exts[#Headers],0) )+1, Exts[[#This Row],[avgusers]])</f>
        <v>0</v>
      </c>
      <c r="AG1149" s="70"/>
      <c r="AH1149" s="70"/>
      <c r="AI1149" s="70"/>
    </row>
    <row r="1150" spans="1:35" x14ac:dyDescent="0.35">
      <c r="A1150" s="72">
        <v>4634</v>
      </c>
      <c r="B1150" s="72" t="s">
        <v>2026</v>
      </c>
      <c r="C1150" s="72">
        <v>0</v>
      </c>
      <c r="D1150" s="72">
        <v>21</v>
      </c>
      <c r="E1150" s="68">
        <v>39273</v>
      </c>
      <c r="F1150" s="72">
        <v>2</v>
      </c>
      <c r="G1150" s="72">
        <v>2</v>
      </c>
      <c r="H1150" s="72">
        <v>0</v>
      </c>
      <c r="I1150" s="72">
        <v>2</v>
      </c>
      <c r="J1150" s="72" t="s">
        <v>2027</v>
      </c>
      <c r="K1150" s="72">
        <v>85036</v>
      </c>
      <c r="L1150" s="72">
        <v>97044</v>
      </c>
      <c r="M1150" s="72"/>
      <c r="N1150" s="68">
        <v>72686</v>
      </c>
      <c r="O1150" s="68">
        <v>72686</v>
      </c>
      <c r="P1150" s="68">
        <v>72686</v>
      </c>
      <c r="Q1150" s="68">
        <v>72686</v>
      </c>
      <c r="R1150" s="72" t="s">
        <v>5278</v>
      </c>
      <c r="S1150" s="72" t="s">
        <v>3058</v>
      </c>
      <c r="T1150" s="70">
        <f>IF(Exts[cTB52]=DATE(2099,1,1), 0, IF(Exts[minV]&gt;52, 1, 2))</f>
        <v>0</v>
      </c>
      <c r="U1150" s="69">
        <f t="shared" si="36"/>
        <v>0</v>
      </c>
      <c r="V1150" s="69">
        <f>IF(Exts[cTB60]=DATE(2099,1,1), 0, IF(Exts[minV]&gt;60.9, 1, 2))</f>
        <v>0</v>
      </c>
      <c r="W1150" s="70">
        <f>IF(Exts[cTB61-67]=DATE(2099,1,1), 0, IF(Exts[minV]&gt;67.9, 1, 2))</f>
        <v>0</v>
      </c>
      <c r="X1150" s="70">
        <f>IF( OR( Exts[cTB68]=DATE(2099,1,1), Exts[Mext]=0 ), 0, IF( OR( Exts[maxV]&lt;68, Exts[minV]&gt;68 ), 2, 3)  )</f>
        <v>0</v>
      </c>
      <c r="Y1150" s="71">
        <f>IF(SUBTOTAL(3,Exts[avgusers]),Exts[avgusers],0)</f>
        <v>0</v>
      </c>
      <c r="Z1150" s="69">
        <f ca="1">IF(SUBTOTAL(3,Exts[CurVersion]),TODAY()-Exts[CurVersion],0)</f>
        <v>4452</v>
      </c>
      <c r="AA1150" s="69">
        <f>IF(Exts[cTB52]=DATE(2099,1,1), 0, Exts[cTB52]-$AA$6)</f>
        <v>0</v>
      </c>
      <c r="AB1150" s="69">
        <f>IF(Exts[[#This Row],[cTB60]]=DATE(2099,1,1), 0, Exts[[#This Row],[cTB60]]-$AA$7)</f>
        <v>0</v>
      </c>
      <c r="AC1150" s="69">
        <f>IF(Exts[[#This Row],[cTB68]]=DATE(2099,1,1), 0, Exts[[#This Row],[cTB68]]-$AA$8)</f>
        <v>0</v>
      </c>
      <c r="AD1150" s="70">
        <f t="shared" si="37"/>
        <v>1132</v>
      </c>
      <c r="AE1150" s="70"/>
      <c r="AF1150" s="70">
        <f>IF(Exts[[#This Row],[OID]], INDEX( Exts[], MATCH(Exts[[#This Row],[OID]],Exts[ID],0), MATCH("avgusers", Exts[#Headers],0) )+1, Exts[[#This Row],[avgusers]])</f>
        <v>0</v>
      </c>
      <c r="AG1150" s="70"/>
      <c r="AH1150" s="70"/>
      <c r="AI1150" s="70"/>
    </row>
    <row r="1151" spans="1:35" x14ac:dyDescent="0.35">
      <c r="A1151" s="72">
        <v>4829</v>
      </c>
      <c r="B1151" s="72" t="s">
        <v>1860</v>
      </c>
      <c r="C1151" s="72">
        <v>0</v>
      </c>
      <c r="D1151" s="72">
        <v>24</v>
      </c>
      <c r="E1151" s="68">
        <v>39875</v>
      </c>
      <c r="F1151" s="72">
        <v>1.5</v>
      </c>
      <c r="G1151" s="72">
        <v>3.3</v>
      </c>
      <c r="H1151" s="72">
        <v>0</v>
      </c>
      <c r="I1151" s="72">
        <v>1</v>
      </c>
      <c r="J1151" s="72" t="s">
        <v>888</v>
      </c>
      <c r="K1151" s="72">
        <v>9337</v>
      </c>
      <c r="L1151" s="72"/>
      <c r="M1151" s="72"/>
      <c r="N1151" s="68">
        <v>72686</v>
      </c>
      <c r="O1151" s="68">
        <v>72686</v>
      </c>
      <c r="P1151" s="68">
        <v>72686</v>
      </c>
      <c r="Q1151" s="68">
        <v>72686</v>
      </c>
      <c r="R1151" s="72" t="s">
        <v>5291</v>
      </c>
      <c r="S1151" s="72" t="s">
        <v>5292</v>
      </c>
      <c r="T1151" s="70">
        <f>IF(Exts[cTB52]=DATE(2099,1,1), 0, IF(Exts[minV]&gt;52, 1, 2))</f>
        <v>0</v>
      </c>
      <c r="U1151" s="69">
        <f t="shared" si="36"/>
        <v>0</v>
      </c>
      <c r="V1151" s="69">
        <f>IF(Exts[cTB60]=DATE(2099,1,1), 0, IF(Exts[minV]&gt;60.9, 1, 2))</f>
        <v>0</v>
      </c>
      <c r="W1151" s="70">
        <f>IF(Exts[cTB61-67]=DATE(2099,1,1), 0, IF(Exts[minV]&gt;67.9, 1, 2))</f>
        <v>0</v>
      </c>
      <c r="X1151" s="70">
        <f>IF( OR( Exts[cTB68]=DATE(2099,1,1), Exts[Mext]=0 ), 0, IF( OR( Exts[maxV]&lt;68, Exts[minV]&gt;68 ), 2, 3)  )</f>
        <v>0</v>
      </c>
      <c r="Y1151" s="71">
        <f>IF(SUBTOTAL(3,Exts[avgusers]),Exts[avgusers],0)</f>
        <v>0</v>
      </c>
      <c r="Z1151" s="69">
        <f ca="1">IF(SUBTOTAL(3,Exts[CurVersion]),TODAY()-Exts[CurVersion],0)</f>
        <v>3850</v>
      </c>
      <c r="AA1151" s="69">
        <f>IF(Exts[cTB52]=DATE(2099,1,1), 0, Exts[cTB52]-$AA$6)</f>
        <v>0</v>
      </c>
      <c r="AB1151" s="69">
        <f>IF(Exts[[#This Row],[cTB60]]=DATE(2099,1,1), 0, Exts[[#This Row],[cTB60]]-$AA$7)</f>
        <v>0</v>
      </c>
      <c r="AC1151" s="69">
        <f>IF(Exts[[#This Row],[cTB68]]=DATE(2099,1,1), 0, Exts[[#This Row],[cTB68]]-$AA$8)</f>
        <v>0</v>
      </c>
      <c r="AD1151" s="70">
        <f t="shared" si="37"/>
        <v>1133</v>
      </c>
      <c r="AE1151" s="70"/>
      <c r="AF1151" s="70">
        <f>IF(Exts[[#This Row],[OID]], INDEX( Exts[], MATCH(Exts[[#This Row],[OID]],Exts[ID],0), MATCH("avgusers", Exts[#Headers],0) )+1, Exts[[#This Row],[avgusers]])</f>
        <v>0</v>
      </c>
      <c r="AG1151" s="70"/>
      <c r="AH1151" s="70"/>
      <c r="AI1151" s="70"/>
    </row>
    <row r="1152" spans="1:35" x14ac:dyDescent="0.35">
      <c r="A1152" s="72">
        <v>4935</v>
      </c>
      <c r="B1152" s="72" t="s">
        <v>1847</v>
      </c>
      <c r="C1152" s="72">
        <v>0</v>
      </c>
      <c r="D1152" s="72">
        <v>24</v>
      </c>
      <c r="E1152" s="68">
        <v>39278</v>
      </c>
      <c r="F1152" s="72">
        <v>1.5</v>
      </c>
      <c r="G1152" s="72">
        <v>2</v>
      </c>
      <c r="H1152" s="72">
        <v>0</v>
      </c>
      <c r="I1152" s="72">
        <v>1</v>
      </c>
      <c r="J1152" s="72" t="s">
        <v>371</v>
      </c>
      <c r="K1152" s="72">
        <v>78130</v>
      </c>
      <c r="L1152" s="72"/>
      <c r="M1152" s="72"/>
      <c r="N1152" s="68">
        <v>72686</v>
      </c>
      <c r="O1152" s="68">
        <v>72686</v>
      </c>
      <c r="P1152" s="68">
        <v>72686</v>
      </c>
      <c r="Q1152" s="68">
        <v>72686</v>
      </c>
      <c r="R1152" s="72" t="s">
        <v>5302</v>
      </c>
      <c r="S1152" s="72" t="s">
        <v>3058</v>
      </c>
      <c r="T1152" s="70">
        <f>IF(Exts[cTB52]=DATE(2099,1,1), 0, IF(Exts[minV]&gt;52, 1, 2))</f>
        <v>0</v>
      </c>
      <c r="U1152" s="69">
        <f t="shared" si="36"/>
        <v>0</v>
      </c>
      <c r="V1152" s="69">
        <f>IF(Exts[cTB60]=DATE(2099,1,1), 0, IF(Exts[minV]&gt;60.9, 1, 2))</f>
        <v>0</v>
      </c>
      <c r="W1152" s="70">
        <f>IF(Exts[cTB61-67]=DATE(2099,1,1), 0, IF(Exts[minV]&gt;67.9, 1, 2))</f>
        <v>0</v>
      </c>
      <c r="X1152" s="70">
        <f>IF( OR( Exts[cTB68]=DATE(2099,1,1), Exts[Mext]=0 ), 0, IF( OR( Exts[maxV]&lt;68, Exts[minV]&gt;68 ), 2, 3)  )</f>
        <v>0</v>
      </c>
      <c r="Y1152" s="71">
        <f>IF(SUBTOTAL(3,Exts[avgusers]),Exts[avgusers],0)</f>
        <v>0</v>
      </c>
      <c r="Z1152" s="69">
        <f ca="1">IF(SUBTOTAL(3,Exts[CurVersion]),TODAY()-Exts[CurVersion],0)</f>
        <v>4447</v>
      </c>
      <c r="AA1152" s="69">
        <f>IF(Exts[cTB52]=DATE(2099,1,1), 0, Exts[cTB52]-$AA$6)</f>
        <v>0</v>
      </c>
      <c r="AB1152" s="69">
        <f>IF(Exts[[#This Row],[cTB60]]=DATE(2099,1,1), 0, Exts[[#This Row],[cTB60]]-$AA$7)</f>
        <v>0</v>
      </c>
      <c r="AC1152" s="69">
        <f>IF(Exts[[#This Row],[cTB68]]=DATE(2099,1,1), 0, Exts[[#This Row],[cTB68]]-$AA$8)</f>
        <v>0</v>
      </c>
      <c r="AD1152" s="70">
        <f t="shared" si="37"/>
        <v>1134</v>
      </c>
      <c r="AE1152" s="70"/>
      <c r="AF1152" s="70">
        <f>IF(Exts[[#This Row],[OID]], INDEX( Exts[], MATCH(Exts[[#This Row],[OID]],Exts[ID],0), MATCH("avgusers", Exts[#Headers],0) )+1, Exts[[#This Row],[avgusers]])</f>
        <v>0</v>
      </c>
      <c r="AG1152" s="70"/>
      <c r="AH1152" s="70"/>
      <c r="AI1152" s="70"/>
    </row>
    <row r="1153" spans="1:35" x14ac:dyDescent="0.35">
      <c r="A1153" s="72">
        <v>4945</v>
      </c>
      <c r="B1153" s="72" t="s">
        <v>1900</v>
      </c>
      <c r="C1153" s="72">
        <v>0</v>
      </c>
      <c r="D1153" s="72">
        <v>23</v>
      </c>
      <c r="E1153" s="68">
        <v>40039</v>
      </c>
      <c r="F1153" s="72">
        <v>0.3</v>
      </c>
      <c r="G1153" s="72">
        <v>0.3</v>
      </c>
      <c r="H1153" s="72">
        <v>0</v>
      </c>
      <c r="I1153" s="72">
        <v>1</v>
      </c>
      <c r="J1153" s="72" t="s">
        <v>365</v>
      </c>
      <c r="K1153" s="72">
        <v>659</v>
      </c>
      <c r="L1153" s="72"/>
      <c r="M1153" s="72"/>
      <c r="N1153" s="68">
        <v>72686</v>
      </c>
      <c r="O1153" s="68">
        <v>72686</v>
      </c>
      <c r="P1153" s="68">
        <v>72686</v>
      </c>
      <c r="Q1153" s="68">
        <v>72686</v>
      </c>
      <c r="R1153" s="72" t="s">
        <v>5304</v>
      </c>
      <c r="S1153" s="72" t="s">
        <v>5305</v>
      </c>
      <c r="T1153" s="70">
        <f>IF(Exts[cTB52]=DATE(2099,1,1), 0, IF(Exts[minV]&gt;52, 1, 2))</f>
        <v>0</v>
      </c>
      <c r="U1153" s="69">
        <f t="shared" si="36"/>
        <v>0</v>
      </c>
      <c r="V1153" s="69">
        <f>IF(Exts[cTB60]=DATE(2099,1,1), 0, IF(Exts[minV]&gt;60.9, 1, 2))</f>
        <v>0</v>
      </c>
      <c r="W1153" s="70">
        <f>IF(Exts[cTB61-67]=DATE(2099,1,1), 0, IF(Exts[minV]&gt;67.9, 1, 2))</f>
        <v>0</v>
      </c>
      <c r="X1153" s="70">
        <f>IF( OR( Exts[cTB68]=DATE(2099,1,1), Exts[Mext]=0 ), 0, IF( OR( Exts[maxV]&lt;68, Exts[minV]&gt;68 ), 2, 3)  )</f>
        <v>0</v>
      </c>
      <c r="Y1153" s="71">
        <f>IF(SUBTOTAL(3,Exts[avgusers]),Exts[avgusers],0)</f>
        <v>0</v>
      </c>
      <c r="Z1153" s="69">
        <f ca="1">IF(SUBTOTAL(3,Exts[CurVersion]),TODAY()-Exts[CurVersion],0)</f>
        <v>3686</v>
      </c>
      <c r="AA1153" s="69">
        <f>IF(Exts[cTB52]=DATE(2099,1,1), 0, Exts[cTB52]-$AA$6)</f>
        <v>0</v>
      </c>
      <c r="AB1153" s="69">
        <f>IF(Exts[[#This Row],[cTB60]]=DATE(2099,1,1), 0, Exts[[#This Row],[cTB60]]-$AA$7)</f>
        <v>0</v>
      </c>
      <c r="AC1153" s="69">
        <f>IF(Exts[[#This Row],[cTB68]]=DATE(2099,1,1), 0, Exts[[#This Row],[cTB68]]-$AA$8)</f>
        <v>0</v>
      </c>
      <c r="AD1153" s="70">
        <f t="shared" si="37"/>
        <v>1135</v>
      </c>
      <c r="AE1153" s="70"/>
      <c r="AF1153" s="70">
        <f>IF(Exts[[#This Row],[OID]], INDEX( Exts[], MATCH(Exts[[#This Row],[OID]],Exts[ID],0), MATCH("avgusers", Exts[#Headers],0) )+1, Exts[[#This Row],[avgusers]])</f>
        <v>0</v>
      </c>
      <c r="AG1153" s="70"/>
      <c r="AH1153" s="70"/>
      <c r="AI1153" s="70"/>
    </row>
    <row r="1154" spans="1:35" x14ac:dyDescent="0.35">
      <c r="A1154" s="72">
        <v>5066</v>
      </c>
      <c r="B1154" s="72" t="s">
        <v>2090</v>
      </c>
      <c r="C1154" s="72">
        <v>0</v>
      </c>
      <c r="D1154" s="72">
        <v>4</v>
      </c>
      <c r="E1154" s="68">
        <v>40121</v>
      </c>
      <c r="F1154" s="72">
        <v>2</v>
      </c>
      <c r="G1154" s="72">
        <v>3.1</v>
      </c>
      <c r="H1154" s="72">
        <v>0</v>
      </c>
      <c r="I1154" s="72">
        <v>4</v>
      </c>
      <c r="J1154" s="72" t="s">
        <v>2091</v>
      </c>
      <c r="K1154" s="72">
        <v>82573</v>
      </c>
      <c r="L1154" s="72">
        <v>36783</v>
      </c>
      <c r="M1154" s="72">
        <v>68337</v>
      </c>
      <c r="N1154" s="68">
        <v>72686</v>
      </c>
      <c r="O1154" s="68">
        <v>72686</v>
      </c>
      <c r="P1154" s="68">
        <v>72686</v>
      </c>
      <c r="Q1154" s="68">
        <v>72686</v>
      </c>
      <c r="R1154" s="72" t="s">
        <v>5311</v>
      </c>
      <c r="S1154" s="72" t="s">
        <v>6750</v>
      </c>
      <c r="T1154" s="70">
        <f>IF(Exts[cTB52]=DATE(2099,1,1), 0, IF(Exts[minV]&gt;52, 1, 2))</f>
        <v>0</v>
      </c>
      <c r="U1154" s="69">
        <f t="shared" si="36"/>
        <v>0</v>
      </c>
      <c r="V1154" s="69">
        <f>IF(Exts[cTB60]=DATE(2099,1,1), 0, IF(Exts[minV]&gt;60.9, 1, 2))</f>
        <v>0</v>
      </c>
      <c r="W1154" s="70">
        <f>IF(Exts[cTB61-67]=DATE(2099,1,1), 0, IF(Exts[minV]&gt;67.9, 1, 2))</f>
        <v>0</v>
      </c>
      <c r="X1154" s="70">
        <f>IF( OR( Exts[cTB68]=DATE(2099,1,1), Exts[Mext]=0 ), 0, IF( OR( Exts[maxV]&lt;68, Exts[minV]&gt;68 ), 2, 3)  )</f>
        <v>0</v>
      </c>
      <c r="Y1154" s="71">
        <f>IF(SUBTOTAL(3,Exts[avgusers]),Exts[avgusers],0)</f>
        <v>0</v>
      </c>
      <c r="Z1154" s="69">
        <f ca="1">IF(SUBTOTAL(3,Exts[CurVersion]),TODAY()-Exts[CurVersion],0)</f>
        <v>3604</v>
      </c>
      <c r="AA1154" s="69">
        <f>IF(Exts[cTB52]=DATE(2099,1,1), 0, Exts[cTB52]-$AA$6)</f>
        <v>0</v>
      </c>
      <c r="AB1154" s="69">
        <f>IF(Exts[[#This Row],[cTB60]]=DATE(2099,1,1), 0, Exts[[#This Row],[cTB60]]-$AA$7)</f>
        <v>0</v>
      </c>
      <c r="AC1154" s="69">
        <f>IF(Exts[[#This Row],[cTB68]]=DATE(2099,1,1), 0, Exts[[#This Row],[cTB68]]-$AA$8)</f>
        <v>0</v>
      </c>
      <c r="AD1154" s="70">
        <f t="shared" si="37"/>
        <v>1136</v>
      </c>
      <c r="AE1154" s="70"/>
      <c r="AF1154" s="70">
        <f>IF(Exts[[#This Row],[OID]], INDEX( Exts[], MATCH(Exts[[#This Row],[OID]],Exts[ID],0), MATCH("avgusers", Exts[#Headers],0) )+1, Exts[[#This Row],[avgusers]])</f>
        <v>0</v>
      </c>
      <c r="AG1154" s="70"/>
      <c r="AH1154" s="70"/>
      <c r="AI1154" s="70"/>
    </row>
    <row r="1155" spans="1:35" x14ac:dyDescent="0.35">
      <c r="A1155" s="72">
        <v>5224</v>
      </c>
      <c r="B1155" s="72" t="s">
        <v>1812</v>
      </c>
      <c r="C1155" s="72">
        <v>0</v>
      </c>
      <c r="D1155" s="72">
        <v>25</v>
      </c>
      <c r="E1155" s="68">
        <v>40591</v>
      </c>
      <c r="F1155" s="72">
        <v>2</v>
      </c>
      <c r="G1155" s="72">
        <v>2</v>
      </c>
      <c r="H1155" s="72">
        <v>0</v>
      </c>
      <c r="I1155" s="72">
        <v>3</v>
      </c>
      <c r="J1155" s="72" t="s">
        <v>2246</v>
      </c>
      <c r="K1155" s="72">
        <v>176865</v>
      </c>
      <c r="L1155" s="72">
        <v>221036</v>
      </c>
      <c r="M1155" s="72">
        <v>4660347</v>
      </c>
      <c r="N1155" s="68">
        <v>72686</v>
      </c>
      <c r="O1155" s="68">
        <v>72686</v>
      </c>
      <c r="P1155" s="68">
        <v>72686</v>
      </c>
      <c r="Q1155" s="68">
        <v>72686</v>
      </c>
      <c r="R1155" s="72" t="s">
        <v>5313</v>
      </c>
      <c r="S1155" s="72" t="s">
        <v>5314</v>
      </c>
      <c r="T1155" s="70">
        <f>IF(Exts[cTB52]=DATE(2099,1,1), 0, IF(Exts[minV]&gt;52, 1, 2))</f>
        <v>0</v>
      </c>
      <c r="U1155" s="69">
        <f t="shared" si="36"/>
        <v>0</v>
      </c>
      <c r="V1155" s="69">
        <f>IF(Exts[cTB60]=DATE(2099,1,1), 0, IF(Exts[minV]&gt;60.9, 1, 2))</f>
        <v>0</v>
      </c>
      <c r="W1155" s="70">
        <f>IF(Exts[cTB61-67]=DATE(2099,1,1), 0, IF(Exts[minV]&gt;67.9, 1, 2))</f>
        <v>0</v>
      </c>
      <c r="X1155" s="70">
        <f>IF( OR( Exts[cTB68]=DATE(2099,1,1), Exts[Mext]=0 ), 0, IF( OR( Exts[maxV]&lt;68, Exts[minV]&gt;68 ), 2, 3)  )</f>
        <v>0</v>
      </c>
      <c r="Y1155" s="71">
        <f>IF(SUBTOTAL(3,Exts[avgusers]),Exts[avgusers],0)</f>
        <v>0</v>
      </c>
      <c r="Z1155" s="69">
        <f ca="1">IF(SUBTOTAL(3,Exts[CurVersion]),TODAY()-Exts[CurVersion],0)</f>
        <v>3134</v>
      </c>
      <c r="AA1155" s="69">
        <f>IF(Exts[cTB52]=DATE(2099,1,1), 0, Exts[cTB52]-$AA$6)</f>
        <v>0</v>
      </c>
      <c r="AB1155" s="69">
        <f>IF(Exts[[#This Row],[cTB60]]=DATE(2099,1,1), 0, Exts[[#This Row],[cTB60]]-$AA$7)</f>
        <v>0</v>
      </c>
      <c r="AC1155" s="69">
        <f>IF(Exts[[#This Row],[cTB68]]=DATE(2099,1,1), 0, Exts[[#This Row],[cTB68]]-$AA$8)</f>
        <v>0</v>
      </c>
      <c r="AD1155" s="70">
        <f t="shared" si="37"/>
        <v>1137</v>
      </c>
      <c r="AE1155" s="70"/>
      <c r="AF1155" s="70">
        <f>IF(Exts[[#This Row],[OID]], INDEX( Exts[], MATCH(Exts[[#This Row],[OID]],Exts[ID],0), MATCH("avgusers", Exts[#Headers],0) )+1, Exts[[#This Row],[avgusers]])</f>
        <v>0</v>
      </c>
      <c r="AG1155" s="70"/>
      <c r="AH1155" s="70"/>
      <c r="AI1155" s="70"/>
    </row>
    <row r="1156" spans="1:35" x14ac:dyDescent="0.35">
      <c r="A1156" s="72">
        <v>5228</v>
      </c>
      <c r="B1156" s="72" t="s">
        <v>1992</v>
      </c>
      <c r="C1156" s="72">
        <v>0</v>
      </c>
      <c r="D1156" s="72">
        <v>22</v>
      </c>
      <c r="E1156" s="68">
        <v>40591</v>
      </c>
      <c r="F1156" s="72">
        <v>2</v>
      </c>
      <c r="G1156" s="72">
        <v>2</v>
      </c>
      <c r="H1156" s="72">
        <v>0</v>
      </c>
      <c r="I1156" s="72">
        <v>3</v>
      </c>
      <c r="J1156" s="72" t="s">
        <v>2246</v>
      </c>
      <c r="K1156" s="72">
        <v>176865</v>
      </c>
      <c r="L1156" s="72">
        <v>221036</v>
      </c>
      <c r="M1156" s="72">
        <v>4660347</v>
      </c>
      <c r="N1156" s="68">
        <v>72686</v>
      </c>
      <c r="O1156" s="68">
        <v>72686</v>
      </c>
      <c r="P1156" s="68">
        <v>72686</v>
      </c>
      <c r="Q1156" s="68">
        <v>72686</v>
      </c>
      <c r="R1156" s="72" t="s">
        <v>5315</v>
      </c>
      <c r="S1156" s="72" t="s">
        <v>5314</v>
      </c>
      <c r="T1156" s="70">
        <f>IF(Exts[cTB52]=DATE(2099,1,1), 0, IF(Exts[minV]&gt;52, 1, 2))</f>
        <v>0</v>
      </c>
      <c r="U1156" s="69">
        <f t="shared" si="36"/>
        <v>0</v>
      </c>
      <c r="V1156" s="69">
        <f>IF(Exts[cTB60]=DATE(2099,1,1), 0, IF(Exts[minV]&gt;60.9, 1, 2))</f>
        <v>0</v>
      </c>
      <c r="W1156" s="70">
        <f>IF(Exts[cTB61-67]=DATE(2099,1,1), 0, IF(Exts[minV]&gt;67.9, 1, 2))</f>
        <v>0</v>
      </c>
      <c r="X1156" s="70">
        <f>IF( OR( Exts[cTB68]=DATE(2099,1,1), Exts[Mext]=0 ), 0, IF( OR( Exts[maxV]&lt;68, Exts[minV]&gt;68 ), 2, 3)  )</f>
        <v>0</v>
      </c>
      <c r="Y1156" s="71">
        <f>IF(SUBTOTAL(3,Exts[avgusers]),Exts[avgusers],0)</f>
        <v>0</v>
      </c>
      <c r="Z1156" s="69">
        <f ca="1">IF(SUBTOTAL(3,Exts[CurVersion]),TODAY()-Exts[CurVersion],0)</f>
        <v>3134</v>
      </c>
      <c r="AA1156" s="69">
        <f>IF(Exts[cTB52]=DATE(2099,1,1), 0, Exts[cTB52]-$AA$6)</f>
        <v>0</v>
      </c>
      <c r="AB1156" s="69">
        <f>IF(Exts[[#This Row],[cTB60]]=DATE(2099,1,1), 0, Exts[[#This Row],[cTB60]]-$AA$7)</f>
        <v>0</v>
      </c>
      <c r="AC1156" s="69">
        <f>IF(Exts[[#This Row],[cTB68]]=DATE(2099,1,1), 0, Exts[[#This Row],[cTB68]]-$AA$8)</f>
        <v>0</v>
      </c>
      <c r="AD1156" s="70">
        <f t="shared" si="37"/>
        <v>1138</v>
      </c>
      <c r="AE1156" s="70"/>
      <c r="AF1156" s="70">
        <f>IF(Exts[[#This Row],[OID]], INDEX( Exts[], MATCH(Exts[[#This Row],[OID]],Exts[ID],0), MATCH("avgusers", Exts[#Headers],0) )+1, Exts[[#This Row],[avgusers]])</f>
        <v>0</v>
      </c>
      <c r="AG1156" s="70"/>
      <c r="AH1156" s="70"/>
      <c r="AI1156" s="70"/>
    </row>
    <row r="1157" spans="1:35" x14ac:dyDescent="0.35">
      <c r="A1157" s="72">
        <v>5285</v>
      </c>
      <c r="B1157" s="72" t="s">
        <v>2071</v>
      </c>
      <c r="C1157" s="72">
        <v>0</v>
      </c>
      <c r="D1157" s="72">
        <v>21</v>
      </c>
      <c r="E1157" s="68">
        <v>40571</v>
      </c>
      <c r="F1157" s="72">
        <v>2</v>
      </c>
      <c r="G1157" s="72">
        <v>2</v>
      </c>
      <c r="H1157" s="72">
        <v>0</v>
      </c>
      <c r="I1157" s="72">
        <v>1</v>
      </c>
      <c r="J1157" s="72" t="s">
        <v>422</v>
      </c>
      <c r="K1157" s="72">
        <v>177630</v>
      </c>
      <c r="L1157" s="72"/>
      <c r="M1157" s="72"/>
      <c r="N1157" s="68">
        <v>72686</v>
      </c>
      <c r="O1157" s="68">
        <v>72686</v>
      </c>
      <c r="P1157" s="68">
        <v>72686</v>
      </c>
      <c r="Q1157" s="68">
        <v>72686</v>
      </c>
      <c r="R1157" s="72" t="s">
        <v>5320</v>
      </c>
      <c r="S1157" s="72" t="s">
        <v>3058</v>
      </c>
      <c r="T1157" s="70">
        <f>IF(Exts[cTB52]=DATE(2099,1,1), 0, IF(Exts[minV]&gt;52, 1, 2))</f>
        <v>0</v>
      </c>
      <c r="U1157" s="69">
        <f t="shared" si="36"/>
        <v>0</v>
      </c>
      <c r="V1157" s="69">
        <f>IF(Exts[cTB60]=DATE(2099,1,1), 0, IF(Exts[minV]&gt;60.9, 1, 2))</f>
        <v>0</v>
      </c>
      <c r="W1157" s="70">
        <f>IF(Exts[cTB61-67]=DATE(2099,1,1), 0, IF(Exts[minV]&gt;67.9, 1, 2))</f>
        <v>0</v>
      </c>
      <c r="X1157" s="70">
        <f>IF( OR( Exts[cTB68]=DATE(2099,1,1), Exts[Mext]=0 ), 0, IF( OR( Exts[maxV]&lt;68, Exts[minV]&gt;68 ), 2, 3)  )</f>
        <v>0</v>
      </c>
      <c r="Y1157" s="71">
        <f>IF(SUBTOTAL(3,Exts[avgusers]),Exts[avgusers],0)</f>
        <v>0</v>
      </c>
      <c r="Z1157" s="69">
        <f ca="1">IF(SUBTOTAL(3,Exts[CurVersion]),TODAY()-Exts[CurVersion],0)</f>
        <v>3154</v>
      </c>
      <c r="AA1157" s="69">
        <f>IF(Exts[cTB52]=DATE(2099,1,1), 0, Exts[cTB52]-$AA$6)</f>
        <v>0</v>
      </c>
      <c r="AB1157" s="69">
        <f>IF(Exts[[#This Row],[cTB60]]=DATE(2099,1,1), 0, Exts[[#This Row],[cTB60]]-$AA$7)</f>
        <v>0</v>
      </c>
      <c r="AC1157" s="69">
        <f>IF(Exts[[#This Row],[cTB68]]=DATE(2099,1,1), 0, Exts[[#This Row],[cTB68]]-$AA$8)</f>
        <v>0</v>
      </c>
      <c r="AD1157" s="70">
        <f t="shared" si="37"/>
        <v>1139</v>
      </c>
      <c r="AE1157" s="70"/>
      <c r="AF1157" s="70">
        <f>IF(Exts[[#This Row],[OID]], INDEX( Exts[], MATCH(Exts[[#This Row],[OID]],Exts[ID],0), MATCH("avgusers", Exts[#Headers],0) )+1, Exts[[#This Row],[avgusers]])</f>
        <v>0</v>
      </c>
      <c r="AG1157" s="70"/>
      <c r="AH1157" s="70"/>
      <c r="AI1157" s="70"/>
    </row>
    <row r="1158" spans="1:35" x14ac:dyDescent="0.35">
      <c r="A1158" s="72">
        <v>5326</v>
      </c>
      <c r="B1158" s="72" t="s">
        <v>1964</v>
      </c>
      <c r="C1158" s="72">
        <v>0</v>
      </c>
      <c r="D1158" s="72">
        <v>22</v>
      </c>
      <c r="E1158" s="68">
        <v>39672</v>
      </c>
      <c r="F1158" s="72">
        <v>2</v>
      </c>
      <c r="G1158" s="72">
        <v>3</v>
      </c>
      <c r="H1158" s="72">
        <v>0</v>
      </c>
      <c r="I1158" s="72">
        <v>1</v>
      </c>
      <c r="J1158" s="72" t="s">
        <v>1965</v>
      </c>
      <c r="K1158" s="72">
        <v>10482</v>
      </c>
      <c r="L1158" s="72"/>
      <c r="M1158" s="72"/>
      <c r="N1158" s="68">
        <v>72686</v>
      </c>
      <c r="O1158" s="68">
        <v>72686</v>
      </c>
      <c r="P1158" s="68">
        <v>72686</v>
      </c>
      <c r="Q1158" s="68">
        <v>72686</v>
      </c>
      <c r="R1158" s="72" t="s">
        <v>5324</v>
      </c>
      <c r="S1158" s="72" t="s">
        <v>5325</v>
      </c>
      <c r="T1158" s="70">
        <f>IF(Exts[cTB52]=DATE(2099,1,1), 0, IF(Exts[minV]&gt;52, 1, 2))</f>
        <v>0</v>
      </c>
      <c r="U1158" s="69">
        <f t="shared" si="36"/>
        <v>0</v>
      </c>
      <c r="V1158" s="69">
        <f>IF(Exts[cTB60]=DATE(2099,1,1), 0, IF(Exts[minV]&gt;60.9, 1, 2))</f>
        <v>0</v>
      </c>
      <c r="W1158" s="70">
        <f>IF(Exts[cTB61-67]=DATE(2099,1,1), 0, IF(Exts[minV]&gt;67.9, 1, 2))</f>
        <v>0</v>
      </c>
      <c r="X1158" s="70">
        <f>IF( OR( Exts[cTB68]=DATE(2099,1,1), Exts[Mext]=0 ), 0, IF( OR( Exts[maxV]&lt;68, Exts[minV]&gt;68 ), 2, 3)  )</f>
        <v>0</v>
      </c>
      <c r="Y1158" s="71">
        <f>IF(SUBTOTAL(3,Exts[avgusers]),Exts[avgusers],0)</f>
        <v>0</v>
      </c>
      <c r="Z1158" s="69">
        <f ca="1">IF(SUBTOTAL(3,Exts[CurVersion]),TODAY()-Exts[CurVersion],0)</f>
        <v>4053</v>
      </c>
      <c r="AA1158" s="69">
        <f>IF(Exts[cTB52]=DATE(2099,1,1), 0, Exts[cTB52]-$AA$6)</f>
        <v>0</v>
      </c>
      <c r="AB1158" s="69">
        <f>IF(Exts[[#This Row],[cTB60]]=DATE(2099,1,1), 0, Exts[[#This Row],[cTB60]]-$AA$7)</f>
        <v>0</v>
      </c>
      <c r="AC1158" s="69">
        <f>IF(Exts[[#This Row],[cTB68]]=DATE(2099,1,1), 0, Exts[[#This Row],[cTB68]]-$AA$8)</f>
        <v>0</v>
      </c>
      <c r="AD1158" s="70">
        <f t="shared" si="37"/>
        <v>1140</v>
      </c>
      <c r="AE1158" s="70"/>
      <c r="AF1158" s="70">
        <f>IF(Exts[[#This Row],[OID]], INDEX( Exts[], MATCH(Exts[[#This Row],[OID]],Exts[ID],0), MATCH("avgusers", Exts[#Headers],0) )+1, Exts[[#This Row],[avgusers]])</f>
        <v>0</v>
      </c>
      <c r="AG1158" s="70"/>
      <c r="AH1158" s="70"/>
      <c r="AI1158" s="70"/>
    </row>
    <row r="1159" spans="1:35" x14ac:dyDescent="0.35">
      <c r="A1159" s="72">
        <v>5462</v>
      </c>
      <c r="B1159" s="72" t="s">
        <v>783</v>
      </c>
      <c r="C1159" s="72">
        <v>0</v>
      </c>
      <c r="D1159" s="72">
        <v>53</v>
      </c>
      <c r="E1159" s="68">
        <v>39715</v>
      </c>
      <c r="F1159" s="72">
        <v>1.5</v>
      </c>
      <c r="G1159" s="72">
        <v>2</v>
      </c>
      <c r="H1159" s="72">
        <v>0</v>
      </c>
      <c r="I1159" s="72">
        <v>1</v>
      </c>
      <c r="J1159" s="72" t="s">
        <v>477</v>
      </c>
      <c r="K1159" s="72">
        <v>9402</v>
      </c>
      <c r="L1159" s="72"/>
      <c r="M1159" s="72"/>
      <c r="N1159" s="68">
        <v>72686</v>
      </c>
      <c r="O1159" s="68">
        <v>72686</v>
      </c>
      <c r="P1159" s="68">
        <v>72686</v>
      </c>
      <c r="Q1159" s="68">
        <v>72686</v>
      </c>
      <c r="R1159" s="72" t="s">
        <v>5329</v>
      </c>
      <c r="S1159" s="72" t="s">
        <v>3058</v>
      </c>
      <c r="T1159" s="70">
        <f>IF(Exts[cTB52]=DATE(2099,1,1), 0, IF(Exts[minV]&gt;52, 1, 2))</f>
        <v>0</v>
      </c>
      <c r="U1159" s="69">
        <f t="shared" si="36"/>
        <v>0</v>
      </c>
      <c r="V1159" s="69">
        <f>IF(Exts[cTB60]=DATE(2099,1,1), 0, IF(Exts[minV]&gt;60.9, 1, 2))</f>
        <v>0</v>
      </c>
      <c r="W1159" s="70">
        <f>IF(Exts[cTB61-67]=DATE(2099,1,1), 0, IF(Exts[minV]&gt;67.9, 1, 2))</f>
        <v>0</v>
      </c>
      <c r="X1159" s="70">
        <f>IF( OR( Exts[cTB68]=DATE(2099,1,1), Exts[Mext]=0 ), 0, IF( OR( Exts[maxV]&lt;68, Exts[minV]&gt;68 ), 2, 3)  )</f>
        <v>0</v>
      </c>
      <c r="Y1159" s="71">
        <f>IF(SUBTOTAL(3,Exts[avgusers]),Exts[avgusers],0)</f>
        <v>0</v>
      </c>
      <c r="Z1159" s="69">
        <f ca="1">IF(SUBTOTAL(3,Exts[CurVersion]),TODAY()-Exts[CurVersion],0)</f>
        <v>4010</v>
      </c>
      <c r="AA1159" s="69">
        <f>IF(Exts[cTB52]=DATE(2099,1,1), 0, Exts[cTB52]-$AA$6)</f>
        <v>0</v>
      </c>
      <c r="AB1159" s="69">
        <f>IF(Exts[[#This Row],[cTB60]]=DATE(2099,1,1), 0, Exts[[#This Row],[cTB60]]-$AA$7)</f>
        <v>0</v>
      </c>
      <c r="AC1159" s="69">
        <f>IF(Exts[[#This Row],[cTB68]]=DATE(2099,1,1), 0, Exts[[#This Row],[cTB68]]-$AA$8)</f>
        <v>0</v>
      </c>
      <c r="AD1159" s="70">
        <f t="shared" si="37"/>
        <v>1141</v>
      </c>
      <c r="AE1159" s="70"/>
      <c r="AF1159" s="70">
        <f>IF(Exts[[#This Row],[OID]], INDEX( Exts[], MATCH(Exts[[#This Row],[OID]],Exts[ID],0), MATCH("avgusers", Exts[#Headers],0) )+1, Exts[[#This Row],[avgusers]])</f>
        <v>0</v>
      </c>
      <c r="AG1159" s="70"/>
      <c r="AH1159" s="70"/>
      <c r="AI1159" s="70"/>
    </row>
    <row r="1160" spans="1:35" x14ac:dyDescent="0.35">
      <c r="A1160" s="72">
        <v>5570</v>
      </c>
      <c r="B1160" s="72" t="s">
        <v>1830</v>
      </c>
      <c r="C1160" s="72">
        <v>0</v>
      </c>
      <c r="D1160" s="72">
        <v>24</v>
      </c>
      <c r="E1160" s="68">
        <v>39316</v>
      </c>
      <c r="F1160" s="72">
        <v>1</v>
      </c>
      <c r="G1160" s="72">
        <v>2</v>
      </c>
      <c r="H1160" s="72">
        <v>0</v>
      </c>
      <c r="I1160" s="72">
        <v>1</v>
      </c>
      <c r="J1160" s="72" t="s">
        <v>1831</v>
      </c>
      <c r="K1160" s="72">
        <v>44479</v>
      </c>
      <c r="L1160" s="72"/>
      <c r="M1160" s="72"/>
      <c r="N1160" s="68">
        <v>72686</v>
      </c>
      <c r="O1160" s="68">
        <v>72686</v>
      </c>
      <c r="P1160" s="68">
        <v>72686</v>
      </c>
      <c r="Q1160" s="68">
        <v>72686</v>
      </c>
      <c r="R1160" s="72" t="s">
        <v>5335</v>
      </c>
      <c r="S1160" s="72" t="s">
        <v>3058</v>
      </c>
      <c r="T1160" s="70">
        <f>IF(Exts[cTB52]=DATE(2099,1,1), 0, IF(Exts[minV]&gt;52, 1, 2))</f>
        <v>0</v>
      </c>
      <c r="U1160" s="69">
        <f t="shared" si="36"/>
        <v>0</v>
      </c>
      <c r="V1160" s="69">
        <f>IF(Exts[cTB60]=DATE(2099,1,1), 0, IF(Exts[minV]&gt;60.9, 1, 2))</f>
        <v>0</v>
      </c>
      <c r="W1160" s="70">
        <f>IF(Exts[cTB61-67]=DATE(2099,1,1), 0, IF(Exts[minV]&gt;67.9, 1, 2))</f>
        <v>0</v>
      </c>
      <c r="X1160" s="70">
        <f>IF( OR( Exts[cTB68]=DATE(2099,1,1), Exts[Mext]=0 ), 0, IF( OR( Exts[maxV]&lt;68, Exts[minV]&gt;68 ), 2, 3)  )</f>
        <v>0</v>
      </c>
      <c r="Y1160" s="71">
        <f>IF(SUBTOTAL(3,Exts[avgusers]),Exts[avgusers],0)</f>
        <v>0</v>
      </c>
      <c r="Z1160" s="69">
        <f ca="1">IF(SUBTOTAL(3,Exts[CurVersion]),TODAY()-Exts[CurVersion],0)</f>
        <v>4409</v>
      </c>
      <c r="AA1160" s="69">
        <f>IF(Exts[cTB52]=DATE(2099,1,1), 0, Exts[cTB52]-$AA$6)</f>
        <v>0</v>
      </c>
      <c r="AB1160" s="69">
        <f>IF(Exts[[#This Row],[cTB60]]=DATE(2099,1,1), 0, Exts[[#This Row],[cTB60]]-$AA$7)</f>
        <v>0</v>
      </c>
      <c r="AC1160" s="69">
        <f>IF(Exts[[#This Row],[cTB68]]=DATE(2099,1,1), 0, Exts[[#This Row],[cTB68]]-$AA$8)</f>
        <v>0</v>
      </c>
      <c r="AD1160" s="70">
        <f t="shared" si="37"/>
        <v>1142</v>
      </c>
      <c r="AE1160" s="70"/>
      <c r="AF1160" s="70">
        <f>IF(Exts[[#This Row],[OID]], INDEX( Exts[], MATCH(Exts[[#This Row],[OID]],Exts[ID],0), MATCH("avgusers", Exts[#Headers],0) )+1, Exts[[#This Row],[avgusers]])</f>
        <v>0</v>
      </c>
      <c r="AG1160" s="70"/>
      <c r="AH1160" s="70"/>
      <c r="AI1160" s="70"/>
    </row>
    <row r="1161" spans="1:35" x14ac:dyDescent="0.35">
      <c r="A1161" s="72">
        <v>5736</v>
      </c>
      <c r="B1161" s="72" t="s">
        <v>1858</v>
      </c>
      <c r="C1161" s="72">
        <v>0</v>
      </c>
      <c r="D1161" s="72">
        <v>24</v>
      </c>
      <c r="E1161" s="68">
        <v>40626</v>
      </c>
      <c r="F1161" s="72">
        <v>1.5</v>
      </c>
      <c r="G1161" s="72">
        <v>3</v>
      </c>
      <c r="H1161" s="72">
        <v>0</v>
      </c>
      <c r="I1161" s="72">
        <v>1</v>
      </c>
      <c r="J1161" s="72" t="s">
        <v>1859</v>
      </c>
      <c r="K1161" s="72">
        <v>209883</v>
      </c>
      <c r="L1161" s="72"/>
      <c r="M1161" s="72"/>
      <c r="N1161" s="68">
        <v>72686</v>
      </c>
      <c r="O1161" s="68">
        <v>72686</v>
      </c>
      <c r="P1161" s="68">
        <v>72686</v>
      </c>
      <c r="Q1161" s="68">
        <v>72686</v>
      </c>
      <c r="R1161" s="72" t="s">
        <v>5343</v>
      </c>
      <c r="S1161" s="72" t="s">
        <v>5344</v>
      </c>
      <c r="T1161" s="70">
        <f>IF(Exts[cTB52]=DATE(2099,1,1), 0, IF(Exts[minV]&gt;52, 1, 2))</f>
        <v>0</v>
      </c>
      <c r="U1161" s="69">
        <f t="shared" si="36"/>
        <v>0</v>
      </c>
      <c r="V1161" s="69">
        <f>IF(Exts[cTB60]=DATE(2099,1,1), 0, IF(Exts[minV]&gt;60.9, 1, 2))</f>
        <v>0</v>
      </c>
      <c r="W1161" s="70">
        <f>IF(Exts[cTB61-67]=DATE(2099,1,1), 0, IF(Exts[minV]&gt;67.9, 1, 2))</f>
        <v>0</v>
      </c>
      <c r="X1161" s="70">
        <f>IF( OR( Exts[cTB68]=DATE(2099,1,1), Exts[Mext]=0 ), 0, IF( OR( Exts[maxV]&lt;68, Exts[minV]&gt;68 ), 2, 3)  )</f>
        <v>0</v>
      </c>
      <c r="Y1161" s="71">
        <f>IF(SUBTOTAL(3,Exts[avgusers]),Exts[avgusers],0)</f>
        <v>0</v>
      </c>
      <c r="Z1161" s="69">
        <f ca="1">IF(SUBTOTAL(3,Exts[CurVersion]),TODAY()-Exts[CurVersion],0)</f>
        <v>3099</v>
      </c>
      <c r="AA1161" s="69">
        <f>IF(Exts[cTB52]=DATE(2099,1,1), 0, Exts[cTB52]-$AA$6)</f>
        <v>0</v>
      </c>
      <c r="AB1161" s="69">
        <f>IF(Exts[[#This Row],[cTB60]]=DATE(2099,1,1), 0, Exts[[#This Row],[cTB60]]-$AA$7)</f>
        <v>0</v>
      </c>
      <c r="AC1161" s="69">
        <f>IF(Exts[[#This Row],[cTB68]]=DATE(2099,1,1), 0, Exts[[#This Row],[cTB68]]-$AA$8)</f>
        <v>0</v>
      </c>
      <c r="AD1161" s="70">
        <f t="shared" si="37"/>
        <v>1143</v>
      </c>
      <c r="AE1161" s="70"/>
      <c r="AF1161" s="70">
        <f>IF(Exts[[#This Row],[OID]], INDEX( Exts[], MATCH(Exts[[#This Row],[OID]],Exts[ID],0), MATCH("avgusers", Exts[#Headers],0) )+1, Exts[[#This Row],[avgusers]])</f>
        <v>0</v>
      </c>
      <c r="AG1161" s="70"/>
      <c r="AH1161" s="70"/>
      <c r="AI1161" s="70"/>
    </row>
    <row r="1162" spans="1:35" x14ac:dyDescent="0.35">
      <c r="A1162" s="72">
        <v>5743</v>
      </c>
      <c r="B1162" s="72" t="s">
        <v>1697</v>
      </c>
      <c r="C1162" s="72">
        <v>0</v>
      </c>
      <c r="D1162" s="72">
        <v>21</v>
      </c>
      <c r="E1162" s="68">
        <v>39802</v>
      </c>
      <c r="F1162" s="72">
        <v>2</v>
      </c>
      <c r="G1162" s="72">
        <v>3.1</v>
      </c>
      <c r="H1162" s="72">
        <v>0</v>
      </c>
      <c r="I1162" s="72">
        <v>1</v>
      </c>
      <c r="J1162" s="72" t="s">
        <v>427</v>
      </c>
      <c r="K1162" s="72">
        <v>408</v>
      </c>
      <c r="L1162" s="72"/>
      <c r="M1162" s="72"/>
      <c r="N1162" s="68">
        <v>72686</v>
      </c>
      <c r="O1162" s="68">
        <v>72686</v>
      </c>
      <c r="P1162" s="68">
        <v>72686</v>
      </c>
      <c r="Q1162" s="68">
        <v>72686</v>
      </c>
      <c r="R1162" s="72" t="s">
        <v>5345</v>
      </c>
      <c r="S1162" s="72" t="s">
        <v>5346</v>
      </c>
      <c r="T1162" s="70">
        <f>IF(Exts[cTB52]=DATE(2099,1,1), 0, IF(Exts[minV]&gt;52, 1, 2))</f>
        <v>0</v>
      </c>
      <c r="U1162" s="69">
        <f t="shared" si="36"/>
        <v>0</v>
      </c>
      <c r="V1162" s="69">
        <f>IF(Exts[cTB60]=DATE(2099,1,1), 0, IF(Exts[minV]&gt;60.9, 1, 2))</f>
        <v>0</v>
      </c>
      <c r="W1162" s="70">
        <f>IF(Exts[cTB61-67]=DATE(2099,1,1), 0, IF(Exts[minV]&gt;67.9, 1, 2))</f>
        <v>0</v>
      </c>
      <c r="X1162" s="70">
        <f>IF( OR( Exts[cTB68]=DATE(2099,1,1), Exts[Mext]=0 ), 0, IF( OR( Exts[maxV]&lt;68, Exts[minV]&gt;68 ), 2, 3)  )</f>
        <v>0</v>
      </c>
      <c r="Y1162" s="71">
        <f>IF(SUBTOTAL(3,Exts[avgusers]),Exts[avgusers],0)</f>
        <v>0</v>
      </c>
      <c r="Z1162" s="69">
        <f ca="1">IF(SUBTOTAL(3,Exts[CurVersion]),TODAY()-Exts[CurVersion],0)</f>
        <v>3923</v>
      </c>
      <c r="AA1162" s="69">
        <f>IF(Exts[cTB52]=DATE(2099,1,1), 0, Exts[cTB52]-$AA$6)</f>
        <v>0</v>
      </c>
      <c r="AB1162" s="69">
        <f>IF(Exts[[#This Row],[cTB60]]=DATE(2099,1,1), 0, Exts[[#This Row],[cTB60]]-$AA$7)</f>
        <v>0</v>
      </c>
      <c r="AC1162" s="69">
        <f>IF(Exts[[#This Row],[cTB68]]=DATE(2099,1,1), 0, Exts[[#This Row],[cTB68]]-$AA$8)</f>
        <v>0</v>
      </c>
      <c r="AD1162" s="70">
        <f t="shared" si="37"/>
        <v>1144</v>
      </c>
      <c r="AE1162" s="70"/>
      <c r="AF1162" s="70">
        <f>IF(Exts[[#This Row],[OID]], INDEX( Exts[], MATCH(Exts[[#This Row],[OID]],Exts[ID],0), MATCH("avgusers", Exts[#Headers],0) )+1, Exts[[#This Row],[avgusers]])</f>
        <v>0</v>
      </c>
      <c r="AG1162" s="70"/>
      <c r="AH1162" s="70"/>
      <c r="AI1162" s="70"/>
    </row>
    <row r="1163" spans="1:35" x14ac:dyDescent="0.35">
      <c r="A1163" s="72">
        <v>5759</v>
      </c>
      <c r="B1163" s="72" t="s">
        <v>1977</v>
      </c>
      <c r="C1163" s="72">
        <v>0</v>
      </c>
      <c r="D1163" s="72">
        <v>22</v>
      </c>
      <c r="E1163" s="68">
        <v>39655</v>
      </c>
      <c r="F1163" s="72">
        <v>1.5</v>
      </c>
      <c r="G1163" s="72">
        <v>2</v>
      </c>
      <c r="H1163" s="72">
        <v>0</v>
      </c>
      <c r="I1163" s="72">
        <v>1</v>
      </c>
      <c r="J1163" s="72" t="s">
        <v>1978</v>
      </c>
      <c r="K1163" s="72">
        <v>231136</v>
      </c>
      <c r="L1163" s="72"/>
      <c r="M1163" s="72"/>
      <c r="N1163" s="68">
        <v>72686</v>
      </c>
      <c r="O1163" s="68">
        <v>72686</v>
      </c>
      <c r="P1163" s="68">
        <v>72686</v>
      </c>
      <c r="Q1163" s="68">
        <v>72686</v>
      </c>
      <c r="R1163" s="72" t="s">
        <v>5347</v>
      </c>
      <c r="S1163" s="72" t="s">
        <v>6751</v>
      </c>
      <c r="T1163" s="70">
        <f>IF(Exts[cTB52]=DATE(2099,1,1), 0, IF(Exts[minV]&gt;52, 1, 2))</f>
        <v>0</v>
      </c>
      <c r="U1163" s="69">
        <f t="shared" si="36"/>
        <v>0</v>
      </c>
      <c r="V1163" s="69">
        <f>IF(Exts[cTB60]=DATE(2099,1,1), 0, IF(Exts[minV]&gt;60.9, 1, 2))</f>
        <v>0</v>
      </c>
      <c r="W1163" s="70">
        <f>IF(Exts[cTB61-67]=DATE(2099,1,1), 0, IF(Exts[minV]&gt;67.9, 1, 2))</f>
        <v>0</v>
      </c>
      <c r="X1163" s="70">
        <f>IF( OR( Exts[cTB68]=DATE(2099,1,1), Exts[Mext]=0 ), 0, IF( OR( Exts[maxV]&lt;68, Exts[minV]&gt;68 ), 2, 3)  )</f>
        <v>0</v>
      </c>
      <c r="Y1163" s="71">
        <f>IF(SUBTOTAL(3,Exts[avgusers]),Exts[avgusers],0)</f>
        <v>0</v>
      </c>
      <c r="Z1163" s="69">
        <f ca="1">IF(SUBTOTAL(3,Exts[CurVersion]),TODAY()-Exts[CurVersion],0)</f>
        <v>4070</v>
      </c>
      <c r="AA1163" s="69">
        <f>IF(Exts[cTB52]=DATE(2099,1,1), 0, Exts[cTB52]-$AA$6)</f>
        <v>0</v>
      </c>
      <c r="AB1163" s="69">
        <f>IF(Exts[[#This Row],[cTB60]]=DATE(2099,1,1), 0, Exts[[#This Row],[cTB60]]-$AA$7)</f>
        <v>0</v>
      </c>
      <c r="AC1163" s="69">
        <f>IF(Exts[[#This Row],[cTB68]]=DATE(2099,1,1), 0, Exts[[#This Row],[cTB68]]-$AA$8)</f>
        <v>0</v>
      </c>
      <c r="AD1163" s="70">
        <f t="shared" si="37"/>
        <v>1145</v>
      </c>
      <c r="AE1163" s="70"/>
      <c r="AF1163" s="70">
        <f>IF(Exts[[#This Row],[OID]], INDEX( Exts[], MATCH(Exts[[#This Row],[OID]],Exts[ID],0), MATCH("avgusers", Exts[#Headers],0) )+1, Exts[[#This Row],[avgusers]])</f>
        <v>0</v>
      </c>
      <c r="AG1163" s="70"/>
      <c r="AH1163" s="70"/>
      <c r="AI1163" s="70"/>
    </row>
    <row r="1164" spans="1:35" x14ac:dyDescent="0.35">
      <c r="A1164" s="72">
        <v>5773</v>
      </c>
      <c r="B1164" s="72" t="s">
        <v>1612</v>
      </c>
      <c r="C1164" s="72">
        <v>0</v>
      </c>
      <c r="D1164" s="72">
        <v>30</v>
      </c>
      <c r="E1164" s="68">
        <v>40899</v>
      </c>
      <c r="F1164" s="72">
        <v>1.5</v>
      </c>
      <c r="G1164" s="72">
        <v>3.2</v>
      </c>
      <c r="H1164" s="72">
        <v>0</v>
      </c>
      <c r="I1164" s="72">
        <v>2</v>
      </c>
      <c r="J1164" s="72" t="s">
        <v>1613</v>
      </c>
      <c r="K1164" s="72">
        <v>223315</v>
      </c>
      <c r="L1164" s="72">
        <v>5250414</v>
      </c>
      <c r="M1164" s="72"/>
      <c r="N1164" s="68">
        <v>72686</v>
      </c>
      <c r="O1164" s="68">
        <v>72686</v>
      </c>
      <c r="P1164" s="68">
        <v>72686</v>
      </c>
      <c r="Q1164" s="68">
        <v>72686</v>
      </c>
      <c r="R1164" s="72" t="s">
        <v>5348</v>
      </c>
      <c r="S1164" s="72" t="s">
        <v>3058</v>
      </c>
      <c r="T1164" s="70">
        <f>IF(Exts[cTB52]=DATE(2099,1,1), 0, IF(Exts[minV]&gt;52, 1, 2))</f>
        <v>0</v>
      </c>
      <c r="U1164" s="69">
        <f t="shared" si="36"/>
        <v>0</v>
      </c>
      <c r="V1164" s="69">
        <f>IF(Exts[cTB60]=DATE(2099,1,1), 0, IF(Exts[minV]&gt;60.9, 1, 2))</f>
        <v>0</v>
      </c>
      <c r="W1164" s="70">
        <f>IF(Exts[cTB61-67]=DATE(2099,1,1), 0, IF(Exts[minV]&gt;67.9, 1, 2))</f>
        <v>0</v>
      </c>
      <c r="X1164" s="70">
        <f>IF( OR( Exts[cTB68]=DATE(2099,1,1), Exts[Mext]=0 ), 0, IF( OR( Exts[maxV]&lt;68, Exts[minV]&gt;68 ), 2, 3)  )</f>
        <v>0</v>
      </c>
      <c r="Y1164" s="71">
        <f>IF(SUBTOTAL(3,Exts[avgusers]),Exts[avgusers],0)</f>
        <v>0</v>
      </c>
      <c r="Z1164" s="69">
        <f ca="1">IF(SUBTOTAL(3,Exts[CurVersion]),TODAY()-Exts[CurVersion],0)</f>
        <v>2826</v>
      </c>
      <c r="AA1164" s="69">
        <f>IF(Exts[cTB52]=DATE(2099,1,1), 0, Exts[cTB52]-$AA$6)</f>
        <v>0</v>
      </c>
      <c r="AB1164" s="69">
        <f>IF(Exts[[#This Row],[cTB60]]=DATE(2099,1,1), 0, Exts[[#This Row],[cTB60]]-$AA$7)</f>
        <v>0</v>
      </c>
      <c r="AC1164" s="69">
        <f>IF(Exts[[#This Row],[cTB68]]=DATE(2099,1,1), 0, Exts[[#This Row],[cTB68]]-$AA$8)</f>
        <v>0</v>
      </c>
      <c r="AD1164" s="70">
        <f t="shared" si="37"/>
        <v>1146</v>
      </c>
      <c r="AE1164" s="70"/>
      <c r="AF1164" s="70">
        <f>IF(Exts[[#This Row],[OID]], INDEX( Exts[], MATCH(Exts[[#This Row],[OID]],Exts[ID],0), MATCH("avgusers", Exts[#Headers],0) )+1, Exts[[#This Row],[avgusers]])</f>
        <v>0</v>
      </c>
      <c r="AG1164" s="70"/>
      <c r="AH1164" s="70"/>
      <c r="AI1164" s="70"/>
    </row>
    <row r="1165" spans="1:35" x14ac:dyDescent="0.35">
      <c r="A1165" s="72">
        <v>5962</v>
      </c>
      <c r="B1165" s="72" t="s">
        <v>1943</v>
      </c>
      <c r="C1165" s="72">
        <v>0</v>
      </c>
      <c r="D1165" s="72">
        <v>22</v>
      </c>
      <c r="E1165" s="68">
        <v>40814</v>
      </c>
      <c r="F1165" s="72">
        <v>2</v>
      </c>
      <c r="G1165" s="72">
        <v>24</v>
      </c>
      <c r="H1165" s="72">
        <v>0</v>
      </c>
      <c r="I1165" s="72">
        <v>1</v>
      </c>
      <c r="J1165" s="72" t="s">
        <v>1944</v>
      </c>
      <c r="K1165" s="72">
        <v>377335</v>
      </c>
      <c r="L1165" s="72"/>
      <c r="M1165" s="72"/>
      <c r="N1165" s="68">
        <v>72686</v>
      </c>
      <c r="O1165" s="68">
        <v>72686</v>
      </c>
      <c r="P1165" s="68">
        <v>72686</v>
      </c>
      <c r="Q1165" s="68">
        <v>72686</v>
      </c>
      <c r="R1165" s="72" t="s">
        <v>5358</v>
      </c>
      <c r="S1165" s="72" t="s">
        <v>5359</v>
      </c>
      <c r="T1165" s="70">
        <f>IF(Exts[cTB52]=DATE(2099,1,1), 0, IF(Exts[minV]&gt;52, 1, 2))</f>
        <v>0</v>
      </c>
      <c r="U1165" s="69">
        <f t="shared" si="36"/>
        <v>0</v>
      </c>
      <c r="V1165" s="69">
        <f>IF(Exts[cTB60]=DATE(2099,1,1), 0, IF(Exts[minV]&gt;60.9, 1, 2))</f>
        <v>0</v>
      </c>
      <c r="W1165" s="70">
        <f>IF(Exts[cTB61-67]=DATE(2099,1,1), 0, IF(Exts[minV]&gt;67.9, 1, 2))</f>
        <v>0</v>
      </c>
      <c r="X1165" s="70">
        <f>IF( OR( Exts[cTB68]=DATE(2099,1,1), Exts[Mext]=0 ), 0, IF( OR( Exts[maxV]&lt;68, Exts[minV]&gt;68 ), 2, 3)  )</f>
        <v>0</v>
      </c>
      <c r="Y1165" s="71">
        <f>IF(SUBTOTAL(3,Exts[avgusers]),Exts[avgusers],0)</f>
        <v>0</v>
      </c>
      <c r="Z1165" s="69">
        <f ca="1">IF(SUBTOTAL(3,Exts[CurVersion]),TODAY()-Exts[CurVersion],0)</f>
        <v>2911</v>
      </c>
      <c r="AA1165" s="69">
        <f>IF(Exts[cTB52]=DATE(2099,1,1), 0, Exts[cTB52]-$AA$6)</f>
        <v>0</v>
      </c>
      <c r="AB1165" s="69">
        <f>IF(Exts[[#This Row],[cTB60]]=DATE(2099,1,1), 0, Exts[[#This Row],[cTB60]]-$AA$7)</f>
        <v>0</v>
      </c>
      <c r="AC1165" s="69">
        <f>IF(Exts[[#This Row],[cTB68]]=DATE(2099,1,1), 0, Exts[[#This Row],[cTB68]]-$AA$8)</f>
        <v>0</v>
      </c>
      <c r="AD1165" s="70">
        <f t="shared" si="37"/>
        <v>1147</v>
      </c>
      <c r="AE1165" s="70"/>
      <c r="AF1165" s="70">
        <f>IF(Exts[[#This Row],[OID]], INDEX( Exts[], MATCH(Exts[[#This Row],[OID]],Exts[ID],0), MATCH("avgusers", Exts[#Headers],0) )+1, Exts[[#This Row],[avgusers]])</f>
        <v>0</v>
      </c>
      <c r="AG1165" s="70"/>
      <c r="AH1165" s="70"/>
      <c r="AI1165" s="70"/>
    </row>
    <row r="1166" spans="1:35" x14ac:dyDescent="0.35">
      <c r="A1166" s="72">
        <v>6037</v>
      </c>
      <c r="B1166" s="72" t="s">
        <v>1647</v>
      </c>
      <c r="C1166" s="72">
        <v>0</v>
      </c>
      <c r="D1166" s="72">
        <v>23</v>
      </c>
      <c r="E1166" s="68">
        <v>40244</v>
      </c>
      <c r="F1166" s="72">
        <v>3</v>
      </c>
      <c r="G1166" s="72">
        <v>9</v>
      </c>
      <c r="H1166" s="72">
        <v>0</v>
      </c>
      <c r="I1166" s="72">
        <v>1</v>
      </c>
      <c r="J1166" s="72" t="s">
        <v>951</v>
      </c>
      <c r="K1166" s="72">
        <v>8706</v>
      </c>
      <c r="L1166" s="72"/>
      <c r="M1166" s="72"/>
      <c r="N1166" s="68">
        <v>72686</v>
      </c>
      <c r="O1166" s="68">
        <v>72686</v>
      </c>
      <c r="P1166" s="68">
        <v>72686</v>
      </c>
      <c r="Q1166" s="68">
        <v>72686</v>
      </c>
      <c r="R1166" s="72" t="s">
        <v>5362</v>
      </c>
      <c r="S1166" s="72" t="s">
        <v>3058</v>
      </c>
      <c r="T1166" s="70">
        <f>IF(Exts[cTB52]=DATE(2099,1,1), 0, IF(Exts[minV]&gt;52, 1, 2))</f>
        <v>0</v>
      </c>
      <c r="U1166" s="69">
        <f t="shared" si="36"/>
        <v>0</v>
      </c>
      <c r="V1166" s="69">
        <f>IF(Exts[cTB60]=DATE(2099,1,1), 0, IF(Exts[minV]&gt;60.9, 1, 2))</f>
        <v>0</v>
      </c>
      <c r="W1166" s="70">
        <f>IF(Exts[cTB61-67]=DATE(2099,1,1), 0, IF(Exts[minV]&gt;67.9, 1, 2))</f>
        <v>0</v>
      </c>
      <c r="X1166" s="70">
        <f>IF( OR( Exts[cTB68]=DATE(2099,1,1), Exts[Mext]=0 ), 0, IF( OR( Exts[maxV]&lt;68, Exts[minV]&gt;68 ), 2, 3)  )</f>
        <v>0</v>
      </c>
      <c r="Y1166" s="71">
        <f>IF(SUBTOTAL(3,Exts[avgusers]),Exts[avgusers],0)</f>
        <v>0</v>
      </c>
      <c r="Z1166" s="69">
        <f ca="1">IF(SUBTOTAL(3,Exts[CurVersion]),TODAY()-Exts[CurVersion],0)</f>
        <v>3481</v>
      </c>
      <c r="AA1166" s="69">
        <f>IF(Exts[cTB52]=DATE(2099,1,1), 0, Exts[cTB52]-$AA$6)</f>
        <v>0</v>
      </c>
      <c r="AB1166" s="69">
        <f>IF(Exts[[#This Row],[cTB60]]=DATE(2099,1,1), 0, Exts[[#This Row],[cTB60]]-$AA$7)</f>
        <v>0</v>
      </c>
      <c r="AC1166" s="69">
        <f>IF(Exts[[#This Row],[cTB68]]=DATE(2099,1,1), 0, Exts[[#This Row],[cTB68]]-$AA$8)</f>
        <v>0</v>
      </c>
      <c r="AD1166" s="70">
        <f t="shared" si="37"/>
        <v>1148</v>
      </c>
      <c r="AE1166" s="70"/>
      <c r="AF1166" s="70">
        <f>IF(Exts[[#This Row],[OID]], INDEX( Exts[], MATCH(Exts[[#This Row],[OID]],Exts[ID],0), MATCH("avgusers", Exts[#Headers],0) )+1, Exts[[#This Row],[avgusers]])</f>
        <v>0</v>
      </c>
      <c r="AG1166" s="70"/>
      <c r="AH1166" s="70"/>
      <c r="AI1166" s="70"/>
    </row>
    <row r="1167" spans="1:35" x14ac:dyDescent="0.35">
      <c r="A1167" s="72">
        <v>6114</v>
      </c>
      <c r="B1167" s="72" t="s">
        <v>2219</v>
      </c>
      <c r="C1167" s="72">
        <v>0</v>
      </c>
      <c r="D1167" s="72">
        <v>22</v>
      </c>
      <c r="E1167" s="68">
        <v>40246</v>
      </c>
      <c r="F1167" s="72">
        <v>2</v>
      </c>
      <c r="G1167" s="72">
        <v>9</v>
      </c>
      <c r="H1167" s="72">
        <v>0</v>
      </c>
      <c r="I1167" s="72">
        <v>1</v>
      </c>
      <c r="J1167" s="72" t="s">
        <v>951</v>
      </c>
      <c r="K1167" s="72">
        <v>8706</v>
      </c>
      <c r="L1167" s="72"/>
      <c r="M1167" s="72"/>
      <c r="N1167" s="68">
        <v>72686</v>
      </c>
      <c r="O1167" s="68">
        <v>72686</v>
      </c>
      <c r="P1167" s="68">
        <v>72686</v>
      </c>
      <c r="Q1167" s="68">
        <v>72686</v>
      </c>
      <c r="R1167" s="72" t="s">
        <v>5365</v>
      </c>
      <c r="S1167" s="72" t="s">
        <v>3058</v>
      </c>
      <c r="T1167" s="70">
        <f>IF(Exts[cTB52]=DATE(2099,1,1), 0, IF(Exts[minV]&gt;52, 1, 2))</f>
        <v>0</v>
      </c>
      <c r="U1167" s="69">
        <f t="shared" si="36"/>
        <v>0</v>
      </c>
      <c r="V1167" s="69">
        <f>IF(Exts[cTB60]=DATE(2099,1,1), 0, IF(Exts[minV]&gt;60.9, 1, 2))</f>
        <v>0</v>
      </c>
      <c r="W1167" s="70">
        <f>IF(Exts[cTB61-67]=DATE(2099,1,1), 0, IF(Exts[minV]&gt;67.9, 1, 2))</f>
        <v>0</v>
      </c>
      <c r="X1167" s="70">
        <f>IF( OR( Exts[cTB68]=DATE(2099,1,1), Exts[Mext]=0 ), 0, IF( OR( Exts[maxV]&lt;68, Exts[minV]&gt;68 ), 2, 3)  )</f>
        <v>0</v>
      </c>
      <c r="Y1167" s="71">
        <f>IF(SUBTOTAL(3,Exts[avgusers]),Exts[avgusers],0)</f>
        <v>0</v>
      </c>
      <c r="Z1167" s="69">
        <f ca="1">IF(SUBTOTAL(3,Exts[CurVersion]),TODAY()-Exts[CurVersion],0)</f>
        <v>3479</v>
      </c>
      <c r="AA1167" s="69">
        <f>IF(Exts[cTB52]=DATE(2099,1,1), 0, Exts[cTB52]-$AA$6)</f>
        <v>0</v>
      </c>
      <c r="AB1167" s="69">
        <f>IF(Exts[[#This Row],[cTB60]]=DATE(2099,1,1), 0, Exts[[#This Row],[cTB60]]-$AA$7)</f>
        <v>0</v>
      </c>
      <c r="AC1167" s="69">
        <f>IF(Exts[[#This Row],[cTB68]]=DATE(2099,1,1), 0, Exts[[#This Row],[cTB68]]-$AA$8)</f>
        <v>0</v>
      </c>
      <c r="AD1167" s="70">
        <f t="shared" si="37"/>
        <v>1149</v>
      </c>
      <c r="AE1167" s="70"/>
      <c r="AF1167" s="70">
        <f>IF(Exts[[#This Row],[OID]], INDEX( Exts[], MATCH(Exts[[#This Row],[OID]],Exts[ID],0), MATCH("avgusers", Exts[#Headers],0) )+1, Exts[[#This Row],[avgusers]])</f>
        <v>0</v>
      </c>
      <c r="AG1167" s="70"/>
      <c r="AH1167" s="70"/>
      <c r="AI1167" s="70"/>
    </row>
    <row r="1168" spans="1:35" x14ac:dyDescent="0.35">
      <c r="A1168" s="72">
        <v>6116</v>
      </c>
      <c r="B1168" s="72" t="s">
        <v>2085</v>
      </c>
      <c r="C1168" s="72">
        <v>0</v>
      </c>
      <c r="D1168" s="72">
        <v>21</v>
      </c>
      <c r="E1168" s="68">
        <v>40585</v>
      </c>
      <c r="F1168" s="72">
        <v>2</v>
      </c>
      <c r="G1168" s="72">
        <v>2</v>
      </c>
      <c r="H1168" s="72">
        <v>0</v>
      </c>
      <c r="I1168" s="72">
        <v>1</v>
      </c>
      <c r="J1168" s="72" t="s">
        <v>2086</v>
      </c>
      <c r="K1168" s="72">
        <v>511435</v>
      </c>
      <c r="L1168" s="72"/>
      <c r="M1168" s="72"/>
      <c r="N1168" s="68">
        <v>72686</v>
      </c>
      <c r="O1168" s="68">
        <v>72686</v>
      </c>
      <c r="P1168" s="68">
        <v>72686</v>
      </c>
      <c r="Q1168" s="68">
        <v>72686</v>
      </c>
      <c r="R1168" s="72" t="s">
        <v>5366</v>
      </c>
      <c r="S1168" s="72" t="s">
        <v>3058</v>
      </c>
      <c r="T1168" s="70">
        <f>IF(Exts[cTB52]=DATE(2099,1,1), 0, IF(Exts[minV]&gt;52, 1, 2))</f>
        <v>0</v>
      </c>
      <c r="U1168" s="69">
        <f t="shared" si="36"/>
        <v>0</v>
      </c>
      <c r="V1168" s="69">
        <f>IF(Exts[cTB60]=DATE(2099,1,1), 0, IF(Exts[minV]&gt;60.9, 1, 2))</f>
        <v>0</v>
      </c>
      <c r="W1168" s="70">
        <f>IF(Exts[cTB61-67]=DATE(2099,1,1), 0, IF(Exts[minV]&gt;67.9, 1, 2))</f>
        <v>0</v>
      </c>
      <c r="X1168" s="70">
        <f>IF( OR( Exts[cTB68]=DATE(2099,1,1), Exts[Mext]=0 ), 0, IF( OR( Exts[maxV]&lt;68, Exts[minV]&gt;68 ), 2, 3)  )</f>
        <v>0</v>
      </c>
      <c r="Y1168" s="71">
        <f>IF(SUBTOTAL(3,Exts[avgusers]),Exts[avgusers],0)</f>
        <v>0</v>
      </c>
      <c r="Z1168" s="69">
        <f ca="1">IF(SUBTOTAL(3,Exts[CurVersion]),TODAY()-Exts[CurVersion],0)</f>
        <v>3140</v>
      </c>
      <c r="AA1168" s="69">
        <f>IF(Exts[cTB52]=DATE(2099,1,1), 0, Exts[cTB52]-$AA$6)</f>
        <v>0</v>
      </c>
      <c r="AB1168" s="69">
        <f>IF(Exts[[#This Row],[cTB60]]=DATE(2099,1,1), 0, Exts[[#This Row],[cTB60]]-$AA$7)</f>
        <v>0</v>
      </c>
      <c r="AC1168" s="69">
        <f>IF(Exts[[#This Row],[cTB68]]=DATE(2099,1,1), 0, Exts[[#This Row],[cTB68]]-$AA$8)</f>
        <v>0</v>
      </c>
      <c r="AD1168" s="70">
        <f t="shared" si="37"/>
        <v>1150</v>
      </c>
      <c r="AE1168" s="70"/>
      <c r="AF1168" s="70">
        <f>IF(Exts[[#This Row],[OID]], INDEX( Exts[], MATCH(Exts[[#This Row],[OID]],Exts[ID],0), MATCH("avgusers", Exts[#Headers],0) )+1, Exts[[#This Row],[avgusers]])</f>
        <v>0</v>
      </c>
      <c r="AG1168" s="70"/>
      <c r="AH1168" s="70"/>
      <c r="AI1168" s="70"/>
    </row>
    <row r="1169" spans="1:35" x14ac:dyDescent="0.35">
      <c r="A1169" s="72">
        <v>6356</v>
      </c>
      <c r="B1169" s="72" t="s">
        <v>2028</v>
      </c>
      <c r="C1169" s="72">
        <v>0</v>
      </c>
      <c r="D1169" s="72">
        <v>21</v>
      </c>
      <c r="E1169" s="68">
        <v>40097</v>
      </c>
      <c r="F1169" s="72">
        <v>1.5</v>
      </c>
      <c r="G1169" s="72">
        <v>3.1</v>
      </c>
      <c r="H1169" s="72">
        <v>0</v>
      </c>
      <c r="I1169" s="72">
        <v>1</v>
      </c>
      <c r="J1169" s="72" t="s">
        <v>265</v>
      </c>
      <c r="K1169" s="72">
        <v>7349</v>
      </c>
      <c r="L1169" s="72"/>
      <c r="M1169" s="72"/>
      <c r="N1169" s="68">
        <v>72686</v>
      </c>
      <c r="O1169" s="68">
        <v>72686</v>
      </c>
      <c r="P1169" s="68">
        <v>72686</v>
      </c>
      <c r="Q1169" s="68">
        <v>72686</v>
      </c>
      <c r="R1169" s="72" t="s">
        <v>5371</v>
      </c>
      <c r="S1169" s="72" t="s">
        <v>3058</v>
      </c>
      <c r="T1169" s="70">
        <f>IF(Exts[cTB52]=DATE(2099,1,1), 0, IF(Exts[minV]&gt;52, 1, 2))</f>
        <v>0</v>
      </c>
      <c r="U1169" s="69">
        <f t="shared" si="36"/>
        <v>0</v>
      </c>
      <c r="V1169" s="69">
        <f>IF(Exts[cTB60]=DATE(2099,1,1), 0, IF(Exts[minV]&gt;60.9, 1, 2))</f>
        <v>0</v>
      </c>
      <c r="W1169" s="70">
        <f>IF(Exts[cTB61-67]=DATE(2099,1,1), 0, IF(Exts[minV]&gt;67.9, 1, 2))</f>
        <v>0</v>
      </c>
      <c r="X1169" s="70">
        <f>IF( OR( Exts[cTB68]=DATE(2099,1,1), Exts[Mext]=0 ), 0, IF( OR( Exts[maxV]&lt;68, Exts[minV]&gt;68 ), 2, 3)  )</f>
        <v>0</v>
      </c>
      <c r="Y1169" s="71">
        <f>IF(SUBTOTAL(3,Exts[avgusers]),Exts[avgusers],0)</f>
        <v>0</v>
      </c>
      <c r="Z1169" s="69">
        <f ca="1">IF(SUBTOTAL(3,Exts[CurVersion]),TODAY()-Exts[CurVersion],0)</f>
        <v>3628</v>
      </c>
      <c r="AA1169" s="69">
        <f>IF(Exts[cTB52]=DATE(2099,1,1), 0, Exts[cTB52]-$AA$6)</f>
        <v>0</v>
      </c>
      <c r="AB1169" s="69">
        <f>IF(Exts[[#This Row],[cTB60]]=DATE(2099,1,1), 0, Exts[[#This Row],[cTB60]]-$AA$7)</f>
        <v>0</v>
      </c>
      <c r="AC1169" s="69">
        <f>IF(Exts[[#This Row],[cTB68]]=DATE(2099,1,1), 0, Exts[[#This Row],[cTB68]]-$AA$8)</f>
        <v>0</v>
      </c>
      <c r="AD1169" s="70">
        <f t="shared" si="37"/>
        <v>1151</v>
      </c>
      <c r="AE1169" s="70"/>
      <c r="AF1169" s="70">
        <f>IF(Exts[[#This Row],[OID]], INDEX( Exts[], MATCH(Exts[[#This Row],[OID]],Exts[ID],0), MATCH("avgusers", Exts[#Headers],0) )+1, Exts[[#This Row],[avgusers]])</f>
        <v>0</v>
      </c>
      <c r="AG1169" s="70"/>
      <c r="AH1169" s="70"/>
      <c r="AI1169" s="70"/>
    </row>
    <row r="1170" spans="1:35" x14ac:dyDescent="0.35">
      <c r="A1170" s="72">
        <v>6357</v>
      </c>
      <c r="B1170" s="72" t="s">
        <v>793</v>
      </c>
      <c r="C1170" s="72">
        <v>0</v>
      </c>
      <c r="D1170" s="72">
        <v>42</v>
      </c>
      <c r="E1170" s="68">
        <v>42838</v>
      </c>
      <c r="F1170" s="72">
        <v>45</v>
      </c>
      <c r="G1170" s="72">
        <v>52</v>
      </c>
      <c r="H1170" s="72">
        <v>0</v>
      </c>
      <c r="I1170" s="72">
        <v>1</v>
      </c>
      <c r="J1170" s="72" t="s">
        <v>76</v>
      </c>
      <c r="K1170" s="72">
        <v>182999</v>
      </c>
      <c r="L1170" s="72"/>
      <c r="M1170" s="72"/>
      <c r="N1170" s="68">
        <v>42793</v>
      </c>
      <c r="O1170" s="68">
        <v>72686</v>
      </c>
      <c r="P1170" s="68">
        <v>72686</v>
      </c>
      <c r="Q1170" s="68">
        <v>72686</v>
      </c>
      <c r="R1170" s="72" t="s">
        <v>5372</v>
      </c>
      <c r="S1170" s="72" t="s">
        <v>5373</v>
      </c>
      <c r="T1170" s="70">
        <f>IF(Exts[cTB52]=DATE(2099,1,1), 0, IF(Exts[minV]&gt;52, 1, 2))</f>
        <v>2</v>
      </c>
      <c r="U1170" s="69">
        <f t="shared" si="36"/>
        <v>0</v>
      </c>
      <c r="V1170" s="69">
        <f>IF(Exts[cTB60]=DATE(2099,1,1), 0, IF(Exts[minV]&gt;60.9, 1, 2))</f>
        <v>0</v>
      </c>
      <c r="W1170" s="70">
        <f>IF(Exts[cTB61-67]=DATE(2099,1,1), 0, IF(Exts[minV]&gt;67.9, 1, 2))</f>
        <v>0</v>
      </c>
      <c r="X1170" s="70">
        <f>IF( OR( Exts[cTB68]=DATE(2099,1,1), Exts[Mext]=0 ), 0, IF( OR( Exts[maxV]&lt;68, Exts[minV]&gt;68 ), 2, 3)  )</f>
        <v>0</v>
      </c>
      <c r="Y1170" s="71">
        <f>IF(SUBTOTAL(3,Exts[avgusers]),Exts[avgusers],0)</f>
        <v>0</v>
      </c>
      <c r="Z1170" s="69">
        <f ca="1">IF(SUBTOTAL(3,Exts[CurVersion]),TODAY()-Exts[CurVersion],0)</f>
        <v>887</v>
      </c>
      <c r="AA1170" s="69">
        <f>IF(Exts[cTB52]=DATE(2099,1,1), 0, Exts[cTB52]-$AA$6)</f>
        <v>-5</v>
      </c>
      <c r="AB1170" s="69">
        <f>IF(Exts[[#This Row],[cTB60]]=DATE(2099,1,1), 0, Exts[[#This Row],[cTB60]]-$AA$7)</f>
        <v>0</v>
      </c>
      <c r="AC1170" s="69">
        <f>IF(Exts[[#This Row],[cTB68]]=DATE(2099,1,1), 0, Exts[[#This Row],[cTB68]]-$AA$8)</f>
        <v>0</v>
      </c>
      <c r="AD1170" s="70">
        <f t="shared" si="37"/>
        <v>1152</v>
      </c>
      <c r="AE1170" s="70"/>
      <c r="AF1170" s="70">
        <f>IF(Exts[[#This Row],[OID]], INDEX( Exts[], MATCH(Exts[[#This Row],[OID]],Exts[ID],0), MATCH("avgusers", Exts[#Headers],0) )+1, Exts[[#This Row],[avgusers]])</f>
        <v>0</v>
      </c>
      <c r="AG1170" s="70"/>
      <c r="AH1170" s="70"/>
      <c r="AI1170" s="70"/>
    </row>
    <row r="1171" spans="1:35" x14ac:dyDescent="0.35">
      <c r="A1171" s="72">
        <v>6381</v>
      </c>
      <c r="B1171" s="72" t="s">
        <v>1800</v>
      </c>
      <c r="C1171" s="72">
        <v>0</v>
      </c>
      <c r="D1171" s="72">
        <v>26</v>
      </c>
      <c r="E1171" s="68">
        <v>39905</v>
      </c>
      <c r="F1171" s="72">
        <v>2</v>
      </c>
      <c r="G1171" s="72">
        <v>2</v>
      </c>
      <c r="H1171" s="72">
        <v>0</v>
      </c>
      <c r="I1171" s="72">
        <v>1</v>
      </c>
      <c r="J1171" s="72" t="s">
        <v>71</v>
      </c>
      <c r="K1171" s="72">
        <v>7226</v>
      </c>
      <c r="L1171" s="72"/>
      <c r="M1171" s="72"/>
      <c r="N1171" s="68">
        <v>72686</v>
      </c>
      <c r="O1171" s="68">
        <v>72686</v>
      </c>
      <c r="P1171" s="68">
        <v>72686</v>
      </c>
      <c r="Q1171" s="68">
        <v>72686</v>
      </c>
      <c r="R1171" s="72" t="s">
        <v>5374</v>
      </c>
      <c r="S1171" s="72" t="s">
        <v>6747</v>
      </c>
      <c r="T1171" s="70">
        <f>IF(Exts[cTB52]=DATE(2099,1,1), 0, IF(Exts[minV]&gt;52, 1, 2))</f>
        <v>0</v>
      </c>
      <c r="U1171" s="69">
        <f t="shared" si="36"/>
        <v>0</v>
      </c>
      <c r="V1171" s="69">
        <f>IF(Exts[cTB60]=DATE(2099,1,1), 0, IF(Exts[minV]&gt;60.9, 1, 2))</f>
        <v>0</v>
      </c>
      <c r="W1171" s="70">
        <f>IF(Exts[cTB61-67]=DATE(2099,1,1), 0, IF(Exts[minV]&gt;67.9, 1, 2))</f>
        <v>0</v>
      </c>
      <c r="X1171" s="70">
        <f>IF( OR( Exts[cTB68]=DATE(2099,1,1), Exts[Mext]=0 ), 0, IF( OR( Exts[maxV]&lt;68, Exts[minV]&gt;68 ), 2, 3)  )</f>
        <v>0</v>
      </c>
      <c r="Y1171" s="71">
        <f>IF(SUBTOTAL(3,Exts[avgusers]),Exts[avgusers],0)</f>
        <v>0</v>
      </c>
      <c r="Z1171" s="69">
        <f ca="1">IF(SUBTOTAL(3,Exts[CurVersion]),TODAY()-Exts[CurVersion],0)</f>
        <v>3820</v>
      </c>
      <c r="AA1171" s="69">
        <f>IF(Exts[cTB52]=DATE(2099,1,1), 0, Exts[cTB52]-$AA$6)</f>
        <v>0</v>
      </c>
      <c r="AB1171" s="69">
        <f>IF(Exts[[#This Row],[cTB60]]=DATE(2099,1,1), 0, Exts[[#This Row],[cTB60]]-$AA$7)</f>
        <v>0</v>
      </c>
      <c r="AC1171" s="69">
        <f>IF(Exts[[#This Row],[cTB68]]=DATE(2099,1,1), 0, Exts[[#This Row],[cTB68]]-$AA$8)</f>
        <v>0</v>
      </c>
      <c r="AD1171" s="70">
        <f t="shared" si="37"/>
        <v>1153</v>
      </c>
      <c r="AE1171" s="70"/>
      <c r="AF1171" s="70">
        <f>IF(Exts[[#This Row],[OID]], INDEX( Exts[], MATCH(Exts[[#This Row],[OID]],Exts[ID],0), MATCH("avgusers", Exts[#Headers],0) )+1, Exts[[#This Row],[avgusers]])</f>
        <v>0</v>
      </c>
      <c r="AG1171" s="70"/>
      <c r="AH1171" s="70"/>
      <c r="AI1171" s="70"/>
    </row>
    <row r="1172" spans="1:35" x14ac:dyDescent="0.35">
      <c r="A1172" s="72">
        <v>6617</v>
      </c>
      <c r="B1172" s="72" t="s">
        <v>789</v>
      </c>
      <c r="C1172" s="72">
        <v>0</v>
      </c>
      <c r="D1172" s="72">
        <v>45</v>
      </c>
      <c r="E1172" s="68">
        <v>39625</v>
      </c>
      <c r="F1172" s="72">
        <v>2</v>
      </c>
      <c r="G1172" s="72">
        <v>3</v>
      </c>
      <c r="H1172" s="72">
        <v>0</v>
      </c>
      <c r="I1172" s="72">
        <v>1</v>
      </c>
      <c r="J1172" s="72" t="s">
        <v>482</v>
      </c>
      <c r="K1172" s="72">
        <v>390763</v>
      </c>
      <c r="L1172" s="72"/>
      <c r="M1172" s="72"/>
      <c r="N1172" s="68">
        <v>72686</v>
      </c>
      <c r="O1172" s="68">
        <v>72686</v>
      </c>
      <c r="P1172" s="68">
        <v>72686</v>
      </c>
      <c r="Q1172" s="68">
        <v>72686</v>
      </c>
      <c r="R1172" s="72" t="s">
        <v>5384</v>
      </c>
      <c r="S1172" s="72" t="s">
        <v>6754</v>
      </c>
      <c r="T1172" s="70">
        <f>IF(Exts[cTB52]=DATE(2099,1,1), 0, IF(Exts[minV]&gt;52, 1, 2))</f>
        <v>0</v>
      </c>
      <c r="U1172" s="69">
        <f t="shared" ref="U1172:U1235" si="38">IF(AND($F1172&lt;=58,$G1172&gt;=58),1,0)</f>
        <v>0</v>
      </c>
      <c r="V1172" s="69">
        <f>IF(Exts[cTB60]=DATE(2099,1,1), 0, IF(Exts[minV]&gt;60.9, 1, 2))</f>
        <v>0</v>
      </c>
      <c r="W1172" s="70">
        <f>IF(Exts[cTB61-67]=DATE(2099,1,1), 0, IF(Exts[minV]&gt;67.9, 1, 2))</f>
        <v>0</v>
      </c>
      <c r="X1172" s="70">
        <f>IF( OR( Exts[cTB68]=DATE(2099,1,1), Exts[Mext]=0 ), 0, IF( OR( Exts[maxV]&lt;68, Exts[minV]&gt;68 ), 2, 3)  )</f>
        <v>0</v>
      </c>
      <c r="Y1172" s="71">
        <f>IF(SUBTOTAL(3,Exts[avgusers]),Exts[avgusers],0)</f>
        <v>0</v>
      </c>
      <c r="Z1172" s="69">
        <f ca="1">IF(SUBTOTAL(3,Exts[CurVersion]),TODAY()-Exts[CurVersion],0)</f>
        <v>4100</v>
      </c>
      <c r="AA1172" s="69">
        <f>IF(Exts[cTB52]=DATE(2099,1,1), 0, Exts[cTB52]-$AA$6)</f>
        <v>0</v>
      </c>
      <c r="AB1172" s="69">
        <f>IF(Exts[[#This Row],[cTB60]]=DATE(2099,1,1), 0, Exts[[#This Row],[cTB60]]-$AA$7)</f>
        <v>0</v>
      </c>
      <c r="AC1172" s="69">
        <f>IF(Exts[[#This Row],[cTB68]]=DATE(2099,1,1), 0, Exts[[#This Row],[cTB68]]-$AA$8)</f>
        <v>0</v>
      </c>
      <c r="AD1172" s="70">
        <f t="shared" ref="AD1172:AD1235" si="39">ROW()-18</f>
        <v>1154</v>
      </c>
      <c r="AE1172" s="70"/>
      <c r="AF1172" s="70">
        <f>IF(Exts[[#This Row],[OID]], INDEX( Exts[], MATCH(Exts[[#This Row],[OID]],Exts[ID],0), MATCH("avgusers", Exts[#Headers],0) )+1, Exts[[#This Row],[avgusers]])</f>
        <v>0</v>
      </c>
      <c r="AG1172" s="70"/>
      <c r="AH1172" s="70"/>
      <c r="AI1172" s="70"/>
    </row>
    <row r="1173" spans="1:35" x14ac:dyDescent="0.35">
      <c r="A1173" s="72">
        <v>6633</v>
      </c>
      <c r="B1173" s="72" t="s">
        <v>795</v>
      </c>
      <c r="C1173" s="72">
        <v>0</v>
      </c>
      <c r="D1173" s="72">
        <v>42</v>
      </c>
      <c r="E1173" s="68">
        <v>40281</v>
      </c>
      <c r="F1173" s="72">
        <v>0.9</v>
      </c>
      <c r="G1173" s="72">
        <v>2</v>
      </c>
      <c r="H1173" s="72">
        <v>0</v>
      </c>
      <c r="I1173" s="72">
        <v>1</v>
      </c>
      <c r="J1173" s="72" t="s">
        <v>2246</v>
      </c>
      <c r="K1173" s="72">
        <v>62250</v>
      </c>
      <c r="L1173" s="72"/>
      <c r="M1173" s="72"/>
      <c r="N1173" s="68">
        <v>72686</v>
      </c>
      <c r="O1173" s="68">
        <v>72686</v>
      </c>
      <c r="P1173" s="68">
        <v>72686</v>
      </c>
      <c r="Q1173" s="68">
        <v>72686</v>
      </c>
      <c r="R1173" s="72" t="s">
        <v>5388</v>
      </c>
      <c r="S1173" s="72" t="s">
        <v>5389</v>
      </c>
      <c r="T1173" s="70">
        <f>IF(Exts[cTB52]=DATE(2099,1,1), 0, IF(Exts[minV]&gt;52, 1, 2))</f>
        <v>0</v>
      </c>
      <c r="U1173" s="69">
        <f t="shared" si="38"/>
        <v>0</v>
      </c>
      <c r="V1173" s="69">
        <f>IF(Exts[cTB60]=DATE(2099,1,1), 0, IF(Exts[minV]&gt;60.9, 1, 2))</f>
        <v>0</v>
      </c>
      <c r="W1173" s="70">
        <f>IF(Exts[cTB61-67]=DATE(2099,1,1), 0, IF(Exts[minV]&gt;67.9, 1, 2))</f>
        <v>0</v>
      </c>
      <c r="X1173" s="70">
        <f>IF( OR( Exts[cTB68]=DATE(2099,1,1), Exts[Mext]=0 ), 0, IF( OR( Exts[maxV]&lt;68, Exts[minV]&gt;68 ), 2, 3)  )</f>
        <v>0</v>
      </c>
      <c r="Y1173" s="71">
        <f>IF(SUBTOTAL(3,Exts[avgusers]),Exts[avgusers],0)</f>
        <v>0</v>
      </c>
      <c r="Z1173" s="69">
        <f ca="1">IF(SUBTOTAL(3,Exts[CurVersion]),TODAY()-Exts[CurVersion],0)</f>
        <v>3444</v>
      </c>
      <c r="AA1173" s="69">
        <f>IF(Exts[cTB52]=DATE(2099,1,1), 0, Exts[cTB52]-$AA$6)</f>
        <v>0</v>
      </c>
      <c r="AB1173" s="69">
        <f>IF(Exts[[#This Row],[cTB60]]=DATE(2099,1,1), 0, Exts[[#This Row],[cTB60]]-$AA$7)</f>
        <v>0</v>
      </c>
      <c r="AC1173" s="69">
        <f>IF(Exts[[#This Row],[cTB68]]=DATE(2099,1,1), 0, Exts[[#This Row],[cTB68]]-$AA$8)</f>
        <v>0</v>
      </c>
      <c r="AD1173" s="70">
        <f t="shared" si="39"/>
        <v>1155</v>
      </c>
      <c r="AE1173" s="70"/>
      <c r="AF1173" s="70">
        <f>IF(Exts[[#This Row],[OID]], INDEX( Exts[], MATCH(Exts[[#This Row],[OID]],Exts[ID],0), MATCH("avgusers", Exts[#Headers],0) )+1, Exts[[#This Row],[avgusers]])</f>
        <v>0</v>
      </c>
      <c r="AG1173" s="70"/>
      <c r="AH1173" s="70"/>
      <c r="AI1173" s="70"/>
    </row>
    <row r="1174" spans="1:35" x14ac:dyDescent="0.35">
      <c r="A1174" s="72">
        <v>6696</v>
      </c>
      <c r="B1174" s="72" t="s">
        <v>2178</v>
      </c>
      <c r="C1174" s="72">
        <v>0</v>
      </c>
      <c r="D1174" s="72">
        <v>22</v>
      </c>
      <c r="E1174" s="68">
        <v>40601</v>
      </c>
      <c r="F1174" s="72">
        <v>1.5</v>
      </c>
      <c r="G1174" s="72">
        <v>2</v>
      </c>
      <c r="H1174" s="72">
        <v>0</v>
      </c>
      <c r="I1174" s="72">
        <v>1</v>
      </c>
      <c r="J1174" s="72" t="s">
        <v>2179</v>
      </c>
      <c r="K1174" s="72">
        <v>721365</v>
      </c>
      <c r="L1174" s="72"/>
      <c r="M1174" s="72"/>
      <c r="N1174" s="68">
        <v>72686</v>
      </c>
      <c r="O1174" s="68">
        <v>72686</v>
      </c>
      <c r="P1174" s="68">
        <v>72686</v>
      </c>
      <c r="Q1174" s="68">
        <v>72686</v>
      </c>
      <c r="R1174" s="72" t="s">
        <v>5390</v>
      </c>
      <c r="S1174" s="72" t="s">
        <v>3058</v>
      </c>
      <c r="T1174" s="70">
        <f>IF(Exts[cTB52]=DATE(2099,1,1), 0, IF(Exts[minV]&gt;52, 1, 2))</f>
        <v>0</v>
      </c>
      <c r="U1174" s="69">
        <f t="shared" si="38"/>
        <v>0</v>
      </c>
      <c r="V1174" s="69">
        <f>IF(Exts[cTB60]=DATE(2099,1,1), 0, IF(Exts[minV]&gt;60.9, 1, 2))</f>
        <v>0</v>
      </c>
      <c r="W1174" s="70">
        <f>IF(Exts[cTB61-67]=DATE(2099,1,1), 0, IF(Exts[minV]&gt;67.9, 1, 2))</f>
        <v>0</v>
      </c>
      <c r="X1174" s="70">
        <f>IF( OR( Exts[cTB68]=DATE(2099,1,1), Exts[Mext]=0 ), 0, IF( OR( Exts[maxV]&lt;68, Exts[minV]&gt;68 ), 2, 3)  )</f>
        <v>0</v>
      </c>
      <c r="Y1174" s="71">
        <f>IF(SUBTOTAL(3,Exts[avgusers]),Exts[avgusers],0)</f>
        <v>0</v>
      </c>
      <c r="Z1174" s="69">
        <f ca="1">IF(SUBTOTAL(3,Exts[CurVersion]),TODAY()-Exts[CurVersion],0)</f>
        <v>3124</v>
      </c>
      <c r="AA1174" s="69">
        <f>IF(Exts[cTB52]=DATE(2099,1,1), 0, Exts[cTB52]-$AA$6)</f>
        <v>0</v>
      </c>
      <c r="AB1174" s="69">
        <f>IF(Exts[[#This Row],[cTB60]]=DATE(2099,1,1), 0, Exts[[#This Row],[cTB60]]-$AA$7)</f>
        <v>0</v>
      </c>
      <c r="AC1174" s="69">
        <f>IF(Exts[[#This Row],[cTB68]]=DATE(2099,1,1), 0, Exts[[#This Row],[cTB68]]-$AA$8)</f>
        <v>0</v>
      </c>
      <c r="AD1174" s="70">
        <f t="shared" si="39"/>
        <v>1156</v>
      </c>
      <c r="AE1174" s="70"/>
      <c r="AF1174" s="70">
        <f>IF(Exts[[#This Row],[OID]], INDEX( Exts[], MATCH(Exts[[#This Row],[OID]],Exts[ID],0), MATCH("avgusers", Exts[#Headers],0) )+1, Exts[[#This Row],[avgusers]])</f>
        <v>0</v>
      </c>
      <c r="AG1174" s="70"/>
      <c r="AH1174" s="70"/>
      <c r="AI1174" s="70"/>
    </row>
    <row r="1175" spans="1:35" x14ac:dyDescent="0.35">
      <c r="A1175" s="72">
        <v>7116</v>
      </c>
      <c r="B1175" s="72" t="s">
        <v>2058</v>
      </c>
      <c r="C1175" s="72">
        <v>0</v>
      </c>
      <c r="D1175" s="72">
        <v>21</v>
      </c>
      <c r="E1175" s="68">
        <v>40111</v>
      </c>
      <c r="F1175" s="72">
        <v>2</v>
      </c>
      <c r="G1175" s="72">
        <v>3.2</v>
      </c>
      <c r="H1175" s="72">
        <v>0</v>
      </c>
      <c r="I1175" s="72">
        <v>1</v>
      </c>
      <c r="J1175" s="72" t="s">
        <v>2246</v>
      </c>
      <c r="K1175" s="72">
        <v>225894</v>
      </c>
      <c r="L1175" s="72"/>
      <c r="M1175" s="72"/>
      <c r="N1175" s="68">
        <v>72686</v>
      </c>
      <c r="O1175" s="68">
        <v>72686</v>
      </c>
      <c r="P1175" s="68">
        <v>72686</v>
      </c>
      <c r="Q1175" s="68">
        <v>72686</v>
      </c>
      <c r="R1175" s="72" t="s">
        <v>5399</v>
      </c>
      <c r="S1175" s="72" t="s">
        <v>6755</v>
      </c>
      <c r="T1175" s="70">
        <f>IF(Exts[cTB52]=DATE(2099,1,1), 0, IF(Exts[minV]&gt;52, 1, 2))</f>
        <v>0</v>
      </c>
      <c r="U1175" s="69">
        <f t="shared" si="38"/>
        <v>0</v>
      </c>
      <c r="V1175" s="69">
        <f>IF(Exts[cTB60]=DATE(2099,1,1), 0, IF(Exts[minV]&gt;60.9, 1, 2))</f>
        <v>0</v>
      </c>
      <c r="W1175" s="70">
        <f>IF(Exts[cTB61-67]=DATE(2099,1,1), 0, IF(Exts[minV]&gt;67.9, 1, 2))</f>
        <v>0</v>
      </c>
      <c r="X1175" s="70">
        <f>IF( OR( Exts[cTB68]=DATE(2099,1,1), Exts[Mext]=0 ), 0, IF( OR( Exts[maxV]&lt;68, Exts[minV]&gt;68 ), 2, 3)  )</f>
        <v>0</v>
      </c>
      <c r="Y1175" s="71">
        <f>IF(SUBTOTAL(3,Exts[avgusers]),Exts[avgusers],0)</f>
        <v>0</v>
      </c>
      <c r="Z1175" s="69">
        <f ca="1">IF(SUBTOTAL(3,Exts[CurVersion]),TODAY()-Exts[CurVersion],0)</f>
        <v>3614</v>
      </c>
      <c r="AA1175" s="69">
        <f>IF(Exts[cTB52]=DATE(2099,1,1), 0, Exts[cTB52]-$AA$6)</f>
        <v>0</v>
      </c>
      <c r="AB1175" s="69">
        <f>IF(Exts[[#This Row],[cTB60]]=DATE(2099,1,1), 0, Exts[[#This Row],[cTB60]]-$AA$7)</f>
        <v>0</v>
      </c>
      <c r="AC1175" s="69">
        <f>IF(Exts[[#This Row],[cTB68]]=DATE(2099,1,1), 0, Exts[[#This Row],[cTB68]]-$AA$8)</f>
        <v>0</v>
      </c>
      <c r="AD1175" s="70">
        <f t="shared" si="39"/>
        <v>1157</v>
      </c>
      <c r="AE1175" s="70"/>
      <c r="AF1175" s="70">
        <f>IF(Exts[[#This Row],[OID]], INDEX( Exts[], MATCH(Exts[[#This Row],[OID]],Exts[ID],0), MATCH("avgusers", Exts[#Headers],0) )+1, Exts[[#This Row],[avgusers]])</f>
        <v>0</v>
      </c>
      <c r="AG1175" s="70"/>
      <c r="AH1175" s="70"/>
      <c r="AI1175" s="70"/>
    </row>
    <row r="1176" spans="1:35" x14ac:dyDescent="0.35">
      <c r="A1176" s="72">
        <v>7543</v>
      </c>
      <c r="B1176" s="72" t="s">
        <v>2051</v>
      </c>
      <c r="C1176" s="72">
        <v>0</v>
      </c>
      <c r="D1176" s="72">
        <v>21</v>
      </c>
      <c r="E1176" s="68">
        <v>40574</v>
      </c>
      <c r="F1176" s="72">
        <v>2</v>
      </c>
      <c r="G1176" s="72">
        <v>2</v>
      </c>
      <c r="H1176" s="72">
        <v>0</v>
      </c>
      <c r="I1176" s="72">
        <v>1</v>
      </c>
      <c r="J1176" s="72" t="s">
        <v>14</v>
      </c>
      <c r="K1176" s="72">
        <v>85036</v>
      </c>
      <c r="L1176" s="72"/>
      <c r="M1176" s="72"/>
      <c r="N1176" s="68">
        <v>72686</v>
      </c>
      <c r="O1176" s="68">
        <v>72686</v>
      </c>
      <c r="P1176" s="68">
        <v>72686</v>
      </c>
      <c r="Q1176" s="68">
        <v>72686</v>
      </c>
      <c r="R1176" s="72" t="s">
        <v>5412</v>
      </c>
      <c r="S1176" s="72" t="s">
        <v>3058</v>
      </c>
      <c r="T1176" s="70">
        <f>IF(Exts[cTB52]=DATE(2099,1,1), 0, IF(Exts[minV]&gt;52, 1, 2))</f>
        <v>0</v>
      </c>
      <c r="U1176" s="69">
        <f t="shared" si="38"/>
        <v>0</v>
      </c>
      <c r="V1176" s="69">
        <f>IF(Exts[cTB60]=DATE(2099,1,1), 0, IF(Exts[minV]&gt;60.9, 1, 2))</f>
        <v>0</v>
      </c>
      <c r="W1176" s="70">
        <f>IF(Exts[cTB61-67]=DATE(2099,1,1), 0, IF(Exts[minV]&gt;67.9, 1, 2))</f>
        <v>0</v>
      </c>
      <c r="X1176" s="70">
        <f>IF( OR( Exts[cTB68]=DATE(2099,1,1), Exts[Mext]=0 ), 0, IF( OR( Exts[maxV]&lt;68, Exts[minV]&gt;68 ), 2, 3)  )</f>
        <v>0</v>
      </c>
      <c r="Y1176" s="71">
        <f>IF(SUBTOTAL(3,Exts[avgusers]),Exts[avgusers],0)</f>
        <v>0</v>
      </c>
      <c r="Z1176" s="69">
        <f ca="1">IF(SUBTOTAL(3,Exts[CurVersion]),TODAY()-Exts[CurVersion],0)</f>
        <v>3151</v>
      </c>
      <c r="AA1176" s="69">
        <f>IF(Exts[cTB52]=DATE(2099,1,1), 0, Exts[cTB52]-$AA$6)</f>
        <v>0</v>
      </c>
      <c r="AB1176" s="69">
        <f>IF(Exts[[#This Row],[cTB60]]=DATE(2099,1,1), 0, Exts[[#This Row],[cTB60]]-$AA$7)</f>
        <v>0</v>
      </c>
      <c r="AC1176" s="69">
        <f>IF(Exts[[#This Row],[cTB68]]=DATE(2099,1,1), 0, Exts[[#This Row],[cTB68]]-$AA$8)</f>
        <v>0</v>
      </c>
      <c r="AD1176" s="70">
        <f t="shared" si="39"/>
        <v>1158</v>
      </c>
      <c r="AE1176" s="70"/>
      <c r="AF1176" s="70">
        <f>IF(Exts[[#This Row],[OID]], INDEX( Exts[], MATCH(Exts[[#This Row],[OID]],Exts[ID],0), MATCH("avgusers", Exts[#Headers],0) )+1, Exts[[#This Row],[avgusers]])</f>
        <v>0</v>
      </c>
      <c r="AG1176" s="70"/>
      <c r="AH1176" s="70"/>
      <c r="AI1176" s="70"/>
    </row>
    <row r="1177" spans="1:35" x14ac:dyDescent="0.35">
      <c r="A1177" s="72">
        <v>7635</v>
      </c>
      <c r="B1177" s="72" t="s">
        <v>2032</v>
      </c>
      <c r="C1177" s="72">
        <v>0</v>
      </c>
      <c r="D1177" s="72">
        <v>21</v>
      </c>
      <c r="E1177" s="68">
        <v>40006</v>
      </c>
      <c r="F1177" s="72">
        <v>2</v>
      </c>
      <c r="G1177" s="72">
        <v>2</v>
      </c>
      <c r="H1177" s="72">
        <v>0</v>
      </c>
      <c r="I1177" s="72">
        <v>2</v>
      </c>
      <c r="J1177" s="72" t="s">
        <v>2033</v>
      </c>
      <c r="K1177" s="72">
        <v>221658</v>
      </c>
      <c r="L1177" s="72">
        <v>1032227</v>
      </c>
      <c r="M1177" s="72"/>
      <c r="N1177" s="68">
        <v>72686</v>
      </c>
      <c r="O1177" s="68">
        <v>72686</v>
      </c>
      <c r="P1177" s="68">
        <v>72686</v>
      </c>
      <c r="Q1177" s="68">
        <v>72686</v>
      </c>
      <c r="R1177" s="72" t="s">
        <v>5413</v>
      </c>
      <c r="S1177" s="72" t="s">
        <v>6757</v>
      </c>
      <c r="T1177" s="70">
        <f>IF(Exts[cTB52]=DATE(2099,1,1), 0, IF(Exts[minV]&gt;52, 1, 2))</f>
        <v>0</v>
      </c>
      <c r="U1177" s="69">
        <f t="shared" si="38"/>
        <v>0</v>
      </c>
      <c r="V1177" s="69">
        <f>IF(Exts[cTB60]=DATE(2099,1,1), 0, IF(Exts[minV]&gt;60.9, 1, 2))</f>
        <v>0</v>
      </c>
      <c r="W1177" s="70">
        <f>IF(Exts[cTB61-67]=DATE(2099,1,1), 0, IF(Exts[minV]&gt;67.9, 1, 2))</f>
        <v>0</v>
      </c>
      <c r="X1177" s="70">
        <f>IF( OR( Exts[cTB68]=DATE(2099,1,1), Exts[Mext]=0 ), 0, IF( OR( Exts[maxV]&lt;68, Exts[minV]&gt;68 ), 2, 3)  )</f>
        <v>0</v>
      </c>
      <c r="Y1177" s="71">
        <f>IF(SUBTOTAL(3,Exts[avgusers]),Exts[avgusers],0)</f>
        <v>0</v>
      </c>
      <c r="Z1177" s="69">
        <f ca="1">IF(SUBTOTAL(3,Exts[CurVersion]),TODAY()-Exts[CurVersion],0)</f>
        <v>3719</v>
      </c>
      <c r="AA1177" s="69">
        <f>IF(Exts[cTB52]=DATE(2099,1,1), 0, Exts[cTB52]-$AA$6)</f>
        <v>0</v>
      </c>
      <c r="AB1177" s="69">
        <f>IF(Exts[[#This Row],[cTB60]]=DATE(2099,1,1), 0, Exts[[#This Row],[cTB60]]-$AA$7)</f>
        <v>0</v>
      </c>
      <c r="AC1177" s="69">
        <f>IF(Exts[[#This Row],[cTB68]]=DATE(2099,1,1), 0, Exts[[#This Row],[cTB68]]-$AA$8)</f>
        <v>0</v>
      </c>
      <c r="AD1177" s="70">
        <f t="shared" si="39"/>
        <v>1159</v>
      </c>
      <c r="AE1177" s="70"/>
      <c r="AF1177" s="70">
        <f>IF(Exts[[#This Row],[OID]], INDEX( Exts[], MATCH(Exts[[#This Row],[OID]],Exts[ID],0), MATCH("avgusers", Exts[#Headers],0) )+1, Exts[[#This Row],[avgusers]])</f>
        <v>0</v>
      </c>
      <c r="AG1177" s="70"/>
      <c r="AH1177" s="70"/>
      <c r="AI1177" s="70"/>
    </row>
    <row r="1178" spans="1:35" x14ac:dyDescent="0.35">
      <c r="A1178" s="72">
        <v>8033</v>
      </c>
      <c r="B1178" s="72" t="s">
        <v>2056</v>
      </c>
      <c r="C1178" s="72">
        <v>0</v>
      </c>
      <c r="D1178" s="72">
        <v>21</v>
      </c>
      <c r="E1178" s="68">
        <v>40150</v>
      </c>
      <c r="F1178" s="72">
        <v>1</v>
      </c>
      <c r="G1178" s="72">
        <v>2</v>
      </c>
      <c r="H1178" s="72">
        <v>0</v>
      </c>
      <c r="I1178" s="72">
        <v>1</v>
      </c>
      <c r="J1178" s="72" t="s">
        <v>2057</v>
      </c>
      <c r="K1178" s="72">
        <v>1831577</v>
      </c>
      <c r="L1178" s="72"/>
      <c r="M1178" s="72"/>
      <c r="N1178" s="68">
        <v>72686</v>
      </c>
      <c r="O1178" s="68">
        <v>72686</v>
      </c>
      <c r="P1178" s="68">
        <v>72686</v>
      </c>
      <c r="Q1178" s="68">
        <v>72686</v>
      </c>
      <c r="R1178" s="72" t="s">
        <v>5416</v>
      </c>
      <c r="S1178" s="72" t="s">
        <v>5417</v>
      </c>
      <c r="T1178" s="70">
        <f>IF(Exts[cTB52]=DATE(2099,1,1), 0, IF(Exts[minV]&gt;52, 1, 2))</f>
        <v>0</v>
      </c>
      <c r="U1178" s="69">
        <f t="shared" si="38"/>
        <v>0</v>
      </c>
      <c r="V1178" s="69">
        <f>IF(Exts[cTB60]=DATE(2099,1,1), 0, IF(Exts[minV]&gt;60.9, 1, 2))</f>
        <v>0</v>
      </c>
      <c r="W1178" s="70">
        <f>IF(Exts[cTB61-67]=DATE(2099,1,1), 0, IF(Exts[minV]&gt;67.9, 1, 2))</f>
        <v>0</v>
      </c>
      <c r="X1178" s="70">
        <f>IF( OR( Exts[cTB68]=DATE(2099,1,1), Exts[Mext]=0 ), 0, IF( OR( Exts[maxV]&lt;68, Exts[minV]&gt;68 ), 2, 3)  )</f>
        <v>0</v>
      </c>
      <c r="Y1178" s="71">
        <f>IF(SUBTOTAL(3,Exts[avgusers]),Exts[avgusers],0)</f>
        <v>0</v>
      </c>
      <c r="Z1178" s="69">
        <f ca="1">IF(SUBTOTAL(3,Exts[CurVersion]),TODAY()-Exts[CurVersion],0)</f>
        <v>3575</v>
      </c>
      <c r="AA1178" s="69">
        <f>IF(Exts[cTB52]=DATE(2099,1,1), 0, Exts[cTB52]-$AA$6)</f>
        <v>0</v>
      </c>
      <c r="AB1178" s="69">
        <f>IF(Exts[[#This Row],[cTB60]]=DATE(2099,1,1), 0, Exts[[#This Row],[cTB60]]-$AA$7)</f>
        <v>0</v>
      </c>
      <c r="AC1178" s="69">
        <f>IF(Exts[[#This Row],[cTB68]]=DATE(2099,1,1), 0, Exts[[#This Row],[cTB68]]-$AA$8)</f>
        <v>0</v>
      </c>
      <c r="AD1178" s="70">
        <f t="shared" si="39"/>
        <v>1160</v>
      </c>
      <c r="AE1178" s="70"/>
      <c r="AF1178" s="70">
        <f>IF(Exts[[#This Row],[OID]], INDEX( Exts[], MATCH(Exts[[#This Row],[OID]],Exts[ID],0), MATCH("avgusers", Exts[#Headers],0) )+1, Exts[[#This Row],[avgusers]])</f>
        <v>0</v>
      </c>
      <c r="AG1178" s="70"/>
      <c r="AH1178" s="70"/>
      <c r="AI1178" s="70"/>
    </row>
    <row r="1179" spans="1:35" x14ac:dyDescent="0.35">
      <c r="A1179" s="72">
        <v>8533</v>
      </c>
      <c r="B1179" s="72" t="s">
        <v>1891</v>
      </c>
      <c r="C1179" s="72">
        <v>0</v>
      </c>
      <c r="D1179" s="72">
        <v>23</v>
      </c>
      <c r="E1179" s="68">
        <v>40563</v>
      </c>
      <c r="F1179" s="72">
        <v>1.5</v>
      </c>
      <c r="G1179" s="72">
        <v>2</v>
      </c>
      <c r="H1179" s="72">
        <v>0</v>
      </c>
      <c r="I1179" s="72">
        <v>1</v>
      </c>
      <c r="J1179" s="72" t="s">
        <v>1892</v>
      </c>
      <c r="K1179" s="72">
        <v>2253048</v>
      </c>
      <c r="L1179" s="72"/>
      <c r="M1179" s="72"/>
      <c r="N1179" s="68">
        <v>72686</v>
      </c>
      <c r="O1179" s="68">
        <v>72686</v>
      </c>
      <c r="P1179" s="68">
        <v>72686</v>
      </c>
      <c r="Q1179" s="68">
        <v>72686</v>
      </c>
      <c r="R1179" s="72" t="s">
        <v>5422</v>
      </c>
      <c r="S1179" s="72" t="s">
        <v>3058</v>
      </c>
      <c r="T1179" s="70">
        <f>IF(Exts[cTB52]=DATE(2099,1,1), 0, IF(Exts[minV]&gt;52, 1, 2))</f>
        <v>0</v>
      </c>
      <c r="U1179" s="69">
        <f t="shared" si="38"/>
        <v>0</v>
      </c>
      <c r="V1179" s="69">
        <f>IF(Exts[cTB60]=DATE(2099,1,1), 0, IF(Exts[minV]&gt;60.9, 1, 2))</f>
        <v>0</v>
      </c>
      <c r="W1179" s="70">
        <f>IF(Exts[cTB61-67]=DATE(2099,1,1), 0, IF(Exts[minV]&gt;67.9, 1, 2))</f>
        <v>0</v>
      </c>
      <c r="X1179" s="70">
        <f>IF( OR( Exts[cTB68]=DATE(2099,1,1), Exts[Mext]=0 ), 0, IF( OR( Exts[maxV]&lt;68, Exts[minV]&gt;68 ), 2, 3)  )</f>
        <v>0</v>
      </c>
      <c r="Y1179" s="71">
        <f>IF(SUBTOTAL(3,Exts[avgusers]),Exts[avgusers],0)</f>
        <v>0</v>
      </c>
      <c r="Z1179" s="69">
        <f ca="1">IF(SUBTOTAL(3,Exts[CurVersion]),TODAY()-Exts[CurVersion],0)</f>
        <v>3162</v>
      </c>
      <c r="AA1179" s="69">
        <f>IF(Exts[cTB52]=DATE(2099,1,1), 0, Exts[cTB52]-$AA$6)</f>
        <v>0</v>
      </c>
      <c r="AB1179" s="69">
        <f>IF(Exts[[#This Row],[cTB60]]=DATE(2099,1,1), 0, Exts[[#This Row],[cTB60]]-$AA$7)</f>
        <v>0</v>
      </c>
      <c r="AC1179" s="69">
        <f>IF(Exts[[#This Row],[cTB68]]=DATE(2099,1,1), 0, Exts[[#This Row],[cTB68]]-$AA$8)</f>
        <v>0</v>
      </c>
      <c r="AD1179" s="70">
        <f t="shared" si="39"/>
        <v>1161</v>
      </c>
      <c r="AE1179" s="70"/>
      <c r="AF1179" s="70">
        <f>IF(Exts[[#This Row],[OID]], INDEX( Exts[], MATCH(Exts[[#This Row],[OID]],Exts[ID],0), MATCH("avgusers", Exts[#Headers],0) )+1, Exts[[#This Row],[avgusers]])</f>
        <v>0</v>
      </c>
      <c r="AG1179" s="70"/>
      <c r="AH1179" s="70"/>
      <c r="AI1179" s="70"/>
    </row>
    <row r="1180" spans="1:35" x14ac:dyDescent="0.35">
      <c r="A1180" s="72">
        <v>8637</v>
      </c>
      <c r="B1180" s="72" t="s">
        <v>1708</v>
      </c>
      <c r="C1180" s="72">
        <v>0</v>
      </c>
      <c r="D1180" s="72">
        <v>21</v>
      </c>
      <c r="E1180" s="68">
        <v>40731</v>
      </c>
      <c r="F1180" s="72">
        <v>2</v>
      </c>
      <c r="G1180" s="72">
        <v>31</v>
      </c>
      <c r="H1180" s="72">
        <v>0</v>
      </c>
      <c r="I1180" s="72">
        <v>1</v>
      </c>
      <c r="J1180" s="72" t="s">
        <v>1709</v>
      </c>
      <c r="K1180" s="72">
        <v>2458698</v>
      </c>
      <c r="L1180" s="72"/>
      <c r="M1180" s="72"/>
      <c r="N1180" s="68">
        <v>72686</v>
      </c>
      <c r="O1180" s="68">
        <v>72686</v>
      </c>
      <c r="P1180" s="68">
        <v>72686</v>
      </c>
      <c r="Q1180" s="68">
        <v>72686</v>
      </c>
      <c r="R1180" s="72" t="s">
        <v>5424</v>
      </c>
      <c r="S1180" s="72" t="s">
        <v>3058</v>
      </c>
      <c r="T1180" s="70">
        <f>IF(Exts[cTB52]=DATE(2099,1,1), 0, IF(Exts[minV]&gt;52, 1, 2))</f>
        <v>0</v>
      </c>
      <c r="U1180" s="69">
        <f t="shared" si="38"/>
        <v>0</v>
      </c>
      <c r="V1180" s="69">
        <f>IF(Exts[cTB60]=DATE(2099,1,1), 0, IF(Exts[minV]&gt;60.9, 1, 2))</f>
        <v>0</v>
      </c>
      <c r="W1180" s="70">
        <f>IF(Exts[cTB61-67]=DATE(2099,1,1), 0, IF(Exts[minV]&gt;67.9, 1, 2))</f>
        <v>0</v>
      </c>
      <c r="X1180" s="70">
        <f>IF( OR( Exts[cTB68]=DATE(2099,1,1), Exts[Mext]=0 ), 0, IF( OR( Exts[maxV]&lt;68, Exts[minV]&gt;68 ), 2, 3)  )</f>
        <v>0</v>
      </c>
      <c r="Y1180" s="71">
        <f>IF(SUBTOTAL(3,Exts[avgusers]),Exts[avgusers],0)</f>
        <v>0</v>
      </c>
      <c r="Z1180" s="69">
        <f ca="1">IF(SUBTOTAL(3,Exts[CurVersion]),TODAY()-Exts[CurVersion],0)</f>
        <v>2994</v>
      </c>
      <c r="AA1180" s="69">
        <f>IF(Exts[cTB52]=DATE(2099,1,1), 0, Exts[cTB52]-$AA$6)</f>
        <v>0</v>
      </c>
      <c r="AB1180" s="69">
        <f>IF(Exts[[#This Row],[cTB60]]=DATE(2099,1,1), 0, Exts[[#This Row],[cTB60]]-$AA$7)</f>
        <v>0</v>
      </c>
      <c r="AC1180" s="69">
        <f>IF(Exts[[#This Row],[cTB68]]=DATE(2099,1,1), 0, Exts[[#This Row],[cTB68]]-$AA$8)</f>
        <v>0</v>
      </c>
      <c r="AD1180" s="70">
        <f t="shared" si="39"/>
        <v>1162</v>
      </c>
      <c r="AE1180" s="70"/>
      <c r="AF1180" s="70">
        <f>IF(Exts[[#This Row],[OID]], INDEX( Exts[], MATCH(Exts[[#This Row],[OID]],Exts[ID],0), MATCH("avgusers", Exts[#Headers],0) )+1, Exts[[#This Row],[avgusers]])</f>
        <v>0</v>
      </c>
      <c r="AG1180" s="70"/>
      <c r="AH1180" s="70"/>
      <c r="AI1180" s="70"/>
    </row>
    <row r="1181" spans="1:35" x14ac:dyDescent="0.35">
      <c r="A1181" s="72">
        <v>8789</v>
      </c>
      <c r="B1181" s="72" t="s">
        <v>2238</v>
      </c>
      <c r="C1181" s="72">
        <v>0</v>
      </c>
      <c r="D1181" s="72">
        <v>21</v>
      </c>
      <c r="E1181" s="68">
        <v>40563</v>
      </c>
      <c r="F1181" s="72">
        <v>2</v>
      </c>
      <c r="G1181" s="72">
        <v>2</v>
      </c>
      <c r="H1181" s="72">
        <v>0</v>
      </c>
      <c r="I1181" s="72">
        <v>1</v>
      </c>
      <c r="J1181" s="72" t="s">
        <v>2239</v>
      </c>
      <c r="K1181" s="72">
        <v>1165448</v>
      </c>
      <c r="L1181" s="72"/>
      <c r="M1181" s="72"/>
      <c r="N1181" s="68">
        <v>72686</v>
      </c>
      <c r="O1181" s="68">
        <v>72686</v>
      </c>
      <c r="P1181" s="68">
        <v>72686</v>
      </c>
      <c r="Q1181" s="68">
        <v>72686</v>
      </c>
      <c r="R1181" s="72" t="s">
        <v>5426</v>
      </c>
      <c r="S1181" s="72" t="s">
        <v>5427</v>
      </c>
      <c r="T1181" s="70">
        <f>IF(Exts[cTB52]=DATE(2099,1,1), 0, IF(Exts[minV]&gt;52, 1, 2))</f>
        <v>0</v>
      </c>
      <c r="U1181" s="69">
        <f t="shared" si="38"/>
        <v>0</v>
      </c>
      <c r="V1181" s="69">
        <f>IF(Exts[cTB60]=DATE(2099,1,1), 0, IF(Exts[minV]&gt;60.9, 1, 2))</f>
        <v>0</v>
      </c>
      <c r="W1181" s="70">
        <f>IF(Exts[cTB61-67]=DATE(2099,1,1), 0, IF(Exts[minV]&gt;67.9, 1, 2))</f>
        <v>0</v>
      </c>
      <c r="X1181" s="70">
        <f>IF( OR( Exts[cTB68]=DATE(2099,1,1), Exts[Mext]=0 ), 0, IF( OR( Exts[maxV]&lt;68, Exts[minV]&gt;68 ), 2, 3)  )</f>
        <v>0</v>
      </c>
      <c r="Y1181" s="71">
        <f>IF(SUBTOTAL(3,Exts[avgusers]),Exts[avgusers],0)</f>
        <v>0</v>
      </c>
      <c r="Z1181" s="69">
        <f ca="1">IF(SUBTOTAL(3,Exts[CurVersion]),TODAY()-Exts[CurVersion],0)</f>
        <v>3162</v>
      </c>
      <c r="AA1181" s="69">
        <f>IF(Exts[cTB52]=DATE(2099,1,1), 0, Exts[cTB52]-$AA$6)</f>
        <v>0</v>
      </c>
      <c r="AB1181" s="69">
        <f>IF(Exts[[#This Row],[cTB60]]=DATE(2099,1,1), 0, Exts[[#This Row],[cTB60]]-$AA$7)</f>
        <v>0</v>
      </c>
      <c r="AC1181" s="69">
        <f>IF(Exts[[#This Row],[cTB68]]=DATE(2099,1,1), 0, Exts[[#This Row],[cTB68]]-$AA$8)</f>
        <v>0</v>
      </c>
      <c r="AD1181" s="70">
        <f t="shared" si="39"/>
        <v>1163</v>
      </c>
      <c r="AE1181" s="70"/>
      <c r="AF1181" s="70">
        <f>IF(Exts[[#This Row],[OID]], INDEX( Exts[], MATCH(Exts[[#This Row],[OID]],Exts[ID],0), MATCH("avgusers", Exts[#Headers],0) )+1, Exts[[#This Row],[avgusers]])</f>
        <v>0</v>
      </c>
      <c r="AG1181" s="70"/>
      <c r="AH1181" s="70"/>
      <c r="AI1181" s="70"/>
    </row>
    <row r="1182" spans="1:35" x14ac:dyDescent="0.35">
      <c r="A1182" s="72">
        <v>8814</v>
      </c>
      <c r="B1182" s="72" t="s">
        <v>1861</v>
      </c>
      <c r="C1182" s="72">
        <v>0</v>
      </c>
      <c r="D1182" s="72">
        <v>24</v>
      </c>
      <c r="E1182" s="68">
        <v>40569</v>
      </c>
      <c r="F1182" s="72">
        <v>2</v>
      </c>
      <c r="G1182" s="72">
        <v>3.1</v>
      </c>
      <c r="H1182" s="72">
        <v>0</v>
      </c>
      <c r="I1182" s="72">
        <v>1</v>
      </c>
      <c r="J1182" s="72" t="s">
        <v>1225</v>
      </c>
      <c r="K1182" s="72">
        <v>2535525</v>
      </c>
      <c r="L1182" s="72"/>
      <c r="M1182" s="72"/>
      <c r="N1182" s="68">
        <v>72686</v>
      </c>
      <c r="O1182" s="68">
        <v>72686</v>
      </c>
      <c r="P1182" s="68">
        <v>72686</v>
      </c>
      <c r="Q1182" s="68">
        <v>72686</v>
      </c>
      <c r="R1182" s="72" t="s">
        <v>5428</v>
      </c>
      <c r="S1182" s="72" t="s">
        <v>6761</v>
      </c>
      <c r="T1182" s="70">
        <f>IF(Exts[cTB52]=DATE(2099,1,1), 0, IF(Exts[minV]&gt;52, 1, 2))</f>
        <v>0</v>
      </c>
      <c r="U1182" s="69">
        <f t="shared" si="38"/>
        <v>0</v>
      </c>
      <c r="V1182" s="69">
        <f>IF(Exts[cTB60]=DATE(2099,1,1), 0, IF(Exts[minV]&gt;60.9, 1, 2))</f>
        <v>0</v>
      </c>
      <c r="W1182" s="70">
        <f>IF(Exts[cTB61-67]=DATE(2099,1,1), 0, IF(Exts[minV]&gt;67.9, 1, 2))</f>
        <v>0</v>
      </c>
      <c r="X1182" s="70">
        <f>IF( OR( Exts[cTB68]=DATE(2099,1,1), Exts[Mext]=0 ), 0, IF( OR( Exts[maxV]&lt;68, Exts[minV]&gt;68 ), 2, 3)  )</f>
        <v>0</v>
      </c>
      <c r="Y1182" s="71">
        <f>IF(SUBTOTAL(3,Exts[avgusers]),Exts[avgusers],0)</f>
        <v>0</v>
      </c>
      <c r="Z1182" s="69">
        <f ca="1">IF(SUBTOTAL(3,Exts[CurVersion]),TODAY()-Exts[CurVersion],0)</f>
        <v>3156</v>
      </c>
      <c r="AA1182" s="69">
        <f>IF(Exts[cTB52]=DATE(2099,1,1), 0, Exts[cTB52]-$AA$6)</f>
        <v>0</v>
      </c>
      <c r="AB1182" s="69">
        <f>IF(Exts[[#This Row],[cTB60]]=DATE(2099,1,1), 0, Exts[[#This Row],[cTB60]]-$AA$7)</f>
        <v>0</v>
      </c>
      <c r="AC1182" s="69">
        <f>IF(Exts[[#This Row],[cTB68]]=DATE(2099,1,1), 0, Exts[[#This Row],[cTB68]]-$AA$8)</f>
        <v>0</v>
      </c>
      <c r="AD1182" s="70">
        <f t="shared" si="39"/>
        <v>1164</v>
      </c>
      <c r="AE1182" s="70"/>
      <c r="AF1182" s="70">
        <f>IF(Exts[[#This Row],[OID]], INDEX( Exts[], MATCH(Exts[[#This Row],[OID]],Exts[ID],0), MATCH("avgusers", Exts[#Headers],0) )+1, Exts[[#This Row],[avgusers]])</f>
        <v>0</v>
      </c>
      <c r="AG1182" s="70"/>
      <c r="AH1182" s="70"/>
      <c r="AI1182" s="70"/>
    </row>
    <row r="1183" spans="1:35" x14ac:dyDescent="0.35">
      <c r="A1183" s="72">
        <v>8900</v>
      </c>
      <c r="B1183" s="72" t="s">
        <v>1881</v>
      </c>
      <c r="C1183" s="72">
        <v>0</v>
      </c>
      <c r="D1183" s="72">
        <v>23</v>
      </c>
      <c r="E1183" s="68">
        <v>40570</v>
      </c>
      <c r="F1183" s="72">
        <v>2</v>
      </c>
      <c r="G1183" s="72">
        <v>2</v>
      </c>
      <c r="H1183" s="72">
        <v>0</v>
      </c>
      <c r="I1183" s="72">
        <v>1</v>
      </c>
      <c r="J1183" s="72" t="s">
        <v>1882</v>
      </c>
      <c r="K1183" s="72">
        <v>8935</v>
      </c>
      <c r="L1183" s="72"/>
      <c r="M1183" s="72"/>
      <c r="N1183" s="68">
        <v>72686</v>
      </c>
      <c r="O1183" s="68">
        <v>72686</v>
      </c>
      <c r="P1183" s="68">
        <v>72686</v>
      </c>
      <c r="Q1183" s="68">
        <v>72686</v>
      </c>
      <c r="R1183" s="72" t="s">
        <v>5431</v>
      </c>
      <c r="S1183" s="72" t="s">
        <v>5432</v>
      </c>
      <c r="T1183" s="70">
        <f>IF(Exts[cTB52]=DATE(2099,1,1), 0, IF(Exts[minV]&gt;52, 1, 2))</f>
        <v>0</v>
      </c>
      <c r="U1183" s="69">
        <f t="shared" si="38"/>
        <v>0</v>
      </c>
      <c r="V1183" s="69">
        <f>IF(Exts[cTB60]=DATE(2099,1,1), 0, IF(Exts[minV]&gt;60.9, 1, 2))</f>
        <v>0</v>
      </c>
      <c r="W1183" s="70">
        <f>IF(Exts[cTB61-67]=DATE(2099,1,1), 0, IF(Exts[minV]&gt;67.9, 1, 2))</f>
        <v>0</v>
      </c>
      <c r="X1183" s="70">
        <f>IF( OR( Exts[cTB68]=DATE(2099,1,1), Exts[Mext]=0 ), 0, IF( OR( Exts[maxV]&lt;68, Exts[minV]&gt;68 ), 2, 3)  )</f>
        <v>0</v>
      </c>
      <c r="Y1183" s="71">
        <f>IF(SUBTOTAL(3,Exts[avgusers]),Exts[avgusers],0)</f>
        <v>0</v>
      </c>
      <c r="Z1183" s="69">
        <f ca="1">IF(SUBTOTAL(3,Exts[CurVersion]),TODAY()-Exts[CurVersion],0)</f>
        <v>3155</v>
      </c>
      <c r="AA1183" s="69">
        <f>IF(Exts[cTB52]=DATE(2099,1,1), 0, Exts[cTB52]-$AA$6)</f>
        <v>0</v>
      </c>
      <c r="AB1183" s="69">
        <f>IF(Exts[[#This Row],[cTB60]]=DATE(2099,1,1), 0, Exts[[#This Row],[cTB60]]-$AA$7)</f>
        <v>0</v>
      </c>
      <c r="AC1183" s="69">
        <f>IF(Exts[[#This Row],[cTB68]]=DATE(2099,1,1), 0, Exts[[#This Row],[cTB68]]-$AA$8)</f>
        <v>0</v>
      </c>
      <c r="AD1183" s="70">
        <f t="shared" si="39"/>
        <v>1165</v>
      </c>
      <c r="AE1183" s="70"/>
      <c r="AF1183" s="70">
        <f>IF(Exts[[#This Row],[OID]], INDEX( Exts[], MATCH(Exts[[#This Row],[OID]],Exts[ID],0), MATCH("avgusers", Exts[#Headers],0) )+1, Exts[[#This Row],[avgusers]])</f>
        <v>0</v>
      </c>
      <c r="AG1183" s="70"/>
      <c r="AH1183" s="70"/>
      <c r="AI1183" s="70"/>
    </row>
    <row r="1184" spans="1:35" x14ac:dyDescent="0.35">
      <c r="A1184" s="72">
        <v>9030</v>
      </c>
      <c r="B1184" s="72" t="s">
        <v>1832</v>
      </c>
      <c r="C1184" s="72">
        <v>0</v>
      </c>
      <c r="D1184" s="72">
        <v>24</v>
      </c>
      <c r="E1184" s="68">
        <v>40588</v>
      </c>
      <c r="F1184" s="72">
        <v>1</v>
      </c>
      <c r="G1184" s="72">
        <v>3.2</v>
      </c>
      <c r="H1184" s="72">
        <v>0</v>
      </c>
      <c r="I1184" s="72">
        <v>1</v>
      </c>
      <c r="J1184" s="72" t="s">
        <v>1833</v>
      </c>
      <c r="K1184" s="72">
        <v>346935</v>
      </c>
      <c r="L1184" s="72"/>
      <c r="M1184" s="72"/>
      <c r="N1184" s="68">
        <v>72686</v>
      </c>
      <c r="O1184" s="68">
        <v>72686</v>
      </c>
      <c r="P1184" s="68">
        <v>72686</v>
      </c>
      <c r="Q1184" s="68">
        <v>72686</v>
      </c>
      <c r="R1184" s="72" t="s">
        <v>5433</v>
      </c>
      <c r="S1184" s="72" t="s">
        <v>3058</v>
      </c>
      <c r="T1184" s="70">
        <f>IF(Exts[cTB52]=DATE(2099,1,1), 0, IF(Exts[minV]&gt;52, 1, 2))</f>
        <v>0</v>
      </c>
      <c r="U1184" s="69">
        <f t="shared" si="38"/>
        <v>0</v>
      </c>
      <c r="V1184" s="69">
        <f>IF(Exts[cTB60]=DATE(2099,1,1), 0, IF(Exts[minV]&gt;60.9, 1, 2))</f>
        <v>0</v>
      </c>
      <c r="W1184" s="70">
        <f>IF(Exts[cTB61-67]=DATE(2099,1,1), 0, IF(Exts[minV]&gt;67.9, 1, 2))</f>
        <v>0</v>
      </c>
      <c r="X1184" s="70">
        <f>IF( OR( Exts[cTB68]=DATE(2099,1,1), Exts[Mext]=0 ), 0, IF( OR( Exts[maxV]&lt;68, Exts[minV]&gt;68 ), 2, 3)  )</f>
        <v>0</v>
      </c>
      <c r="Y1184" s="71">
        <f>IF(SUBTOTAL(3,Exts[avgusers]),Exts[avgusers],0)</f>
        <v>0</v>
      </c>
      <c r="Z1184" s="69">
        <f ca="1">IF(SUBTOTAL(3,Exts[CurVersion]),TODAY()-Exts[CurVersion],0)</f>
        <v>3137</v>
      </c>
      <c r="AA1184" s="69">
        <f>IF(Exts[cTB52]=DATE(2099,1,1), 0, Exts[cTB52]-$AA$6)</f>
        <v>0</v>
      </c>
      <c r="AB1184" s="69">
        <f>IF(Exts[[#This Row],[cTB60]]=DATE(2099,1,1), 0, Exts[[#This Row],[cTB60]]-$AA$7)</f>
        <v>0</v>
      </c>
      <c r="AC1184" s="69">
        <f>IF(Exts[[#This Row],[cTB68]]=DATE(2099,1,1), 0, Exts[[#This Row],[cTB68]]-$AA$8)</f>
        <v>0</v>
      </c>
      <c r="AD1184" s="70">
        <f t="shared" si="39"/>
        <v>1166</v>
      </c>
      <c r="AE1184" s="70"/>
      <c r="AF1184" s="70">
        <f>IF(Exts[[#This Row],[OID]], INDEX( Exts[], MATCH(Exts[[#This Row],[OID]],Exts[ID],0), MATCH("avgusers", Exts[#Headers],0) )+1, Exts[[#This Row],[avgusers]])</f>
        <v>0</v>
      </c>
      <c r="AG1184" s="70"/>
      <c r="AH1184" s="70"/>
      <c r="AI1184" s="70"/>
    </row>
    <row r="1185" spans="1:35" x14ac:dyDescent="0.35">
      <c r="A1185" s="72">
        <v>9130</v>
      </c>
      <c r="B1185" s="72" t="s">
        <v>2034</v>
      </c>
      <c r="C1185" s="72">
        <v>0</v>
      </c>
      <c r="D1185" s="72">
        <v>21</v>
      </c>
      <c r="E1185" s="68">
        <v>40563</v>
      </c>
      <c r="F1185" s="72">
        <v>2</v>
      </c>
      <c r="G1185" s="72">
        <v>2</v>
      </c>
      <c r="H1185" s="72">
        <v>0</v>
      </c>
      <c r="I1185" s="72">
        <v>1</v>
      </c>
      <c r="J1185" s="72" t="s">
        <v>2035</v>
      </c>
      <c r="K1185" s="72">
        <v>2758280</v>
      </c>
      <c r="L1185" s="72"/>
      <c r="M1185" s="72"/>
      <c r="N1185" s="68">
        <v>72686</v>
      </c>
      <c r="O1185" s="68">
        <v>72686</v>
      </c>
      <c r="P1185" s="68">
        <v>72686</v>
      </c>
      <c r="Q1185" s="68">
        <v>72686</v>
      </c>
      <c r="R1185" s="72" t="s">
        <v>5436</v>
      </c>
      <c r="S1185" s="72" t="s">
        <v>5437</v>
      </c>
      <c r="T1185" s="70">
        <f>IF(Exts[cTB52]=DATE(2099,1,1), 0, IF(Exts[minV]&gt;52, 1, 2))</f>
        <v>0</v>
      </c>
      <c r="U1185" s="69">
        <f t="shared" si="38"/>
        <v>0</v>
      </c>
      <c r="V1185" s="69">
        <f>IF(Exts[cTB60]=DATE(2099,1,1), 0, IF(Exts[minV]&gt;60.9, 1, 2))</f>
        <v>0</v>
      </c>
      <c r="W1185" s="70">
        <f>IF(Exts[cTB61-67]=DATE(2099,1,1), 0, IF(Exts[minV]&gt;67.9, 1, 2))</f>
        <v>0</v>
      </c>
      <c r="X1185" s="70">
        <f>IF( OR( Exts[cTB68]=DATE(2099,1,1), Exts[Mext]=0 ), 0, IF( OR( Exts[maxV]&lt;68, Exts[minV]&gt;68 ), 2, 3)  )</f>
        <v>0</v>
      </c>
      <c r="Y1185" s="71">
        <f>IF(SUBTOTAL(3,Exts[avgusers]),Exts[avgusers],0)</f>
        <v>0</v>
      </c>
      <c r="Z1185" s="69">
        <f ca="1">IF(SUBTOTAL(3,Exts[CurVersion]),TODAY()-Exts[CurVersion],0)</f>
        <v>3162</v>
      </c>
      <c r="AA1185" s="69">
        <f>IF(Exts[cTB52]=DATE(2099,1,1), 0, Exts[cTB52]-$AA$6)</f>
        <v>0</v>
      </c>
      <c r="AB1185" s="69">
        <f>IF(Exts[[#This Row],[cTB60]]=DATE(2099,1,1), 0, Exts[[#This Row],[cTB60]]-$AA$7)</f>
        <v>0</v>
      </c>
      <c r="AC1185" s="69">
        <f>IF(Exts[[#This Row],[cTB68]]=DATE(2099,1,1), 0, Exts[[#This Row],[cTB68]]-$AA$8)</f>
        <v>0</v>
      </c>
      <c r="AD1185" s="70">
        <f t="shared" si="39"/>
        <v>1167</v>
      </c>
      <c r="AE1185" s="70"/>
      <c r="AF1185" s="70">
        <f>IF(Exts[[#This Row],[OID]], INDEX( Exts[], MATCH(Exts[[#This Row],[OID]],Exts[ID],0), MATCH("avgusers", Exts[#Headers],0) )+1, Exts[[#This Row],[avgusers]])</f>
        <v>0</v>
      </c>
      <c r="AG1185" s="70"/>
      <c r="AH1185" s="70"/>
      <c r="AI1185" s="70"/>
    </row>
    <row r="1186" spans="1:35" x14ac:dyDescent="0.35">
      <c r="A1186" s="72">
        <v>9413</v>
      </c>
      <c r="B1186" s="72" t="s">
        <v>1690</v>
      </c>
      <c r="C1186" s="72">
        <v>0</v>
      </c>
      <c r="D1186" s="72">
        <v>21</v>
      </c>
      <c r="E1186" s="68">
        <v>39881</v>
      </c>
      <c r="F1186" s="72">
        <v>2</v>
      </c>
      <c r="G1186" s="72">
        <v>3.2</v>
      </c>
      <c r="H1186" s="72">
        <v>0</v>
      </c>
      <c r="I1186" s="72">
        <v>1</v>
      </c>
      <c r="J1186" s="72" t="s">
        <v>2246</v>
      </c>
      <c r="K1186" s="72">
        <v>225894</v>
      </c>
      <c r="L1186" s="72"/>
      <c r="M1186" s="72"/>
      <c r="N1186" s="68">
        <v>72686</v>
      </c>
      <c r="O1186" s="68">
        <v>72686</v>
      </c>
      <c r="P1186" s="68">
        <v>72686</v>
      </c>
      <c r="Q1186" s="68">
        <v>72686</v>
      </c>
      <c r="R1186" s="72" t="s">
        <v>5444</v>
      </c>
      <c r="S1186" s="72" t="s">
        <v>3058</v>
      </c>
      <c r="T1186" s="70">
        <f>IF(Exts[cTB52]=DATE(2099,1,1), 0, IF(Exts[minV]&gt;52, 1, 2))</f>
        <v>0</v>
      </c>
      <c r="U1186" s="69">
        <f t="shared" si="38"/>
        <v>0</v>
      </c>
      <c r="V1186" s="69">
        <f>IF(Exts[cTB60]=DATE(2099,1,1), 0, IF(Exts[minV]&gt;60.9, 1, 2))</f>
        <v>0</v>
      </c>
      <c r="W1186" s="70">
        <f>IF(Exts[cTB61-67]=DATE(2099,1,1), 0, IF(Exts[minV]&gt;67.9, 1, 2))</f>
        <v>0</v>
      </c>
      <c r="X1186" s="70">
        <f>IF( OR( Exts[cTB68]=DATE(2099,1,1), Exts[Mext]=0 ), 0, IF( OR( Exts[maxV]&lt;68, Exts[minV]&gt;68 ), 2, 3)  )</f>
        <v>0</v>
      </c>
      <c r="Y1186" s="71">
        <f>IF(SUBTOTAL(3,Exts[avgusers]),Exts[avgusers],0)</f>
        <v>0</v>
      </c>
      <c r="Z1186" s="69">
        <f ca="1">IF(SUBTOTAL(3,Exts[CurVersion]),TODAY()-Exts[CurVersion],0)</f>
        <v>3844</v>
      </c>
      <c r="AA1186" s="69">
        <f>IF(Exts[cTB52]=DATE(2099,1,1), 0, Exts[cTB52]-$AA$6)</f>
        <v>0</v>
      </c>
      <c r="AB1186" s="69">
        <f>IF(Exts[[#This Row],[cTB60]]=DATE(2099,1,1), 0, Exts[[#This Row],[cTB60]]-$AA$7)</f>
        <v>0</v>
      </c>
      <c r="AC1186" s="69">
        <f>IF(Exts[[#This Row],[cTB68]]=DATE(2099,1,1), 0, Exts[[#This Row],[cTB68]]-$AA$8)</f>
        <v>0</v>
      </c>
      <c r="AD1186" s="70">
        <f t="shared" si="39"/>
        <v>1168</v>
      </c>
      <c r="AE1186" s="70"/>
      <c r="AF1186" s="70">
        <f>IF(Exts[[#This Row],[OID]], INDEX( Exts[], MATCH(Exts[[#This Row],[OID]],Exts[ID],0), MATCH("avgusers", Exts[#Headers],0) )+1, Exts[[#This Row],[avgusers]])</f>
        <v>0</v>
      </c>
      <c r="AG1186" s="70"/>
      <c r="AH1186" s="70"/>
      <c r="AI1186" s="70"/>
    </row>
    <row r="1187" spans="1:35" x14ac:dyDescent="0.35">
      <c r="A1187" s="72">
        <v>9851</v>
      </c>
      <c r="B1187" s="72" t="s">
        <v>1788</v>
      </c>
      <c r="C1187" s="72">
        <v>0</v>
      </c>
      <c r="D1187" s="72">
        <v>27</v>
      </c>
      <c r="E1187" s="68">
        <v>40371</v>
      </c>
      <c r="F1187" s="72">
        <v>2</v>
      </c>
      <c r="G1187" s="72">
        <v>3.1</v>
      </c>
      <c r="H1187" s="72">
        <v>0</v>
      </c>
      <c r="I1187" s="72">
        <v>1</v>
      </c>
      <c r="J1187" s="72" t="s">
        <v>1789</v>
      </c>
      <c r="K1187" s="72">
        <v>3158721</v>
      </c>
      <c r="L1187" s="72"/>
      <c r="M1187" s="72"/>
      <c r="N1187" s="68">
        <v>72686</v>
      </c>
      <c r="O1187" s="68">
        <v>72686</v>
      </c>
      <c r="P1187" s="68">
        <v>72686</v>
      </c>
      <c r="Q1187" s="68">
        <v>72686</v>
      </c>
      <c r="R1187" s="72" t="s">
        <v>5455</v>
      </c>
      <c r="S1187" s="72" t="s">
        <v>3058</v>
      </c>
      <c r="T1187" s="70">
        <f>IF(Exts[cTB52]=DATE(2099,1,1), 0, IF(Exts[minV]&gt;52, 1, 2))</f>
        <v>0</v>
      </c>
      <c r="U1187" s="69">
        <f t="shared" si="38"/>
        <v>0</v>
      </c>
      <c r="V1187" s="69">
        <f>IF(Exts[cTB60]=DATE(2099,1,1), 0, IF(Exts[minV]&gt;60.9, 1, 2))</f>
        <v>0</v>
      </c>
      <c r="W1187" s="70">
        <f>IF(Exts[cTB61-67]=DATE(2099,1,1), 0, IF(Exts[minV]&gt;67.9, 1, 2))</f>
        <v>0</v>
      </c>
      <c r="X1187" s="70">
        <f>IF( OR( Exts[cTB68]=DATE(2099,1,1), Exts[Mext]=0 ), 0, IF( OR( Exts[maxV]&lt;68, Exts[minV]&gt;68 ), 2, 3)  )</f>
        <v>0</v>
      </c>
      <c r="Y1187" s="71">
        <f>IF(SUBTOTAL(3,Exts[avgusers]),Exts[avgusers],0)</f>
        <v>0</v>
      </c>
      <c r="Z1187" s="69">
        <f ca="1">IF(SUBTOTAL(3,Exts[CurVersion]),TODAY()-Exts[CurVersion],0)</f>
        <v>3354</v>
      </c>
      <c r="AA1187" s="69">
        <f>IF(Exts[cTB52]=DATE(2099,1,1), 0, Exts[cTB52]-$AA$6)</f>
        <v>0</v>
      </c>
      <c r="AB1187" s="69">
        <f>IF(Exts[[#This Row],[cTB60]]=DATE(2099,1,1), 0, Exts[[#This Row],[cTB60]]-$AA$7)</f>
        <v>0</v>
      </c>
      <c r="AC1187" s="69">
        <f>IF(Exts[[#This Row],[cTB68]]=DATE(2099,1,1), 0, Exts[[#This Row],[cTB68]]-$AA$8)</f>
        <v>0</v>
      </c>
      <c r="AD1187" s="70">
        <f t="shared" si="39"/>
        <v>1169</v>
      </c>
      <c r="AE1187" s="70"/>
      <c r="AF1187" s="70">
        <f>IF(Exts[[#This Row],[OID]], INDEX( Exts[], MATCH(Exts[[#This Row],[OID]],Exts[ID],0), MATCH("avgusers", Exts[#Headers],0) )+1, Exts[[#This Row],[avgusers]])</f>
        <v>0</v>
      </c>
      <c r="AG1187" s="70"/>
      <c r="AH1187" s="70"/>
      <c r="AI1187" s="70"/>
    </row>
    <row r="1188" spans="1:35" x14ac:dyDescent="0.35">
      <c r="A1188" s="72">
        <v>10109</v>
      </c>
      <c r="B1188" s="72" t="s">
        <v>1877</v>
      </c>
      <c r="C1188" s="72">
        <v>0</v>
      </c>
      <c r="D1188" s="72">
        <v>23</v>
      </c>
      <c r="E1188" s="68">
        <v>40564</v>
      </c>
      <c r="F1188" s="72">
        <v>2</v>
      </c>
      <c r="G1188" s="72">
        <v>2</v>
      </c>
      <c r="H1188" s="72">
        <v>0</v>
      </c>
      <c r="I1188" s="72">
        <v>1</v>
      </c>
      <c r="J1188" s="72" t="s">
        <v>1878</v>
      </c>
      <c r="K1188" s="72">
        <v>3640064</v>
      </c>
      <c r="L1188" s="72"/>
      <c r="M1188" s="72"/>
      <c r="N1188" s="68">
        <v>72686</v>
      </c>
      <c r="O1188" s="68">
        <v>72686</v>
      </c>
      <c r="P1188" s="68">
        <v>72686</v>
      </c>
      <c r="Q1188" s="68">
        <v>72686</v>
      </c>
      <c r="R1188" s="72" t="s">
        <v>5466</v>
      </c>
      <c r="S1188" s="72" t="s">
        <v>6762</v>
      </c>
      <c r="T1188" s="70">
        <f>IF(Exts[cTB52]=DATE(2099,1,1), 0, IF(Exts[minV]&gt;52, 1, 2))</f>
        <v>0</v>
      </c>
      <c r="U1188" s="69">
        <f t="shared" si="38"/>
        <v>0</v>
      </c>
      <c r="V1188" s="69">
        <f>IF(Exts[cTB60]=DATE(2099,1,1), 0, IF(Exts[minV]&gt;60.9, 1, 2))</f>
        <v>0</v>
      </c>
      <c r="W1188" s="70">
        <f>IF(Exts[cTB61-67]=DATE(2099,1,1), 0, IF(Exts[minV]&gt;67.9, 1, 2))</f>
        <v>0</v>
      </c>
      <c r="X1188" s="70">
        <f>IF( OR( Exts[cTB68]=DATE(2099,1,1), Exts[Mext]=0 ), 0, IF( OR( Exts[maxV]&lt;68, Exts[minV]&gt;68 ), 2, 3)  )</f>
        <v>0</v>
      </c>
      <c r="Y1188" s="71">
        <f>IF(SUBTOTAL(3,Exts[avgusers]),Exts[avgusers],0)</f>
        <v>0</v>
      </c>
      <c r="Z1188" s="69">
        <f ca="1">IF(SUBTOTAL(3,Exts[CurVersion]),TODAY()-Exts[CurVersion],0)</f>
        <v>3161</v>
      </c>
      <c r="AA1188" s="69">
        <f>IF(Exts[cTB52]=DATE(2099,1,1), 0, Exts[cTB52]-$AA$6)</f>
        <v>0</v>
      </c>
      <c r="AB1188" s="69">
        <f>IF(Exts[[#This Row],[cTB60]]=DATE(2099,1,1), 0, Exts[[#This Row],[cTB60]]-$AA$7)</f>
        <v>0</v>
      </c>
      <c r="AC1188" s="69">
        <f>IF(Exts[[#This Row],[cTB68]]=DATE(2099,1,1), 0, Exts[[#This Row],[cTB68]]-$AA$8)</f>
        <v>0</v>
      </c>
      <c r="AD1188" s="70">
        <f t="shared" si="39"/>
        <v>1170</v>
      </c>
      <c r="AE1188" s="70"/>
      <c r="AF1188" s="70">
        <f>IF(Exts[[#This Row],[OID]], INDEX( Exts[], MATCH(Exts[[#This Row],[OID]],Exts[ID],0), MATCH("avgusers", Exts[#Headers],0) )+1, Exts[[#This Row],[avgusers]])</f>
        <v>0</v>
      </c>
      <c r="AG1188" s="70"/>
      <c r="AH1188" s="70"/>
      <c r="AI1188" s="70"/>
    </row>
    <row r="1189" spans="1:35" x14ac:dyDescent="0.35">
      <c r="A1189" s="72">
        <v>10471</v>
      </c>
      <c r="B1189" s="72" t="s">
        <v>1703</v>
      </c>
      <c r="C1189" s="72">
        <v>0</v>
      </c>
      <c r="D1189" s="72">
        <v>21</v>
      </c>
      <c r="E1189" s="68">
        <v>40417</v>
      </c>
      <c r="F1189" s="72">
        <v>2</v>
      </c>
      <c r="G1189" s="72">
        <v>3.2</v>
      </c>
      <c r="H1189" s="72">
        <v>0</v>
      </c>
      <c r="I1189" s="72">
        <v>1</v>
      </c>
      <c r="J1189" s="72" t="s">
        <v>1704</v>
      </c>
      <c r="K1189" s="72">
        <v>3446169</v>
      </c>
      <c r="L1189" s="72"/>
      <c r="M1189" s="72"/>
      <c r="N1189" s="68">
        <v>72686</v>
      </c>
      <c r="O1189" s="68">
        <v>72686</v>
      </c>
      <c r="P1189" s="68">
        <v>72686</v>
      </c>
      <c r="Q1189" s="68">
        <v>72686</v>
      </c>
      <c r="R1189" s="72" t="s">
        <v>5469</v>
      </c>
      <c r="S1189" s="72" t="s">
        <v>6763</v>
      </c>
      <c r="T1189" s="70">
        <f>IF(Exts[cTB52]=DATE(2099,1,1), 0, IF(Exts[minV]&gt;52, 1, 2))</f>
        <v>0</v>
      </c>
      <c r="U1189" s="69">
        <f t="shared" si="38"/>
        <v>0</v>
      </c>
      <c r="V1189" s="69">
        <f>IF(Exts[cTB60]=DATE(2099,1,1), 0, IF(Exts[minV]&gt;60.9, 1, 2))</f>
        <v>0</v>
      </c>
      <c r="W1189" s="70">
        <f>IF(Exts[cTB61-67]=DATE(2099,1,1), 0, IF(Exts[minV]&gt;67.9, 1, 2))</f>
        <v>0</v>
      </c>
      <c r="X1189" s="70">
        <f>IF( OR( Exts[cTB68]=DATE(2099,1,1), Exts[Mext]=0 ), 0, IF( OR( Exts[maxV]&lt;68, Exts[minV]&gt;68 ), 2, 3)  )</f>
        <v>0</v>
      </c>
      <c r="Y1189" s="71">
        <f>IF(SUBTOTAL(3,Exts[avgusers]),Exts[avgusers],0)</f>
        <v>0</v>
      </c>
      <c r="Z1189" s="69">
        <f ca="1">IF(SUBTOTAL(3,Exts[CurVersion]),TODAY()-Exts[CurVersion],0)</f>
        <v>3308</v>
      </c>
      <c r="AA1189" s="69">
        <f>IF(Exts[cTB52]=DATE(2099,1,1), 0, Exts[cTB52]-$AA$6)</f>
        <v>0</v>
      </c>
      <c r="AB1189" s="69">
        <f>IF(Exts[[#This Row],[cTB60]]=DATE(2099,1,1), 0, Exts[[#This Row],[cTB60]]-$AA$7)</f>
        <v>0</v>
      </c>
      <c r="AC1189" s="69">
        <f>IF(Exts[[#This Row],[cTB68]]=DATE(2099,1,1), 0, Exts[[#This Row],[cTB68]]-$AA$8)</f>
        <v>0</v>
      </c>
      <c r="AD1189" s="70">
        <f t="shared" si="39"/>
        <v>1171</v>
      </c>
      <c r="AE1189" s="70"/>
      <c r="AF1189" s="70">
        <f>IF(Exts[[#This Row],[OID]], INDEX( Exts[], MATCH(Exts[[#This Row],[OID]],Exts[ID],0), MATCH("avgusers", Exts[#Headers],0) )+1, Exts[[#This Row],[avgusers]])</f>
        <v>0</v>
      </c>
      <c r="AG1189" s="70"/>
      <c r="AH1189" s="70"/>
      <c r="AI1189" s="70"/>
    </row>
    <row r="1190" spans="1:35" x14ac:dyDescent="0.35">
      <c r="A1190" s="72">
        <v>10583</v>
      </c>
      <c r="B1190" s="72" t="s">
        <v>478</v>
      </c>
      <c r="C1190" s="72">
        <v>0</v>
      </c>
      <c r="D1190" s="72">
        <v>50</v>
      </c>
      <c r="E1190" s="68">
        <v>40569</v>
      </c>
      <c r="F1190" s="72">
        <v>2</v>
      </c>
      <c r="G1190" s="72">
        <v>43</v>
      </c>
      <c r="H1190" s="72">
        <v>0</v>
      </c>
      <c r="I1190" s="72">
        <v>1</v>
      </c>
      <c r="J1190" s="72" t="s">
        <v>478</v>
      </c>
      <c r="K1190" s="72">
        <v>4042808</v>
      </c>
      <c r="L1190" s="72"/>
      <c r="M1190" s="72"/>
      <c r="N1190" s="68">
        <v>72686</v>
      </c>
      <c r="O1190" s="68">
        <v>72686</v>
      </c>
      <c r="P1190" s="68">
        <v>72686</v>
      </c>
      <c r="Q1190" s="68">
        <v>72686</v>
      </c>
      <c r="R1190" s="72" t="s">
        <v>5476</v>
      </c>
      <c r="S1190" s="72" t="s">
        <v>3058</v>
      </c>
      <c r="T1190" s="70">
        <f>IF(Exts[cTB52]=DATE(2099,1,1), 0, IF(Exts[minV]&gt;52, 1, 2))</f>
        <v>0</v>
      </c>
      <c r="U1190" s="69">
        <f t="shared" si="38"/>
        <v>0</v>
      </c>
      <c r="V1190" s="69">
        <f>IF(Exts[cTB60]=DATE(2099,1,1), 0, IF(Exts[minV]&gt;60.9, 1, 2))</f>
        <v>0</v>
      </c>
      <c r="W1190" s="70">
        <f>IF(Exts[cTB61-67]=DATE(2099,1,1), 0, IF(Exts[minV]&gt;67.9, 1, 2))</f>
        <v>0</v>
      </c>
      <c r="X1190" s="70">
        <f>IF( OR( Exts[cTB68]=DATE(2099,1,1), Exts[Mext]=0 ), 0, IF( OR( Exts[maxV]&lt;68, Exts[minV]&gt;68 ), 2, 3)  )</f>
        <v>0</v>
      </c>
      <c r="Y1190" s="71">
        <f>IF(SUBTOTAL(3,Exts[avgusers]),Exts[avgusers],0)</f>
        <v>0</v>
      </c>
      <c r="Z1190" s="69">
        <f ca="1">IF(SUBTOTAL(3,Exts[CurVersion]),TODAY()-Exts[CurVersion],0)</f>
        <v>3156</v>
      </c>
      <c r="AA1190" s="69">
        <f>IF(Exts[cTB52]=DATE(2099,1,1), 0, Exts[cTB52]-$AA$6)</f>
        <v>0</v>
      </c>
      <c r="AB1190" s="69">
        <f>IF(Exts[[#This Row],[cTB60]]=DATE(2099,1,1), 0, Exts[[#This Row],[cTB60]]-$AA$7)</f>
        <v>0</v>
      </c>
      <c r="AC1190" s="69">
        <f>IF(Exts[[#This Row],[cTB68]]=DATE(2099,1,1), 0, Exts[[#This Row],[cTB68]]-$AA$8)</f>
        <v>0</v>
      </c>
      <c r="AD1190" s="70">
        <f t="shared" si="39"/>
        <v>1172</v>
      </c>
      <c r="AE1190" s="70"/>
      <c r="AF1190" s="70">
        <f>IF(Exts[[#This Row],[OID]], INDEX( Exts[], MATCH(Exts[[#This Row],[OID]],Exts[ID],0), MATCH("avgusers", Exts[#Headers],0) )+1, Exts[[#This Row],[avgusers]])</f>
        <v>0</v>
      </c>
      <c r="AG1190" s="70"/>
      <c r="AH1190" s="70"/>
      <c r="AI1190" s="70"/>
    </row>
    <row r="1191" spans="1:35" x14ac:dyDescent="0.35">
      <c r="A1191" s="72">
        <v>11023</v>
      </c>
      <c r="B1191" s="72" t="s">
        <v>794</v>
      </c>
      <c r="C1191" s="72">
        <v>0</v>
      </c>
      <c r="D1191" s="72">
        <v>42</v>
      </c>
      <c r="E1191" s="68">
        <v>39969</v>
      </c>
      <c r="F1191" s="72">
        <v>1.5</v>
      </c>
      <c r="G1191" s="72">
        <v>2</v>
      </c>
      <c r="H1191" s="72">
        <v>0</v>
      </c>
      <c r="I1191" s="72">
        <v>1</v>
      </c>
      <c r="J1191" s="72" t="s">
        <v>486</v>
      </c>
      <c r="K1191" s="72">
        <v>1714299</v>
      </c>
      <c r="L1191" s="72"/>
      <c r="M1191" s="72"/>
      <c r="N1191" s="68">
        <v>72686</v>
      </c>
      <c r="O1191" s="68">
        <v>72686</v>
      </c>
      <c r="P1191" s="68">
        <v>72686</v>
      </c>
      <c r="Q1191" s="68">
        <v>72686</v>
      </c>
      <c r="R1191" s="72" t="s">
        <v>5483</v>
      </c>
      <c r="S1191" s="72" t="s">
        <v>5484</v>
      </c>
      <c r="T1191" s="70">
        <f>IF(Exts[cTB52]=DATE(2099,1,1), 0, IF(Exts[minV]&gt;52, 1, 2))</f>
        <v>0</v>
      </c>
      <c r="U1191" s="69">
        <f t="shared" si="38"/>
        <v>0</v>
      </c>
      <c r="V1191" s="69">
        <f>IF(Exts[cTB60]=DATE(2099,1,1), 0, IF(Exts[minV]&gt;60.9, 1, 2))</f>
        <v>0</v>
      </c>
      <c r="W1191" s="70">
        <f>IF(Exts[cTB61-67]=DATE(2099,1,1), 0, IF(Exts[minV]&gt;67.9, 1, 2))</f>
        <v>0</v>
      </c>
      <c r="X1191" s="70">
        <f>IF( OR( Exts[cTB68]=DATE(2099,1,1), Exts[Mext]=0 ), 0, IF( OR( Exts[maxV]&lt;68, Exts[minV]&gt;68 ), 2, 3)  )</f>
        <v>0</v>
      </c>
      <c r="Y1191" s="71">
        <f>IF(SUBTOTAL(3,Exts[avgusers]),Exts[avgusers],0)</f>
        <v>0</v>
      </c>
      <c r="Z1191" s="69">
        <f ca="1">IF(SUBTOTAL(3,Exts[CurVersion]),TODAY()-Exts[CurVersion],0)</f>
        <v>3756</v>
      </c>
      <c r="AA1191" s="69">
        <f>IF(Exts[cTB52]=DATE(2099,1,1), 0, Exts[cTB52]-$AA$6)</f>
        <v>0</v>
      </c>
      <c r="AB1191" s="69">
        <f>IF(Exts[[#This Row],[cTB60]]=DATE(2099,1,1), 0, Exts[[#This Row],[cTB60]]-$AA$7)</f>
        <v>0</v>
      </c>
      <c r="AC1191" s="69">
        <f>IF(Exts[[#This Row],[cTB68]]=DATE(2099,1,1), 0, Exts[[#This Row],[cTB68]]-$AA$8)</f>
        <v>0</v>
      </c>
      <c r="AD1191" s="70">
        <f t="shared" si="39"/>
        <v>1173</v>
      </c>
      <c r="AE1191" s="70"/>
      <c r="AF1191" s="70">
        <f>IF(Exts[[#This Row],[OID]], INDEX( Exts[], MATCH(Exts[[#This Row],[OID]],Exts[ID],0), MATCH("avgusers", Exts[#Headers],0) )+1, Exts[[#This Row],[avgusers]])</f>
        <v>0</v>
      </c>
      <c r="AG1191" s="70"/>
      <c r="AH1191" s="70"/>
      <c r="AI1191" s="70"/>
    </row>
    <row r="1192" spans="1:35" x14ac:dyDescent="0.35">
      <c r="A1192" s="72">
        <v>11129</v>
      </c>
      <c r="B1192" s="72" t="s">
        <v>1590</v>
      </c>
      <c r="C1192" s="72">
        <v>0</v>
      </c>
      <c r="D1192" s="72">
        <v>21</v>
      </c>
      <c r="E1192" s="68">
        <v>42635</v>
      </c>
      <c r="F1192" s="72">
        <v>3</v>
      </c>
      <c r="G1192" s="72">
        <v>52</v>
      </c>
      <c r="H1192" s="72">
        <v>0</v>
      </c>
      <c r="I1192" s="72">
        <v>1</v>
      </c>
      <c r="J1192" s="72" t="s">
        <v>1009</v>
      </c>
      <c r="K1192" s="72">
        <v>153195</v>
      </c>
      <c r="L1192" s="72"/>
      <c r="M1192" s="72"/>
      <c r="N1192" s="68">
        <v>42635</v>
      </c>
      <c r="O1192" s="68">
        <v>72686</v>
      </c>
      <c r="P1192" s="68">
        <v>72686</v>
      </c>
      <c r="Q1192" s="68">
        <v>72686</v>
      </c>
      <c r="R1192" s="72" t="s">
        <v>5486</v>
      </c>
      <c r="S1192" s="72" t="s">
        <v>3058</v>
      </c>
      <c r="T1192" s="70">
        <f>IF(Exts[cTB52]=DATE(2099,1,1), 0, IF(Exts[minV]&gt;52, 1, 2))</f>
        <v>2</v>
      </c>
      <c r="U1192" s="69">
        <f t="shared" si="38"/>
        <v>0</v>
      </c>
      <c r="V1192" s="69">
        <f>IF(Exts[cTB60]=DATE(2099,1,1), 0, IF(Exts[minV]&gt;60.9, 1, 2))</f>
        <v>0</v>
      </c>
      <c r="W1192" s="70">
        <f>IF(Exts[cTB61-67]=DATE(2099,1,1), 0, IF(Exts[minV]&gt;67.9, 1, 2))</f>
        <v>0</v>
      </c>
      <c r="X1192" s="70">
        <f>IF( OR( Exts[cTB68]=DATE(2099,1,1), Exts[Mext]=0 ), 0, IF( OR( Exts[maxV]&lt;68, Exts[minV]&gt;68 ), 2, 3)  )</f>
        <v>0</v>
      </c>
      <c r="Y1192" s="71">
        <f>IF(SUBTOTAL(3,Exts[avgusers]),Exts[avgusers],0)</f>
        <v>0</v>
      </c>
      <c r="Z1192" s="69">
        <f ca="1">IF(SUBTOTAL(3,Exts[CurVersion]),TODAY()-Exts[CurVersion],0)</f>
        <v>1090</v>
      </c>
      <c r="AA1192" s="69">
        <f>IF(Exts[cTB52]=DATE(2099,1,1), 0, Exts[cTB52]-$AA$6)</f>
        <v>-163</v>
      </c>
      <c r="AB1192" s="69">
        <f>IF(Exts[[#This Row],[cTB60]]=DATE(2099,1,1), 0, Exts[[#This Row],[cTB60]]-$AA$7)</f>
        <v>0</v>
      </c>
      <c r="AC1192" s="69">
        <f>IF(Exts[[#This Row],[cTB68]]=DATE(2099,1,1), 0, Exts[[#This Row],[cTB68]]-$AA$8)</f>
        <v>0</v>
      </c>
      <c r="AD1192" s="70">
        <f t="shared" si="39"/>
        <v>1174</v>
      </c>
      <c r="AE1192" s="70"/>
      <c r="AF1192" s="70">
        <f>IF(Exts[[#This Row],[OID]], INDEX( Exts[], MATCH(Exts[[#This Row],[OID]],Exts[ID],0), MATCH("avgusers", Exts[#Headers],0) )+1, Exts[[#This Row],[avgusers]])</f>
        <v>0</v>
      </c>
      <c r="AG1192" s="70"/>
      <c r="AH1192" s="70"/>
      <c r="AI1192" s="70"/>
    </row>
    <row r="1193" spans="1:35" x14ac:dyDescent="0.35">
      <c r="A1193" s="72">
        <v>11373</v>
      </c>
      <c r="B1193" s="72" t="s">
        <v>1876</v>
      </c>
      <c r="C1193" s="72">
        <v>0</v>
      </c>
      <c r="D1193" s="72">
        <v>23</v>
      </c>
      <c r="E1193" s="68">
        <v>40592</v>
      </c>
      <c r="F1193" s="72">
        <v>2</v>
      </c>
      <c r="G1193" s="72">
        <v>3.1</v>
      </c>
      <c r="H1193" s="72">
        <v>0</v>
      </c>
      <c r="I1193" s="72">
        <v>1</v>
      </c>
      <c r="J1193" s="72" t="s">
        <v>885</v>
      </c>
      <c r="K1193" s="72">
        <v>4660347</v>
      </c>
      <c r="L1193" s="72"/>
      <c r="M1193" s="72"/>
      <c r="N1193" s="68">
        <v>72686</v>
      </c>
      <c r="O1193" s="68">
        <v>72686</v>
      </c>
      <c r="P1193" s="68">
        <v>72686</v>
      </c>
      <c r="Q1193" s="68">
        <v>72686</v>
      </c>
      <c r="R1193" s="72" t="s">
        <v>5489</v>
      </c>
      <c r="S1193" s="72" t="s">
        <v>5314</v>
      </c>
      <c r="T1193" s="70">
        <f>IF(Exts[cTB52]=DATE(2099,1,1), 0, IF(Exts[minV]&gt;52, 1, 2))</f>
        <v>0</v>
      </c>
      <c r="U1193" s="69">
        <f t="shared" si="38"/>
        <v>0</v>
      </c>
      <c r="V1193" s="69">
        <f>IF(Exts[cTB60]=DATE(2099,1,1), 0, IF(Exts[minV]&gt;60.9, 1, 2))</f>
        <v>0</v>
      </c>
      <c r="W1193" s="70">
        <f>IF(Exts[cTB61-67]=DATE(2099,1,1), 0, IF(Exts[minV]&gt;67.9, 1, 2))</f>
        <v>0</v>
      </c>
      <c r="X1193" s="70">
        <f>IF( OR( Exts[cTB68]=DATE(2099,1,1), Exts[Mext]=0 ), 0, IF( OR( Exts[maxV]&lt;68, Exts[minV]&gt;68 ), 2, 3)  )</f>
        <v>0</v>
      </c>
      <c r="Y1193" s="71">
        <f>IF(SUBTOTAL(3,Exts[avgusers]),Exts[avgusers],0)</f>
        <v>0</v>
      </c>
      <c r="Z1193" s="69">
        <f ca="1">IF(SUBTOTAL(3,Exts[CurVersion]),TODAY()-Exts[CurVersion],0)</f>
        <v>3133</v>
      </c>
      <c r="AA1193" s="69">
        <f>IF(Exts[cTB52]=DATE(2099,1,1), 0, Exts[cTB52]-$AA$6)</f>
        <v>0</v>
      </c>
      <c r="AB1193" s="69">
        <f>IF(Exts[[#This Row],[cTB60]]=DATE(2099,1,1), 0, Exts[[#This Row],[cTB60]]-$AA$7)</f>
        <v>0</v>
      </c>
      <c r="AC1193" s="69">
        <f>IF(Exts[[#This Row],[cTB68]]=DATE(2099,1,1), 0, Exts[[#This Row],[cTB68]]-$AA$8)</f>
        <v>0</v>
      </c>
      <c r="AD1193" s="70">
        <f t="shared" si="39"/>
        <v>1175</v>
      </c>
      <c r="AE1193" s="70"/>
      <c r="AF1193" s="70">
        <f>IF(Exts[[#This Row],[OID]], INDEX( Exts[], MATCH(Exts[[#This Row],[OID]],Exts[ID],0), MATCH("avgusers", Exts[#Headers],0) )+1, Exts[[#This Row],[avgusers]])</f>
        <v>0</v>
      </c>
      <c r="AG1193" s="70"/>
      <c r="AH1193" s="70"/>
      <c r="AI1193" s="70"/>
    </row>
    <row r="1194" spans="1:35" x14ac:dyDescent="0.35">
      <c r="A1194" s="72">
        <v>11391</v>
      </c>
      <c r="B1194" s="72" t="s">
        <v>1993</v>
      </c>
      <c r="C1194" s="72">
        <v>0</v>
      </c>
      <c r="D1194" s="72">
        <v>22</v>
      </c>
      <c r="E1194" s="68">
        <v>40591</v>
      </c>
      <c r="F1194" s="72">
        <v>2</v>
      </c>
      <c r="G1194" s="72">
        <v>2</v>
      </c>
      <c r="H1194" s="72">
        <v>0</v>
      </c>
      <c r="I1194" s="72">
        <v>1</v>
      </c>
      <c r="J1194" s="72" t="s">
        <v>885</v>
      </c>
      <c r="K1194" s="72">
        <v>4660347</v>
      </c>
      <c r="L1194" s="72"/>
      <c r="M1194" s="72"/>
      <c r="N1194" s="68">
        <v>72686</v>
      </c>
      <c r="O1194" s="68">
        <v>72686</v>
      </c>
      <c r="P1194" s="68">
        <v>72686</v>
      </c>
      <c r="Q1194" s="68">
        <v>72686</v>
      </c>
      <c r="R1194" s="72" t="s">
        <v>5490</v>
      </c>
      <c r="S1194" s="72" t="s">
        <v>5314</v>
      </c>
      <c r="T1194" s="70">
        <f>IF(Exts[cTB52]=DATE(2099,1,1), 0, IF(Exts[minV]&gt;52, 1, 2))</f>
        <v>0</v>
      </c>
      <c r="U1194" s="69">
        <f t="shared" si="38"/>
        <v>0</v>
      </c>
      <c r="V1194" s="69">
        <f>IF(Exts[cTB60]=DATE(2099,1,1), 0, IF(Exts[minV]&gt;60.9, 1, 2))</f>
        <v>0</v>
      </c>
      <c r="W1194" s="70">
        <f>IF(Exts[cTB61-67]=DATE(2099,1,1), 0, IF(Exts[minV]&gt;67.9, 1, 2))</f>
        <v>0</v>
      </c>
      <c r="X1194" s="70">
        <f>IF( OR( Exts[cTB68]=DATE(2099,1,1), Exts[Mext]=0 ), 0, IF( OR( Exts[maxV]&lt;68, Exts[minV]&gt;68 ), 2, 3)  )</f>
        <v>0</v>
      </c>
      <c r="Y1194" s="71">
        <f>IF(SUBTOTAL(3,Exts[avgusers]),Exts[avgusers],0)</f>
        <v>0</v>
      </c>
      <c r="Z1194" s="69">
        <f ca="1">IF(SUBTOTAL(3,Exts[CurVersion]),TODAY()-Exts[CurVersion],0)</f>
        <v>3134</v>
      </c>
      <c r="AA1194" s="69">
        <f>IF(Exts[cTB52]=DATE(2099,1,1), 0, Exts[cTB52]-$AA$6)</f>
        <v>0</v>
      </c>
      <c r="AB1194" s="69">
        <f>IF(Exts[[#This Row],[cTB60]]=DATE(2099,1,1), 0, Exts[[#This Row],[cTB60]]-$AA$7)</f>
        <v>0</v>
      </c>
      <c r="AC1194" s="69">
        <f>IF(Exts[[#This Row],[cTB68]]=DATE(2099,1,1), 0, Exts[[#This Row],[cTB68]]-$AA$8)</f>
        <v>0</v>
      </c>
      <c r="AD1194" s="70">
        <f t="shared" si="39"/>
        <v>1176</v>
      </c>
      <c r="AE1194" s="70"/>
      <c r="AF1194" s="70">
        <f>IF(Exts[[#This Row],[OID]], INDEX( Exts[], MATCH(Exts[[#This Row],[OID]],Exts[ID],0), MATCH("avgusers", Exts[#Headers],0) )+1, Exts[[#This Row],[avgusers]])</f>
        <v>0</v>
      </c>
      <c r="AG1194" s="70"/>
      <c r="AH1194" s="70"/>
      <c r="AI1194" s="70"/>
    </row>
    <row r="1195" spans="1:35" x14ac:dyDescent="0.35">
      <c r="A1195" s="72">
        <v>11394</v>
      </c>
      <c r="B1195" s="72" t="s">
        <v>1889</v>
      </c>
      <c r="C1195" s="72">
        <v>0</v>
      </c>
      <c r="D1195" s="72">
        <v>23</v>
      </c>
      <c r="E1195" s="68">
        <v>40665</v>
      </c>
      <c r="F1195" s="72">
        <v>2</v>
      </c>
      <c r="G1195" s="72">
        <v>3.1</v>
      </c>
      <c r="H1195" s="72">
        <v>0</v>
      </c>
      <c r="I1195" s="72">
        <v>1</v>
      </c>
      <c r="J1195" s="72" t="s">
        <v>885</v>
      </c>
      <c r="K1195" s="72">
        <v>4660347</v>
      </c>
      <c r="L1195" s="72"/>
      <c r="M1195" s="72"/>
      <c r="N1195" s="68">
        <v>72686</v>
      </c>
      <c r="O1195" s="68">
        <v>72686</v>
      </c>
      <c r="P1195" s="68">
        <v>72686</v>
      </c>
      <c r="Q1195" s="68">
        <v>72686</v>
      </c>
      <c r="R1195" s="72" t="s">
        <v>5491</v>
      </c>
      <c r="S1195" s="72" t="s">
        <v>5314</v>
      </c>
      <c r="T1195" s="70">
        <f>IF(Exts[cTB52]=DATE(2099,1,1), 0, IF(Exts[minV]&gt;52, 1, 2))</f>
        <v>0</v>
      </c>
      <c r="U1195" s="69">
        <f t="shared" si="38"/>
        <v>0</v>
      </c>
      <c r="V1195" s="69">
        <f>IF(Exts[cTB60]=DATE(2099,1,1), 0, IF(Exts[minV]&gt;60.9, 1, 2))</f>
        <v>0</v>
      </c>
      <c r="W1195" s="70">
        <f>IF(Exts[cTB61-67]=DATE(2099,1,1), 0, IF(Exts[minV]&gt;67.9, 1, 2))</f>
        <v>0</v>
      </c>
      <c r="X1195" s="70">
        <f>IF( OR( Exts[cTB68]=DATE(2099,1,1), Exts[Mext]=0 ), 0, IF( OR( Exts[maxV]&lt;68, Exts[minV]&gt;68 ), 2, 3)  )</f>
        <v>0</v>
      </c>
      <c r="Y1195" s="71">
        <f>IF(SUBTOTAL(3,Exts[avgusers]),Exts[avgusers],0)</f>
        <v>0</v>
      </c>
      <c r="Z1195" s="69">
        <f ca="1">IF(SUBTOTAL(3,Exts[CurVersion]),TODAY()-Exts[CurVersion],0)</f>
        <v>3060</v>
      </c>
      <c r="AA1195" s="69">
        <f>IF(Exts[cTB52]=DATE(2099,1,1), 0, Exts[cTB52]-$AA$6)</f>
        <v>0</v>
      </c>
      <c r="AB1195" s="69">
        <f>IF(Exts[[#This Row],[cTB60]]=DATE(2099,1,1), 0, Exts[[#This Row],[cTB60]]-$AA$7)</f>
        <v>0</v>
      </c>
      <c r="AC1195" s="69">
        <f>IF(Exts[[#This Row],[cTB68]]=DATE(2099,1,1), 0, Exts[[#This Row],[cTB68]]-$AA$8)</f>
        <v>0</v>
      </c>
      <c r="AD1195" s="70">
        <f t="shared" si="39"/>
        <v>1177</v>
      </c>
      <c r="AE1195" s="70"/>
      <c r="AF1195" s="70">
        <f>IF(Exts[[#This Row],[OID]], INDEX( Exts[], MATCH(Exts[[#This Row],[OID]],Exts[ID],0), MATCH("avgusers", Exts[#Headers],0) )+1, Exts[[#This Row],[avgusers]])</f>
        <v>0</v>
      </c>
      <c r="AG1195" s="70"/>
      <c r="AH1195" s="70"/>
      <c r="AI1195" s="70"/>
    </row>
    <row r="1196" spans="1:35" x14ac:dyDescent="0.35">
      <c r="A1196" s="72">
        <v>11395</v>
      </c>
      <c r="B1196" s="72" t="s">
        <v>1797</v>
      </c>
      <c r="C1196" s="72">
        <v>0</v>
      </c>
      <c r="D1196" s="72">
        <v>26</v>
      </c>
      <c r="E1196" s="68">
        <v>40667</v>
      </c>
      <c r="F1196" s="72">
        <v>2</v>
      </c>
      <c r="G1196" s="72">
        <v>3.1</v>
      </c>
      <c r="H1196" s="72">
        <v>0</v>
      </c>
      <c r="I1196" s="72">
        <v>1</v>
      </c>
      <c r="J1196" s="72" t="s">
        <v>885</v>
      </c>
      <c r="K1196" s="72">
        <v>4660347</v>
      </c>
      <c r="L1196" s="72"/>
      <c r="M1196" s="72"/>
      <c r="N1196" s="68">
        <v>72686</v>
      </c>
      <c r="O1196" s="68">
        <v>72686</v>
      </c>
      <c r="P1196" s="68">
        <v>72686</v>
      </c>
      <c r="Q1196" s="68">
        <v>72686</v>
      </c>
      <c r="R1196" s="72" t="s">
        <v>5492</v>
      </c>
      <c r="S1196" s="72" t="s">
        <v>5314</v>
      </c>
      <c r="T1196" s="70">
        <f>IF(Exts[cTB52]=DATE(2099,1,1), 0, IF(Exts[minV]&gt;52, 1, 2))</f>
        <v>0</v>
      </c>
      <c r="U1196" s="69">
        <f t="shared" si="38"/>
        <v>0</v>
      </c>
      <c r="V1196" s="69">
        <f>IF(Exts[cTB60]=DATE(2099,1,1), 0, IF(Exts[minV]&gt;60.9, 1, 2))</f>
        <v>0</v>
      </c>
      <c r="W1196" s="70">
        <f>IF(Exts[cTB61-67]=DATE(2099,1,1), 0, IF(Exts[minV]&gt;67.9, 1, 2))</f>
        <v>0</v>
      </c>
      <c r="X1196" s="70">
        <f>IF( OR( Exts[cTB68]=DATE(2099,1,1), Exts[Mext]=0 ), 0, IF( OR( Exts[maxV]&lt;68, Exts[minV]&gt;68 ), 2, 3)  )</f>
        <v>0</v>
      </c>
      <c r="Y1196" s="71">
        <f>IF(SUBTOTAL(3,Exts[avgusers]),Exts[avgusers],0)</f>
        <v>0</v>
      </c>
      <c r="Z1196" s="69">
        <f ca="1">IF(SUBTOTAL(3,Exts[CurVersion]),TODAY()-Exts[CurVersion],0)</f>
        <v>3058</v>
      </c>
      <c r="AA1196" s="69">
        <f>IF(Exts[cTB52]=DATE(2099,1,1), 0, Exts[cTB52]-$AA$6)</f>
        <v>0</v>
      </c>
      <c r="AB1196" s="69">
        <f>IF(Exts[[#This Row],[cTB60]]=DATE(2099,1,1), 0, Exts[[#This Row],[cTB60]]-$AA$7)</f>
        <v>0</v>
      </c>
      <c r="AC1196" s="69">
        <f>IF(Exts[[#This Row],[cTB68]]=DATE(2099,1,1), 0, Exts[[#This Row],[cTB68]]-$AA$8)</f>
        <v>0</v>
      </c>
      <c r="AD1196" s="70">
        <f t="shared" si="39"/>
        <v>1178</v>
      </c>
      <c r="AE1196" s="70"/>
      <c r="AF1196" s="70">
        <f>IF(Exts[[#This Row],[OID]], INDEX( Exts[], MATCH(Exts[[#This Row],[OID]],Exts[ID],0), MATCH("avgusers", Exts[#Headers],0) )+1, Exts[[#This Row],[avgusers]])</f>
        <v>0</v>
      </c>
      <c r="AG1196" s="70"/>
      <c r="AH1196" s="70"/>
      <c r="AI1196" s="70"/>
    </row>
    <row r="1197" spans="1:35" x14ac:dyDescent="0.35">
      <c r="A1197" s="72">
        <v>11608</v>
      </c>
      <c r="B1197" s="72" t="s">
        <v>2194</v>
      </c>
      <c r="C1197" s="72">
        <v>0</v>
      </c>
      <c r="D1197" s="72">
        <v>21</v>
      </c>
      <c r="E1197" s="68">
        <v>40574</v>
      </c>
      <c r="F1197" s="72">
        <v>1.5</v>
      </c>
      <c r="G1197" s="72">
        <v>3</v>
      </c>
      <c r="H1197" s="72">
        <v>0</v>
      </c>
      <c r="I1197" s="72">
        <v>1</v>
      </c>
      <c r="J1197" s="72" t="s">
        <v>14</v>
      </c>
      <c r="K1197" s="72">
        <v>85036</v>
      </c>
      <c r="L1197" s="72"/>
      <c r="M1197" s="72"/>
      <c r="N1197" s="68">
        <v>72686</v>
      </c>
      <c r="O1197" s="68">
        <v>72686</v>
      </c>
      <c r="P1197" s="68">
        <v>72686</v>
      </c>
      <c r="Q1197" s="68">
        <v>72686</v>
      </c>
      <c r="R1197" s="72" t="s">
        <v>5494</v>
      </c>
      <c r="S1197" s="72" t="s">
        <v>3058</v>
      </c>
      <c r="T1197" s="70">
        <f>IF(Exts[cTB52]=DATE(2099,1,1), 0, IF(Exts[minV]&gt;52, 1, 2))</f>
        <v>0</v>
      </c>
      <c r="U1197" s="69">
        <f t="shared" si="38"/>
        <v>0</v>
      </c>
      <c r="V1197" s="69">
        <f>IF(Exts[cTB60]=DATE(2099,1,1), 0, IF(Exts[minV]&gt;60.9, 1, 2))</f>
        <v>0</v>
      </c>
      <c r="W1197" s="70">
        <f>IF(Exts[cTB61-67]=DATE(2099,1,1), 0, IF(Exts[minV]&gt;67.9, 1, 2))</f>
        <v>0</v>
      </c>
      <c r="X1197" s="70">
        <f>IF( OR( Exts[cTB68]=DATE(2099,1,1), Exts[Mext]=0 ), 0, IF( OR( Exts[maxV]&lt;68, Exts[minV]&gt;68 ), 2, 3)  )</f>
        <v>0</v>
      </c>
      <c r="Y1197" s="71">
        <f>IF(SUBTOTAL(3,Exts[avgusers]),Exts[avgusers],0)</f>
        <v>0</v>
      </c>
      <c r="Z1197" s="69">
        <f ca="1">IF(SUBTOTAL(3,Exts[CurVersion]),TODAY()-Exts[CurVersion],0)</f>
        <v>3151</v>
      </c>
      <c r="AA1197" s="69">
        <f>IF(Exts[cTB52]=DATE(2099,1,1), 0, Exts[cTB52]-$AA$6)</f>
        <v>0</v>
      </c>
      <c r="AB1197" s="69">
        <f>IF(Exts[[#This Row],[cTB60]]=DATE(2099,1,1), 0, Exts[[#This Row],[cTB60]]-$AA$7)</f>
        <v>0</v>
      </c>
      <c r="AC1197" s="69">
        <f>IF(Exts[[#This Row],[cTB68]]=DATE(2099,1,1), 0, Exts[[#This Row],[cTB68]]-$AA$8)</f>
        <v>0</v>
      </c>
      <c r="AD1197" s="70">
        <f t="shared" si="39"/>
        <v>1179</v>
      </c>
      <c r="AE1197" s="70"/>
      <c r="AF1197" s="70">
        <f>IF(Exts[[#This Row],[OID]], INDEX( Exts[], MATCH(Exts[[#This Row],[OID]],Exts[ID],0), MATCH("avgusers", Exts[#Headers],0) )+1, Exts[[#This Row],[avgusers]])</f>
        <v>0</v>
      </c>
      <c r="AG1197" s="70"/>
      <c r="AH1197" s="70"/>
      <c r="AI1197" s="70"/>
    </row>
    <row r="1198" spans="1:35" x14ac:dyDescent="0.35">
      <c r="A1198" s="72">
        <v>12012</v>
      </c>
      <c r="B1198" s="72" t="s">
        <v>1949</v>
      </c>
      <c r="C1198" s="72">
        <v>0</v>
      </c>
      <c r="D1198" s="72">
        <v>22</v>
      </c>
      <c r="E1198" s="68">
        <v>40563</v>
      </c>
      <c r="F1198" s="72">
        <v>2</v>
      </c>
      <c r="G1198" s="72">
        <v>2</v>
      </c>
      <c r="H1198" s="72">
        <v>0</v>
      </c>
      <c r="I1198" s="72">
        <v>1</v>
      </c>
      <c r="J1198" s="72" t="s">
        <v>1950</v>
      </c>
      <c r="K1198" s="72">
        <v>4738126</v>
      </c>
      <c r="L1198" s="72"/>
      <c r="M1198" s="72"/>
      <c r="N1198" s="68">
        <v>72686</v>
      </c>
      <c r="O1198" s="68">
        <v>72686</v>
      </c>
      <c r="P1198" s="68">
        <v>72686</v>
      </c>
      <c r="Q1198" s="68">
        <v>72686</v>
      </c>
      <c r="R1198" s="72" t="s">
        <v>5503</v>
      </c>
      <c r="S1198" s="72" t="s">
        <v>3058</v>
      </c>
      <c r="T1198" s="70">
        <f>IF(Exts[cTB52]=DATE(2099,1,1), 0, IF(Exts[minV]&gt;52, 1, 2))</f>
        <v>0</v>
      </c>
      <c r="U1198" s="69">
        <f t="shared" si="38"/>
        <v>0</v>
      </c>
      <c r="V1198" s="69">
        <f>IF(Exts[cTB60]=DATE(2099,1,1), 0, IF(Exts[minV]&gt;60.9, 1, 2))</f>
        <v>0</v>
      </c>
      <c r="W1198" s="70">
        <f>IF(Exts[cTB61-67]=DATE(2099,1,1), 0, IF(Exts[minV]&gt;67.9, 1, 2))</f>
        <v>0</v>
      </c>
      <c r="X1198" s="70">
        <f>IF( OR( Exts[cTB68]=DATE(2099,1,1), Exts[Mext]=0 ), 0, IF( OR( Exts[maxV]&lt;68, Exts[minV]&gt;68 ), 2, 3)  )</f>
        <v>0</v>
      </c>
      <c r="Y1198" s="71">
        <f>IF(SUBTOTAL(3,Exts[avgusers]),Exts[avgusers],0)</f>
        <v>0</v>
      </c>
      <c r="Z1198" s="69">
        <f ca="1">IF(SUBTOTAL(3,Exts[CurVersion]),TODAY()-Exts[CurVersion],0)</f>
        <v>3162</v>
      </c>
      <c r="AA1198" s="69">
        <f>IF(Exts[cTB52]=DATE(2099,1,1), 0, Exts[cTB52]-$AA$6)</f>
        <v>0</v>
      </c>
      <c r="AB1198" s="69">
        <f>IF(Exts[[#This Row],[cTB60]]=DATE(2099,1,1), 0, Exts[[#This Row],[cTB60]]-$AA$7)</f>
        <v>0</v>
      </c>
      <c r="AC1198" s="69">
        <f>IF(Exts[[#This Row],[cTB68]]=DATE(2099,1,1), 0, Exts[[#This Row],[cTB68]]-$AA$8)</f>
        <v>0</v>
      </c>
      <c r="AD1198" s="70">
        <f t="shared" si="39"/>
        <v>1180</v>
      </c>
      <c r="AE1198" s="70"/>
      <c r="AF1198" s="70">
        <f>IF(Exts[[#This Row],[OID]], INDEX( Exts[], MATCH(Exts[[#This Row],[OID]],Exts[ID],0), MATCH("avgusers", Exts[#Headers],0) )+1, Exts[[#This Row],[avgusers]])</f>
        <v>0</v>
      </c>
      <c r="AG1198" s="70"/>
      <c r="AH1198" s="70"/>
      <c r="AI1198" s="70"/>
    </row>
    <row r="1199" spans="1:35" x14ac:dyDescent="0.35">
      <c r="A1199" s="72">
        <v>12025</v>
      </c>
      <c r="B1199" s="72" t="s">
        <v>1746</v>
      </c>
      <c r="C1199" s="72">
        <v>0</v>
      </c>
      <c r="D1199" s="72">
        <v>30</v>
      </c>
      <c r="E1199" s="68">
        <v>40268</v>
      </c>
      <c r="F1199" s="72">
        <v>3</v>
      </c>
      <c r="G1199" s="72">
        <v>3</v>
      </c>
      <c r="H1199" s="72">
        <v>0</v>
      </c>
      <c r="I1199" s="72">
        <v>1</v>
      </c>
      <c r="J1199" s="72" t="s">
        <v>1747</v>
      </c>
      <c r="K1199" s="72">
        <v>5133025</v>
      </c>
      <c r="L1199" s="72"/>
      <c r="M1199" s="72"/>
      <c r="N1199" s="68">
        <v>72686</v>
      </c>
      <c r="O1199" s="68">
        <v>72686</v>
      </c>
      <c r="P1199" s="68">
        <v>72686</v>
      </c>
      <c r="Q1199" s="68">
        <v>72686</v>
      </c>
      <c r="R1199" s="72" t="s">
        <v>5506</v>
      </c>
      <c r="S1199" s="72" t="s">
        <v>5507</v>
      </c>
      <c r="T1199" s="70">
        <f>IF(Exts[cTB52]=DATE(2099,1,1), 0, IF(Exts[minV]&gt;52, 1, 2))</f>
        <v>0</v>
      </c>
      <c r="U1199" s="69">
        <f t="shared" si="38"/>
        <v>0</v>
      </c>
      <c r="V1199" s="69">
        <f>IF(Exts[cTB60]=DATE(2099,1,1), 0, IF(Exts[minV]&gt;60.9, 1, 2))</f>
        <v>0</v>
      </c>
      <c r="W1199" s="70">
        <f>IF(Exts[cTB61-67]=DATE(2099,1,1), 0, IF(Exts[minV]&gt;67.9, 1, 2))</f>
        <v>0</v>
      </c>
      <c r="X1199" s="70">
        <f>IF( OR( Exts[cTB68]=DATE(2099,1,1), Exts[Mext]=0 ), 0, IF( OR( Exts[maxV]&lt;68, Exts[minV]&gt;68 ), 2, 3)  )</f>
        <v>0</v>
      </c>
      <c r="Y1199" s="71">
        <f>IF(SUBTOTAL(3,Exts[avgusers]),Exts[avgusers],0)</f>
        <v>0</v>
      </c>
      <c r="Z1199" s="69">
        <f ca="1">IF(SUBTOTAL(3,Exts[CurVersion]),TODAY()-Exts[CurVersion],0)</f>
        <v>3457</v>
      </c>
      <c r="AA1199" s="69">
        <f>IF(Exts[cTB52]=DATE(2099,1,1), 0, Exts[cTB52]-$AA$6)</f>
        <v>0</v>
      </c>
      <c r="AB1199" s="69">
        <f>IF(Exts[[#This Row],[cTB60]]=DATE(2099,1,1), 0, Exts[[#This Row],[cTB60]]-$AA$7)</f>
        <v>0</v>
      </c>
      <c r="AC1199" s="69">
        <f>IF(Exts[[#This Row],[cTB68]]=DATE(2099,1,1), 0, Exts[[#This Row],[cTB68]]-$AA$8)</f>
        <v>0</v>
      </c>
      <c r="AD1199" s="70">
        <f t="shared" si="39"/>
        <v>1181</v>
      </c>
      <c r="AE1199" s="70"/>
      <c r="AF1199" s="70">
        <f>IF(Exts[[#This Row],[OID]], INDEX( Exts[], MATCH(Exts[[#This Row],[OID]],Exts[ID],0), MATCH("avgusers", Exts[#Headers],0) )+1, Exts[[#This Row],[avgusers]])</f>
        <v>0</v>
      </c>
      <c r="AG1199" s="70"/>
      <c r="AH1199" s="70"/>
      <c r="AI1199" s="70"/>
    </row>
    <row r="1200" spans="1:35" x14ac:dyDescent="0.35">
      <c r="A1200" s="72">
        <v>12114</v>
      </c>
      <c r="B1200" s="72" t="s">
        <v>2087</v>
      </c>
      <c r="C1200" s="72">
        <v>0</v>
      </c>
      <c r="D1200" s="72">
        <v>21</v>
      </c>
      <c r="E1200" s="68">
        <v>40765</v>
      </c>
      <c r="F1200" s="72">
        <v>3</v>
      </c>
      <c r="G1200" s="72">
        <v>5</v>
      </c>
      <c r="H1200" s="72">
        <v>0</v>
      </c>
      <c r="I1200" s="72">
        <v>1</v>
      </c>
      <c r="J1200" s="72" t="s">
        <v>1711</v>
      </c>
      <c r="K1200" s="72">
        <v>4742384</v>
      </c>
      <c r="L1200" s="72"/>
      <c r="M1200" s="72"/>
      <c r="N1200" s="68">
        <v>72686</v>
      </c>
      <c r="O1200" s="68">
        <v>72686</v>
      </c>
      <c r="P1200" s="68">
        <v>72686</v>
      </c>
      <c r="Q1200" s="68">
        <v>72686</v>
      </c>
      <c r="R1200" s="72" t="s">
        <v>5508</v>
      </c>
      <c r="S1200" s="72" t="s">
        <v>5509</v>
      </c>
      <c r="T1200" s="70">
        <f>IF(Exts[cTB52]=DATE(2099,1,1), 0, IF(Exts[minV]&gt;52, 1, 2))</f>
        <v>0</v>
      </c>
      <c r="U1200" s="69">
        <f t="shared" si="38"/>
        <v>0</v>
      </c>
      <c r="V1200" s="69">
        <f>IF(Exts[cTB60]=DATE(2099,1,1), 0, IF(Exts[minV]&gt;60.9, 1, 2))</f>
        <v>0</v>
      </c>
      <c r="W1200" s="70">
        <f>IF(Exts[cTB61-67]=DATE(2099,1,1), 0, IF(Exts[minV]&gt;67.9, 1, 2))</f>
        <v>0</v>
      </c>
      <c r="X1200" s="70">
        <f>IF( OR( Exts[cTB68]=DATE(2099,1,1), Exts[Mext]=0 ), 0, IF( OR( Exts[maxV]&lt;68, Exts[minV]&gt;68 ), 2, 3)  )</f>
        <v>0</v>
      </c>
      <c r="Y1200" s="71">
        <f>IF(SUBTOTAL(3,Exts[avgusers]),Exts[avgusers],0)</f>
        <v>0</v>
      </c>
      <c r="Z1200" s="69">
        <f ca="1">IF(SUBTOTAL(3,Exts[CurVersion]),TODAY()-Exts[CurVersion],0)</f>
        <v>2960</v>
      </c>
      <c r="AA1200" s="69">
        <f>IF(Exts[cTB52]=DATE(2099,1,1), 0, Exts[cTB52]-$AA$6)</f>
        <v>0</v>
      </c>
      <c r="AB1200" s="69">
        <f>IF(Exts[[#This Row],[cTB60]]=DATE(2099,1,1), 0, Exts[[#This Row],[cTB60]]-$AA$7)</f>
        <v>0</v>
      </c>
      <c r="AC1200" s="69">
        <f>IF(Exts[[#This Row],[cTB68]]=DATE(2099,1,1), 0, Exts[[#This Row],[cTB68]]-$AA$8)</f>
        <v>0</v>
      </c>
      <c r="AD1200" s="70">
        <f t="shared" si="39"/>
        <v>1182</v>
      </c>
      <c r="AE1200" s="70"/>
      <c r="AF1200" s="70">
        <f>IF(Exts[[#This Row],[OID]], INDEX( Exts[], MATCH(Exts[[#This Row],[OID]],Exts[ID],0), MATCH("avgusers", Exts[#Headers],0) )+1, Exts[[#This Row],[avgusers]])</f>
        <v>0</v>
      </c>
      <c r="AG1200" s="70"/>
      <c r="AH1200" s="70"/>
      <c r="AI1200" s="70"/>
    </row>
    <row r="1201" spans="1:35" x14ac:dyDescent="0.35">
      <c r="A1201" s="72">
        <v>12215</v>
      </c>
      <c r="B1201" s="72" t="s">
        <v>1750</v>
      </c>
      <c r="C1201" s="72">
        <v>0</v>
      </c>
      <c r="D1201" s="72">
        <v>29</v>
      </c>
      <c r="E1201" s="68">
        <v>41000</v>
      </c>
      <c r="F1201" s="72">
        <v>0.3</v>
      </c>
      <c r="G1201" s="72">
        <v>56</v>
      </c>
      <c r="H1201" s="72">
        <v>0</v>
      </c>
      <c r="I1201" s="72">
        <v>1</v>
      </c>
      <c r="J1201" s="72" t="s">
        <v>1338</v>
      </c>
      <c r="K1201" s="72">
        <v>754071</v>
      </c>
      <c r="L1201" s="72"/>
      <c r="M1201" s="72"/>
      <c r="N1201" s="68">
        <v>40997</v>
      </c>
      <c r="O1201" s="68">
        <v>72686</v>
      </c>
      <c r="P1201" s="68">
        <v>72686</v>
      </c>
      <c r="Q1201" s="68">
        <v>72686</v>
      </c>
      <c r="R1201" s="72" t="s">
        <v>5510</v>
      </c>
      <c r="S1201" s="72" t="s">
        <v>3058</v>
      </c>
      <c r="T1201" s="70">
        <f>IF(Exts[cTB52]=DATE(2099,1,1), 0, IF(Exts[minV]&gt;52, 1, 2))</f>
        <v>2</v>
      </c>
      <c r="U1201" s="69">
        <f t="shared" si="38"/>
        <v>0</v>
      </c>
      <c r="V1201" s="69">
        <f>IF(Exts[cTB60]=DATE(2099,1,1), 0, IF(Exts[minV]&gt;60.9, 1, 2))</f>
        <v>0</v>
      </c>
      <c r="W1201" s="70">
        <f>IF(Exts[cTB61-67]=DATE(2099,1,1), 0, IF(Exts[minV]&gt;67.9, 1, 2))</f>
        <v>0</v>
      </c>
      <c r="X1201" s="70">
        <f>IF( OR( Exts[cTB68]=DATE(2099,1,1), Exts[Mext]=0 ), 0, IF( OR( Exts[maxV]&lt;68, Exts[minV]&gt;68 ), 2, 3)  )</f>
        <v>0</v>
      </c>
      <c r="Y1201" s="71">
        <f>IF(SUBTOTAL(3,Exts[avgusers]),Exts[avgusers],0)</f>
        <v>0</v>
      </c>
      <c r="Z1201" s="69">
        <f ca="1">IF(SUBTOTAL(3,Exts[CurVersion]),TODAY()-Exts[CurVersion],0)</f>
        <v>2725</v>
      </c>
      <c r="AA1201" s="69">
        <f>IF(Exts[cTB52]=DATE(2099,1,1), 0, Exts[cTB52]-$AA$6)</f>
        <v>-1801</v>
      </c>
      <c r="AB1201" s="69">
        <f>IF(Exts[[#This Row],[cTB60]]=DATE(2099,1,1), 0, Exts[[#This Row],[cTB60]]-$AA$7)</f>
        <v>0</v>
      </c>
      <c r="AC1201" s="69">
        <f>IF(Exts[[#This Row],[cTB68]]=DATE(2099,1,1), 0, Exts[[#This Row],[cTB68]]-$AA$8)</f>
        <v>0</v>
      </c>
      <c r="AD1201" s="70">
        <f t="shared" si="39"/>
        <v>1183</v>
      </c>
      <c r="AE1201" s="70"/>
      <c r="AF1201" s="70">
        <f>IF(Exts[[#This Row],[OID]], INDEX( Exts[], MATCH(Exts[[#This Row],[OID]],Exts[ID],0), MATCH("avgusers", Exts[#Headers],0) )+1, Exts[[#This Row],[avgusers]])</f>
        <v>0</v>
      </c>
      <c r="AG1201" s="70"/>
      <c r="AH1201" s="70"/>
      <c r="AI1201" s="70"/>
    </row>
    <row r="1202" spans="1:35" x14ac:dyDescent="0.35">
      <c r="A1202" s="72">
        <v>12422</v>
      </c>
      <c r="B1202" s="72" t="s">
        <v>1908</v>
      </c>
      <c r="C1202" s="72">
        <v>0</v>
      </c>
      <c r="D1202" s="72">
        <v>23</v>
      </c>
      <c r="E1202" s="68">
        <v>40587</v>
      </c>
      <c r="F1202" s="72">
        <v>1</v>
      </c>
      <c r="G1202" s="72">
        <v>3.1</v>
      </c>
      <c r="H1202" s="72">
        <v>0</v>
      </c>
      <c r="I1202" s="72">
        <v>1</v>
      </c>
      <c r="J1202" s="72" t="s">
        <v>2246</v>
      </c>
      <c r="K1202" s="72">
        <v>4766685</v>
      </c>
      <c r="L1202" s="72"/>
      <c r="M1202" s="72"/>
      <c r="N1202" s="68">
        <v>72686</v>
      </c>
      <c r="O1202" s="68">
        <v>72686</v>
      </c>
      <c r="P1202" s="68">
        <v>72686</v>
      </c>
      <c r="Q1202" s="68">
        <v>72686</v>
      </c>
      <c r="R1202" s="72" t="s">
        <v>5512</v>
      </c>
      <c r="S1202" s="72" t="s">
        <v>3058</v>
      </c>
      <c r="T1202" s="70">
        <f>IF(Exts[cTB52]=DATE(2099,1,1), 0, IF(Exts[minV]&gt;52, 1, 2))</f>
        <v>0</v>
      </c>
      <c r="U1202" s="69">
        <f t="shared" si="38"/>
        <v>0</v>
      </c>
      <c r="V1202" s="69">
        <f>IF(Exts[cTB60]=DATE(2099,1,1), 0, IF(Exts[minV]&gt;60.9, 1, 2))</f>
        <v>0</v>
      </c>
      <c r="W1202" s="70">
        <f>IF(Exts[cTB61-67]=DATE(2099,1,1), 0, IF(Exts[minV]&gt;67.9, 1, 2))</f>
        <v>0</v>
      </c>
      <c r="X1202" s="70">
        <f>IF( OR( Exts[cTB68]=DATE(2099,1,1), Exts[Mext]=0 ), 0, IF( OR( Exts[maxV]&lt;68, Exts[minV]&gt;68 ), 2, 3)  )</f>
        <v>0</v>
      </c>
      <c r="Y1202" s="71">
        <f>IF(SUBTOTAL(3,Exts[avgusers]),Exts[avgusers],0)</f>
        <v>0</v>
      </c>
      <c r="Z1202" s="69">
        <f ca="1">IF(SUBTOTAL(3,Exts[CurVersion]),TODAY()-Exts[CurVersion],0)</f>
        <v>3138</v>
      </c>
      <c r="AA1202" s="69">
        <f>IF(Exts[cTB52]=DATE(2099,1,1), 0, Exts[cTB52]-$AA$6)</f>
        <v>0</v>
      </c>
      <c r="AB1202" s="69">
        <f>IF(Exts[[#This Row],[cTB60]]=DATE(2099,1,1), 0, Exts[[#This Row],[cTB60]]-$AA$7)</f>
        <v>0</v>
      </c>
      <c r="AC1202" s="69">
        <f>IF(Exts[[#This Row],[cTB68]]=DATE(2099,1,1), 0, Exts[[#This Row],[cTB68]]-$AA$8)</f>
        <v>0</v>
      </c>
      <c r="AD1202" s="70">
        <f t="shared" si="39"/>
        <v>1184</v>
      </c>
      <c r="AE1202" s="70"/>
      <c r="AF1202" s="70">
        <f>IF(Exts[[#This Row],[OID]], INDEX( Exts[], MATCH(Exts[[#This Row],[OID]],Exts[ID],0), MATCH("avgusers", Exts[#Headers],0) )+1, Exts[[#This Row],[avgusers]])</f>
        <v>0</v>
      </c>
      <c r="AG1202" s="70"/>
      <c r="AH1202" s="70"/>
      <c r="AI1202" s="70"/>
    </row>
    <row r="1203" spans="1:35" x14ac:dyDescent="0.35">
      <c r="A1203" s="72">
        <v>12873</v>
      </c>
      <c r="B1203" s="72" t="s">
        <v>1780</v>
      </c>
      <c r="C1203" s="72">
        <v>0</v>
      </c>
      <c r="D1203" s="72">
        <v>27</v>
      </c>
      <c r="E1203" s="68">
        <v>40056</v>
      </c>
      <c r="F1203" s="72">
        <v>1.5</v>
      </c>
      <c r="G1203" s="72">
        <v>2</v>
      </c>
      <c r="H1203" s="72">
        <v>0</v>
      </c>
      <c r="I1203" s="72">
        <v>1</v>
      </c>
      <c r="J1203" s="72" t="s">
        <v>1781</v>
      </c>
      <c r="K1203" s="72">
        <v>4643056</v>
      </c>
      <c r="L1203" s="72"/>
      <c r="M1203" s="72"/>
      <c r="N1203" s="68">
        <v>72686</v>
      </c>
      <c r="O1203" s="68">
        <v>72686</v>
      </c>
      <c r="P1203" s="68">
        <v>72686</v>
      </c>
      <c r="Q1203" s="68">
        <v>72686</v>
      </c>
      <c r="R1203" s="72" t="s">
        <v>5522</v>
      </c>
      <c r="S1203" s="72" t="s">
        <v>3058</v>
      </c>
      <c r="T1203" s="70">
        <f>IF(Exts[cTB52]=DATE(2099,1,1), 0, IF(Exts[minV]&gt;52, 1, 2))</f>
        <v>0</v>
      </c>
      <c r="U1203" s="69">
        <f t="shared" si="38"/>
        <v>0</v>
      </c>
      <c r="V1203" s="69">
        <f>IF(Exts[cTB60]=DATE(2099,1,1), 0, IF(Exts[minV]&gt;60.9, 1, 2))</f>
        <v>0</v>
      </c>
      <c r="W1203" s="70">
        <f>IF(Exts[cTB61-67]=DATE(2099,1,1), 0, IF(Exts[minV]&gt;67.9, 1, 2))</f>
        <v>0</v>
      </c>
      <c r="X1203" s="70">
        <f>IF( OR( Exts[cTB68]=DATE(2099,1,1), Exts[Mext]=0 ), 0, IF( OR( Exts[maxV]&lt;68, Exts[minV]&gt;68 ), 2, 3)  )</f>
        <v>0</v>
      </c>
      <c r="Y1203" s="71">
        <f>IF(SUBTOTAL(3,Exts[avgusers]),Exts[avgusers],0)</f>
        <v>0</v>
      </c>
      <c r="Z1203" s="69">
        <f ca="1">IF(SUBTOTAL(3,Exts[CurVersion]),TODAY()-Exts[CurVersion],0)</f>
        <v>3669</v>
      </c>
      <c r="AA1203" s="69">
        <f>IF(Exts[cTB52]=DATE(2099,1,1), 0, Exts[cTB52]-$AA$6)</f>
        <v>0</v>
      </c>
      <c r="AB1203" s="69">
        <f>IF(Exts[[#This Row],[cTB60]]=DATE(2099,1,1), 0, Exts[[#This Row],[cTB60]]-$AA$7)</f>
        <v>0</v>
      </c>
      <c r="AC1203" s="69">
        <f>IF(Exts[[#This Row],[cTB68]]=DATE(2099,1,1), 0, Exts[[#This Row],[cTB68]]-$AA$8)</f>
        <v>0</v>
      </c>
      <c r="AD1203" s="70">
        <f t="shared" si="39"/>
        <v>1185</v>
      </c>
      <c r="AE1203" s="70"/>
      <c r="AF1203" s="70">
        <f>IF(Exts[[#This Row],[OID]], INDEX( Exts[], MATCH(Exts[[#This Row],[OID]],Exts[ID],0), MATCH("avgusers", Exts[#Headers],0) )+1, Exts[[#This Row],[avgusers]])</f>
        <v>0</v>
      </c>
      <c r="AG1203" s="70"/>
      <c r="AH1203" s="70"/>
      <c r="AI1203" s="70"/>
    </row>
    <row r="1204" spans="1:35" x14ac:dyDescent="0.35">
      <c r="A1204" s="72">
        <v>13536</v>
      </c>
      <c r="B1204" s="72" t="s">
        <v>1740</v>
      </c>
      <c r="C1204" s="72">
        <v>0</v>
      </c>
      <c r="D1204" s="72">
        <v>33</v>
      </c>
      <c r="E1204" s="68">
        <v>40329</v>
      </c>
      <c r="F1204" s="72">
        <v>2</v>
      </c>
      <c r="G1204" s="72">
        <v>3.2</v>
      </c>
      <c r="H1204" s="72">
        <v>0</v>
      </c>
      <c r="I1204" s="72">
        <v>1</v>
      </c>
      <c r="J1204" s="72" t="s">
        <v>1741</v>
      </c>
      <c r="K1204" s="72">
        <v>2799376</v>
      </c>
      <c r="L1204" s="72"/>
      <c r="M1204" s="72"/>
      <c r="N1204" s="68">
        <v>72686</v>
      </c>
      <c r="O1204" s="68">
        <v>72686</v>
      </c>
      <c r="P1204" s="68">
        <v>72686</v>
      </c>
      <c r="Q1204" s="68">
        <v>72686</v>
      </c>
      <c r="R1204" s="72" t="s">
        <v>5531</v>
      </c>
      <c r="S1204" s="72" t="s">
        <v>3058</v>
      </c>
      <c r="T1204" s="70">
        <f>IF(Exts[cTB52]=DATE(2099,1,1), 0, IF(Exts[minV]&gt;52, 1, 2))</f>
        <v>0</v>
      </c>
      <c r="U1204" s="69">
        <f t="shared" si="38"/>
        <v>0</v>
      </c>
      <c r="V1204" s="69">
        <f>IF(Exts[cTB60]=DATE(2099,1,1), 0, IF(Exts[minV]&gt;60.9, 1, 2))</f>
        <v>0</v>
      </c>
      <c r="W1204" s="70">
        <f>IF(Exts[cTB61-67]=DATE(2099,1,1), 0, IF(Exts[minV]&gt;67.9, 1, 2))</f>
        <v>0</v>
      </c>
      <c r="X1204" s="70">
        <f>IF( OR( Exts[cTB68]=DATE(2099,1,1), Exts[Mext]=0 ), 0, IF( OR( Exts[maxV]&lt;68, Exts[minV]&gt;68 ), 2, 3)  )</f>
        <v>0</v>
      </c>
      <c r="Y1204" s="71">
        <f>IF(SUBTOTAL(3,Exts[avgusers]),Exts[avgusers],0)</f>
        <v>0</v>
      </c>
      <c r="Z1204" s="69">
        <f ca="1">IF(SUBTOTAL(3,Exts[CurVersion]),TODAY()-Exts[CurVersion],0)</f>
        <v>3396</v>
      </c>
      <c r="AA1204" s="69">
        <f>IF(Exts[cTB52]=DATE(2099,1,1), 0, Exts[cTB52]-$AA$6)</f>
        <v>0</v>
      </c>
      <c r="AB1204" s="69">
        <f>IF(Exts[[#This Row],[cTB60]]=DATE(2099,1,1), 0, Exts[[#This Row],[cTB60]]-$AA$7)</f>
        <v>0</v>
      </c>
      <c r="AC1204" s="69">
        <f>IF(Exts[[#This Row],[cTB68]]=DATE(2099,1,1), 0, Exts[[#This Row],[cTB68]]-$AA$8)</f>
        <v>0</v>
      </c>
      <c r="AD1204" s="70">
        <f t="shared" si="39"/>
        <v>1186</v>
      </c>
      <c r="AE1204" s="70"/>
      <c r="AF1204" s="70">
        <f>IF(Exts[[#This Row],[OID]], INDEX( Exts[], MATCH(Exts[[#This Row],[OID]],Exts[ID],0), MATCH("avgusers", Exts[#Headers],0) )+1, Exts[[#This Row],[avgusers]])</f>
        <v>0</v>
      </c>
      <c r="AG1204" s="70"/>
      <c r="AH1204" s="70"/>
      <c r="AI1204" s="70"/>
    </row>
    <row r="1205" spans="1:35" x14ac:dyDescent="0.35">
      <c r="A1205" s="72">
        <v>13565</v>
      </c>
      <c r="B1205" s="72" t="s">
        <v>2064</v>
      </c>
      <c r="C1205" s="72">
        <v>0</v>
      </c>
      <c r="D1205" s="72">
        <v>21</v>
      </c>
      <c r="E1205" s="68">
        <v>40588</v>
      </c>
      <c r="F1205" s="72">
        <v>3</v>
      </c>
      <c r="G1205" s="72">
        <v>3</v>
      </c>
      <c r="H1205" s="72">
        <v>0</v>
      </c>
      <c r="I1205" s="72">
        <v>1</v>
      </c>
      <c r="J1205" s="72" t="s">
        <v>1833</v>
      </c>
      <c r="K1205" s="72">
        <v>346935</v>
      </c>
      <c r="L1205" s="72"/>
      <c r="M1205" s="72"/>
      <c r="N1205" s="68">
        <v>72686</v>
      </c>
      <c r="O1205" s="68">
        <v>72686</v>
      </c>
      <c r="P1205" s="68">
        <v>72686</v>
      </c>
      <c r="Q1205" s="68">
        <v>72686</v>
      </c>
      <c r="R1205" s="72" t="s">
        <v>5534</v>
      </c>
      <c r="S1205" s="72" t="s">
        <v>3058</v>
      </c>
      <c r="T1205" s="70">
        <f>IF(Exts[cTB52]=DATE(2099,1,1), 0, IF(Exts[minV]&gt;52, 1, 2))</f>
        <v>0</v>
      </c>
      <c r="U1205" s="69">
        <f t="shared" si="38"/>
        <v>0</v>
      </c>
      <c r="V1205" s="69">
        <f>IF(Exts[cTB60]=DATE(2099,1,1), 0, IF(Exts[minV]&gt;60.9, 1, 2))</f>
        <v>0</v>
      </c>
      <c r="W1205" s="70">
        <f>IF(Exts[cTB61-67]=DATE(2099,1,1), 0, IF(Exts[minV]&gt;67.9, 1, 2))</f>
        <v>0</v>
      </c>
      <c r="X1205" s="70">
        <f>IF( OR( Exts[cTB68]=DATE(2099,1,1), Exts[Mext]=0 ), 0, IF( OR( Exts[maxV]&lt;68, Exts[minV]&gt;68 ), 2, 3)  )</f>
        <v>0</v>
      </c>
      <c r="Y1205" s="71">
        <f>IF(SUBTOTAL(3,Exts[avgusers]),Exts[avgusers],0)</f>
        <v>0</v>
      </c>
      <c r="Z1205" s="69">
        <f ca="1">IF(SUBTOTAL(3,Exts[CurVersion]),TODAY()-Exts[CurVersion],0)</f>
        <v>3137</v>
      </c>
      <c r="AA1205" s="69">
        <f>IF(Exts[cTB52]=DATE(2099,1,1), 0, Exts[cTB52]-$AA$6)</f>
        <v>0</v>
      </c>
      <c r="AB1205" s="69">
        <f>IF(Exts[[#This Row],[cTB60]]=DATE(2099,1,1), 0, Exts[[#This Row],[cTB60]]-$AA$7)</f>
        <v>0</v>
      </c>
      <c r="AC1205" s="69">
        <f>IF(Exts[[#This Row],[cTB68]]=DATE(2099,1,1), 0, Exts[[#This Row],[cTB68]]-$AA$8)</f>
        <v>0</v>
      </c>
      <c r="AD1205" s="70">
        <f t="shared" si="39"/>
        <v>1187</v>
      </c>
      <c r="AE1205" s="70"/>
      <c r="AF1205" s="70">
        <f>IF(Exts[[#This Row],[OID]], INDEX( Exts[], MATCH(Exts[[#This Row],[OID]],Exts[ID],0), MATCH("avgusers", Exts[#Headers],0) )+1, Exts[[#This Row],[avgusers]])</f>
        <v>0</v>
      </c>
      <c r="AG1205" s="70"/>
      <c r="AH1205" s="70"/>
      <c r="AI1205" s="70"/>
    </row>
    <row r="1206" spans="1:35" x14ac:dyDescent="0.35">
      <c r="A1206" s="72">
        <v>13653</v>
      </c>
      <c r="B1206" s="72" t="s">
        <v>1875</v>
      </c>
      <c r="C1206" s="72">
        <v>0</v>
      </c>
      <c r="D1206" s="72">
        <v>23</v>
      </c>
      <c r="E1206" s="68">
        <v>41431</v>
      </c>
      <c r="F1206" s="72">
        <v>17</v>
      </c>
      <c r="G1206" s="72">
        <v>17</v>
      </c>
      <c r="H1206" s="72">
        <v>0</v>
      </c>
      <c r="I1206" s="72">
        <v>1</v>
      </c>
      <c r="J1206" s="72" t="s">
        <v>2246</v>
      </c>
      <c r="K1206" s="72">
        <v>2380</v>
      </c>
      <c r="L1206" s="72"/>
      <c r="M1206" s="72"/>
      <c r="N1206" s="68">
        <v>72686</v>
      </c>
      <c r="O1206" s="68">
        <v>72686</v>
      </c>
      <c r="P1206" s="68">
        <v>72686</v>
      </c>
      <c r="Q1206" s="68">
        <v>72686</v>
      </c>
      <c r="R1206" s="72" t="s">
        <v>5537</v>
      </c>
      <c r="S1206" s="72" t="s">
        <v>5538</v>
      </c>
      <c r="T1206" s="70">
        <f>IF(Exts[cTB52]=DATE(2099,1,1), 0, IF(Exts[minV]&gt;52, 1, 2))</f>
        <v>0</v>
      </c>
      <c r="U1206" s="69">
        <f t="shared" si="38"/>
        <v>0</v>
      </c>
      <c r="V1206" s="69">
        <f>IF(Exts[cTB60]=DATE(2099,1,1), 0, IF(Exts[minV]&gt;60.9, 1, 2))</f>
        <v>0</v>
      </c>
      <c r="W1206" s="70">
        <f>IF(Exts[cTB61-67]=DATE(2099,1,1), 0, IF(Exts[minV]&gt;67.9, 1, 2))</f>
        <v>0</v>
      </c>
      <c r="X1206" s="70">
        <f>IF( OR( Exts[cTB68]=DATE(2099,1,1), Exts[Mext]=0 ), 0, IF( OR( Exts[maxV]&lt;68, Exts[minV]&gt;68 ), 2, 3)  )</f>
        <v>0</v>
      </c>
      <c r="Y1206" s="71">
        <f>IF(SUBTOTAL(3,Exts[avgusers]),Exts[avgusers],0)</f>
        <v>0</v>
      </c>
      <c r="Z1206" s="69">
        <f ca="1">IF(SUBTOTAL(3,Exts[CurVersion]),TODAY()-Exts[CurVersion],0)</f>
        <v>2294</v>
      </c>
      <c r="AA1206" s="69">
        <f>IF(Exts[cTB52]=DATE(2099,1,1), 0, Exts[cTB52]-$AA$6)</f>
        <v>0</v>
      </c>
      <c r="AB1206" s="69">
        <f>IF(Exts[[#This Row],[cTB60]]=DATE(2099,1,1), 0, Exts[[#This Row],[cTB60]]-$AA$7)</f>
        <v>0</v>
      </c>
      <c r="AC1206" s="69">
        <f>IF(Exts[[#This Row],[cTB68]]=DATE(2099,1,1), 0, Exts[[#This Row],[cTB68]]-$AA$8)</f>
        <v>0</v>
      </c>
      <c r="AD1206" s="70">
        <f t="shared" si="39"/>
        <v>1188</v>
      </c>
      <c r="AE1206" s="70"/>
      <c r="AF1206" s="70">
        <f>IF(Exts[[#This Row],[OID]], INDEX( Exts[], MATCH(Exts[[#This Row],[OID]],Exts[ID],0), MATCH("avgusers", Exts[#Headers],0) )+1, Exts[[#This Row],[avgusers]])</f>
        <v>0</v>
      </c>
      <c r="AG1206" s="70"/>
      <c r="AH1206" s="70"/>
      <c r="AI1206" s="70"/>
    </row>
    <row r="1207" spans="1:35" x14ac:dyDescent="0.35">
      <c r="A1207" s="72">
        <v>14296</v>
      </c>
      <c r="B1207" s="72" t="s">
        <v>1849</v>
      </c>
      <c r="C1207" s="72">
        <v>0</v>
      </c>
      <c r="D1207" s="72">
        <v>24</v>
      </c>
      <c r="E1207" s="68">
        <v>40275</v>
      </c>
      <c r="F1207" s="72">
        <v>2</v>
      </c>
      <c r="G1207" s="72">
        <v>3.3</v>
      </c>
      <c r="H1207" s="72">
        <v>0</v>
      </c>
      <c r="I1207" s="72">
        <v>1</v>
      </c>
      <c r="J1207" s="72" t="s">
        <v>1850</v>
      </c>
      <c r="K1207" s="72">
        <v>4880487</v>
      </c>
      <c r="L1207" s="72"/>
      <c r="M1207" s="72"/>
      <c r="N1207" s="68">
        <v>72686</v>
      </c>
      <c r="O1207" s="68">
        <v>72686</v>
      </c>
      <c r="P1207" s="68">
        <v>72686</v>
      </c>
      <c r="Q1207" s="68">
        <v>72686</v>
      </c>
      <c r="R1207" s="72" t="s">
        <v>5542</v>
      </c>
      <c r="S1207" s="72" t="s">
        <v>3058</v>
      </c>
      <c r="T1207" s="70">
        <f>IF(Exts[cTB52]=DATE(2099,1,1), 0, IF(Exts[minV]&gt;52, 1, 2))</f>
        <v>0</v>
      </c>
      <c r="U1207" s="69">
        <f t="shared" si="38"/>
        <v>0</v>
      </c>
      <c r="V1207" s="69">
        <f>IF(Exts[cTB60]=DATE(2099,1,1), 0, IF(Exts[minV]&gt;60.9, 1, 2))</f>
        <v>0</v>
      </c>
      <c r="W1207" s="70">
        <f>IF(Exts[cTB61-67]=DATE(2099,1,1), 0, IF(Exts[minV]&gt;67.9, 1, 2))</f>
        <v>0</v>
      </c>
      <c r="X1207" s="70">
        <f>IF( OR( Exts[cTB68]=DATE(2099,1,1), Exts[Mext]=0 ), 0, IF( OR( Exts[maxV]&lt;68, Exts[minV]&gt;68 ), 2, 3)  )</f>
        <v>0</v>
      </c>
      <c r="Y1207" s="71">
        <f>IF(SUBTOTAL(3,Exts[avgusers]),Exts[avgusers],0)</f>
        <v>0</v>
      </c>
      <c r="Z1207" s="69">
        <f ca="1">IF(SUBTOTAL(3,Exts[CurVersion]),TODAY()-Exts[CurVersion],0)</f>
        <v>3450</v>
      </c>
      <c r="AA1207" s="69">
        <f>IF(Exts[cTB52]=DATE(2099,1,1), 0, Exts[cTB52]-$AA$6)</f>
        <v>0</v>
      </c>
      <c r="AB1207" s="69">
        <f>IF(Exts[[#This Row],[cTB60]]=DATE(2099,1,1), 0, Exts[[#This Row],[cTB60]]-$AA$7)</f>
        <v>0</v>
      </c>
      <c r="AC1207" s="69">
        <f>IF(Exts[[#This Row],[cTB68]]=DATE(2099,1,1), 0, Exts[[#This Row],[cTB68]]-$AA$8)</f>
        <v>0</v>
      </c>
      <c r="AD1207" s="70">
        <f t="shared" si="39"/>
        <v>1189</v>
      </c>
      <c r="AE1207" s="70"/>
      <c r="AF1207" s="70">
        <f>IF(Exts[[#This Row],[OID]], INDEX( Exts[], MATCH(Exts[[#This Row],[OID]],Exts[ID],0), MATCH("avgusers", Exts[#Headers],0) )+1, Exts[[#This Row],[avgusers]])</f>
        <v>0</v>
      </c>
      <c r="AG1207" s="70"/>
      <c r="AH1207" s="70"/>
      <c r="AI1207" s="70"/>
    </row>
    <row r="1208" spans="1:35" x14ac:dyDescent="0.35">
      <c r="A1208" s="72">
        <v>14661</v>
      </c>
      <c r="B1208" s="72" t="s">
        <v>1695</v>
      </c>
      <c r="C1208" s="72">
        <v>0</v>
      </c>
      <c r="D1208" s="72">
        <v>21</v>
      </c>
      <c r="E1208" s="68">
        <v>40564</v>
      </c>
      <c r="F1208" s="72">
        <v>1.5</v>
      </c>
      <c r="G1208" s="72">
        <v>31</v>
      </c>
      <c r="H1208" s="72">
        <v>0</v>
      </c>
      <c r="I1208" s="72">
        <v>1</v>
      </c>
      <c r="J1208" s="72" t="s">
        <v>1696</v>
      </c>
      <c r="K1208" s="72">
        <v>4934528</v>
      </c>
      <c r="L1208" s="72"/>
      <c r="M1208" s="72"/>
      <c r="N1208" s="68">
        <v>72686</v>
      </c>
      <c r="O1208" s="68">
        <v>72686</v>
      </c>
      <c r="P1208" s="68">
        <v>72686</v>
      </c>
      <c r="Q1208" s="68">
        <v>72686</v>
      </c>
      <c r="R1208" s="72" t="s">
        <v>5552</v>
      </c>
      <c r="S1208" s="72" t="s">
        <v>3058</v>
      </c>
      <c r="T1208" s="70">
        <f>IF(Exts[cTB52]=DATE(2099,1,1), 0, IF(Exts[minV]&gt;52, 1, 2))</f>
        <v>0</v>
      </c>
      <c r="U1208" s="69">
        <f t="shared" si="38"/>
        <v>0</v>
      </c>
      <c r="V1208" s="69">
        <f>IF(Exts[cTB60]=DATE(2099,1,1), 0, IF(Exts[minV]&gt;60.9, 1, 2))</f>
        <v>0</v>
      </c>
      <c r="W1208" s="70">
        <f>IF(Exts[cTB61-67]=DATE(2099,1,1), 0, IF(Exts[minV]&gt;67.9, 1, 2))</f>
        <v>0</v>
      </c>
      <c r="X1208" s="70">
        <f>IF( OR( Exts[cTB68]=DATE(2099,1,1), Exts[Mext]=0 ), 0, IF( OR( Exts[maxV]&lt;68, Exts[minV]&gt;68 ), 2, 3)  )</f>
        <v>0</v>
      </c>
      <c r="Y1208" s="71">
        <f>IF(SUBTOTAL(3,Exts[avgusers]),Exts[avgusers],0)</f>
        <v>0</v>
      </c>
      <c r="Z1208" s="69">
        <f ca="1">IF(SUBTOTAL(3,Exts[CurVersion]),TODAY()-Exts[CurVersion],0)</f>
        <v>3161</v>
      </c>
      <c r="AA1208" s="69">
        <f>IF(Exts[cTB52]=DATE(2099,1,1), 0, Exts[cTB52]-$AA$6)</f>
        <v>0</v>
      </c>
      <c r="AB1208" s="69">
        <f>IF(Exts[[#This Row],[cTB60]]=DATE(2099,1,1), 0, Exts[[#This Row],[cTB60]]-$AA$7)</f>
        <v>0</v>
      </c>
      <c r="AC1208" s="69">
        <f>IF(Exts[[#This Row],[cTB68]]=DATE(2099,1,1), 0, Exts[[#This Row],[cTB68]]-$AA$8)</f>
        <v>0</v>
      </c>
      <c r="AD1208" s="70">
        <f t="shared" si="39"/>
        <v>1190</v>
      </c>
      <c r="AE1208" s="70"/>
      <c r="AF1208" s="70">
        <f>IF(Exts[[#This Row],[OID]], INDEX( Exts[], MATCH(Exts[[#This Row],[OID]],Exts[ID],0), MATCH("avgusers", Exts[#Headers],0) )+1, Exts[[#This Row],[avgusers]])</f>
        <v>0</v>
      </c>
      <c r="AG1208" s="70"/>
      <c r="AH1208" s="70"/>
      <c r="AI1208" s="70"/>
    </row>
    <row r="1209" spans="1:35" x14ac:dyDescent="0.35">
      <c r="A1209" s="72">
        <v>14978</v>
      </c>
      <c r="B1209" s="72" t="s">
        <v>790</v>
      </c>
      <c r="C1209" s="72">
        <v>0</v>
      </c>
      <c r="D1209" s="72">
        <v>44</v>
      </c>
      <c r="E1209" s="68">
        <v>40937</v>
      </c>
      <c r="F1209" s="72">
        <v>1.5</v>
      </c>
      <c r="G1209" s="72">
        <v>31</v>
      </c>
      <c r="H1209" s="72">
        <v>0</v>
      </c>
      <c r="I1209" s="72">
        <v>1</v>
      </c>
      <c r="J1209" s="72" t="s">
        <v>483</v>
      </c>
      <c r="K1209" s="72">
        <v>4910427</v>
      </c>
      <c r="L1209" s="72"/>
      <c r="M1209" s="72"/>
      <c r="N1209" s="68">
        <v>72686</v>
      </c>
      <c r="O1209" s="68">
        <v>72686</v>
      </c>
      <c r="P1209" s="68">
        <v>72686</v>
      </c>
      <c r="Q1209" s="68">
        <v>72686</v>
      </c>
      <c r="R1209" s="72" t="s">
        <v>5560</v>
      </c>
      <c r="S1209" s="72" t="s">
        <v>5561</v>
      </c>
      <c r="T1209" s="70">
        <f>IF(Exts[cTB52]=DATE(2099,1,1), 0, IF(Exts[minV]&gt;52, 1, 2))</f>
        <v>0</v>
      </c>
      <c r="U1209" s="69">
        <f t="shared" si="38"/>
        <v>0</v>
      </c>
      <c r="V1209" s="69">
        <f>IF(Exts[cTB60]=DATE(2099,1,1), 0, IF(Exts[minV]&gt;60.9, 1, 2))</f>
        <v>0</v>
      </c>
      <c r="W1209" s="70">
        <f>IF(Exts[cTB61-67]=DATE(2099,1,1), 0, IF(Exts[minV]&gt;67.9, 1, 2))</f>
        <v>0</v>
      </c>
      <c r="X1209" s="70">
        <f>IF( OR( Exts[cTB68]=DATE(2099,1,1), Exts[Mext]=0 ), 0, IF( OR( Exts[maxV]&lt;68, Exts[minV]&gt;68 ), 2, 3)  )</f>
        <v>0</v>
      </c>
      <c r="Y1209" s="71">
        <f>IF(SUBTOTAL(3,Exts[avgusers]),Exts[avgusers],0)</f>
        <v>0</v>
      </c>
      <c r="Z1209" s="69">
        <f ca="1">IF(SUBTOTAL(3,Exts[CurVersion]),TODAY()-Exts[CurVersion],0)</f>
        <v>2788</v>
      </c>
      <c r="AA1209" s="69">
        <f>IF(Exts[cTB52]=DATE(2099,1,1), 0, Exts[cTB52]-$AA$6)</f>
        <v>0</v>
      </c>
      <c r="AB1209" s="69">
        <f>IF(Exts[[#This Row],[cTB60]]=DATE(2099,1,1), 0, Exts[[#This Row],[cTB60]]-$AA$7)</f>
        <v>0</v>
      </c>
      <c r="AC1209" s="69">
        <f>IF(Exts[[#This Row],[cTB68]]=DATE(2099,1,1), 0, Exts[[#This Row],[cTB68]]-$AA$8)</f>
        <v>0</v>
      </c>
      <c r="AD1209" s="70">
        <f t="shared" si="39"/>
        <v>1191</v>
      </c>
      <c r="AE1209" s="70"/>
      <c r="AF1209" s="70">
        <f>IF(Exts[[#This Row],[OID]], INDEX( Exts[], MATCH(Exts[[#This Row],[OID]],Exts[ID],0), MATCH("avgusers", Exts[#Headers],0) )+1, Exts[[#This Row],[avgusers]])</f>
        <v>0</v>
      </c>
      <c r="AG1209" s="70"/>
      <c r="AH1209" s="70"/>
      <c r="AI1209" s="70"/>
    </row>
    <row r="1210" spans="1:35" x14ac:dyDescent="0.35">
      <c r="A1210" s="72">
        <v>45501</v>
      </c>
      <c r="B1210" s="72" t="s">
        <v>1952</v>
      </c>
      <c r="C1210" s="72">
        <v>0</v>
      </c>
      <c r="D1210" s="72">
        <v>22</v>
      </c>
      <c r="E1210" s="68">
        <v>40548</v>
      </c>
      <c r="F1210" s="72">
        <v>3.1</v>
      </c>
      <c r="G1210" s="72">
        <v>21</v>
      </c>
      <c r="H1210" s="72">
        <v>0</v>
      </c>
      <c r="I1210" s="72">
        <v>1</v>
      </c>
      <c r="J1210" s="72" t="s">
        <v>1953</v>
      </c>
      <c r="K1210" s="72">
        <v>97044</v>
      </c>
      <c r="L1210" s="72"/>
      <c r="M1210" s="72"/>
      <c r="N1210" s="68">
        <v>72686</v>
      </c>
      <c r="O1210" s="68">
        <v>72686</v>
      </c>
      <c r="P1210" s="68">
        <v>72686</v>
      </c>
      <c r="Q1210" s="68">
        <v>72686</v>
      </c>
      <c r="R1210" s="72" t="s">
        <v>5566</v>
      </c>
      <c r="S1210" s="72" t="s">
        <v>5567</v>
      </c>
      <c r="T1210" s="70">
        <f>IF(Exts[cTB52]=DATE(2099,1,1), 0, IF(Exts[minV]&gt;52, 1, 2))</f>
        <v>0</v>
      </c>
      <c r="U1210" s="69">
        <f t="shared" si="38"/>
        <v>0</v>
      </c>
      <c r="V1210" s="69">
        <f>IF(Exts[cTB60]=DATE(2099,1,1), 0, IF(Exts[minV]&gt;60.9, 1, 2))</f>
        <v>0</v>
      </c>
      <c r="W1210" s="70">
        <f>IF(Exts[cTB61-67]=DATE(2099,1,1), 0, IF(Exts[minV]&gt;67.9, 1, 2))</f>
        <v>0</v>
      </c>
      <c r="X1210" s="70">
        <f>IF( OR( Exts[cTB68]=DATE(2099,1,1), Exts[Mext]=0 ), 0, IF( OR( Exts[maxV]&lt;68, Exts[minV]&gt;68 ), 2, 3)  )</f>
        <v>0</v>
      </c>
      <c r="Y1210" s="71">
        <f>IF(SUBTOTAL(3,Exts[avgusers]),Exts[avgusers],0)</f>
        <v>0</v>
      </c>
      <c r="Z1210" s="69">
        <f ca="1">IF(SUBTOTAL(3,Exts[CurVersion]),TODAY()-Exts[CurVersion],0)</f>
        <v>3177</v>
      </c>
      <c r="AA1210" s="69">
        <f>IF(Exts[cTB52]=DATE(2099,1,1), 0, Exts[cTB52]-$AA$6)</f>
        <v>0</v>
      </c>
      <c r="AB1210" s="69">
        <f>IF(Exts[[#This Row],[cTB60]]=DATE(2099,1,1), 0, Exts[[#This Row],[cTB60]]-$AA$7)</f>
        <v>0</v>
      </c>
      <c r="AC1210" s="69">
        <f>IF(Exts[[#This Row],[cTB68]]=DATE(2099,1,1), 0, Exts[[#This Row],[cTB68]]-$AA$8)</f>
        <v>0</v>
      </c>
      <c r="AD1210" s="70">
        <f t="shared" si="39"/>
        <v>1192</v>
      </c>
      <c r="AE1210" s="70"/>
      <c r="AF1210" s="70">
        <f>IF(Exts[[#This Row],[OID]], INDEX( Exts[], MATCH(Exts[[#This Row],[OID]],Exts[ID],0), MATCH("avgusers", Exts[#Headers],0) )+1, Exts[[#This Row],[avgusers]])</f>
        <v>0</v>
      </c>
      <c r="AG1210" s="70"/>
      <c r="AH1210" s="70"/>
      <c r="AI1210" s="70"/>
    </row>
    <row r="1211" spans="1:35" x14ac:dyDescent="0.35">
      <c r="A1211" s="72">
        <v>46488</v>
      </c>
      <c r="B1211" s="72" t="s">
        <v>2088</v>
      </c>
      <c r="C1211" s="72">
        <v>0</v>
      </c>
      <c r="D1211" s="72">
        <v>21</v>
      </c>
      <c r="E1211" s="68">
        <v>40319</v>
      </c>
      <c r="F1211" s="72">
        <v>3</v>
      </c>
      <c r="G1211" s="72">
        <v>3.1</v>
      </c>
      <c r="H1211" s="72">
        <v>0</v>
      </c>
      <c r="I1211" s="72">
        <v>1</v>
      </c>
      <c r="J1211" s="72" t="s">
        <v>2246</v>
      </c>
      <c r="K1211" s="72">
        <v>1735053</v>
      </c>
      <c r="L1211" s="72"/>
      <c r="M1211" s="72"/>
      <c r="N1211" s="68">
        <v>72686</v>
      </c>
      <c r="O1211" s="68">
        <v>72686</v>
      </c>
      <c r="P1211" s="68">
        <v>72686</v>
      </c>
      <c r="Q1211" s="68">
        <v>72686</v>
      </c>
      <c r="R1211" s="72" t="s">
        <v>5569</v>
      </c>
      <c r="S1211" s="72" t="s">
        <v>5570</v>
      </c>
      <c r="T1211" s="70">
        <f>IF(Exts[cTB52]=DATE(2099,1,1), 0, IF(Exts[minV]&gt;52, 1, 2))</f>
        <v>0</v>
      </c>
      <c r="U1211" s="69">
        <f t="shared" si="38"/>
        <v>0</v>
      </c>
      <c r="V1211" s="69">
        <f>IF(Exts[cTB60]=DATE(2099,1,1), 0, IF(Exts[minV]&gt;60.9, 1, 2))</f>
        <v>0</v>
      </c>
      <c r="W1211" s="70">
        <f>IF(Exts[cTB61-67]=DATE(2099,1,1), 0, IF(Exts[minV]&gt;67.9, 1, 2))</f>
        <v>0</v>
      </c>
      <c r="X1211" s="70">
        <f>IF( OR( Exts[cTB68]=DATE(2099,1,1), Exts[Mext]=0 ), 0, IF( OR( Exts[maxV]&lt;68, Exts[minV]&gt;68 ), 2, 3)  )</f>
        <v>0</v>
      </c>
      <c r="Y1211" s="71">
        <f>IF(SUBTOTAL(3,Exts[avgusers]),Exts[avgusers],0)</f>
        <v>0</v>
      </c>
      <c r="Z1211" s="69">
        <f ca="1">IF(SUBTOTAL(3,Exts[CurVersion]),TODAY()-Exts[CurVersion],0)</f>
        <v>3406</v>
      </c>
      <c r="AA1211" s="69">
        <f>IF(Exts[cTB52]=DATE(2099,1,1), 0, Exts[cTB52]-$AA$6)</f>
        <v>0</v>
      </c>
      <c r="AB1211" s="69">
        <f>IF(Exts[[#This Row],[cTB60]]=DATE(2099,1,1), 0, Exts[[#This Row],[cTB60]]-$AA$7)</f>
        <v>0</v>
      </c>
      <c r="AC1211" s="69">
        <f>IF(Exts[[#This Row],[cTB68]]=DATE(2099,1,1), 0, Exts[[#This Row],[cTB68]]-$AA$8)</f>
        <v>0</v>
      </c>
      <c r="AD1211" s="70">
        <f t="shared" si="39"/>
        <v>1193</v>
      </c>
      <c r="AE1211" s="70"/>
      <c r="AF1211" s="70">
        <f>IF(Exts[[#This Row],[OID]], INDEX( Exts[], MATCH(Exts[[#This Row],[OID]],Exts[ID],0), MATCH("avgusers", Exts[#Headers],0) )+1, Exts[[#This Row],[avgusers]])</f>
        <v>0</v>
      </c>
      <c r="AG1211" s="70"/>
      <c r="AH1211" s="70"/>
      <c r="AI1211" s="70"/>
    </row>
    <row r="1212" spans="1:35" x14ac:dyDescent="0.35">
      <c r="A1212" s="72">
        <v>49595</v>
      </c>
      <c r="B1212" s="72" t="s">
        <v>1933</v>
      </c>
      <c r="C1212" s="72">
        <v>0</v>
      </c>
      <c r="D1212" s="72">
        <v>22</v>
      </c>
      <c r="E1212" s="68">
        <v>40585</v>
      </c>
      <c r="F1212" s="72">
        <v>3</v>
      </c>
      <c r="G1212" s="72">
        <v>3.1</v>
      </c>
      <c r="H1212" s="72">
        <v>0</v>
      </c>
      <c r="I1212" s="72">
        <v>1</v>
      </c>
      <c r="J1212" s="72" t="s">
        <v>1934</v>
      </c>
      <c r="K1212" s="72">
        <v>3015550</v>
      </c>
      <c r="L1212" s="72"/>
      <c r="M1212" s="72"/>
      <c r="N1212" s="68">
        <v>72686</v>
      </c>
      <c r="O1212" s="68">
        <v>72686</v>
      </c>
      <c r="P1212" s="68">
        <v>72686</v>
      </c>
      <c r="Q1212" s="68">
        <v>72686</v>
      </c>
      <c r="R1212" s="72" t="s">
        <v>5579</v>
      </c>
      <c r="S1212" s="72" t="s">
        <v>5580</v>
      </c>
      <c r="T1212" s="70">
        <f>IF(Exts[cTB52]=DATE(2099,1,1), 0, IF(Exts[minV]&gt;52, 1, 2))</f>
        <v>0</v>
      </c>
      <c r="U1212" s="69">
        <f t="shared" si="38"/>
        <v>0</v>
      </c>
      <c r="V1212" s="69">
        <f>IF(Exts[cTB60]=DATE(2099,1,1), 0, IF(Exts[minV]&gt;60.9, 1, 2))</f>
        <v>0</v>
      </c>
      <c r="W1212" s="70">
        <f>IF(Exts[cTB61-67]=DATE(2099,1,1), 0, IF(Exts[minV]&gt;67.9, 1, 2))</f>
        <v>0</v>
      </c>
      <c r="X1212" s="70">
        <f>IF( OR( Exts[cTB68]=DATE(2099,1,1), Exts[Mext]=0 ), 0, IF( OR( Exts[maxV]&lt;68, Exts[minV]&gt;68 ), 2, 3)  )</f>
        <v>0</v>
      </c>
      <c r="Y1212" s="71">
        <f>IF(SUBTOTAL(3,Exts[avgusers]),Exts[avgusers],0)</f>
        <v>0</v>
      </c>
      <c r="Z1212" s="69">
        <f ca="1">IF(SUBTOTAL(3,Exts[CurVersion]),TODAY()-Exts[CurVersion],0)</f>
        <v>3140</v>
      </c>
      <c r="AA1212" s="69">
        <f>IF(Exts[cTB52]=DATE(2099,1,1), 0, Exts[cTB52]-$AA$6)</f>
        <v>0</v>
      </c>
      <c r="AB1212" s="69">
        <f>IF(Exts[[#This Row],[cTB60]]=DATE(2099,1,1), 0, Exts[[#This Row],[cTB60]]-$AA$7)</f>
        <v>0</v>
      </c>
      <c r="AC1212" s="69">
        <f>IF(Exts[[#This Row],[cTB68]]=DATE(2099,1,1), 0, Exts[[#This Row],[cTB68]]-$AA$8)</f>
        <v>0</v>
      </c>
      <c r="AD1212" s="70">
        <f t="shared" si="39"/>
        <v>1194</v>
      </c>
      <c r="AE1212" s="70"/>
      <c r="AF1212" s="70">
        <f>IF(Exts[[#This Row],[OID]], INDEX( Exts[], MATCH(Exts[[#This Row],[OID]],Exts[ID],0), MATCH("avgusers", Exts[#Headers],0) )+1, Exts[[#This Row],[avgusers]])</f>
        <v>0</v>
      </c>
      <c r="AG1212" s="70"/>
      <c r="AH1212" s="70"/>
      <c r="AI1212" s="70"/>
    </row>
    <row r="1213" spans="1:35" x14ac:dyDescent="0.35">
      <c r="A1213" s="72">
        <v>50723</v>
      </c>
      <c r="B1213" s="72" t="s">
        <v>2075</v>
      </c>
      <c r="C1213" s="72">
        <v>0</v>
      </c>
      <c r="D1213" s="72">
        <v>21</v>
      </c>
      <c r="E1213" s="68">
        <v>40584</v>
      </c>
      <c r="F1213" s="72">
        <v>3</v>
      </c>
      <c r="G1213" s="72">
        <v>3.1</v>
      </c>
      <c r="H1213" s="72">
        <v>0</v>
      </c>
      <c r="I1213" s="72">
        <v>1</v>
      </c>
      <c r="J1213" s="72" t="s">
        <v>2076</v>
      </c>
      <c r="K1213" s="72">
        <v>90132</v>
      </c>
      <c r="L1213" s="72"/>
      <c r="M1213" s="72"/>
      <c r="N1213" s="68">
        <v>72686</v>
      </c>
      <c r="O1213" s="68">
        <v>72686</v>
      </c>
      <c r="P1213" s="68">
        <v>72686</v>
      </c>
      <c r="Q1213" s="68">
        <v>72686</v>
      </c>
      <c r="R1213" s="72" t="s">
        <v>5582</v>
      </c>
      <c r="S1213" s="72" t="s">
        <v>3058</v>
      </c>
      <c r="T1213" s="70">
        <f>IF(Exts[cTB52]=DATE(2099,1,1), 0, IF(Exts[minV]&gt;52, 1, 2))</f>
        <v>0</v>
      </c>
      <c r="U1213" s="69">
        <f t="shared" si="38"/>
        <v>0</v>
      </c>
      <c r="V1213" s="69">
        <f>IF(Exts[cTB60]=DATE(2099,1,1), 0, IF(Exts[minV]&gt;60.9, 1, 2))</f>
        <v>0</v>
      </c>
      <c r="W1213" s="70">
        <f>IF(Exts[cTB61-67]=DATE(2099,1,1), 0, IF(Exts[minV]&gt;67.9, 1, 2))</f>
        <v>0</v>
      </c>
      <c r="X1213" s="70">
        <f>IF( OR( Exts[cTB68]=DATE(2099,1,1), Exts[Mext]=0 ), 0, IF( OR( Exts[maxV]&lt;68, Exts[minV]&gt;68 ), 2, 3)  )</f>
        <v>0</v>
      </c>
      <c r="Y1213" s="71">
        <f>IF(SUBTOTAL(3,Exts[avgusers]),Exts[avgusers],0)</f>
        <v>0</v>
      </c>
      <c r="Z1213" s="69">
        <f ca="1">IF(SUBTOTAL(3,Exts[CurVersion]),TODAY()-Exts[CurVersion],0)</f>
        <v>3141</v>
      </c>
      <c r="AA1213" s="69">
        <f>IF(Exts[cTB52]=DATE(2099,1,1), 0, Exts[cTB52]-$AA$6)</f>
        <v>0</v>
      </c>
      <c r="AB1213" s="69">
        <f>IF(Exts[[#This Row],[cTB60]]=DATE(2099,1,1), 0, Exts[[#This Row],[cTB60]]-$AA$7)</f>
        <v>0</v>
      </c>
      <c r="AC1213" s="69">
        <f>IF(Exts[[#This Row],[cTB68]]=DATE(2099,1,1), 0, Exts[[#This Row],[cTB68]]-$AA$8)</f>
        <v>0</v>
      </c>
      <c r="AD1213" s="70">
        <f t="shared" si="39"/>
        <v>1195</v>
      </c>
      <c r="AE1213" s="70"/>
      <c r="AF1213" s="70">
        <f>IF(Exts[[#This Row],[OID]], INDEX( Exts[], MATCH(Exts[[#This Row],[OID]],Exts[ID],0), MATCH("avgusers", Exts[#Headers],0) )+1, Exts[[#This Row],[avgusers]])</f>
        <v>0</v>
      </c>
      <c r="AG1213" s="70"/>
      <c r="AH1213" s="70"/>
      <c r="AI1213" s="70"/>
    </row>
    <row r="1214" spans="1:35" x14ac:dyDescent="0.35">
      <c r="A1214" s="72">
        <v>55539</v>
      </c>
      <c r="B1214" s="72" t="s">
        <v>2041</v>
      </c>
      <c r="C1214" s="72">
        <v>0</v>
      </c>
      <c r="D1214" s="72">
        <v>21</v>
      </c>
      <c r="E1214" s="68">
        <v>40176</v>
      </c>
      <c r="F1214" s="72">
        <v>3</v>
      </c>
      <c r="G1214" s="72">
        <v>3</v>
      </c>
      <c r="H1214" s="72">
        <v>0</v>
      </c>
      <c r="I1214" s="72">
        <v>1</v>
      </c>
      <c r="J1214" s="72" t="s">
        <v>2042</v>
      </c>
      <c r="K1214" s="72">
        <v>4797936</v>
      </c>
      <c r="L1214" s="72"/>
      <c r="M1214" s="72"/>
      <c r="N1214" s="68">
        <v>72686</v>
      </c>
      <c r="O1214" s="68">
        <v>72686</v>
      </c>
      <c r="P1214" s="68">
        <v>72686</v>
      </c>
      <c r="Q1214" s="68">
        <v>72686</v>
      </c>
      <c r="R1214" s="72" t="s">
        <v>5590</v>
      </c>
      <c r="S1214" s="72" t="s">
        <v>3058</v>
      </c>
      <c r="T1214" s="70">
        <f>IF(Exts[cTB52]=DATE(2099,1,1), 0, IF(Exts[minV]&gt;52, 1, 2))</f>
        <v>0</v>
      </c>
      <c r="U1214" s="69">
        <f t="shared" si="38"/>
        <v>0</v>
      </c>
      <c r="V1214" s="69">
        <f>IF(Exts[cTB60]=DATE(2099,1,1), 0, IF(Exts[minV]&gt;60.9, 1, 2))</f>
        <v>0</v>
      </c>
      <c r="W1214" s="70">
        <f>IF(Exts[cTB61-67]=DATE(2099,1,1), 0, IF(Exts[minV]&gt;67.9, 1, 2))</f>
        <v>0</v>
      </c>
      <c r="X1214" s="70">
        <f>IF( OR( Exts[cTB68]=DATE(2099,1,1), Exts[Mext]=0 ), 0, IF( OR( Exts[maxV]&lt;68, Exts[minV]&gt;68 ), 2, 3)  )</f>
        <v>0</v>
      </c>
      <c r="Y1214" s="71">
        <f>IF(SUBTOTAL(3,Exts[avgusers]),Exts[avgusers],0)</f>
        <v>0</v>
      </c>
      <c r="Z1214" s="69">
        <f ca="1">IF(SUBTOTAL(3,Exts[CurVersion]),TODAY()-Exts[CurVersion],0)</f>
        <v>3549</v>
      </c>
      <c r="AA1214" s="69">
        <f>IF(Exts[cTB52]=DATE(2099,1,1), 0, Exts[cTB52]-$AA$6)</f>
        <v>0</v>
      </c>
      <c r="AB1214" s="69">
        <f>IF(Exts[[#This Row],[cTB60]]=DATE(2099,1,1), 0, Exts[[#This Row],[cTB60]]-$AA$7)</f>
        <v>0</v>
      </c>
      <c r="AC1214" s="69">
        <f>IF(Exts[[#This Row],[cTB68]]=DATE(2099,1,1), 0, Exts[[#This Row],[cTB68]]-$AA$8)</f>
        <v>0</v>
      </c>
      <c r="AD1214" s="70">
        <f t="shared" si="39"/>
        <v>1196</v>
      </c>
      <c r="AE1214" s="70"/>
      <c r="AF1214" s="70">
        <f>IF(Exts[[#This Row],[OID]], INDEX( Exts[], MATCH(Exts[[#This Row],[OID]],Exts[ID],0), MATCH("avgusers", Exts[#Headers],0) )+1, Exts[[#This Row],[avgusers]])</f>
        <v>0</v>
      </c>
      <c r="AG1214" s="70"/>
      <c r="AH1214" s="70"/>
      <c r="AI1214" s="70"/>
    </row>
    <row r="1215" spans="1:35" x14ac:dyDescent="0.35">
      <c r="A1215" s="72">
        <v>57295</v>
      </c>
      <c r="B1215" s="72" t="s">
        <v>791</v>
      </c>
      <c r="C1215" s="72">
        <v>0</v>
      </c>
      <c r="D1215" s="72">
        <v>43</v>
      </c>
      <c r="E1215" s="68">
        <v>42537</v>
      </c>
      <c r="F1215" s="72">
        <v>0.9</v>
      </c>
      <c r="G1215" s="72">
        <v>50</v>
      </c>
      <c r="H1215" s="72">
        <v>0</v>
      </c>
      <c r="I1215" s="72">
        <v>1</v>
      </c>
      <c r="J1215" s="72" t="s">
        <v>484</v>
      </c>
      <c r="K1215" s="72">
        <v>56838</v>
      </c>
      <c r="L1215" s="72"/>
      <c r="M1215" s="72"/>
      <c r="N1215" s="68">
        <v>72686</v>
      </c>
      <c r="O1215" s="68">
        <v>72686</v>
      </c>
      <c r="P1215" s="68">
        <v>72686</v>
      </c>
      <c r="Q1215" s="68">
        <v>72686</v>
      </c>
      <c r="R1215" s="72" t="s">
        <v>5595</v>
      </c>
      <c r="S1215" s="72" t="s">
        <v>3058</v>
      </c>
      <c r="T1215" s="70">
        <f>IF(Exts[cTB52]=DATE(2099,1,1), 0, IF(Exts[minV]&gt;52, 1, 2))</f>
        <v>0</v>
      </c>
      <c r="U1215" s="69">
        <f t="shared" si="38"/>
        <v>0</v>
      </c>
      <c r="V1215" s="69">
        <f>IF(Exts[cTB60]=DATE(2099,1,1), 0, IF(Exts[minV]&gt;60.9, 1, 2))</f>
        <v>0</v>
      </c>
      <c r="W1215" s="70">
        <f>IF(Exts[cTB61-67]=DATE(2099,1,1), 0, IF(Exts[minV]&gt;67.9, 1, 2))</f>
        <v>0</v>
      </c>
      <c r="X1215" s="70">
        <f>IF( OR( Exts[cTB68]=DATE(2099,1,1), Exts[Mext]=0 ), 0, IF( OR( Exts[maxV]&lt;68, Exts[minV]&gt;68 ), 2, 3)  )</f>
        <v>0</v>
      </c>
      <c r="Y1215" s="71">
        <f>IF(SUBTOTAL(3,Exts[avgusers]),Exts[avgusers],0)</f>
        <v>0</v>
      </c>
      <c r="Z1215" s="69">
        <f ca="1">IF(SUBTOTAL(3,Exts[CurVersion]),TODAY()-Exts[CurVersion],0)</f>
        <v>1188</v>
      </c>
      <c r="AA1215" s="69">
        <f>IF(Exts[cTB52]=DATE(2099,1,1), 0, Exts[cTB52]-$AA$6)</f>
        <v>0</v>
      </c>
      <c r="AB1215" s="69">
        <f>IF(Exts[[#This Row],[cTB60]]=DATE(2099,1,1), 0, Exts[[#This Row],[cTB60]]-$AA$7)</f>
        <v>0</v>
      </c>
      <c r="AC1215" s="69">
        <f>IF(Exts[[#This Row],[cTB68]]=DATE(2099,1,1), 0, Exts[[#This Row],[cTB68]]-$AA$8)</f>
        <v>0</v>
      </c>
      <c r="AD1215" s="70">
        <f t="shared" si="39"/>
        <v>1197</v>
      </c>
      <c r="AE1215" s="70"/>
      <c r="AF1215" s="70">
        <f>IF(Exts[[#This Row],[OID]], INDEX( Exts[], MATCH(Exts[[#This Row],[OID]],Exts[ID],0), MATCH("avgusers", Exts[#Headers],0) )+1, Exts[[#This Row],[avgusers]])</f>
        <v>0</v>
      </c>
      <c r="AG1215" s="70"/>
      <c r="AH1215" s="70"/>
      <c r="AI1215" s="70"/>
    </row>
    <row r="1216" spans="1:35" x14ac:dyDescent="0.35">
      <c r="A1216" s="72">
        <v>57803</v>
      </c>
      <c r="B1216" s="72" t="s">
        <v>1935</v>
      </c>
      <c r="C1216" s="72">
        <v>0</v>
      </c>
      <c r="D1216" s="72">
        <v>22</v>
      </c>
      <c r="E1216" s="68">
        <v>40801</v>
      </c>
      <c r="F1216" s="72">
        <v>3</v>
      </c>
      <c r="G1216" s="72">
        <v>3.1</v>
      </c>
      <c r="H1216" s="72">
        <v>0</v>
      </c>
      <c r="I1216" s="72">
        <v>1</v>
      </c>
      <c r="J1216" s="72" t="s">
        <v>1936</v>
      </c>
      <c r="K1216" s="72">
        <v>3454900</v>
      </c>
      <c r="L1216" s="72"/>
      <c r="M1216" s="72"/>
      <c r="N1216" s="68">
        <v>72686</v>
      </c>
      <c r="O1216" s="68">
        <v>72686</v>
      </c>
      <c r="P1216" s="68">
        <v>72686</v>
      </c>
      <c r="Q1216" s="68">
        <v>72686</v>
      </c>
      <c r="R1216" s="72" t="s">
        <v>5597</v>
      </c>
      <c r="S1216" s="72" t="s">
        <v>6771</v>
      </c>
      <c r="T1216" s="70">
        <f>IF(Exts[cTB52]=DATE(2099,1,1), 0, IF(Exts[minV]&gt;52, 1, 2))</f>
        <v>0</v>
      </c>
      <c r="U1216" s="69">
        <f t="shared" si="38"/>
        <v>0</v>
      </c>
      <c r="V1216" s="69">
        <f>IF(Exts[cTB60]=DATE(2099,1,1), 0, IF(Exts[minV]&gt;60.9, 1, 2))</f>
        <v>0</v>
      </c>
      <c r="W1216" s="70">
        <f>IF(Exts[cTB61-67]=DATE(2099,1,1), 0, IF(Exts[minV]&gt;67.9, 1, 2))</f>
        <v>0</v>
      </c>
      <c r="X1216" s="70">
        <f>IF( OR( Exts[cTB68]=DATE(2099,1,1), Exts[Mext]=0 ), 0, IF( OR( Exts[maxV]&lt;68, Exts[minV]&gt;68 ), 2, 3)  )</f>
        <v>0</v>
      </c>
      <c r="Y1216" s="71">
        <f>IF(SUBTOTAL(3,Exts[avgusers]),Exts[avgusers],0)</f>
        <v>0</v>
      </c>
      <c r="Z1216" s="69">
        <f ca="1">IF(SUBTOTAL(3,Exts[CurVersion]),TODAY()-Exts[CurVersion],0)</f>
        <v>2924</v>
      </c>
      <c r="AA1216" s="69">
        <f>IF(Exts[cTB52]=DATE(2099,1,1), 0, Exts[cTB52]-$AA$6)</f>
        <v>0</v>
      </c>
      <c r="AB1216" s="69">
        <f>IF(Exts[[#This Row],[cTB60]]=DATE(2099,1,1), 0, Exts[[#This Row],[cTB60]]-$AA$7)</f>
        <v>0</v>
      </c>
      <c r="AC1216" s="69">
        <f>IF(Exts[[#This Row],[cTB68]]=DATE(2099,1,1), 0, Exts[[#This Row],[cTB68]]-$AA$8)</f>
        <v>0</v>
      </c>
      <c r="AD1216" s="70">
        <f t="shared" si="39"/>
        <v>1198</v>
      </c>
      <c r="AE1216" s="70"/>
      <c r="AF1216" s="70">
        <f>IF(Exts[[#This Row],[OID]], INDEX( Exts[], MATCH(Exts[[#This Row],[OID]],Exts[ID],0), MATCH("avgusers", Exts[#Headers],0) )+1, Exts[[#This Row],[avgusers]])</f>
        <v>0</v>
      </c>
      <c r="AG1216" s="70"/>
      <c r="AH1216" s="70"/>
      <c r="AI1216" s="70"/>
    </row>
    <row r="1217" spans="1:35" x14ac:dyDescent="0.35">
      <c r="A1217" s="72">
        <v>62573</v>
      </c>
      <c r="B1217" s="72" t="s">
        <v>2077</v>
      </c>
      <c r="C1217" s="72">
        <v>0</v>
      </c>
      <c r="D1217" s="72">
        <v>21</v>
      </c>
      <c r="E1217" s="68">
        <v>40586</v>
      </c>
      <c r="F1217" s="72">
        <v>2</v>
      </c>
      <c r="G1217" s="72">
        <v>3.3</v>
      </c>
      <c r="H1217" s="72">
        <v>0</v>
      </c>
      <c r="I1217" s="72">
        <v>1</v>
      </c>
      <c r="J1217" s="72" t="s">
        <v>2007</v>
      </c>
      <c r="K1217" s="72">
        <v>13994</v>
      </c>
      <c r="L1217" s="72"/>
      <c r="M1217" s="72"/>
      <c r="N1217" s="68">
        <v>72686</v>
      </c>
      <c r="O1217" s="68">
        <v>72686</v>
      </c>
      <c r="P1217" s="68">
        <v>72686</v>
      </c>
      <c r="Q1217" s="68">
        <v>72686</v>
      </c>
      <c r="R1217" s="72" t="s">
        <v>5611</v>
      </c>
      <c r="S1217" s="72" t="s">
        <v>3058</v>
      </c>
      <c r="T1217" s="70">
        <f>IF(Exts[cTB52]=DATE(2099,1,1), 0, IF(Exts[minV]&gt;52, 1, 2))</f>
        <v>0</v>
      </c>
      <c r="U1217" s="69">
        <f t="shared" si="38"/>
        <v>0</v>
      </c>
      <c r="V1217" s="69">
        <f>IF(Exts[cTB60]=DATE(2099,1,1), 0, IF(Exts[minV]&gt;60.9, 1, 2))</f>
        <v>0</v>
      </c>
      <c r="W1217" s="70">
        <f>IF(Exts[cTB61-67]=DATE(2099,1,1), 0, IF(Exts[minV]&gt;67.9, 1, 2))</f>
        <v>0</v>
      </c>
      <c r="X1217" s="70">
        <f>IF( OR( Exts[cTB68]=DATE(2099,1,1), Exts[Mext]=0 ), 0, IF( OR( Exts[maxV]&lt;68, Exts[minV]&gt;68 ), 2, 3)  )</f>
        <v>0</v>
      </c>
      <c r="Y1217" s="71">
        <f>IF(SUBTOTAL(3,Exts[avgusers]),Exts[avgusers],0)</f>
        <v>0</v>
      </c>
      <c r="Z1217" s="69">
        <f ca="1">IF(SUBTOTAL(3,Exts[CurVersion]),TODAY()-Exts[CurVersion],0)</f>
        <v>3139</v>
      </c>
      <c r="AA1217" s="69">
        <f>IF(Exts[cTB52]=DATE(2099,1,1), 0, Exts[cTB52]-$AA$6)</f>
        <v>0</v>
      </c>
      <c r="AB1217" s="69">
        <f>IF(Exts[[#This Row],[cTB60]]=DATE(2099,1,1), 0, Exts[[#This Row],[cTB60]]-$AA$7)</f>
        <v>0</v>
      </c>
      <c r="AC1217" s="69">
        <f>IF(Exts[[#This Row],[cTB68]]=DATE(2099,1,1), 0, Exts[[#This Row],[cTB68]]-$AA$8)</f>
        <v>0</v>
      </c>
      <c r="AD1217" s="70">
        <f t="shared" si="39"/>
        <v>1199</v>
      </c>
      <c r="AE1217" s="70"/>
      <c r="AF1217" s="70">
        <f>IF(Exts[[#This Row],[OID]], INDEX( Exts[], MATCH(Exts[[#This Row],[OID]],Exts[ID],0), MATCH("avgusers", Exts[#Headers],0) )+1, Exts[[#This Row],[avgusers]])</f>
        <v>0</v>
      </c>
      <c r="AG1217" s="70"/>
      <c r="AH1217" s="70"/>
      <c r="AI1217" s="70"/>
    </row>
    <row r="1218" spans="1:35" x14ac:dyDescent="0.35">
      <c r="A1218" s="72">
        <v>62574</v>
      </c>
      <c r="B1218" s="72" t="s">
        <v>2006</v>
      </c>
      <c r="C1218" s="72">
        <v>0</v>
      </c>
      <c r="D1218" s="72">
        <v>22</v>
      </c>
      <c r="E1218" s="68">
        <v>40586</v>
      </c>
      <c r="F1218" s="72">
        <v>2</v>
      </c>
      <c r="G1218" s="72">
        <v>3.3</v>
      </c>
      <c r="H1218" s="72">
        <v>0</v>
      </c>
      <c r="I1218" s="72">
        <v>1</v>
      </c>
      <c r="J1218" s="72" t="s">
        <v>2007</v>
      </c>
      <c r="K1218" s="72">
        <v>13994</v>
      </c>
      <c r="L1218" s="72"/>
      <c r="M1218" s="72"/>
      <c r="N1218" s="68">
        <v>72686</v>
      </c>
      <c r="O1218" s="68">
        <v>72686</v>
      </c>
      <c r="P1218" s="68">
        <v>72686</v>
      </c>
      <c r="Q1218" s="68">
        <v>72686</v>
      </c>
      <c r="R1218" s="72" t="s">
        <v>5612</v>
      </c>
      <c r="S1218" s="72" t="s">
        <v>3058</v>
      </c>
      <c r="T1218" s="70">
        <f>IF(Exts[cTB52]=DATE(2099,1,1), 0, IF(Exts[minV]&gt;52, 1, 2))</f>
        <v>0</v>
      </c>
      <c r="U1218" s="69">
        <f t="shared" si="38"/>
        <v>0</v>
      </c>
      <c r="V1218" s="69">
        <f>IF(Exts[cTB60]=DATE(2099,1,1), 0, IF(Exts[minV]&gt;60.9, 1, 2))</f>
        <v>0</v>
      </c>
      <c r="W1218" s="70">
        <f>IF(Exts[cTB61-67]=DATE(2099,1,1), 0, IF(Exts[minV]&gt;67.9, 1, 2))</f>
        <v>0</v>
      </c>
      <c r="X1218" s="70">
        <f>IF( OR( Exts[cTB68]=DATE(2099,1,1), Exts[Mext]=0 ), 0, IF( OR( Exts[maxV]&lt;68, Exts[minV]&gt;68 ), 2, 3)  )</f>
        <v>0</v>
      </c>
      <c r="Y1218" s="71">
        <f>IF(SUBTOTAL(3,Exts[avgusers]),Exts[avgusers],0)</f>
        <v>0</v>
      </c>
      <c r="Z1218" s="69">
        <f ca="1">IF(SUBTOTAL(3,Exts[CurVersion]),TODAY()-Exts[CurVersion],0)</f>
        <v>3139</v>
      </c>
      <c r="AA1218" s="69">
        <f>IF(Exts[cTB52]=DATE(2099,1,1), 0, Exts[cTB52]-$AA$6)</f>
        <v>0</v>
      </c>
      <c r="AB1218" s="69">
        <f>IF(Exts[[#This Row],[cTB60]]=DATE(2099,1,1), 0, Exts[[#This Row],[cTB60]]-$AA$7)</f>
        <v>0</v>
      </c>
      <c r="AC1218" s="69">
        <f>IF(Exts[[#This Row],[cTB68]]=DATE(2099,1,1), 0, Exts[[#This Row],[cTB68]]-$AA$8)</f>
        <v>0</v>
      </c>
      <c r="AD1218" s="70">
        <f t="shared" si="39"/>
        <v>1200</v>
      </c>
      <c r="AE1218" s="70"/>
      <c r="AF1218" s="70">
        <f>IF(Exts[[#This Row],[OID]], INDEX( Exts[], MATCH(Exts[[#This Row],[OID]],Exts[ID],0), MATCH("avgusers", Exts[#Headers],0) )+1, Exts[[#This Row],[avgusers]])</f>
        <v>0</v>
      </c>
      <c r="AG1218" s="70"/>
      <c r="AH1218" s="70"/>
      <c r="AI1218" s="70"/>
    </row>
    <row r="1219" spans="1:35" x14ac:dyDescent="0.35">
      <c r="A1219" s="72">
        <v>69742</v>
      </c>
      <c r="B1219" s="72" t="s">
        <v>2180</v>
      </c>
      <c r="C1219" s="72">
        <v>0</v>
      </c>
      <c r="D1219" s="72">
        <v>21</v>
      </c>
      <c r="E1219" s="68">
        <v>40564</v>
      </c>
      <c r="F1219" s="72">
        <v>1.5</v>
      </c>
      <c r="G1219" s="72">
        <v>3.3</v>
      </c>
      <c r="H1219" s="72">
        <v>0</v>
      </c>
      <c r="I1219" s="72">
        <v>1</v>
      </c>
      <c r="J1219" s="72" t="s">
        <v>2181</v>
      </c>
      <c r="K1219" s="72">
        <v>4291321</v>
      </c>
      <c r="L1219" s="72"/>
      <c r="M1219" s="72"/>
      <c r="N1219" s="68">
        <v>72686</v>
      </c>
      <c r="O1219" s="68">
        <v>72686</v>
      </c>
      <c r="P1219" s="68">
        <v>72686</v>
      </c>
      <c r="Q1219" s="68">
        <v>72686</v>
      </c>
      <c r="R1219" s="72" t="s">
        <v>5619</v>
      </c>
      <c r="S1219" s="72" t="s">
        <v>3058</v>
      </c>
      <c r="T1219" s="70">
        <f>IF(Exts[cTB52]=DATE(2099,1,1), 0, IF(Exts[minV]&gt;52, 1, 2))</f>
        <v>0</v>
      </c>
      <c r="U1219" s="69">
        <f t="shared" si="38"/>
        <v>0</v>
      </c>
      <c r="V1219" s="69">
        <f>IF(Exts[cTB60]=DATE(2099,1,1), 0, IF(Exts[minV]&gt;60.9, 1, 2))</f>
        <v>0</v>
      </c>
      <c r="W1219" s="70">
        <f>IF(Exts[cTB61-67]=DATE(2099,1,1), 0, IF(Exts[minV]&gt;67.9, 1, 2))</f>
        <v>0</v>
      </c>
      <c r="X1219" s="70">
        <f>IF( OR( Exts[cTB68]=DATE(2099,1,1), Exts[Mext]=0 ), 0, IF( OR( Exts[maxV]&lt;68, Exts[minV]&gt;68 ), 2, 3)  )</f>
        <v>0</v>
      </c>
      <c r="Y1219" s="71">
        <f>IF(SUBTOTAL(3,Exts[avgusers]),Exts[avgusers],0)</f>
        <v>0</v>
      </c>
      <c r="Z1219" s="69">
        <f ca="1">IF(SUBTOTAL(3,Exts[CurVersion]),TODAY()-Exts[CurVersion],0)</f>
        <v>3161</v>
      </c>
      <c r="AA1219" s="69">
        <f>IF(Exts[cTB52]=DATE(2099,1,1), 0, Exts[cTB52]-$AA$6)</f>
        <v>0</v>
      </c>
      <c r="AB1219" s="69">
        <f>IF(Exts[[#This Row],[cTB60]]=DATE(2099,1,1), 0, Exts[[#This Row],[cTB60]]-$AA$7)</f>
        <v>0</v>
      </c>
      <c r="AC1219" s="69">
        <f>IF(Exts[[#This Row],[cTB68]]=DATE(2099,1,1), 0, Exts[[#This Row],[cTB68]]-$AA$8)</f>
        <v>0</v>
      </c>
      <c r="AD1219" s="70">
        <f t="shared" si="39"/>
        <v>1201</v>
      </c>
      <c r="AE1219" s="70"/>
      <c r="AF1219" s="70">
        <f>IF(Exts[[#This Row],[OID]], INDEX( Exts[], MATCH(Exts[[#This Row],[OID]],Exts[ID],0), MATCH("avgusers", Exts[#Headers],0) )+1, Exts[[#This Row],[avgusers]])</f>
        <v>0</v>
      </c>
      <c r="AG1219" s="70"/>
      <c r="AH1219" s="70"/>
      <c r="AI1219" s="70"/>
    </row>
    <row r="1220" spans="1:35" x14ac:dyDescent="0.35">
      <c r="A1220" s="72">
        <v>78231</v>
      </c>
      <c r="B1220" s="72" t="s">
        <v>787</v>
      </c>
      <c r="C1220" s="72">
        <v>0</v>
      </c>
      <c r="D1220" s="72">
        <v>46</v>
      </c>
      <c r="E1220" s="68">
        <v>40337</v>
      </c>
      <c r="F1220" s="72">
        <v>3.1</v>
      </c>
      <c r="G1220" s="72">
        <v>3.1</v>
      </c>
      <c r="H1220" s="72">
        <v>0</v>
      </c>
      <c r="I1220" s="72">
        <v>1</v>
      </c>
      <c r="J1220" s="72" t="s">
        <v>480</v>
      </c>
      <c r="K1220" s="72">
        <v>5179883</v>
      </c>
      <c r="L1220" s="72"/>
      <c r="M1220" s="72"/>
      <c r="N1220" s="68">
        <v>72686</v>
      </c>
      <c r="O1220" s="68">
        <v>72686</v>
      </c>
      <c r="P1220" s="68">
        <v>72686</v>
      </c>
      <c r="Q1220" s="68">
        <v>72686</v>
      </c>
      <c r="R1220" s="72" t="s">
        <v>5631</v>
      </c>
      <c r="S1220" s="72" t="s">
        <v>3058</v>
      </c>
      <c r="T1220" s="70">
        <f>IF(Exts[cTB52]=DATE(2099,1,1), 0, IF(Exts[minV]&gt;52, 1, 2))</f>
        <v>0</v>
      </c>
      <c r="U1220" s="69">
        <f t="shared" si="38"/>
        <v>0</v>
      </c>
      <c r="V1220" s="69">
        <f>IF(Exts[cTB60]=DATE(2099,1,1), 0, IF(Exts[minV]&gt;60.9, 1, 2))</f>
        <v>0</v>
      </c>
      <c r="W1220" s="70">
        <f>IF(Exts[cTB61-67]=DATE(2099,1,1), 0, IF(Exts[minV]&gt;67.9, 1, 2))</f>
        <v>0</v>
      </c>
      <c r="X1220" s="70">
        <f>IF( OR( Exts[cTB68]=DATE(2099,1,1), Exts[Mext]=0 ), 0, IF( OR( Exts[maxV]&lt;68, Exts[minV]&gt;68 ), 2, 3)  )</f>
        <v>0</v>
      </c>
      <c r="Y1220" s="71">
        <f>IF(SUBTOTAL(3,Exts[avgusers]),Exts[avgusers],0)</f>
        <v>0</v>
      </c>
      <c r="Z1220" s="69">
        <f ca="1">IF(SUBTOTAL(3,Exts[CurVersion]),TODAY()-Exts[CurVersion],0)</f>
        <v>3388</v>
      </c>
      <c r="AA1220" s="69">
        <f>IF(Exts[cTB52]=DATE(2099,1,1), 0, Exts[cTB52]-$AA$6)</f>
        <v>0</v>
      </c>
      <c r="AB1220" s="69">
        <f>IF(Exts[[#This Row],[cTB60]]=DATE(2099,1,1), 0, Exts[[#This Row],[cTB60]]-$AA$7)</f>
        <v>0</v>
      </c>
      <c r="AC1220" s="69">
        <f>IF(Exts[[#This Row],[cTB68]]=DATE(2099,1,1), 0, Exts[[#This Row],[cTB68]]-$AA$8)</f>
        <v>0</v>
      </c>
      <c r="AD1220" s="70">
        <f t="shared" si="39"/>
        <v>1202</v>
      </c>
      <c r="AE1220" s="70"/>
      <c r="AF1220" s="70">
        <f>IF(Exts[[#This Row],[OID]], INDEX( Exts[], MATCH(Exts[[#This Row],[OID]],Exts[ID],0), MATCH("avgusers", Exts[#Headers],0) )+1, Exts[[#This Row],[avgusers]])</f>
        <v>0</v>
      </c>
      <c r="AG1220" s="70"/>
      <c r="AH1220" s="70"/>
      <c r="AI1220" s="70"/>
    </row>
    <row r="1221" spans="1:35" x14ac:dyDescent="0.35">
      <c r="A1221" s="72">
        <v>78232</v>
      </c>
      <c r="B1221" s="72" t="s">
        <v>786</v>
      </c>
      <c r="C1221" s="72">
        <v>0</v>
      </c>
      <c r="D1221" s="72">
        <v>47</v>
      </c>
      <c r="E1221" s="68">
        <v>40329</v>
      </c>
      <c r="F1221" s="72">
        <v>3</v>
      </c>
      <c r="G1221" s="72">
        <v>3</v>
      </c>
      <c r="H1221" s="72">
        <v>0</v>
      </c>
      <c r="I1221" s="72">
        <v>1</v>
      </c>
      <c r="J1221" s="72" t="s">
        <v>480</v>
      </c>
      <c r="K1221" s="72">
        <v>5179883</v>
      </c>
      <c r="L1221" s="72"/>
      <c r="M1221" s="72"/>
      <c r="N1221" s="68">
        <v>72686</v>
      </c>
      <c r="O1221" s="68">
        <v>72686</v>
      </c>
      <c r="P1221" s="68">
        <v>72686</v>
      </c>
      <c r="Q1221" s="68">
        <v>72686</v>
      </c>
      <c r="R1221" s="72" t="s">
        <v>5632</v>
      </c>
      <c r="S1221" s="72" t="s">
        <v>3058</v>
      </c>
      <c r="T1221" s="70">
        <f>IF(Exts[cTB52]=DATE(2099,1,1), 0, IF(Exts[minV]&gt;52, 1, 2))</f>
        <v>0</v>
      </c>
      <c r="U1221" s="69">
        <f t="shared" si="38"/>
        <v>0</v>
      </c>
      <c r="V1221" s="69">
        <f>IF(Exts[cTB60]=DATE(2099,1,1), 0, IF(Exts[minV]&gt;60.9, 1, 2))</f>
        <v>0</v>
      </c>
      <c r="W1221" s="70">
        <f>IF(Exts[cTB61-67]=DATE(2099,1,1), 0, IF(Exts[minV]&gt;67.9, 1, 2))</f>
        <v>0</v>
      </c>
      <c r="X1221" s="70">
        <f>IF( OR( Exts[cTB68]=DATE(2099,1,1), Exts[Mext]=0 ), 0, IF( OR( Exts[maxV]&lt;68, Exts[minV]&gt;68 ), 2, 3)  )</f>
        <v>0</v>
      </c>
      <c r="Y1221" s="71">
        <f>IF(SUBTOTAL(3,Exts[avgusers]),Exts[avgusers],0)</f>
        <v>0</v>
      </c>
      <c r="Z1221" s="69">
        <f ca="1">IF(SUBTOTAL(3,Exts[CurVersion]),TODAY()-Exts[CurVersion],0)</f>
        <v>3396</v>
      </c>
      <c r="AA1221" s="69">
        <f>IF(Exts[cTB52]=DATE(2099,1,1), 0, Exts[cTB52]-$AA$6)</f>
        <v>0</v>
      </c>
      <c r="AB1221" s="69">
        <f>IF(Exts[[#This Row],[cTB60]]=DATE(2099,1,1), 0, Exts[[#This Row],[cTB60]]-$AA$7)</f>
        <v>0</v>
      </c>
      <c r="AC1221" s="69">
        <f>IF(Exts[[#This Row],[cTB68]]=DATE(2099,1,1), 0, Exts[[#This Row],[cTB68]]-$AA$8)</f>
        <v>0</v>
      </c>
      <c r="AD1221" s="70">
        <f t="shared" si="39"/>
        <v>1203</v>
      </c>
      <c r="AE1221" s="70"/>
      <c r="AF1221" s="70">
        <f>IF(Exts[[#This Row],[OID]], INDEX( Exts[], MATCH(Exts[[#This Row],[OID]],Exts[ID],0), MATCH("avgusers", Exts[#Headers],0) )+1, Exts[[#This Row],[avgusers]])</f>
        <v>0</v>
      </c>
      <c r="AG1221" s="70"/>
      <c r="AH1221" s="70"/>
      <c r="AI1221" s="70"/>
    </row>
    <row r="1222" spans="1:35" x14ac:dyDescent="0.35">
      <c r="A1222" s="72">
        <v>106452</v>
      </c>
      <c r="B1222" s="72" t="s">
        <v>2063</v>
      </c>
      <c r="C1222" s="72">
        <v>0</v>
      </c>
      <c r="D1222" s="72">
        <v>21</v>
      </c>
      <c r="E1222" s="68">
        <v>40294</v>
      </c>
      <c r="F1222" s="72">
        <v>2</v>
      </c>
      <c r="G1222" s="72">
        <v>3.3</v>
      </c>
      <c r="H1222" s="72">
        <v>0</v>
      </c>
      <c r="I1222" s="72">
        <v>1</v>
      </c>
      <c r="J1222" s="72" t="s">
        <v>1465</v>
      </c>
      <c r="K1222" s="72">
        <v>1707673</v>
      </c>
      <c r="L1222" s="72"/>
      <c r="M1222" s="72"/>
      <c r="N1222" s="68">
        <v>72686</v>
      </c>
      <c r="O1222" s="68">
        <v>72686</v>
      </c>
      <c r="P1222" s="68">
        <v>72686</v>
      </c>
      <c r="Q1222" s="68">
        <v>72686</v>
      </c>
      <c r="R1222" s="72" t="s">
        <v>5643</v>
      </c>
      <c r="S1222" s="72" t="s">
        <v>6773</v>
      </c>
      <c r="T1222" s="70">
        <f>IF(Exts[cTB52]=DATE(2099,1,1), 0, IF(Exts[minV]&gt;52, 1, 2))</f>
        <v>0</v>
      </c>
      <c r="U1222" s="69">
        <f t="shared" si="38"/>
        <v>0</v>
      </c>
      <c r="V1222" s="69">
        <f>IF(Exts[cTB60]=DATE(2099,1,1), 0, IF(Exts[minV]&gt;60.9, 1, 2))</f>
        <v>0</v>
      </c>
      <c r="W1222" s="70">
        <f>IF(Exts[cTB61-67]=DATE(2099,1,1), 0, IF(Exts[minV]&gt;67.9, 1, 2))</f>
        <v>0</v>
      </c>
      <c r="X1222" s="70">
        <f>IF( OR( Exts[cTB68]=DATE(2099,1,1), Exts[Mext]=0 ), 0, IF( OR( Exts[maxV]&lt;68, Exts[minV]&gt;68 ), 2, 3)  )</f>
        <v>0</v>
      </c>
      <c r="Y1222" s="71">
        <f>IF(SUBTOTAL(3,Exts[avgusers]),Exts[avgusers],0)</f>
        <v>0</v>
      </c>
      <c r="Z1222" s="69">
        <f ca="1">IF(SUBTOTAL(3,Exts[CurVersion]),TODAY()-Exts[CurVersion],0)</f>
        <v>3431</v>
      </c>
      <c r="AA1222" s="69">
        <f>IF(Exts[cTB52]=DATE(2099,1,1), 0, Exts[cTB52]-$AA$6)</f>
        <v>0</v>
      </c>
      <c r="AB1222" s="69">
        <f>IF(Exts[[#This Row],[cTB60]]=DATE(2099,1,1), 0, Exts[[#This Row],[cTB60]]-$AA$7)</f>
        <v>0</v>
      </c>
      <c r="AC1222" s="69">
        <f>IF(Exts[[#This Row],[cTB68]]=DATE(2099,1,1), 0, Exts[[#This Row],[cTB68]]-$AA$8)</f>
        <v>0</v>
      </c>
      <c r="AD1222" s="70">
        <f t="shared" si="39"/>
        <v>1204</v>
      </c>
      <c r="AE1222" s="70"/>
      <c r="AF1222" s="70">
        <f>IF(Exts[[#This Row],[OID]], INDEX( Exts[], MATCH(Exts[[#This Row],[OID]],Exts[ID],0), MATCH("avgusers", Exts[#Headers],0) )+1, Exts[[#This Row],[avgusers]])</f>
        <v>0</v>
      </c>
      <c r="AG1222" s="70"/>
      <c r="AH1222" s="70"/>
      <c r="AI1222" s="70"/>
    </row>
    <row r="1223" spans="1:35" x14ac:dyDescent="0.35">
      <c r="A1223" s="72">
        <v>108534</v>
      </c>
      <c r="B1223" s="72" t="s">
        <v>1959</v>
      </c>
      <c r="C1223" s="72">
        <v>0</v>
      </c>
      <c r="D1223" s="72">
        <v>22</v>
      </c>
      <c r="E1223" s="68">
        <v>40953</v>
      </c>
      <c r="F1223" s="72">
        <v>11</v>
      </c>
      <c r="G1223" s="72">
        <v>31</v>
      </c>
      <c r="H1223" s="72">
        <v>0</v>
      </c>
      <c r="I1223" s="72">
        <v>1</v>
      </c>
      <c r="J1223" s="72" t="s">
        <v>1960</v>
      </c>
      <c r="K1223" s="72">
        <v>5164440</v>
      </c>
      <c r="L1223" s="72"/>
      <c r="M1223" s="72"/>
      <c r="N1223" s="68">
        <v>72686</v>
      </c>
      <c r="O1223" s="68">
        <v>72686</v>
      </c>
      <c r="P1223" s="68">
        <v>72686</v>
      </c>
      <c r="Q1223" s="68">
        <v>72686</v>
      </c>
      <c r="R1223" s="72" t="s">
        <v>5644</v>
      </c>
      <c r="S1223" s="72" t="s">
        <v>3058</v>
      </c>
      <c r="T1223" s="70">
        <f>IF(Exts[cTB52]=DATE(2099,1,1), 0, IF(Exts[minV]&gt;52, 1, 2))</f>
        <v>0</v>
      </c>
      <c r="U1223" s="69">
        <f t="shared" si="38"/>
        <v>0</v>
      </c>
      <c r="V1223" s="69">
        <f>IF(Exts[cTB60]=DATE(2099,1,1), 0, IF(Exts[minV]&gt;60.9, 1, 2))</f>
        <v>0</v>
      </c>
      <c r="W1223" s="70">
        <f>IF(Exts[cTB61-67]=DATE(2099,1,1), 0, IF(Exts[minV]&gt;67.9, 1, 2))</f>
        <v>0</v>
      </c>
      <c r="X1223" s="70">
        <f>IF( OR( Exts[cTB68]=DATE(2099,1,1), Exts[Mext]=0 ), 0, IF( OR( Exts[maxV]&lt;68, Exts[minV]&gt;68 ), 2, 3)  )</f>
        <v>0</v>
      </c>
      <c r="Y1223" s="71">
        <f>IF(SUBTOTAL(3,Exts[avgusers]),Exts[avgusers],0)</f>
        <v>0</v>
      </c>
      <c r="Z1223" s="69">
        <f ca="1">IF(SUBTOTAL(3,Exts[CurVersion]),TODAY()-Exts[CurVersion],0)</f>
        <v>2772</v>
      </c>
      <c r="AA1223" s="69">
        <f>IF(Exts[cTB52]=DATE(2099,1,1), 0, Exts[cTB52]-$AA$6)</f>
        <v>0</v>
      </c>
      <c r="AB1223" s="69">
        <f>IF(Exts[[#This Row],[cTB60]]=DATE(2099,1,1), 0, Exts[[#This Row],[cTB60]]-$AA$7)</f>
        <v>0</v>
      </c>
      <c r="AC1223" s="69">
        <f>IF(Exts[[#This Row],[cTB68]]=DATE(2099,1,1), 0, Exts[[#This Row],[cTB68]]-$AA$8)</f>
        <v>0</v>
      </c>
      <c r="AD1223" s="70">
        <f t="shared" si="39"/>
        <v>1205</v>
      </c>
      <c r="AE1223" s="70"/>
      <c r="AF1223" s="70">
        <f>IF(Exts[[#This Row],[OID]], INDEX( Exts[], MATCH(Exts[[#This Row],[OID]],Exts[ID],0), MATCH("avgusers", Exts[#Headers],0) )+1, Exts[[#This Row],[avgusers]])</f>
        <v>0</v>
      </c>
      <c r="AG1223" s="70"/>
      <c r="AH1223" s="70"/>
      <c r="AI1223" s="70"/>
    </row>
    <row r="1224" spans="1:35" x14ac:dyDescent="0.35">
      <c r="A1224" s="72">
        <v>110114</v>
      </c>
      <c r="B1224" s="72" t="s">
        <v>2163</v>
      </c>
      <c r="C1224" s="72">
        <v>0</v>
      </c>
      <c r="D1224" s="72">
        <v>21</v>
      </c>
      <c r="E1224" s="68">
        <v>40269</v>
      </c>
      <c r="F1224" s="72">
        <v>2</v>
      </c>
      <c r="G1224" s="72">
        <v>9</v>
      </c>
      <c r="H1224" s="72">
        <v>0</v>
      </c>
      <c r="I1224" s="72">
        <v>1</v>
      </c>
      <c r="J1224" s="72" t="s">
        <v>2164</v>
      </c>
      <c r="K1224" s="72">
        <v>5248211</v>
      </c>
      <c r="L1224" s="72"/>
      <c r="M1224" s="72"/>
      <c r="N1224" s="68">
        <v>72686</v>
      </c>
      <c r="O1224" s="68">
        <v>72686</v>
      </c>
      <c r="P1224" s="68">
        <v>72686</v>
      </c>
      <c r="Q1224" s="68">
        <v>72686</v>
      </c>
      <c r="R1224" s="72" t="s">
        <v>5645</v>
      </c>
      <c r="S1224" s="72" t="s">
        <v>3058</v>
      </c>
      <c r="T1224" s="70">
        <f>IF(Exts[cTB52]=DATE(2099,1,1), 0, IF(Exts[minV]&gt;52, 1, 2))</f>
        <v>0</v>
      </c>
      <c r="U1224" s="69">
        <f t="shared" si="38"/>
        <v>0</v>
      </c>
      <c r="V1224" s="69">
        <f>IF(Exts[cTB60]=DATE(2099,1,1), 0, IF(Exts[minV]&gt;60.9, 1, 2))</f>
        <v>0</v>
      </c>
      <c r="W1224" s="70">
        <f>IF(Exts[cTB61-67]=DATE(2099,1,1), 0, IF(Exts[minV]&gt;67.9, 1, 2))</f>
        <v>0</v>
      </c>
      <c r="X1224" s="70">
        <f>IF( OR( Exts[cTB68]=DATE(2099,1,1), Exts[Mext]=0 ), 0, IF( OR( Exts[maxV]&lt;68, Exts[minV]&gt;68 ), 2, 3)  )</f>
        <v>0</v>
      </c>
      <c r="Y1224" s="71">
        <f>IF(SUBTOTAL(3,Exts[avgusers]),Exts[avgusers],0)</f>
        <v>0</v>
      </c>
      <c r="Z1224" s="69">
        <f ca="1">IF(SUBTOTAL(3,Exts[CurVersion]),TODAY()-Exts[CurVersion],0)</f>
        <v>3456</v>
      </c>
      <c r="AA1224" s="69">
        <f>IF(Exts[cTB52]=DATE(2099,1,1), 0, Exts[cTB52]-$AA$6)</f>
        <v>0</v>
      </c>
      <c r="AB1224" s="69">
        <f>IF(Exts[[#This Row],[cTB60]]=DATE(2099,1,1), 0, Exts[[#This Row],[cTB60]]-$AA$7)</f>
        <v>0</v>
      </c>
      <c r="AC1224" s="69">
        <f>IF(Exts[[#This Row],[cTB68]]=DATE(2099,1,1), 0, Exts[[#This Row],[cTB68]]-$AA$8)</f>
        <v>0</v>
      </c>
      <c r="AD1224" s="70">
        <f t="shared" si="39"/>
        <v>1206</v>
      </c>
      <c r="AE1224" s="70"/>
      <c r="AF1224" s="70">
        <f>IF(Exts[[#This Row],[OID]], INDEX( Exts[], MATCH(Exts[[#This Row],[OID]],Exts[ID],0), MATCH("avgusers", Exts[#Headers],0) )+1, Exts[[#This Row],[avgusers]])</f>
        <v>0</v>
      </c>
      <c r="AG1224" s="70"/>
      <c r="AH1224" s="70"/>
      <c r="AI1224" s="70"/>
    </row>
    <row r="1225" spans="1:35" x14ac:dyDescent="0.35">
      <c r="A1225" s="72">
        <v>121180</v>
      </c>
      <c r="B1225" s="72" t="s">
        <v>1966</v>
      </c>
      <c r="C1225" s="72">
        <v>0</v>
      </c>
      <c r="D1225" s="72">
        <v>22</v>
      </c>
      <c r="E1225" s="68">
        <v>40635</v>
      </c>
      <c r="F1225" s="72">
        <v>1</v>
      </c>
      <c r="G1225" s="72">
        <v>2</v>
      </c>
      <c r="H1225" s="72">
        <v>0</v>
      </c>
      <c r="I1225" s="72">
        <v>1</v>
      </c>
      <c r="J1225" s="72" t="s">
        <v>1967</v>
      </c>
      <c r="K1225" s="72">
        <v>1440682</v>
      </c>
      <c r="L1225" s="72"/>
      <c r="M1225" s="72"/>
      <c r="N1225" s="68">
        <v>72686</v>
      </c>
      <c r="O1225" s="68">
        <v>72686</v>
      </c>
      <c r="P1225" s="68">
        <v>72686</v>
      </c>
      <c r="Q1225" s="68">
        <v>72686</v>
      </c>
      <c r="R1225" s="72" t="s">
        <v>5649</v>
      </c>
      <c r="S1225" s="72" t="s">
        <v>3058</v>
      </c>
      <c r="T1225" s="70">
        <f>IF(Exts[cTB52]=DATE(2099,1,1), 0, IF(Exts[minV]&gt;52, 1, 2))</f>
        <v>0</v>
      </c>
      <c r="U1225" s="69">
        <f t="shared" si="38"/>
        <v>0</v>
      </c>
      <c r="V1225" s="69">
        <f>IF(Exts[cTB60]=DATE(2099,1,1), 0, IF(Exts[minV]&gt;60.9, 1, 2))</f>
        <v>0</v>
      </c>
      <c r="W1225" s="70">
        <f>IF(Exts[cTB61-67]=DATE(2099,1,1), 0, IF(Exts[minV]&gt;67.9, 1, 2))</f>
        <v>0</v>
      </c>
      <c r="X1225" s="70">
        <f>IF( OR( Exts[cTB68]=DATE(2099,1,1), Exts[Mext]=0 ), 0, IF( OR( Exts[maxV]&lt;68, Exts[minV]&gt;68 ), 2, 3)  )</f>
        <v>0</v>
      </c>
      <c r="Y1225" s="71">
        <f>IF(SUBTOTAL(3,Exts[avgusers]),Exts[avgusers],0)</f>
        <v>0</v>
      </c>
      <c r="Z1225" s="69">
        <f ca="1">IF(SUBTOTAL(3,Exts[CurVersion]),TODAY()-Exts[CurVersion],0)</f>
        <v>3090</v>
      </c>
      <c r="AA1225" s="69">
        <f>IF(Exts[cTB52]=DATE(2099,1,1), 0, Exts[cTB52]-$AA$6)</f>
        <v>0</v>
      </c>
      <c r="AB1225" s="69">
        <f>IF(Exts[[#This Row],[cTB60]]=DATE(2099,1,1), 0, Exts[[#This Row],[cTB60]]-$AA$7)</f>
        <v>0</v>
      </c>
      <c r="AC1225" s="69">
        <f>IF(Exts[[#This Row],[cTB68]]=DATE(2099,1,1), 0, Exts[[#This Row],[cTB68]]-$AA$8)</f>
        <v>0</v>
      </c>
      <c r="AD1225" s="70">
        <f t="shared" si="39"/>
        <v>1207</v>
      </c>
      <c r="AE1225" s="70"/>
      <c r="AF1225" s="70">
        <f>IF(Exts[[#This Row],[OID]], INDEX( Exts[], MATCH(Exts[[#This Row],[OID]],Exts[ID],0), MATCH("avgusers", Exts[#Headers],0) )+1, Exts[[#This Row],[avgusers]])</f>
        <v>0</v>
      </c>
      <c r="AG1225" s="70"/>
      <c r="AH1225" s="70"/>
      <c r="AI1225" s="70"/>
    </row>
    <row r="1226" spans="1:35" x14ac:dyDescent="0.35">
      <c r="A1226" s="72">
        <v>125952</v>
      </c>
      <c r="B1226" s="72" t="s">
        <v>2040</v>
      </c>
      <c r="C1226" s="72">
        <v>0</v>
      </c>
      <c r="D1226" s="72">
        <v>21</v>
      </c>
      <c r="E1226" s="68">
        <v>40316</v>
      </c>
      <c r="F1226" s="72">
        <v>3</v>
      </c>
      <c r="G1226" s="72">
        <v>3.1</v>
      </c>
      <c r="H1226" s="72">
        <v>0</v>
      </c>
      <c r="I1226" s="72">
        <v>1</v>
      </c>
      <c r="J1226" s="72" t="s">
        <v>1982</v>
      </c>
      <c r="K1226" s="72">
        <v>2940110</v>
      </c>
      <c r="L1226" s="72"/>
      <c r="M1226" s="72"/>
      <c r="N1226" s="68">
        <v>72686</v>
      </c>
      <c r="O1226" s="68">
        <v>72686</v>
      </c>
      <c r="P1226" s="68">
        <v>72686</v>
      </c>
      <c r="Q1226" s="68">
        <v>72686</v>
      </c>
      <c r="R1226" s="72" t="s">
        <v>5652</v>
      </c>
      <c r="S1226" s="72" t="s">
        <v>3058</v>
      </c>
      <c r="T1226" s="70">
        <f>IF(Exts[cTB52]=DATE(2099,1,1), 0, IF(Exts[minV]&gt;52, 1, 2))</f>
        <v>0</v>
      </c>
      <c r="U1226" s="69">
        <f t="shared" si="38"/>
        <v>0</v>
      </c>
      <c r="V1226" s="69">
        <f>IF(Exts[cTB60]=DATE(2099,1,1), 0, IF(Exts[minV]&gt;60.9, 1, 2))</f>
        <v>0</v>
      </c>
      <c r="W1226" s="70">
        <f>IF(Exts[cTB61-67]=DATE(2099,1,1), 0, IF(Exts[minV]&gt;67.9, 1, 2))</f>
        <v>0</v>
      </c>
      <c r="X1226" s="70">
        <f>IF( OR( Exts[cTB68]=DATE(2099,1,1), Exts[Mext]=0 ), 0, IF( OR( Exts[maxV]&lt;68, Exts[minV]&gt;68 ), 2, 3)  )</f>
        <v>0</v>
      </c>
      <c r="Y1226" s="71">
        <f>IF(SUBTOTAL(3,Exts[avgusers]),Exts[avgusers],0)</f>
        <v>0</v>
      </c>
      <c r="Z1226" s="69">
        <f ca="1">IF(SUBTOTAL(3,Exts[CurVersion]),TODAY()-Exts[CurVersion],0)</f>
        <v>3409</v>
      </c>
      <c r="AA1226" s="69">
        <f>IF(Exts[cTB52]=DATE(2099,1,1), 0, Exts[cTB52]-$AA$6)</f>
        <v>0</v>
      </c>
      <c r="AB1226" s="69">
        <f>IF(Exts[[#This Row],[cTB60]]=DATE(2099,1,1), 0, Exts[[#This Row],[cTB60]]-$AA$7)</f>
        <v>0</v>
      </c>
      <c r="AC1226" s="69">
        <f>IF(Exts[[#This Row],[cTB68]]=DATE(2099,1,1), 0, Exts[[#This Row],[cTB68]]-$AA$8)</f>
        <v>0</v>
      </c>
      <c r="AD1226" s="70">
        <f t="shared" si="39"/>
        <v>1208</v>
      </c>
      <c r="AE1226" s="70"/>
      <c r="AF1226" s="70">
        <f>IF(Exts[[#This Row],[OID]], INDEX( Exts[], MATCH(Exts[[#This Row],[OID]],Exts[ID],0), MATCH("avgusers", Exts[#Headers],0) )+1, Exts[[#This Row],[avgusers]])</f>
        <v>0</v>
      </c>
      <c r="AG1226" s="70"/>
      <c r="AH1226" s="70"/>
      <c r="AI1226" s="70"/>
    </row>
    <row r="1227" spans="1:35" x14ac:dyDescent="0.35">
      <c r="A1227" s="72">
        <v>125953</v>
      </c>
      <c r="B1227" s="72" t="s">
        <v>1981</v>
      </c>
      <c r="C1227" s="72">
        <v>0</v>
      </c>
      <c r="D1227" s="72">
        <v>22</v>
      </c>
      <c r="E1227" s="68">
        <v>40316</v>
      </c>
      <c r="F1227" s="72">
        <v>3.1</v>
      </c>
      <c r="G1227" s="72">
        <v>3.2</v>
      </c>
      <c r="H1227" s="72">
        <v>0</v>
      </c>
      <c r="I1227" s="72">
        <v>1</v>
      </c>
      <c r="J1227" s="72" t="s">
        <v>1982</v>
      </c>
      <c r="K1227" s="72">
        <v>2940110</v>
      </c>
      <c r="L1227" s="72"/>
      <c r="M1227" s="72"/>
      <c r="N1227" s="68">
        <v>72686</v>
      </c>
      <c r="O1227" s="68">
        <v>72686</v>
      </c>
      <c r="P1227" s="68">
        <v>72686</v>
      </c>
      <c r="Q1227" s="68">
        <v>72686</v>
      </c>
      <c r="R1227" s="72" t="s">
        <v>5653</v>
      </c>
      <c r="S1227" s="72" t="s">
        <v>3058</v>
      </c>
      <c r="T1227" s="70">
        <f>IF(Exts[cTB52]=DATE(2099,1,1), 0, IF(Exts[minV]&gt;52, 1, 2))</f>
        <v>0</v>
      </c>
      <c r="U1227" s="69">
        <f t="shared" si="38"/>
        <v>0</v>
      </c>
      <c r="V1227" s="69">
        <f>IF(Exts[cTB60]=DATE(2099,1,1), 0, IF(Exts[minV]&gt;60.9, 1, 2))</f>
        <v>0</v>
      </c>
      <c r="W1227" s="70">
        <f>IF(Exts[cTB61-67]=DATE(2099,1,1), 0, IF(Exts[minV]&gt;67.9, 1, 2))</f>
        <v>0</v>
      </c>
      <c r="X1227" s="70">
        <f>IF( OR( Exts[cTB68]=DATE(2099,1,1), Exts[Mext]=0 ), 0, IF( OR( Exts[maxV]&lt;68, Exts[minV]&gt;68 ), 2, 3)  )</f>
        <v>0</v>
      </c>
      <c r="Y1227" s="71">
        <f>IF(SUBTOTAL(3,Exts[avgusers]),Exts[avgusers],0)</f>
        <v>0</v>
      </c>
      <c r="Z1227" s="69">
        <f ca="1">IF(SUBTOTAL(3,Exts[CurVersion]),TODAY()-Exts[CurVersion],0)</f>
        <v>3409</v>
      </c>
      <c r="AA1227" s="69">
        <f>IF(Exts[cTB52]=DATE(2099,1,1), 0, Exts[cTB52]-$AA$6)</f>
        <v>0</v>
      </c>
      <c r="AB1227" s="69">
        <f>IF(Exts[[#This Row],[cTB60]]=DATE(2099,1,1), 0, Exts[[#This Row],[cTB60]]-$AA$7)</f>
        <v>0</v>
      </c>
      <c r="AC1227" s="69">
        <f>IF(Exts[[#This Row],[cTB68]]=DATE(2099,1,1), 0, Exts[[#This Row],[cTB68]]-$AA$8)</f>
        <v>0</v>
      </c>
      <c r="AD1227" s="70">
        <f t="shared" si="39"/>
        <v>1209</v>
      </c>
      <c r="AE1227" s="70"/>
      <c r="AF1227" s="70">
        <f>IF(Exts[[#This Row],[OID]], INDEX( Exts[], MATCH(Exts[[#This Row],[OID]],Exts[ID],0), MATCH("avgusers", Exts[#Headers],0) )+1, Exts[[#This Row],[avgusers]])</f>
        <v>0</v>
      </c>
      <c r="AG1227" s="70"/>
      <c r="AH1227" s="70"/>
      <c r="AI1227" s="70"/>
    </row>
    <row r="1228" spans="1:35" x14ac:dyDescent="0.35">
      <c r="A1228" s="72">
        <v>146367</v>
      </c>
      <c r="B1228" s="72" t="s">
        <v>2189</v>
      </c>
      <c r="C1228" s="72">
        <v>0</v>
      </c>
      <c r="D1228" s="72">
        <v>21</v>
      </c>
      <c r="E1228" s="68">
        <v>40351</v>
      </c>
      <c r="F1228" s="72">
        <v>3</v>
      </c>
      <c r="G1228" s="72">
        <v>3.1</v>
      </c>
      <c r="H1228" s="72">
        <v>0</v>
      </c>
      <c r="I1228" s="72">
        <v>1</v>
      </c>
      <c r="J1228" s="72" t="s">
        <v>2190</v>
      </c>
      <c r="K1228" s="72">
        <v>120243</v>
      </c>
      <c r="L1228" s="72"/>
      <c r="M1228" s="72"/>
      <c r="N1228" s="68">
        <v>72686</v>
      </c>
      <c r="O1228" s="68">
        <v>72686</v>
      </c>
      <c r="P1228" s="68">
        <v>72686</v>
      </c>
      <c r="Q1228" s="68">
        <v>72686</v>
      </c>
      <c r="R1228" s="72" t="s">
        <v>5667</v>
      </c>
      <c r="S1228" s="72" t="s">
        <v>5668</v>
      </c>
      <c r="T1228" s="70">
        <f>IF(Exts[cTB52]=DATE(2099,1,1), 0, IF(Exts[minV]&gt;52, 1, 2))</f>
        <v>0</v>
      </c>
      <c r="U1228" s="69">
        <f t="shared" si="38"/>
        <v>0</v>
      </c>
      <c r="V1228" s="69">
        <f>IF(Exts[cTB60]=DATE(2099,1,1), 0, IF(Exts[minV]&gt;60.9, 1, 2))</f>
        <v>0</v>
      </c>
      <c r="W1228" s="70">
        <f>IF(Exts[cTB61-67]=DATE(2099,1,1), 0, IF(Exts[minV]&gt;67.9, 1, 2))</f>
        <v>0</v>
      </c>
      <c r="X1228" s="70">
        <f>IF( OR( Exts[cTB68]=DATE(2099,1,1), Exts[Mext]=0 ), 0, IF( OR( Exts[maxV]&lt;68, Exts[minV]&gt;68 ), 2, 3)  )</f>
        <v>0</v>
      </c>
      <c r="Y1228" s="71">
        <f>IF(SUBTOTAL(3,Exts[avgusers]),Exts[avgusers],0)</f>
        <v>0</v>
      </c>
      <c r="Z1228" s="69">
        <f ca="1">IF(SUBTOTAL(3,Exts[CurVersion]),TODAY()-Exts[CurVersion],0)</f>
        <v>3374</v>
      </c>
      <c r="AA1228" s="69">
        <f>IF(Exts[cTB52]=DATE(2099,1,1), 0, Exts[cTB52]-$AA$6)</f>
        <v>0</v>
      </c>
      <c r="AB1228" s="69">
        <f>IF(Exts[[#This Row],[cTB60]]=DATE(2099,1,1), 0, Exts[[#This Row],[cTB60]]-$AA$7)</f>
        <v>0</v>
      </c>
      <c r="AC1228" s="69">
        <f>IF(Exts[[#This Row],[cTB68]]=DATE(2099,1,1), 0, Exts[[#This Row],[cTB68]]-$AA$8)</f>
        <v>0</v>
      </c>
      <c r="AD1228" s="70">
        <f t="shared" si="39"/>
        <v>1210</v>
      </c>
      <c r="AE1228" s="70"/>
      <c r="AF1228" s="70">
        <f>IF(Exts[[#This Row],[OID]], INDEX( Exts[], MATCH(Exts[[#This Row],[OID]],Exts[ID],0), MATCH("avgusers", Exts[#Headers],0) )+1, Exts[[#This Row],[avgusers]])</f>
        <v>0</v>
      </c>
      <c r="AG1228" s="70"/>
      <c r="AH1228" s="70"/>
      <c r="AI1228" s="70"/>
    </row>
    <row r="1229" spans="1:35" x14ac:dyDescent="0.35">
      <c r="A1229" s="72">
        <v>153352</v>
      </c>
      <c r="B1229" s="72" t="s">
        <v>2235</v>
      </c>
      <c r="C1229" s="72">
        <v>0</v>
      </c>
      <c r="D1229" s="72">
        <v>21</v>
      </c>
      <c r="E1229" s="68">
        <v>40576</v>
      </c>
      <c r="F1229" s="72">
        <v>1.5</v>
      </c>
      <c r="G1229" s="72">
        <v>3.1</v>
      </c>
      <c r="H1229" s="72">
        <v>0</v>
      </c>
      <c r="I1229" s="72">
        <v>1</v>
      </c>
      <c r="J1229" s="72" t="s">
        <v>2236</v>
      </c>
      <c r="K1229" s="72">
        <v>4896027</v>
      </c>
      <c r="L1229" s="72"/>
      <c r="M1229" s="72"/>
      <c r="N1229" s="68">
        <v>72686</v>
      </c>
      <c r="O1229" s="68">
        <v>72686</v>
      </c>
      <c r="P1229" s="68">
        <v>72686</v>
      </c>
      <c r="Q1229" s="68">
        <v>72686</v>
      </c>
      <c r="R1229" s="72" t="s">
        <v>5669</v>
      </c>
      <c r="S1229" s="72" t="s">
        <v>3058</v>
      </c>
      <c r="T1229" s="70">
        <f>IF(Exts[cTB52]=DATE(2099,1,1), 0, IF(Exts[minV]&gt;52, 1, 2))</f>
        <v>0</v>
      </c>
      <c r="U1229" s="69">
        <f t="shared" si="38"/>
        <v>0</v>
      </c>
      <c r="V1229" s="69">
        <f>IF(Exts[cTB60]=DATE(2099,1,1), 0, IF(Exts[minV]&gt;60.9, 1, 2))</f>
        <v>0</v>
      </c>
      <c r="W1229" s="70">
        <f>IF(Exts[cTB61-67]=DATE(2099,1,1), 0, IF(Exts[minV]&gt;67.9, 1, 2))</f>
        <v>0</v>
      </c>
      <c r="X1229" s="70">
        <f>IF( OR( Exts[cTB68]=DATE(2099,1,1), Exts[Mext]=0 ), 0, IF( OR( Exts[maxV]&lt;68, Exts[minV]&gt;68 ), 2, 3)  )</f>
        <v>0</v>
      </c>
      <c r="Y1229" s="71">
        <f>IF(SUBTOTAL(3,Exts[avgusers]),Exts[avgusers],0)</f>
        <v>0</v>
      </c>
      <c r="Z1229" s="69">
        <f ca="1">IF(SUBTOTAL(3,Exts[CurVersion]),TODAY()-Exts[CurVersion],0)</f>
        <v>3149</v>
      </c>
      <c r="AA1229" s="69">
        <f>IF(Exts[cTB52]=DATE(2099,1,1), 0, Exts[cTB52]-$AA$6)</f>
        <v>0</v>
      </c>
      <c r="AB1229" s="69">
        <f>IF(Exts[[#This Row],[cTB60]]=DATE(2099,1,1), 0, Exts[[#This Row],[cTB60]]-$AA$7)</f>
        <v>0</v>
      </c>
      <c r="AC1229" s="69">
        <f>IF(Exts[[#This Row],[cTB68]]=DATE(2099,1,1), 0, Exts[[#This Row],[cTB68]]-$AA$8)</f>
        <v>0</v>
      </c>
      <c r="AD1229" s="70">
        <f t="shared" si="39"/>
        <v>1211</v>
      </c>
      <c r="AE1229" s="70"/>
      <c r="AF1229" s="70">
        <f>IF(Exts[[#This Row],[OID]], INDEX( Exts[], MATCH(Exts[[#This Row],[OID]],Exts[ID],0), MATCH("avgusers", Exts[#Headers],0) )+1, Exts[[#This Row],[avgusers]])</f>
        <v>0</v>
      </c>
      <c r="AG1229" s="70"/>
      <c r="AH1229" s="70"/>
      <c r="AI1229" s="70"/>
    </row>
    <row r="1230" spans="1:35" x14ac:dyDescent="0.35">
      <c r="A1230" s="72">
        <v>161938</v>
      </c>
      <c r="B1230" s="72" t="s">
        <v>1813</v>
      </c>
      <c r="C1230" s="72">
        <v>0</v>
      </c>
      <c r="D1230" s="72">
        <v>25</v>
      </c>
      <c r="E1230" s="68">
        <v>40462</v>
      </c>
      <c r="F1230" s="72">
        <v>3.1</v>
      </c>
      <c r="G1230" s="72">
        <v>3.3</v>
      </c>
      <c r="H1230" s="72">
        <v>0</v>
      </c>
      <c r="I1230" s="72">
        <v>1</v>
      </c>
      <c r="J1230" s="72" t="s">
        <v>1465</v>
      </c>
      <c r="K1230" s="72">
        <v>1707673</v>
      </c>
      <c r="L1230" s="72"/>
      <c r="M1230" s="72"/>
      <c r="N1230" s="68">
        <v>72686</v>
      </c>
      <c r="O1230" s="68">
        <v>72686</v>
      </c>
      <c r="P1230" s="68">
        <v>72686</v>
      </c>
      <c r="Q1230" s="68">
        <v>72686</v>
      </c>
      <c r="R1230" s="72" t="s">
        <v>5681</v>
      </c>
      <c r="S1230" s="72" t="s">
        <v>6777</v>
      </c>
      <c r="T1230" s="70">
        <f>IF(Exts[cTB52]=DATE(2099,1,1), 0, IF(Exts[minV]&gt;52, 1, 2))</f>
        <v>0</v>
      </c>
      <c r="U1230" s="69">
        <f t="shared" si="38"/>
        <v>0</v>
      </c>
      <c r="V1230" s="69">
        <f>IF(Exts[cTB60]=DATE(2099,1,1), 0, IF(Exts[minV]&gt;60.9, 1, 2))</f>
        <v>0</v>
      </c>
      <c r="W1230" s="70">
        <f>IF(Exts[cTB61-67]=DATE(2099,1,1), 0, IF(Exts[minV]&gt;67.9, 1, 2))</f>
        <v>0</v>
      </c>
      <c r="X1230" s="70">
        <f>IF( OR( Exts[cTB68]=DATE(2099,1,1), Exts[Mext]=0 ), 0, IF( OR( Exts[maxV]&lt;68, Exts[minV]&gt;68 ), 2, 3)  )</f>
        <v>0</v>
      </c>
      <c r="Y1230" s="71">
        <f>IF(SUBTOTAL(3,Exts[avgusers]),Exts[avgusers],0)</f>
        <v>0</v>
      </c>
      <c r="Z1230" s="69">
        <f ca="1">IF(SUBTOTAL(3,Exts[CurVersion]),TODAY()-Exts[CurVersion],0)</f>
        <v>3263</v>
      </c>
      <c r="AA1230" s="69">
        <f>IF(Exts[cTB52]=DATE(2099,1,1), 0, Exts[cTB52]-$AA$6)</f>
        <v>0</v>
      </c>
      <c r="AB1230" s="69">
        <f>IF(Exts[[#This Row],[cTB60]]=DATE(2099,1,1), 0, Exts[[#This Row],[cTB60]]-$AA$7)</f>
        <v>0</v>
      </c>
      <c r="AC1230" s="69">
        <f>IF(Exts[[#This Row],[cTB68]]=DATE(2099,1,1), 0, Exts[[#This Row],[cTB68]]-$AA$8)</f>
        <v>0</v>
      </c>
      <c r="AD1230" s="70">
        <f t="shared" si="39"/>
        <v>1212</v>
      </c>
      <c r="AE1230" s="70"/>
      <c r="AF1230" s="70">
        <f>IF(Exts[[#This Row],[OID]], INDEX( Exts[], MATCH(Exts[[#This Row],[OID]],Exts[ID],0), MATCH("avgusers", Exts[#Headers],0) )+1, Exts[[#This Row],[avgusers]])</f>
        <v>0</v>
      </c>
      <c r="AG1230" s="70"/>
      <c r="AH1230" s="70"/>
      <c r="AI1230" s="70"/>
    </row>
    <row r="1231" spans="1:35" x14ac:dyDescent="0.35">
      <c r="A1231" s="72">
        <v>162023</v>
      </c>
      <c r="B1231" s="72" t="s">
        <v>1640</v>
      </c>
      <c r="C1231" s="72">
        <v>0</v>
      </c>
      <c r="D1231" s="72">
        <v>23</v>
      </c>
      <c r="E1231" s="68">
        <v>40623</v>
      </c>
      <c r="F1231" s="72">
        <v>3</v>
      </c>
      <c r="G1231" s="72">
        <v>3.1</v>
      </c>
      <c r="H1231" s="72">
        <v>0</v>
      </c>
      <c r="I1231" s="72">
        <v>1</v>
      </c>
      <c r="J1231" s="72" t="s">
        <v>885</v>
      </c>
      <c r="K1231" s="72">
        <v>4660347</v>
      </c>
      <c r="L1231" s="72"/>
      <c r="M1231" s="72"/>
      <c r="N1231" s="68">
        <v>72686</v>
      </c>
      <c r="O1231" s="68">
        <v>72686</v>
      </c>
      <c r="P1231" s="68">
        <v>72686</v>
      </c>
      <c r="Q1231" s="68">
        <v>72686</v>
      </c>
      <c r="R1231" s="72" t="s">
        <v>5682</v>
      </c>
      <c r="S1231" s="72" t="s">
        <v>5314</v>
      </c>
      <c r="T1231" s="70">
        <f>IF(Exts[cTB52]=DATE(2099,1,1), 0, IF(Exts[minV]&gt;52, 1, 2))</f>
        <v>0</v>
      </c>
      <c r="U1231" s="69">
        <f t="shared" si="38"/>
        <v>0</v>
      </c>
      <c r="V1231" s="69">
        <f>IF(Exts[cTB60]=DATE(2099,1,1), 0, IF(Exts[minV]&gt;60.9, 1, 2))</f>
        <v>0</v>
      </c>
      <c r="W1231" s="70">
        <f>IF(Exts[cTB61-67]=DATE(2099,1,1), 0, IF(Exts[minV]&gt;67.9, 1, 2))</f>
        <v>0</v>
      </c>
      <c r="X1231" s="70">
        <f>IF( OR( Exts[cTB68]=DATE(2099,1,1), Exts[Mext]=0 ), 0, IF( OR( Exts[maxV]&lt;68, Exts[minV]&gt;68 ), 2, 3)  )</f>
        <v>0</v>
      </c>
      <c r="Y1231" s="71">
        <f>IF(SUBTOTAL(3,Exts[avgusers]),Exts[avgusers],0)</f>
        <v>0</v>
      </c>
      <c r="Z1231" s="69">
        <f ca="1">IF(SUBTOTAL(3,Exts[CurVersion]),TODAY()-Exts[CurVersion],0)</f>
        <v>3102</v>
      </c>
      <c r="AA1231" s="69">
        <f>IF(Exts[cTB52]=DATE(2099,1,1), 0, Exts[cTB52]-$AA$6)</f>
        <v>0</v>
      </c>
      <c r="AB1231" s="69">
        <f>IF(Exts[[#This Row],[cTB60]]=DATE(2099,1,1), 0, Exts[[#This Row],[cTB60]]-$AA$7)</f>
        <v>0</v>
      </c>
      <c r="AC1231" s="69">
        <f>IF(Exts[[#This Row],[cTB68]]=DATE(2099,1,1), 0, Exts[[#This Row],[cTB68]]-$AA$8)</f>
        <v>0</v>
      </c>
      <c r="AD1231" s="70">
        <f t="shared" si="39"/>
        <v>1213</v>
      </c>
      <c r="AE1231" s="70"/>
      <c r="AF1231" s="70">
        <f>IF(Exts[[#This Row],[OID]], INDEX( Exts[], MATCH(Exts[[#This Row],[OID]],Exts[ID],0), MATCH("avgusers", Exts[#Headers],0) )+1, Exts[[#This Row],[avgusers]])</f>
        <v>0</v>
      </c>
      <c r="AG1231" s="70"/>
      <c r="AH1231" s="70"/>
      <c r="AI1231" s="70"/>
    </row>
    <row r="1232" spans="1:35" x14ac:dyDescent="0.35">
      <c r="A1232" s="72">
        <v>162149</v>
      </c>
      <c r="B1232" s="72" t="s">
        <v>788</v>
      </c>
      <c r="C1232" s="72">
        <v>0</v>
      </c>
      <c r="D1232" s="72">
        <v>46</v>
      </c>
      <c r="E1232" s="68">
        <v>40666</v>
      </c>
      <c r="F1232" s="72">
        <v>3</v>
      </c>
      <c r="G1232" s="72">
        <v>3</v>
      </c>
      <c r="H1232" s="72">
        <v>0</v>
      </c>
      <c r="I1232" s="72">
        <v>1</v>
      </c>
      <c r="J1232" s="72" t="s">
        <v>481</v>
      </c>
      <c r="K1232" s="72">
        <v>5345587</v>
      </c>
      <c r="L1232" s="72"/>
      <c r="M1232" s="72"/>
      <c r="N1232" s="68">
        <v>72686</v>
      </c>
      <c r="O1232" s="68">
        <v>72686</v>
      </c>
      <c r="P1232" s="68">
        <v>72686</v>
      </c>
      <c r="Q1232" s="68">
        <v>72686</v>
      </c>
      <c r="R1232" s="72" t="s">
        <v>5684</v>
      </c>
      <c r="S1232" s="72" t="s">
        <v>5685</v>
      </c>
      <c r="T1232" s="70">
        <f>IF(Exts[cTB52]=DATE(2099,1,1), 0, IF(Exts[minV]&gt;52, 1, 2))</f>
        <v>0</v>
      </c>
      <c r="U1232" s="69">
        <f t="shared" si="38"/>
        <v>0</v>
      </c>
      <c r="V1232" s="69">
        <f>IF(Exts[cTB60]=DATE(2099,1,1), 0, IF(Exts[minV]&gt;60.9, 1, 2))</f>
        <v>0</v>
      </c>
      <c r="W1232" s="70">
        <f>IF(Exts[cTB61-67]=DATE(2099,1,1), 0, IF(Exts[minV]&gt;67.9, 1, 2))</f>
        <v>0</v>
      </c>
      <c r="X1232" s="70">
        <f>IF( OR( Exts[cTB68]=DATE(2099,1,1), Exts[Mext]=0 ), 0, IF( OR( Exts[maxV]&lt;68, Exts[minV]&gt;68 ), 2, 3)  )</f>
        <v>0</v>
      </c>
      <c r="Y1232" s="71">
        <f>IF(SUBTOTAL(3,Exts[avgusers]),Exts[avgusers],0)</f>
        <v>0</v>
      </c>
      <c r="Z1232" s="69">
        <f ca="1">IF(SUBTOTAL(3,Exts[CurVersion]),TODAY()-Exts[CurVersion],0)</f>
        <v>3059</v>
      </c>
      <c r="AA1232" s="69">
        <f>IF(Exts[cTB52]=DATE(2099,1,1), 0, Exts[cTB52]-$AA$6)</f>
        <v>0</v>
      </c>
      <c r="AB1232" s="69">
        <f>IF(Exts[[#This Row],[cTB60]]=DATE(2099,1,1), 0, Exts[[#This Row],[cTB60]]-$AA$7)</f>
        <v>0</v>
      </c>
      <c r="AC1232" s="69">
        <f>IF(Exts[[#This Row],[cTB68]]=DATE(2099,1,1), 0, Exts[[#This Row],[cTB68]]-$AA$8)</f>
        <v>0</v>
      </c>
      <c r="AD1232" s="70">
        <f t="shared" si="39"/>
        <v>1214</v>
      </c>
      <c r="AE1232" s="70"/>
      <c r="AF1232" s="70">
        <f>IF(Exts[[#This Row],[OID]], INDEX( Exts[], MATCH(Exts[[#This Row],[OID]],Exts[ID],0), MATCH("avgusers", Exts[#Headers],0) )+1, Exts[[#This Row],[avgusers]])</f>
        <v>0</v>
      </c>
      <c r="AG1232" s="70"/>
      <c r="AH1232" s="70"/>
      <c r="AI1232" s="70"/>
    </row>
    <row r="1233" spans="1:35" x14ac:dyDescent="0.35">
      <c r="A1233" s="72">
        <v>197369</v>
      </c>
      <c r="B1233" s="72" t="s">
        <v>2004</v>
      </c>
      <c r="C1233" s="72">
        <v>0</v>
      </c>
      <c r="D1233" s="72">
        <v>22</v>
      </c>
      <c r="E1233" s="68">
        <v>40581</v>
      </c>
      <c r="F1233" s="72">
        <v>3</v>
      </c>
      <c r="G1233" s="72">
        <v>3.2</v>
      </c>
      <c r="H1233" s="72">
        <v>0</v>
      </c>
      <c r="I1233" s="72">
        <v>1</v>
      </c>
      <c r="J1233" s="72" t="s">
        <v>2005</v>
      </c>
      <c r="K1233" s="72">
        <v>1478413</v>
      </c>
      <c r="L1233" s="72"/>
      <c r="M1233" s="72"/>
      <c r="N1233" s="68">
        <v>72686</v>
      </c>
      <c r="O1233" s="68">
        <v>72686</v>
      </c>
      <c r="P1233" s="68">
        <v>72686</v>
      </c>
      <c r="Q1233" s="68">
        <v>72686</v>
      </c>
      <c r="R1233" s="72" t="s">
        <v>5701</v>
      </c>
      <c r="S1233" s="72" t="s">
        <v>3058</v>
      </c>
      <c r="T1233" s="70">
        <f>IF(Exts[cTB52]=DATE(2099,1,1), 0, IF(Exts[minV]&gt;52, 1, 2))</f>
        <v>0</v>
      </c>
      <c r="U1233" s="69">
        <f t="shared" si="38"/>
        <v>0</v>
      </c>
      <c r="V1233" s="69">
        <f>IF(Exts[cTB60]=DATE(2099,1,1), 0, IF(Exts[minV]&gt;60.9, 1, 2))</f>
        <v>0</v>
      </c>
      <c r="W1233" s="70">
        <f>IF(Exts[cTB61-67]=DATE(2099,1,1), 0, IF(Exts[minV]&gt;67.9, 1, 2))</f>
        <v>0</v>
      </c>
      <c r="X1233" s="70">
        <f>IF( OR( Exts[cTB68]=DATE(2099,1,1), Exts[Mext]=0 ), 0, IF( OR( Exts[maxV]&lt;68, Exts[minV]&gt;68 ), 2, 3)  )</f>
        <v>0</v>
      </c>
      <c r="Y1233" s="71">
        <f>IF(SUBTOTAL(3,Exts[avgusers]),Exts[avgusers],0)</f>
        <v>0</v>
      </c>
      <c r="Z1233" s="69">
        <f ca="1">IF(SUBTOTAL(3,Exts[CurVersion]),TODAY()-Exts[CurVersion],0)</f>
        <v>3144</v>
      </c>
      <c r="AA1233" s="69">
        <f>IF(Exts[cTB52]=DATE(2099,1,1), 0, Exts[cTB52]-$AA$6)</f>
        <v>0</v>
      </c>
      <c r="AB1233" s="69">
        <f>IF(Exts[[#This Row],[cTB60]]=DATE(2099,1,1), 0, Exts[[#This Row],[cTB60]]-$AA$7)</f>
        <v>0</v>
      </c>
      <c r="AC1233" s="69">
        <f>IF(Exts[[#This Row],[cTB68]]=DATE(2099,1,1), 0, Exts[[#This Row],[cTB68]]-$AA$8)</f>
        <v>0</v>
      </c>
      <c r="AD1233" s="70">
        <f t="shared" si="39"/>
        <v>1215</v>
      </c>
      <c r="AE1233" s="70"/>
      <c r="AF1233" s="70">
        <f>IF(Exts[[#This Row],[OID]], INDEX( Exts[], MATCH(Exts[[#This Row],[OID]],Exts[ID],0), MATCH("avgusers", Exts[#Headers],0) )+1, Exts[[#This Row],[avgusers]])</f>
        <v>0</v>
      </c>
      <c r="AG1233" s="70"/>
      <c r="AH1233" s="70"/>
      <c r="AI1233" s="70"/>
    </row>
    <row r="1234" spans="1:35" x14ac:dyDescent="0.35">
      <c r="A1234" s="72">
        <v>204928</v>
      </c>
      <c r="B1234" s="72" t="s">
        <v>1940</v>
      </c>
      <c r="C1234" s="72">
        <v>0</v>
      </c>
      <c r="D1234" s="72">
        <v>22</v>
      </c>
      <c r="E1234" s="68">
        <v>40586</v>
      </c>
      <c r="F1234" s="72">
        <v>3</v>
      </c>
      <c r="G1234" s="72">
        <v>3.2</v>
      </c>
      <c r="H1234" s="72">
        <v>0</v>
      </c>
      <c r="I1234" s="72">
        <v>1</v>
      </c>
      <c r="J1234" s="72" t="s">
        <v>1941</v>
      </c>
      <c r="K1234" s="72">
        <v>5409176</v>
      </c>
      <c r="L1234" s="72"/>
      <c r="M1234" s="72"/>
      <c r="N1234" s="68">
        <v>72686</v>
      </c>
      <c r="O1234" s="68">
        <v>72686</v>
      </c>
      <c r="P1234" s="68">
        <v>72686</v>
      </c>
      <c r="Q1234" s="68">
        <v>72686</v>
      </c>
      <c r="R1234" s="72" t="s">
        <v>5706</v>
      </c>
      <c r="S1234" s="72" t="s">
        <v>5707</v>
      </c>
      <c r="T1234" s="70">
        <f>IF(Exts[cTB52]=DATE(2099,1,1), 0, IF(Exts[minV]&gt;52, 1, 2))</f>
        <v>0</v>
      </c>
      <c r="U1234" s="69">
        <f t="shared" si="38"/>
        <v>0</v>
      </c>
      <c r="V1234" s="69">
        <f>IF(Exts[cTB60]=DATE(2099,1,1), 0, IF(Exts[minV]&gt;60.9, 1, 2))</f>
        <v>0</v>
      </c>
      <c r="W1234" s="70">
        <f>IF(Exts[cTB61-67]=DATE(2099,1,1), 0, IF(Exts[minV]&gt;67.9, 1, 2))</f>
        <v>0</v>
      </c>
      <c r="X1234" s="70">
        <f>IF( OR( Exts[cTB68]=DATE(2099,1,1), Exts[Mext]=0 ), 0, IF( OR( Exts[maxV]&lt;68, Exts[minV]&gt;68 ), 2, 3)  )</f>
        <v>0</v>
      </c>
      <c r="Y1234" s="71">
        <f>IF(SUBTOTAL(3,Exts[avgusers]),Exts[avgusers],0)</f>
        <v>0</v>
      </c>
      <c r="Z1234" s="69">
        <f ca="1">IF(SUBTOTAL(3,Exts[CurVersion]),TODAY()-Exts[CurVersion],0)</f>
        <v>3139</v>
      </c>
      <c r="AA1234" s="69">
        <f>IF(Exts[cTB52]=DATE(2099,1,1), 0, Exts[cTB52]-$AA$6)</f>
        <v>0</v>
      </c>
      <c r="AB1234" s="69">
        <f>IF(Exts[[#This Row],[cTB60]]=DATE(2099,1,1), 0, Exts[[#This Row],[cTB60]]-$AA$7)</f>
        <v>0</v>
      </c>
      <c r="AC1234" s="69">
        <f>IF(Exts[[#This Row],[cTB68]]=DATE(2099,1,1), 0, Exts[[#This Row],[cTB68]]-$AA$8)</f>
        <v>0</v>
      </c>
      <c r="AD1234" s="70">
        <f t="shared" si="39"/>
        <v>1216</v>
      </c>
      <c r="AE1234" s="70"/>
      <c r="AF1234" s="70">
        <f>IF(Exts[[#This Row],[OID]], INDEX( Exts[], MATCH(Exts[[#This Row],[OID]],Exts[ID],0), MATCH("avgusers", Exts[#Headers],0) )+1, Exts[[#This Row],[avgusers]])</f>
        <v>0</v>
      </c>
      <c r="AG1234" s="70"/>
      <c r="AH1234" s="70"/>
      <c r="AI1234" s="70"/>
    </row>
    <row r="1235" spans="1:35" x14ac:dyDescent="0.35">
      <c r="A1235" s="72">
        <v>215999</v>
      </c>
      <c r="B1235" s="72" t="s">
        <v>1955</v>
      </c>
      <c r="C1235" s="72">
        <v>0</v>
      </c>
      <c r="D1235" s="72">
        <v>22</v>
      </c>
      <c r="E1235" s="68">
        <v>41358</v>
      </c>
      <c r="F1235" s="72">
        <v>1.5</v>
      </c>
      <c r="G1235" s="72">
        <v>31</v>
      </c>
      <c r="H1235" s="72">
        <v>0</v>
      </c>
      <c r="I1235" s="72">
        <v>1</v>
      </c>
      <c r="J1235" s="72" t="s">
        <v>379</v>
      </c>
      <c r="K1235" s="72">
        <v>4895400</v>
      </c>
      <c r="L1235" s="72"/>
      <c r="M1235" s="72"/>
      <c r="N1235" s="68">
        <v>72686</v>
      </c>
      <c r="O1235" s="68">
        <v>72686</v>
      </c>
      <c r="P1235" s="68">
        <v>72686</v>
      </c>
      <c r="Q1235" s="68">
        <v>72686</v>
      </c>
      <c r="R1235" s="72" t="s">
        <v>5714</v>
      </c>
      <c r="S1235" s="72" t="s">
        <v>5704</v>
      </c>
      <c r="T1235" s="70">
        <f>IF(Exts[cTB52]=DATE(2099,1,1), 0, IF(Exts[minV]&gt;52, 1, 2))</f>
        <v>0</v>
      </c>
      <c r="U1235" s="69">
        <f t="shared" si="38"/>
        <v>0</v>
      </c>
      <c r="V1235" s="69">
        <f>IF(Exts[cTB60]=DATE(2099,1,1), 0, IF(Exts[minV]&gt;60.9, 1, 2))</f>
        <v>0</v>
      </c>
      <c r="W1235" s="70">
        <f>IF(Exts[cTB61-67]=DATE(2099,1,1), 0, IF(Exts[minV]&gt;67.9, 1, 2))</f>
        <v>0</v>
      </c>
      <c r="X1235" s="70">
        <f>IF( OR( Exts[cTB68]=DATE(2099,1,1), Exts[Mext]=0 ), 0, IF( OR( Exts[maxV]&lt;68, Exts[minV]&gt;68 ), 2, 3)  )</f>
        <v>0</v>
      </c>
      <c r="Y1235" s="71">
        <f>IF(SUBTOTAL(3,Exts[avgusers]),Exts[avgusers],0)</f>
        <v>0</v>
      </c>
      <c r="Z1235" s="69">
        <f ca="1">IF(SUBTOTAL(3,Exts[CurVersion]),TODAY()-Exts[CurVersion],0)</f>
        <v>2367</v>
      </c>
      <c r="AA1235" s="69">
        <f>IF(Exts[cTB52]=DATE(2099,1,1), 0, Exts[cTB52]-$AA$6)</f>
        <v>0</v>
      </c>
      <c r="AB1235" s="69">
        <f>IF(Exts[[#This Row],[cTB60]]=DATE(2099,1,1), 0, Exts[[#This Row],[cTB60]]-$AA$7)</f>
        <v>0</v>
      </c>
      <c r="AC1235" s="69">
        <f>IF(Exts[[#This Row],[cTB68]]=DATE(2099,1,1), 0, Exts[[#This Row],[cTB68]]-$AA$8)</f>
        <v>0</v>
      </c>
      <c r="AD1235" s="70">
        <f t="shared" si="39"/>
        <v>1217</v>
      </c>
      <c r="AE1235" s="70"/>
      <c r="AF1235" s="70">
        <f>IF(Exts[[#This Row],[OID]], INDEX( Exts[], MATCH(Exts[[#This Row],[OID]],Exts[ID],0), MATCH("avgusers", Exts[#Headers],0) )+1, Exts[[#This Row],[avgusers]])</f>
        <v>0</v>
      </c>
      <c r="AG1235" s="70"/>
      <c r="AH1235" s="70"/>
      <c r="AI1235" s="70"/>
    </row>
    <row r="1236" spans="1:35" x14ac:dyDescent="0.35">
      <c r="A1236" s="72">
        <v>219721</v>
      </c>
      <c r="B1236" s="72" t="s">
        <v>777</v>
      </c>
      <c r="C1236" s="72">
        <v>0</v>
      </c>
      <c r="D1236" s="72">
        <v>66</v>
      </c>
      <c r="E1236" s="68">
        <v>40595</v>
      </c>
      <c r="F1236" s="72">
        <v>3.1</v>
      </c>
      <c r="G1236" s="72">
        <v>3.1</v>
      </c>
      <c r="H1236" s="72">
        <v>0</v>
      </c>
      <c r="I1236" s="72">
        <v>1</v>
      </c>
      <c r="J1236" s="72" t="s">
        <v>2246</v>
      </c>
      <c r="K1236" s="72">
        <v>62250</v>
      </c>
      <c r="L1236" s="72"/>
      <c r="M1236" s="72"/>
      <c r="N1236" s="68">
        <v>72686</v>
      </c>
      <c r="O1236" s="68">
        <v>72686</v>
      </c>
      <c r="P1236" s="68">
        <v>72686</v>
      </c>
      <c r="Q1236" s="68">
        <v>72686</v>
      </c>
      <c r="R1236" s="72" t="s">
        <v>5717</v>
      </c>
      <c r="S1236" s="72" t="s">
        <v>3058</v>
      </c>
      <c r="T1236" s="70">
        <f>IF(Exts[cTB52]=DATE(2099,1,1), 0, IF(Exts[minV]&gt;52, 1, 2))</f>
        <v>0</v>
      </c>
      <c r="U1236" s="69">
        <f t="shared" ref="U1236:U1299" si="40">IF(AND($F1236&lt;=58,$G1236&gt;=58),1,0)</f>
        <v>0</v>
      </c>
      <c r="V1236" s="69">
        <f>IF(Exts[cTB60]=DATE(2099,1,1), 0, IF(Exts[minV]&gt;60.9, 1, 2))</f>
        <v>0</v>
      </c>
      <c r="W1236" s="70">
        <f>IF(Exts[cTB61-67]=DATE(2099,1,1), 0, IF(Exts[minV]&gt;67.9, 1, 2))</f>
        <v>0</v>
      </c>
      <c r="X1236" s="70">
        <f>IF( OR( Exts[cTB68]=DATE(2099,1,1), Exts[Mext]=0 ), 0, IF( OR( Exts[maxV]&lt;68, Exts[minV]&gt;68 ), 2, 3)  )</f>
        <v>0</v>
      </c>
      <c r="Y1236" s="71">
        <f>IF(SUBTOTAL(3,Exts[avgusers]),Exts[avgusers],0)</f>
        <v>0</v>
      </c>
      <c r="Z1236" s="69">
        <f ca="1">IF(SUBTOTAL(3,Exts[CurVersion]),TODAY()-Exts[CurVersion],0)</f>
        <v>3130</v>
      </c>
      <c r="AA1236" s="69">
        <f>IF(Exts[cTB52]=DATE(2099,1,1), 0, Exts[cTB52]-$AA$6)</f>
        <v>0</v>
      </c>
      <c r="AB1236" s="69">
        <f>IF(Exts[[#This Row],[cTB60]]=DATE(2099,1,1), 0, Exts[[#This Row],[cTB60]]-$AA$7)</f>
        <v>0</v>
      </c>
      <c r="AC1236" s="69">
        <f>IF(Exts[[#This Row],[cTB68]]=DATE(2099,1,1), 0, Exts[[#This Row],[cTB68]]-$AA$8)</f>
        <v>0</v>
      </c>
      <c r="AD1236" s="70">
        <f t="shared" ref="AD1236:AD1299" si="41">ROW()-18</f>
        <v>1218</v>
      </c>
      <c r="AE1236" s="70"/>
      <c r="AF1236" s="70">
        <f>IF(Exts[[#This Row],[OID]], INDEX( Exts[], MATCH(Exts[[#This Row],[OID]],Exts[ID],0), MATCH("avgusers", Exts[#Headers],0) )+1, Exts[[#This Row],[avgusers]])</f>
        <v>0</v>
      </c>
      <c r="AG1236" s="70"/>
      <c r="AH1236" s="70"/>
      <c r="AI1236" s="70"/>
    </row>
    <row r="1237" spans="1:35" x14ac:dyDescent="0.35">
      <c r="A1237" s="72">
        <v>226843</v>
      </c>
      <c r="B1237" s="72" t="s">
        <v>1698</v>
      </c>
      <c r="C1237" s="72">
        <v>0</v>
      </c>
      <c r="D1237" s="72">
        <v>21</v>
      </c>
      <c r="E1237" s="68">
        <v>40952</v>
      </c>
      <c r="F1237" s="72">
        <v>3.1</v>
      </c>
      <c r="G1237" s="72">
        <v>31</v>
      </c>
      <c r="H1237" s="72">
        <v>0</v>
      </c>
      <c r="I1237" s="72">
        <v>1</v>
      </c>
      <c r="J1237" s="72" t="s">
        <v>1699</v>
      </c>
      <c r="K1237" s="72">
        <v>5464935</v>
      </c>
      <c r="L1237" s="72"/>
      <c r="M1237" s="72"/>
      <c r="N1237" s="68">
        <v>72686</v>
      </c>
      <c r="O1237" s="68">
        <v>72686</v>
      </c>
      <c r="P1237" s="68">
        <v>72686</v>
      </c>
      <c r="Q1237" s="68">
        <v>72686</v>
      </c>
      <c r="R1237" s="72" t="s">
        <v>5731</v>
      </c>
      <c r="S1237" s="72" t="s">
        <v>3058</v>
      </c>
      <c r="T1237" s="70">
        <f>IF(Exts[cTB52]=DATE(2099,1,1), 0, IF(Exts[minV]&gt;52, 1, 2))</f>
        <v>0</v>
      </c>
      <c r="U1237" s="69">
        <f t="shared" si="40"/>
        <v>0</v>
      </c>
      <c r="V1237" s="69">
        <f>IF(Exts[cTB60]=DATE(2099,1,1), 0, IF(Exts[minV]&gt;60.9, 1, 2))</f>
        <v>0</v>
      </c>
      <c r="W1237" s="70">
        <f>IF(Exts[cTB61-67]=DATE(2099,1,1), 0, IF(Exts[minV]&gt;67.9, 1, 2))</f>
        <v>0</v>
      </c>
      <c r="X1237" s="70">
        <f>IF( OR( Exts[cTB68]=DATE(2099,1,1), Exts[Mext]=0 ), 0, IF( OR( Exts[maxV]&lt;68, Exts[minV]&gt;68 ), 2, 3)  )</f>
        <v>0</v>
      </c>
      <c r="Y1237" s="71">
        <f>IF(SUBTOTAL(3,Exts[avgusers]),Exts[avgusers],0)</f>
        <v>0</v>
      </c>
      <c r="Z1237" s="69">
        <f ca="1">IF(SUBTOTAL(3,Exts[CurVersion]),TODAY()-Exts[CurVersion],0)</f>
        <v>2773</v>
      </c>
      <c r="AA1237" s="69">
        <f>IF(Exts[cTB52]=DATE(2099,1,1), 0, Exts[cTB52]-$AA$6)</f>
        <v>0</v>
      </c>
      <c r="AB1237" s="69">
        <f>IF(Exts[[#This Row],[cTB60]]=DATE(2099,1,1), 0, Exts[[#This Row],[cTB60]]-$AA$7)</f>
        <v>0</v>
      </c>
      <c r="AC1237" s="69">
        <f>IF(Exts[[#This Row],[cTB68]]=DATE(2099,1,1), 0, Exts[[#This Row],[cTB68]]-$AA$8)</f>
        <v>0</v>
      </c>
      <c r="AD1237" s="70">
        <f t="shared" si="41"/>
        <v>1219</v>
      </c>
      <c r="AE1237" s="70"/>
      <c r="AF1237" s="70">
        <f>IF(Exts[[#This Row],[OID]], INDEX( Exts[], MATCH(Exts[[#This Row],[OID]],Exts[ID],0), MATCH("avgusers", Exts[#Headers],0) )+1, Exts[[#This Row],[avgusers]])</f>
        <v>0</v>
      </c>
      <c r="AG1237" s="70"/>
      <c r="AH1237" s="70"/>
      <c r="AI1237" s="70"/>
    </row>
    <row r="1238" spans="1:35" x14ac:dyDescent="0.35">
      <c r="A1238" s="72">
        <v>235806</v>
      </c>
      <c r="B1238" s="72" t="s">
        <v>2187</v>
      </c>
      <c r="C1238" s="72">
        <v>0</v>
      </c>
      <c r="D1238" s="72">
        <v>21</v>
      </c>
      <c r="E1238" s="68">
        <v>40450</v>
      </c>
      <c r="F1238" s="72">
        <v>3</v>
      </c>
      <c r="G1238" s="72">
        <v>3.2</v>
      </c>
      <c r="H1238" s="72">
        <v>0</v>
      </c>
      <c r="I1238" s="72">
        <v>1</v>
      </c>
      <c r="J1238" s="72" t="s">
        <v>2188</v>
      </c>
      <c r="K1238" s="72">
        <v>4994829</v>
      </c>
      <c r="L1238" s="72"/>
      <c r="M1238" s="72"/>
      <c r="N1238" s="68">
        <v>72686</v>
      </c>
      <c r="O1238" s="68">
        <v>72686</v>
      </c>
      <c r="P1238" s="68">
        <v>72686</v>
      </c>
      <c r="Q1238" s="68">
        <v>72686</v>
      </c>
      <c r="R1238" s="72" t="s">
        <v>5736</v>
      </c>
      <c r="S1238" s="72" t="s">
        <v>3058</v>
      </c>
      <c r="T1238" s="70">
        <f>IF(Exts[cTB52]=DATE(2099,1,1), 0, IF(Exts[minV]&gt;52, 1, 2))</f>
        <v>0</v>
      </c>
      <c r="U1238" s="69">
        <f t="shared" si="40"/>
        <v>0</v>
      </c>
      <c r="V1238" s="69">
        <f>IF(Exts[cTB60]=DATE(2099,1,1), 0, IF(Exts[minV]&gt;60.9, 1, 2))</f>
        <v>0</v>
      </c>
      <c r="W1238" s="70">
        <f>IF(Exts[cTB61-67]=DATE(2099,1,1), 0, IF(Exts[minV]&gt;67.9, 1, 2))</f>
        <v>0</v>
      </c>
      <c r="X1238" s="70">
        <f>IF( OR( Exts[cTB68]=DATE(2099,1,1), Exts[Mext]=0 ), 0, IF( OR( Exts[maxV]&lt;68, Exts[minV]&gt;68 ), 2, 3)  )</f>
        <v>0</v>
      </c>
      <c r="Y1238" s="71">
        <f>IF(SUBTOTAL(3,Exts[avgusers]),Exts[avgusers],0)</f>
        <v>0</v>
      </c>
      <c r="Z1238" s="69">
        <f ca="1">IF(SUBTOTAL(3,Exts[CurVersion]),TODAY()-Exts[CurVersion],0)</f>
        <v>3275</v>
      </c>
      <c r="AA1238" s="69">
        <f>IF(Exts[cTB52]=DATE(2099,1,1), 0, Exts[cTB52]-$AA$6)</f>
        <v>0</v>
      </c>
      <c r="AB1238" s="69">
        <f>IF(Exts[[#This Row],[cTB60]]=DATE(2099,1,1), 0, Exts[[#This Row],[cTB60]]-$AA$7)</f>
        <v>0</v>
      </c>
      <c r="AC1238" s="69">
        <f>IF(Exts[[#This Row],[cTB68]]=DATE(2099,1,1), 0, Exts[[#This Row],[cTB68]]-$AA$8)</f>
        <v>0</v>
      </c>
      <c r="AD1238" s="70">
        <f t="shared" si="41"/>
        <v>1220</v>
      </c>
      <c r="AE1238" s="70"/>
      <c r="AF1238" s="70">
        <f>IF(Exts[[#This Row],[OID]], INDEX( Exts[], MATCH(Exts[[#This Row],[OID]],Exts[ID],0), MATCH("avgusers", Exts[#Headers],0) )+1, Exts[[#This Row],[avgusers]])</f>
        <v>0</v>
      </c>
      <c r="AG1238" s="70"/>
      <c r="AH1238" s="70"/>
      <c r="AI1238" s="70"/>
    </row>
    <row r="1239" spans="1:35" x14ac:dyDescent="0.35">
      <c r="A1239" s="72">
        <v>235857</v>
      </c>
      <c r="B1239" s="72" t="s">
        <v>1887</v>
      </c>
      <c r="C1239" s="72">
        <v>0</v>
      </c>
      <c r="D1239" s="72">
        <v>23</v>
      </c>
      <c r="E1239" s="68">
        <v>40479</v>
      </c>
      <c r="F1239" s="72">
        <v>1.5</v>
      </c>
      <c r="G1239" s="72">
        <v>3.1</v>
      </c>
      <c r="H1239" s="72">
        <v>0</v>
      </c>
      <c r="I1239" s="72">
        <v>1</v>
      </c>
      <c r="J1239" s="72" t="s">
        <v>1888</v>
      </c>
      <c r="K1239" s="72">
        <v>5494897</v>
      </c>
      <c r="L1239" s="72"/>
      <c r="M1239" s="72"/>
      <c r="N1239" s="68">
        <v>72686</v>
      </c>
      <c r="O1239" s="68">
        <v>72686</v>
      </c>
      <c r="P1239" s="68">
        <v>72686</v>
      </c>
      <c r="Q1239" s="68">
        <v>72686</v>
      </c>
      <c r="R1239" s="72" t="s">
        <v>5737</v>
      </c>
      <c r="S1239" s="72" t="s">
        <v>3058</v>
      </c>
      <c r="T1239" s="70">
        <f>IF(Exts[cTB52]=DATE(2099,1,1), 0, IF(Exts[minV]&gt;52, 1, 2))</f>
        <v>0</v>
      </c>
      <c r="U1239" s="69">
        <f t="shared" si="40"/>
        <v>0</v>
      </c>
      <c r="V1239" s="69">
        <f>IF(Exts[cTB60]=DATE(2099,1,1), 0, IF(Exts[minV]&gt;60.9, 1, 2))</f>
        <v>0</v>
      </c>
      <c r="W1239" s="70">
        <f>IF(Exts[cTB61-67]=DATE(2099,1,1), 0, IF(Exts[minV]&gt;67.9, 1, 2))</f>
        <v>0</v>
      </c>
      <c r="X1239" s="70">
        <f>IF( OR( Exts[cTB68]=DATE(2099,1,1), Exts[Mext]=0 ), 0, IF( OR( Exts[maxV]&lt;68, Exts[minV]&gt;68 ), 2, 3)  )</f>
        <v>0</v>
      </c>
      <c r="Y1239" s="71">
        <f>IF(SUBTOTAL(3,Exts[avgusers]),Exts[avgusers],0)</f>
        <v>0</v>
      </c>
      <c r="Z1239" s="69">
        <f ca="1">IF(SUBTOTAL(3,Exts[CurVersion]),TODAY()-Exts[CurVersion],0)</f>
        <v>3246</v>
      </c>
      <c r="AA1239" s="69">
        <f>IF(Exts[cTB52]=DATE(2099,1,1), 0, Exts[cTB52]-$AA$6)</f>
        <v>0</v>
      </c>
      <c r="AB1239" s="69">
        <f>IF(Exts[[#This Row],[cTB60]]=DATE(2099,1,1), 0, Exts[[#This Row],[cTB60]]-$AA$7)</f>
        <v>0</v>
      </c>
      <c r="AC1239" s="69">
        <f>IF(Exts[[#This Row],[cTB68]]=DATE(2099,1,1), 0, Exts[[#This Row],[cTB68]]-$AA$8)</f>
        <v>0</v>
      </c>
      <c r="AD1239" s="70">
        <f t="shared" si="41"/>
        <v>1221</v>
      </c>
      <c r="AE1239" s="70"/>
      <c r="AF1239" s="70">
        <f>IF(Exts[[#This Row],[OID]], INDEX( Exts[], MATCH(Exts[[#This Row],[OID]],Exts[ID],0), MATCH("avgusers", Exts[#Headers],0) )+1, Exts[[#This Row],[avgusers]])</f>
        <v>0</v>
      </c>
      <c r="AG1239" s="70"/>
      <c r="AH1239" s="70"/>
      <c r="AI1239" s="70"/>
    </row>
    <row r="1240" spans="1:35" x14ac:dyDescent="0.35">
      <c r="A1240" s="72">
        <v>247566</v>
      </c>
      <c r="B1240" s="72" t="s">
        <v>1926</v>
      </c>
      <c r="C1240" s="72">
        <v>0</v>
      </c>
      <c r="D1240" s="72">
        <v>23</v>
      </c>
      <c r="E1240" s="68">
        <v>40563</v>
      </c>
      <c r="F1240" s="72">
        <v>3</v>
      </c>
      <c r="G1240" s="72">
        <v>3.1</v>
      </c>
      <c r="H1240" s="72">
        <v>0</v>
      </c>
      <c r="I1240" s="72">
        <v>1</v>
      </c>
      <c r="J1240" s="72" t="s">
        <v>2246</v>
      </c>
      <c r="K1240" s="72">
        <v>10339</v>
      </c>
      <c r="L1240" s="72"/>
      <c r="M1240" s="72"/>
      <c r="N1240" s="68">
        <v>72686</v>
      </c>
      <c r="O1240" s="68">
        <v>72686</v>
      </c>
      <c r="P1240" s="68">
        <v>72686</v>
      </c>
      <c r="Q1240" s="68">
        <v>72686</v>
      </c>
      <c r="R1240" s="72" t="s">
        <v>5748</v>
      </c>
      <c r="S1240" s="72" t="s">
        <v>3058</v>
      </c>
      <c r="T1240" s="70">
        <f>IF(Exts[cTB52]=DATE(2099,1,1), 0, IF(Exts[minV]&gt;52, 1, 2))</f>
        <v>0</v>
      </c>
      <c r="U1240" s="69">
        <f t="shared" si="40"/>
        <v>0</v>
      </c>
      <c r="V1240" s="69">
        <f>IF(Exts[cTB60]=DATE(2099,1,1), 0, IF(Exts[minV]&gt;60.9, 1, 2))</f>
        <v>0</v>
      </c>
      <c r="W1240" s="70">
        <f>IF(Exts[cTB61-67]=DATE(2099,1,1), 0, IF(Exts[minV]&gt;67.9, 1, 2))</f>
        <v>0</v>
      </c>
      <c r="X1240" s="70">
        <f>IF( OR( Exts[cTB68]=DATE(2099,1,1), Exts[Mext]=0 ), 0, IF( OR( Exts[maxV]&lt;68, Exts[minV]&gt;68 ), 2, 3)  )</f>
        <v>0</v>
      </c>
      <c r="Y1240" s="71">
        <f>IF(SUBTOTAL(3,Exts[avgusers]),Exts[avgusers],0)</f>
        <v>0</v>
      </c>
      <c r="Z1240" s="69">
        <f ca="1">IF(SUBTOTAL(3,Exts[CurVersion]),TODAY()-Exts[CurVersion],0)</f>
        <v>3162</v>
      </c>
      <c r="AA1240" s="69">
        <f>IF(Exts[cTB52]=DATE(2099,1,1), 0, Exts[cTB52]-$AA$6)</f>
        <v>0</v>
      </c>
      <c r="AB1240" s="69">
        <f>IF(Exts[[#This Row],[cTB60]]=DATE(2099,1,1), 0, Exts[[#This Row],[cTB60]]-$AA$7)</f>
        <v>0</v>
      </c>
      <c r="AC1240" s="69">
        <f>IF(Exts[[#This Row],[cTB68]]=DATE(2099,1,1), 0, Exts[[#This Row],[cTB68]]-$AA$8)</f>
        <v>0</v>
      </c>
      <c r="AD1240" s="70">
        <f t="shared" si="41"/>
        <v>1222</v>
      </c>
      <c r="AE1240" s="70"/>
      <c r="AF1240" s="70">
        <f>IF(Exts[[#This Row],[OID]], INDEX( Exts[], MATCH(Exts[[#This Row],[OID]],Exts[ID],0), MATCH("avgusers", Exts[#Headers],0) )+1, Exts[[#This Row],[avgusers]])</f>
        <v>0</v>
      </c>
      <c r="AG1240" s="70"/>
      <c r="AH1240" s="70"/>
      <c r="AI1240" s="70"/>
    </row>
    <row r="1241" spans="1:35" x14ac:dyDescent="0.35">
      <c r="A1241" s="72">
        <v>249353</v>
      </c>
      <c r="B1241" s="72" t="s">
        <v>2264</v>
      </c>
      <c r="C1241" s="72">
        <v>0</v>
      </c>
      <c r="D1241" s="72">
        <v>21</v>
      </c>
      <c r="E1241" s="68">
        <v>40584</v>
      </c>
      <c r="F1241" s="72">
        <v>1.5</v>
      </c>
      <c r="G1241" s="72">
        <v>3.1</v>
      </c>
      <c r="H1241" s="72">
        <v>0</v>
      </c>
      <c r="I1241" s="72">
        <v>1</v>
      </c>
      <c r="J1241" s="72" t="s">
        <v>2265</v>
      </c>
      <c r="K1241" s="72">
        <v>5531459</v>
      </c>
      <c r="L1241" s="72"/>
      <c r="M1241" s="72"/>
      <c r="N1241" s="68">
        <v>72686</v>
      </c>
      <c r="O1241" s="68">
        <v>72686</v>
      </c>
      <c r="P1241" s="68">
        <v>72686</v>
      </c>
      <c r="Q1241" s="68">
        <v>72686</v>
      </c>
      <c r="R1241" s="72" t="s">
        <v>5751</v>
      </c>
      <c r="S1241" s="72" t="s">
        <v>3058</v>
      </c>
      <c r="T1241" s="70">
        <f>IF(Exts[cTB52]=DATE(2099,1,1), 0, IF(Exts[minV]&gt;52, 1, 2))</f>
        <v>0</v>
      </c>
      <c r="U1241" s="69">
        <f t="shared" si="40"/>
        <v>0</v>
      </c>
      <c r="V1241" s="69">
        <f>IF(Exts[cTB60]=DATE(2099,1,1), 0, IF(Exts[minV]&gt;60.9, 1, 2))</f>
        <v>0</v>
      </c>
      <c r="W1241" s="70">
        <f>IF(Exts[cTB61-67]=DATE(2099,1,1), 0, IF(Exts[minV]&gt;67.9, 1, 2))</f>
        <v>0</v>
      </c>
      <c r="X1241" s="70">
        <f>IF( OR( Exts[cTB68]=DATE(2099,1,1), Exts[Mext]=0 ), 0, IF( OR( Exts[maxV]&lt;68, Exts[minV]&gt;68 ), 2, 3)  )</f>
        <v>0</v>
      </c>
      <c r="Y1241" s="71">
        <f>IF(SUBTOTAL(3,Exts[avgusers]),Exts[avgusers],0)</f>
        <v>0</v>
      </c>
      <c r="Z1241" s="69">
        <f ca="1">IF(SUBTOTAL(3,Exts[CurVersion]),TODAY()-Exts[CurVersion],0)</f>
        <v>3141</v>
      </c>
      <c r="AA1241" s="69">
        <f>IF(Exts[cTB52]=DATE(2099,1,1), 0, Exts[cTB52]-$AA$6)</f>
        <v>0</v>
      </c>
      <c r="AB1241" s="69">
        <f>IF(Exts[[#This Row],[cTB60]]=DATE(2099,1,1), 0, Exts[[#This Row],[cTB60]]-$AA$7)</f>
        <v>0</v>
      </c>
      <c r="AC1241" s="69">
        <f>IF(Exts[[#This Row],[cTB68]]=DATE(2099,1,1), 0, Exts[[#This Row],[cTB68]]-$AA$8)</f>
        <v>0</v>
      </c>
      <c r="AD1241" s="70">
        <f t="shared" si="41"/>
        <v>1223</v>
      </c>
      <c r="AE1241" s="70"/>
      <c r="AF1241" s="70">
        <f>IF(Exts[[#This Row],[OID]], INDEX( Exts[], MATCH(Exts[[#This Row],[OID]],Exts[ID],0), MATCH("avgusers", Exts[#Headers],0) )+1, Exts[[#This Row],[avgusers]])</f>
        <v>0</v>
      </c>
      <c r="AG1241" s="70"/>
      <c r="AH1241" s="70"/>
      <c r="AI1241" s="70"/>
    </row>
    <row r="1242" spans="1:35" x14ac:dyDescent="0.35">
      <c r="A1242" s="72">
        <v>259592</v>
      </c>
      <c r="B1242" s="72" t="s">
        <v>2029</v>
      </c>
      <c r="C1242" s="72">
        <v>0</v>
      </c>
      <c r="D1242" s="72">
        <v>21</v>
      </c>
      <c r="E1242" s="68">
        <v>40575</v>
      </c>
      <c r="F1242" s="72">
        <v>3.1</v>
      </c>
      <c r="G1242" s="72">
        <v>3.1</v>
      </c>
      <c r="H1242" s="72">
        <v>0</v>
      </c>
      <c r="I1242" s="72">
        <v>1</v>
      </c>
      <c r="J1242" s="72" t="s">
        <v>2030</v>
      </c>
      <c r="K1242" s="72">
        <v>678156</v>
      </c>
      <c r="L1242" s="72"/>
      <c r="M1242" s="72"/>
      <c r="N1242" s="68">
        <v>72686</v>
      </c>
      <c r="O1242" s="68">
        <v>72686</v>
      </c>
      <c r="P1242" s="68">
        <v>72686</v>
      </c>
      <c r="Q1242" s="68">
        <v>72686</v>
      </c>
      <c r="R1242" s="72" t="s">
        <v>5758</v>
      </c>
      <c r="S1242" s="72" t="s">
        <v>3058</v>
      </c>
      <c r="T1242" s="70">
        <f>IF(Exts[cTB52]=DATE(2099,1,1), 0, IF(Exts[minV]&gt;52, 1, 2))</f>
        <v>0</v>
      </c>
      <c r="U1242" s="69">
        <f t="shared" si="40"/>
        <v>0</v>
      </c>
      <c r="V1242" s="69">
        <f>IF(Exts[cTB60]=DATE(2099,1,1), 0, IF(Exts[minV]&gt;60.9, 1, 2))</f>
        <v>0</v>
      </c>
      <c r="W1242" s="70">
        <f>IF(Exts[cTB61-67]=DATE(2099,1,1), 0, IF(Exts[minV]&gt;67.9, 1, 2))</f>
        <v>0</v>
      </c>
      <c r="X1242" s="70">
        <f>IF( OR( Exts[cTB68]=DATE(2099,1,1), Exts[Mext]=0 ), 0, IF( OR( Exts[maxV]&lt;68, Exts[minV]&gt;68 ), 2, 3)  )</f>
        <v>0</v>
      </c>
      <c r="Y1242" s="71">
        <f>IF(SUBTOTAL(3,Exts[avgusers]),Exts[avgusers],0)</f>
        <v>0</v>
      </c>
      <c r="Z1242" s="69">
        <f ca="1">IF(SUBTOTAL(3,Exts[CurVersion]),TODAY()-Exts[CurVersion],0)</f>
        <v>3150</v>
      </c>
      <c r="AA1242" s="69">
        <f>IF(Exts[cTB52]=DATE(2099,1,1), 0, Exts[cTB52]-$AA$6)</f>
        <v>0</v>
      </c>
      <c r="AB1242" s="69">
        <f>IF(Exts[[#This Row],[cTB60]]=DATE(2099,1,1), 0, Exts[[#This Row],[cTB60]]-$AA$7)</f>
        <v>0</v>
      </c>
      <c r="AC1242" s="69">
        <f>IF(Exts[[#This Row],[cTB68]]=DATE(2099,1,1), 0, Exts[[#This Row],[cTB68]]-$AA$8)</f>
        <v>0</v>
      </c>
      <c r="AD1242" s="70">
        <f t="shared" si="41"/>
        <v>1224</v>
      </c>
      <c r="AE1242" s="70"/>
      <c r="AF1242" s="70">
        <f>IF(Exts[[#This Row],[OID]], INDEX( Exts[], MATCH(Exts[[#This Row],[OID]],Exts[ID],0), MATCH("avgusers", Exts[#Headers],0) )+1, Exts[[#This Row],[avgusers]])</f>
        <v>0</v>
      </c>
      <c r="AG1242" s="70"/>
      <c r="AH1242" s="70"/>
      <c r="AI1242" s="70"/>
    </row>
    <row r="1243" spans="1:35" x14ac:dyDescent="0.35">
      <c r="A1243" s="72">
        <v>264090</v>
      </c>
      <c r="B1243" s="72" t="s">
        <v>2000</v>
      </c>
      <c r="C1243" s="72">
        <v>0</v>
      </c>
      <c r="D1243" s="72">
        <v>22</v>
      </c>
      <c r="E1243" s="68">
        <v>40605</v>
      </c>
      <c r="F1243" s="72">
        <v>3.1</v>
      </c>
      <c r="G1243" s="72">
        <v>13</v>
      </c>
      <c r="H1243" s="72">
        <v>0</v>
      </c>
      <c r="I1243" s="72">
        <v>1</v>
      </c>
      <c r="J1243" s="72" t="s">
        <v>1107</v>
      </c>
      <c r="K1243" s="72">
        <v>3676260</v>
      </c>
      <c r="L1243" s="72"/>
      <c r="M1243" s="72"/>
      <c r="N1243" s="68">
        <v>72686</v>
      </c>
      <c r="O1243" s="68">
        <v>72686</v>
      </c>
      <c r="P1243" s="68">
        <v>72686</v>
      </c>
      <c r="Q1243" s="68">
        <v>72686</v>
      </c>
      <c r="R1243" s="72" t="s">
        <v>5765</v>
      </c>
      <c r="S1243" s="72" t="s">
        <v>5766</v>
      </c>
      <c r="T1243" s="70">
        <f>IF(Exts[cTB52]=DATE(2099,1,1), 0, IF(Exts[minV]&gt;52, 1, 2))</f>
        <v>0</v>
      </c>
      <c r="U1243" s="69">
        <f t="shared" si="40"/>
        <v>0</v>
      </c>
      <c r="V1243" s="69">
        <f>IF(Exts[cTB60]=DATE(2099,1,1), 0, IF(Exts[minV]&gt;60.9, 1, 2))</f>
        <v>0</v>
      </c>
      <c r="W1243" s="70">
        <f>IF(Exts[cTB61-67]=DATE(2099,1,1), 0, IF(Exts[minV]&gt;67.9, 1, 2))</f>
        <v>0</v>
      </c>
      <c r="X1243" s="70">
        <f>IF( OR( Exts[cTB68]=DATE(2099,1,1), Exts[Mext]=0 ), 0, IF( OR( Exts[maxV]&lt;68, Exts[minV]&gt;68 ), 2, 3)  )</f>
        <v>0</v>
      </c>
      <c r="Y1243" s="71">
        <f>IF(SUBTOTAL(3,Exts[avgusers]),Exts[avgusers],0)</f>
        <v>0</v>
      </c>
      <c r="Z1243" s="69">
        <f ca="1">IF(SUBTOTAL(3,Exts[CurVersion]),TODAY()-Exts[CurVersion],0)</f>
        <v>3120</v>
      </c>
      <c r="AA1243" s="69">
        <f>IF(Exts[cTB52]=DATE(2099,1,1), 0, Exts[cTB52]-$AA$6)</f>
        <v>0</v>
      </c>
      <c r="AB1243" s="69">
        <f>IF(Exts[[#This Row],[cTB60]]=DATE(2099,1,1), 0, Exts[[#This Row],[cTB60]]-$AA$7)</f>
        <v>0</v>
      </c>
      <c r="AC1243" s="69">
        <f>IF(Exts[[#This Row],[cTB68]]=DATE(2099,1,1), 0, Exts[[#This Row],[cTB68]]-$AA$8)</f>
        <v>0</v>
      </c>
      <c r="AD1243" s="70">
        <f t="shared" si="41"/>
        <v>1225</v>
      </c>
      <c r="AE1243" s="70"/>
      <c r="AF1243" s="70">
        <f>IF(Exts[[#This Row],[OID]], INDEX( Exts[], MATCH(Exts[[#This Row],[OID]],Exts[ID],0), MATCH("avgusers", Exts[#Headers],0) )+1, Exts[[#This Row],[avgusers]])</f>
        <v>0</v>
      </c>
      <c r="AG1243" s="70"/>
      <c r="AH1243" s="70"/>
      <c r="AI1243" s="70"/>
    </row>
    <row r="1244" spans="1:35" x14ac:dyDescent="0.35">
      <c r="A1244" s="72">
        <v>269158</v>
      </c>
      <c r="B1244" s="72" t="s">
        <v>1856</v>
      </c>
      <c r="C1244" s="72">
        <v>0</v>
      </c>
      <c r="D1244" s="72">
        <v>24</v>
      </c>
      <c r="E1244" s="68">
        <v>40550</v>
      </c>
      <c r="F1244" s="72">
        <v>3</v>
      </c>
      <c r="G1244" s="72">
        <v>3.3</v>
      </c>
      <c r="H1244" s="72">
        <v>0</v>
      </c>
      <c r="I1244" s="72">
        <v>1</v>
      </c>
      <c r="J1244" s="72" t="s">
        <v>1857</v>
      </c>
      <c r="K1244" s="72">
        <v>5592621</v>
      </c>
      <c r="L1244" s="72"/>
      <c r="M1244" s="72"/>
      <c r="N1244" s="68">
        <v>72686</v>
      </c>
      <c r="O1244" s="68">
        <v>72686</v>
      </c>
      <c r="P1244" s="68">
        <v>72686</v>
      </c>
      <c r="Q1244" s="68">
        <v>72686</v>
      </c>
      <c r="R1244" s="72" t="s">
        <v>5770</v>
      </c>
      <c r="S1244" s="72" t="s">
        <v>3058</v>
      </c>
      <c r="T1244" s="70">
        <f>IF(Exts[cTB52]=DATE(2099,1,1), 0, IF(Exts[minV]&gt;52, 1, 2))</f>
        <v>0</v>
      </c>
      <c r="U1244" s="69">
        <f t="shared" si="40"/>
        <v>0</v>
      </c>
      <c r="V1244" s="69">
        <f>IF(Exts[cTB60]=DATE(2099,1,1), 0, IF(Exts[minV]&gt;60.9, 1, 2))</f>
        <v>0</v>
      </c>
      <c r="W1244" s="70">
        <f>IF(Exts[cTB61-67]=DATE(2099,1,1), 0, IF(Exts[minV]&gt;67.9, 1, 2))</f>
        <v>0</v>
      </c>
      <c r="X1244" s="70">
        <f>IF( OR( Exts[cTB68]=DATE(2099,1,1), Exts[Mext]=0 ), 0, IF( OR( Exts[maxV]&lt;68, Exts[minV]&gt;68 ), 2, 3)  )</f>
        <v>0</v>
      </c>
      <c r="Y1244" s="71">
        <f>IF(SUBTOTAL(3,Exts[avgusers]),Exts[avgusers],0)</f>
        <v>0</v>
      </c>
      <c r="Z1244" s="69">
        <f ca="1">IF(SUBTOTAL(3,Exts[CurVersion]),TODAY()-Exts[CurVersion],0)</f>
        <v>3175</v>
      </c>
      <c r="AA1244" s="69">
        <f>IF(Exts[cTB52]=DATE(2099,1,1), 0, Exts[cTB52]-$AA$6)</f>
        <v>0</v>
      </c>
      <c r="AB1244" s="69">
        <f>IF(Exts[[#This Row],[cTB60]]=DATE(2099,1,1), 0, Exts[[#This Row],[cTB60]]-$AA$7)</f>
        <v>0</v>
      </c>
      <c r="AC1244" s="69">
        <f>IF(Exts[[#This Row],[cTB68]]=DATE(2099,1,1), 0, Exts[[#This Row],[cTB68]]-$AA$8)</f>
        <v>0</v>
      </c>
      <c r="AD1244" s="70">
        <f t="shared" si="41"/>
        <v>1226</v>
      </c>
      <c r="AE1244" s="70"/>
      <c r="AF1244" s="70">
        <f>IF(Exts[[#This Row],[OID]], INDEX( Exts[], MATCH(Exts[[#This Row],[OID]],Exts[ID],0), MATCH("avgusers", Exts[#Headers],0) )+1, Exts[[#This Row],[avgusers]])</f>
        <v>0</v>
      </c>
      <c r="AG1244" s="70"/>
      <c r="AH1244" s="70"/>
      <c r="AI1244" s="70"/>
    </row>
    <row r="1245" spans="1:35" x14ac:dyDescent="0.35">
      <c r="A1245" s="72">
        <v>273536</v>
      </c>
      <c r="B1245" s="72" t="s">
        <v>2059</v>
      </c>
      <c r="C1245" s="72">
        <v>0</v>
      </c>
      <c r="D1245" s="72">
        <v>21</v>
      </c>
      <c r="E1245" s="68">
        <v>40756</v>
      </c>
      <c r="F1245" s="72">
        <v>3</v>
      </c>
      <c r="G1245" s="72">
        <v>31</v>
      </c>
      <c r="H1245" s="72">
        <v>0</v>
      </c>
      <c r="I1245" s="72">
        <v>1</v>
      </c>
      <c r="J1245" s="72" t="s">
        <v>2060</v>
      </c>
      <c r="K1245" s="72">
        <v>5602930</v>
      </c>
      <c r="L1245" s="72"/>
      <c r="M1245" s="72"/>
      <c r="N1245" s="68">
        <v>72686</v>
      </c>
      <c r="O1245" s="68">
        <v>72686</v>
      </c>
      <c r="P1245" s="68">
        <v>72686</v>
      </c>
      <c r="Q1245" s="68">
        <v>72686</v>
      </c>
      <c r="R1245" s="72" t="s">
        <v>5776</v>
      </c>
      <c r="S1245" s="72" t="s">
        <v>3058</v>
      </c>
      <c r="T1245" s="70">
        <f>IF(Exts[cTB52]=DATE(2099,1,1), 0, IF(Exts[minV]&gt;52, 1, 2))</f>
        <v>0</v>
      </c>
      <c r="U1245" s="69">
        <f t="shared" si="40"/>
        <v>0</v>
      </c>
      <c r="V1245" s="69">
        <f>IF(Exts[cTB60]=DATE(2099,1,1), 0, IF(Exts[minV]&gt;60.9, 1, 2))</f>
        <v>0</v>
      </c>
      <c r="W1245" s="70">
        <f>IF(Exts[cTB61-67]=DATE(2099,1,1), 0, IF(Exts[minV]&gt;67.9, 1, 2))</f>
        <v>0</v>
      </c>
      <c r="X1245" s="70">
        <f>IF( OR( Exts[cTB68]=DATE(2099,1,1), Exts[Mext]=0 ), 0, IF( OR( Exts[maxV]&lt;68, Exts[minV]&gt;68 ), 2, 3)  )</f>
        <v>0</v>
      </c>
      <c r="Y1245" s="71">
        <f>IF(SUBTOTAL(3,Exts[avgusers]),Exts[avgusers],0)</f>
        <v>0</v>
      </c>
      <c r="Z1245" s="69">
        <f ca="1">IF(SUBTOTAL(3,Exts[CurVersion]),TODAY()-Exts[CurVersion],0)</f>
        <v>2969</v>
      </c>
      <c r="AA1245" s="69">
        <f>IF(Exts[cTB52]=DATE(2099,1,1), 0, Exts[cTB52]-$AA$6)</f>
        <v>0</v>
      </c>
      <c r="AB1245" s="69">
        <f>IF(Exts[[#This Row],[cTB60]]=DATE(2099,1,1), 0, Exts[[#This Row],[cTB60]]-$AA$7)</f>
        <v>0</v>
      </c>
      <c r="AC1245" s="69">
        <f>IF(Exts[[#This Row],[cTB68]]=DATE(2099,1,1), 0, Exts[[#This Row],[cTB68]]-$AA$8)</f>
        <v>0</v>
      </c>
      <c r="AD1245" s="70">
        <f t="shared" si="41"/>
        <v>1227</v>
      </c>
      <c r="AE1245" s="70"/>
      <c r="AF1245" s="70">
        <f>IF(Exts[[#This Row],[OID]], INDEX( Exts[], MATCH(Exts[[#This Row],[OID]],Exts[ID],0), MATCH("avgusers", Exts[#Headers],0) )+1, Exts[[#This Row],[avgusers]])</f>
        <v>0</v>
      </c>
      <c r="AG1245" s="70"/>
      <c r="AH1245" s="70"/>
      <c r="AI1245" s="70"/>
    </row>
    <row r="1246" spans="1:35" x14ac:dyDescent="0.35">
      <c r="A1246" s="72">
        <v>273644</v>
      </c>
      <c r="B1246" s="72" t="s">
        <v>2266</v>
      </c>
      <c r="C1246" s="72">
        <v>0</v>
      </c>
      <c r="D1246" s="72">
        <v>21</v>
      </c>
      <c r="E1246" s="68">
        <v>40574</v>
      </c>
      <c r="F1246" s="72">
        <v>3</v>
      </c>
      <c r="G1246" s="72">
        <v>3.1</v>
      </c>
      <c r="H1246" s="72">
        <v>0</v>
      </c>
      <c r="I1246" s="72">
        <v>1</v>
      </c>
      <c r="J1246" s="72" t="s">
        <v>2267</v>
      </c>
      <c r="K1246" s="72">
        <v>5562902</v>
      </c>
      <c r="L1246" s="72"/>
      <c r="M1246" s="72"/>
      <c r="N1246" s="68">
        <v>72686</v>
      </c>
      <c r="O1246" s="68">
        <v>72686</v>
      </c>
      <c r="P1246" s="68">
        <v>72686</v>
      </c>
      <c r="Q1246" s="68">
        <v>72686</v>
      </c>
      <c r="R1246" s="72" t="s">
        <v>5777</v>
      </c>
      <c r="S1246" s="72" t="s">
        <v>3058</v>
      </c>
      <c r="T1246" s="70">
        <f>IF(Exts[cTB52]=DATE(2099,1,1), 0, IF(Exts[minV]&gt;52, 1, 2))</f>
        <v>0</v>
      </c>
      <c r="U1246" s="69">
        <f t="shared" si="40"/>
        <v>0</v>
      </c>
      <c r="V1246" s="69">
        <f>IF(Exts[cTB60]=DATE(2099,1,1), 0, IF(Exts[minV]&gt;60.9, 1, 2))</f>
        <v>0</v>
      </c>
      <c r="W1246" s="70">
        <f>IF(Exts[cTB61-67]=DATE(2099,1,1), 0, IF(Exts[minV]&gt;67.9, 1, 2))</f>
        <v>0</v>
      </c>
      <c r="X1246" s="70">
        <f>IF( OR( Exts[cTB68]=DATE(2099,1,1), Exts[Mext]=0 ), 0, IF( OR( Exts[maxV]&lt;68, Exts[minV]&gt;68 ), 2, 3)  )</f>
        <v>0</v>
      </c>
      <c r="Y1246" s="71">
        <f>IF(SUBTOTAL(3,Exts[avgusers]),Exts[avgusers],0)</f>
        <v>0</v>
      </c>
      <c r="Z1246" s="69">
        <f ca="1">IF(SUBTOTAL(3,Exts[CurVersion]),TODAY()-Exts[CurVersion],0)</f>
        <v>3151</v>
      </c>
      <c r="AA1246" s="69">
        <f>IF(Exts[cTB52]=DATE(2099,1,1), 0, Exts[cTB52]-$AA$6)</f>
        <v>0</v>
      </c>
      <c r="AB1246" s="69">
        <f>IF(Exts[[#This Row],[cTB60]]=DATE(2099,1,1), 0, Exts[[#This Row],[cTB60]]-$AA$7)</f>
        <v>0</v>
      </c>
      <c r="AC1246" s="69">
        <f>IF(Exts[[#This Row],[cTB68]]=DATE(2099,1,1), 0, Exts[[#This Row],[cTB68]]-$AA$8)</f>
        <v>0</v>
      </c>
      <c r="AD1246" s="70">
        <f t="shared" si="41"/>
        <v>1228</v>
      </c>
      <c r="AE1246" s="70"/>
      <c r="AF1246" s="70">
        <f>IF(Exts[[#This Row],[OID]], INDEX( Exts[], MATCH(Exts[[#This Row],[OID]],Exts[ID],0), MATCH("avgusers", Exts[#Headers],0) )+1, Exts[[#This Row],[avgusers]])</f>
        <v>0</v>
      </c>
      <c r="AG1246" s="70"/>
      <c r="AH1246" s="70"/>
      <c r="AI1246" s="70"/>
    </row>
    <row r="1247" spans="1:35" x14ac:dyDescent="0.35">
      <c r="A1247" s="72">
        <v>274088</v>
      </c>
      <c r="B1247" s="72" t="s">
        <v>1968</v>
      </c>
      <c r="C1247" s="72">
        <v>0</v>
      </c>
      <c r="D1247" s="72">
        <v>22</v>
      </c>
      <c r="E1247" s="68">
        <v>40570</v>
      </c>
      <c r="F1247" s="72">
        <v>3</v>
      </c>
      <c r="G1247" s="72">
        <v>3.2</v>
      </c>
      <c r="H1247" s="72">
        <v>0</v>
      </c>
      <c r="I1247" s="72">
        <v>1</v>
      </c>
      <c r="J1247" s="72" t="s">
        <v>1661</v>
      </c>
      <c r="K1247" s="72">
        <v>5578448</v>
      </c>
      <c r="L1247" s="72"/>
      <c r="M1247" s="72"/>
      <c r="N1247" s="68">
        <v>72686</v>
      </c>
      <c r="O1247" s="68">
        <v>72686</v>
      </c>
      <c r="P1247" s="68">
        <v>72686</v>
      </c>
      <c r="Q1247" s="68">
        <v>72686</v>
      </c>
      <c r="R1247" s="72" t="s">
        <v>5781</v>
      </c>
      <c r="S1247" s="72" t="s">
        <v>3058</v>
      </c>
      <c r="T1247" s="70">
        <f>IF(Exts[cTB52]=DATE(2099,1,1), 0, IF(Exts[minV]&gt;52, 1, 2))</f>
        <v>0</v>
      </c>
      <c r="U1247" s="69">
        <f t="shared" si="40"/>
        <v>0</v>
      </c>
      <c r="V1247" s="69">
        <f>IF(Exts[cTB60]=DATE(2099,1,1), 0, IF(Exts[minV]&gt;60.9, 1, 2))</f>
        <v>0</v>
      </c>
      <c r="W1247" s="70">
        <f>IF(Exts[cTB61-67]=DATE(2099,1,1), 0, IF(Exts[minV]&gt;67.9, 1, 2))</f>
        <v>0</v>
      </c>
      <c r="X1247" s="70">
        <f>IF( OR( Exts[cTB68]=DATE(2099,1,1), Exts[Mext]=0 ), 0, IF( OR( Exts[maxV]&lt;68, Exts[minV]&gt;68 ), 2, 3)  )</f>
        <v>0</v>
      </c>
      <c r="Y1247" s="71">
        <f>IF(SUBTOTAL(3,Exts[avgusers]),Exts[avgusers],0)</f>
        <v>0</v>
      </c>
      <c r="Z1247" s="69">
        <f ca="1">IF(SUBTOTAL(3,Exts[CurVersion]),TODAY()-Exts[CurVersion],0)</f>
        <v>3155</v>
      </c>
      <c r="AA1247" s="69">
        <f>IF(Exts[cTB52]=DATE(2099,1,1), 0, Exts[cTB52]-$AA$6)</f>
        <v>0</v>
      </c>
      <c r="AB1247" s="69">
        <f>IF(Exts[[#This Row],[cTB60]]=DATE(2099,1,1), 0, Exts[[#This Row],[cTB60]]-$AA$7)</f>
        <v>0</v>
      </c>
      <c r="AC1247" s="69">
        <f>IF(Exts[[#This Row],[cTB68]]=DATE(2099,1,1), 0, Exts[[#This Row],[cTB68]]-$AA$8)</f>
        <v>0</v>
      </c>
      <c r="AD1247" s="70">
        <f t="shared" si="41"/>
        <v>1229</v>
      </c>
      <c r="AE1247" s="70"/>
      <c r="AF1247" s="70">
        <f>IF(Exts[[#This Row],[OID]], INDEX( Exts[], MATCH(Exts[[#This Row],[OID]],Exts[ID],0), MATCH("avgusers", Exts[#Headers],0) )+1, Exts[[#This Row],[avgusers]])</f>
        <v>0</v>
      </c>
      <c r="AG1247" s="70"/>
      <c r="AH1247" s="70"/>
      <c r="AI1247" s="70"/>
    </row>
    <row r="1248" spans="1:35" x14ac:dyDescent="0.35">
      <c r="A1248" s="72">
        <v>274100</v>
      </c>
      <c r="B1248" s="72" t="s">
        <v>2061</v>
      </c>
      <c r="C1248" s="72">
        <v>0</v>
      </c>
      <c r="D1248" s="72">
        <v>21</v>
      </c>
      <c r="E1248" s="68">
        <v>40569</v>
      </c>
      <c r="F1248" s="72">
        <v>3</v>
      </c>
      <c r="G1248" s="72">
        <v>3.2</v>
      </c>
      <c r="H1248" s="72">
        <v>0</v>
      </c>
      <c r="I1248" s="72">
        <v>1</v>
      </c>
      <c r="J1248" s="72" t="s">
        <v>2062</v>
      </c>
      <c r="K1248" s="72">
        <v>5562912</v>
      </c>
      <c r="L1248" s="72"/>
      <c r="M1248" s="72"/>
      <c r="N1248" s="68">
        <v>72686</v>
      </c>
      <c r="O1248" s="68">
        <v>72686</v>
      </c>
      <c r="P1248" s="68">
        <v>72686</v>
      </c>
      <c r="Q1248" s="68">
        <v>72686</v>
      </c>
      <c r="R1248" s="72" t="s">
        <v>5782</v>
      </c>
      <c r="S1248" s="72" t="s">
        <v>3058</v>
      </c>
      <c r="T1248" s="70">
        <f>IF(Exts[cTB52]=DATE(2099,1,1), 0, IF(Exts[minV]&gt;52, 1, 2))</f>
        <v>0</v>
      </c>
      <c r="U1248" s="69">
        <f t="shared" si="40"/>
        <v>0</v>
      </c>
      <c r="V1248" s="69">
        <f>IF(Exts[cTB60]=DATE(2099,1,1), 0, IF(Exts[minV]&gt;60.9, 1, 2))</f>
        <v>0</v>
      </c>
      <c r="W1248" s="70">
        <f>IF(Exts[cTB61-67]=DATE(2099,1,1), 0, IF(Exts[minV]&gt;67.9, 1, 2))</f>
        <v>0</v>
      </c>
      <c r="X1248" s="70">
        <f>IF( OR( Exts[cTB68]=DATE(2099,1,1), Exts[Mext]=0 ), 0, IF( OR( Exts[maxV]&lt;68, Exts[minV]&gt;68 ), 2, 3)  )</f>
        <v>0</v>
      </c>
      <c r="Y1248" s="71">
        <f>IF(SUBTOTAL(3,Exts[avgusers]),Exts[avgusers],0)</f>
        <v>0</v>
      </c>
      <c r="Z1248" s="69">
        <f ca="1">IF(SUBTOTAL(3,Exts[CurVersion]),TODAY()-Exts[CurVersion],0)</f>
        <v>3156</v>
      </c>
      <c r="AA1248" s="69">
        <f>IF(Exts[cTB52]=DATE(2099,1,1), 0, Exts[cTB52]-$AA$6)</f>
        <v>0</v>
      </c>
      <c r="AB1248" s="69">
        <f>IF(Exts[[#This Row],[cTB60]]=DATE(2099,1,1), 0, Exts[[#This Row],[cTB60]]-$AA$7)</f>
        <v>0</v>
      </c>
      <c r="AC1248" s="69">
        <f>IF(Exts[[#This Row],[cTB68]]=DATE(2099,1,1), 0, Exts[[#This Row],[cTB68]]-$AA$8)</f>
        <v>0</v>
      </c>
      <c r="AD1248" s="70">
        <f t="shared" si="41"/>
        <v>1230</v>
      </c>
      <c r="AE1248" s="70"/>
      <c r="AF1248" s="70">
        <f>IF(Exts[[#This Row],[OID]], INDEX( Exts[], MATCH(Exts[[#This Row],[OID]],Exts[ID],0), MATCH("avgusers", Exts[#Headers],0) )+1, Exts[[#This Row],[avgusers]])</f>
        <v>0</v>
      </c>
      <c r="AG1248" s="70"/>
      <c r="AH1248" s="70"/>
      <c r="AI1248" s="70"/>
    </row>
    <row r="1249" spans="1:35" x14ac:dyDescent="0.35">
      <c r="A1249" s="72">
        <v>275531</v>
      </c>
      <c r="B1249" s="72" t="s">
        <v>2054</v>
      </c>
      <c r="C1249" s="72">
        <v>0</v>
      </c>
      <c r="D1249" s="72">
        <v>21</v>
      </c>
      <c r="E1249" s="68">
        <v>40593</v>
      </c>
      <c r="F1249" s="72">
        <v>2</v>
      </c>
      <c r="G1249" s="72">
        <v>3.2</v>
      </c>
      <c r="H1249" s="72">
        <v>0</v>
      </c>
      <c r="I1249" s="72">
        <v>1</v>
      </c>
      <c r="J1249" s="72" t="s">
        <v>2055</v>
      </c>
      <c r="K1249" s="72">
        <v>5612176</v>
      </c>
      <c r="L1249" s="72"/>
      <c r="M1249" s="72"/>
      <c r="N1249" s="68">
        <v>72686</v>
      </c>
      <c r="O1249" s="68">
        <v>72686</v>
      </c>
      <c r="P1249" s="68">
        <v>72686</v>
      </c>
      <c r="Q1249" s="68">
        <v>72686</v>
      </c>
      <c r="R1249" s="72" t="s">
        <v>5783</v>
      </c>
      <c r="S1249" s="72" t="s">
        <v>3058</v>
      </c>
      <c r="T1249" s="70">
        <f>IF(Exts[cTB52]=DATE(2099,1,1), 0, IF(Exts[minV]&gt;52, 1, 2))</f>
        <v>0</v>
      </c>
      <c r="U1249" s="69">
        <f t="shared" si="40"/>
        <v>0</v>
      </c>
      <c r="V1249" s="69">
        <f>IF(Exts[cTB60]=DATE(2099,1,1), 0, IF(Exts[minV]&gt;60.9, 1, 2))</f>
        <v>0</v>
      </c>
      <c r="W1249" s="70">
        <f>IF(Exts[cTB61-67]=DATE(2099,1,1), 0, IF(Exts[minV]&gt;67.9, 1, 2))</f>
        <v>0</v>
      </c>
      <c r="X1249" s="70">
        <f>IF( OR( Exts[cTB68]=DATE(2099,1,1), Exts[Mext]=0 ), 0, IF( OR( Exts[maxV]&lt;68, Exts[minV]&gt;68 ), 2, 3)  )</f>
        <v>0</v>
      </c>
      <c r="Y1249" s="71">
        <f>IF(SUBTOTAL(3,Exts[avgusers]),Exts[avgusers],0)</f>
        <v>0</v>
      </c>
      <c r="Z1249" s="69">
        <f ca="1">IF(SUBTOTAL(3,Exts[CurVersion]),TODAY()-Exts[CurVersion],0)</f>
        <v>3132</v>
      </c>
      <c r="AA1249" s="69">
        <f>IF(Exts[cTB52]=DATE(2099,1,1), 0, Exts[cTB52]-$AA$6)</f>
        <v>0</v>
      </c>
      <c r="AB1249" s="69">
        <f>IF(Exts[[#This Row],[cTB60]]=DATE(2099,1,1), 0, Exts[[#This Row],[cTB60]]-$AA$7)</f>
        <v>0</v>
      </c>
      <c r="AC1249" s="69">
        <f>IF(Exts[[#This Row],[cTB68]]=DATE(2099,1,1), 0, Exts[[#This Row],[cTB68]]-$AA$8)</f>
        <v>0</v>
      </c>
      <c r="AD1249" s="70">
        <f t="shared" si="41"/>
        <v>1231</v>
      </c>
      <c r="AE1249" s="70"/>
      <c r="AF1249" s="70">
        <f>IF(Exts[[#This Row],[OID]], INDEX( Exts[], MATCH(Exts[[#This Row],[OID]],Exts[ID],0), MATCH("avgusers", Exts[#Headers],0) )+1, Exts[[#This Row],[avgusers]])</f>
        <v>0</v>
      </c>
      <c r="AG1249" s="70"/>
      <c r="AH1249" s="70"/>
      <c r="AI1249" s="70"/>
    </row>
    <row r="1250" spans="1:35" x14ac:dyDescent="0.35">
      <c r="A1250" s="72">
        <v>277026</v>
      </c>
      <c r="B1250" s="72" t="s">
        <v>1987</v>
      </c>
      <c r="C1250" s="72">
        <v>0</v>
      </c>
      <c r="D1250" s="72">
        <v>22</v>
      </c>
      <c r="E1250" s="68">
        <v>40583</v>
      </c>
      <c r="F1250" s="72">
        <v>3</v>
      </c>
      <c r="G1250" s="72">
        <v>3.3</v>
      </c>
      <c r="H1250" s="72">
        <v>0</v>
      </c>
      <c r="I1250" s="72">
        <v>1</v>
      </c>
      <c r="J1250" s="72" t="s">
        <v>1988</v>
      </c>
      <c r="K1250" s="72">
        <v>5618320</v>
      </c>
      <c r="L1250" s="72"/>
      <c r="M1250" s="72"/>
      <c r="N1250" s="68">
        <v>72686</v>
      </c>
      <c r="O1250" s="68">
        <v>72686</v>
      </c>
      <c r="P1250" s="68">
        <v>72686</v>
      </c>
      <c r="Q1250" s="68">
        <v>72686</v>
      </c>
      <c r="R1250" s="72" t="s">
        <v>5786</v>
      </c>
      <c r="S1250" s="72" t="s">
        <v>3058</v>
      </c>
      <c r="T1250" s="70">
        <f>IF(Exts[cTB52]=DATE(2099,1,1), 0, IF(Exts[minV]&gt;52, 1, 2))</f>
        <v>0</v>
      </c>
      <c r="U1250" s="69">
        <f t="shared" si="40"/>
        <v>0</v>
      </c>
      <c r="V1250" s="69">
        <f>IF(Exts[cTB60]=DATE(2099,1,1), 0, IF(Exts[minV]&gt;60.9, 1, 2))</f>
        <v>0</v>
      </c>
      <c r="W1250" s="70">
        <f>IF(Exts[cTB61-67]=DATE(2099,1,1), 0, IF(Exts[minV]&gt;67.9, 1, 2))</f>
        <v>0</v>
      </c>
      <c r="X1250" s="70">
        <f>IF( OR( Exts[cTB68]=DATE(2099,1,1), Exts[Mext]=0 ), 0, IF( OR( Exts[maxV]&lt;68, Exts[minV]&gt;68 ), 2, 3)  )</f>
        <v>0</v>
      </c>
      <c r="Y1250" s="71">
        <f>IF(SUBTOTAL(3,Exts[avgusers]),Exts[avgusers],0)</f>
        <v>0</v>
      </c>
      <c r="Z1250" s="69">
        <f ca="1">IF(SUBTOTAL(3,Exts[CurVersion]),TODAY()-Exts[CurVersion],0)</f>
        <v>3142</v>
      </c>
      <c r="AA1250" s="69">
        <f>IF(Exts[cTB52]=DATE(2099,1,1), 0, Exts[cTB52]-$AA$6)</f>
        <v>0</v>
      </c>
      <c r="AB1250" s="69">
        <f>IF(Exts[[#This Row],[cTB60]]=DATE(2099,1,1), 0, Exts[[#This Row],[cTB60]]-$AA$7)</f>
        <v>0</v>
      </c>
      <c r="AC1250" s="69">
        <f>IF(Exts[[#This Row],[cTB68]]=DATE(2099,1,1), 0, Exts[[#This Row],[cTB68]]-$AA$8)</f>
        <v>0</v>
      </c>
      <c r="AD1250" s="70">
        <f t="shared" si="41"/>
        <v>1232</v>
      </c>
      <c r="AE1250" s="70"/>
      <c r="AF1250" s="70">
        <f>IF(Exts[[#This Row],[OID]], INDEX( Exts[], MATCH(Exts[[#This Row],[OID]],Exts[ID],0), MATCH("avgusers", Exts[#Headers],0) )+1, Exts[[#This Row],[avgusers]])</f>
        <v>0</v>
      </c>
      <c r="AG1250" s="70"/>
      <c r="AH1250" s="70"/>
      <c r="AI1250" s="70"/>
    </row>
    <row r="1251" spans="1:35" x14ac:dyDescent="0.35">
      <c r="A1251" s="72">
        <v>278843</v>
      </c>
      <c r="B1251" s="72" t="s">
        <v>2268</v>
      </c>
      <c r="C1251" s="72">
        <v>0</v>
      </c>
      <c r="D1251" s="72">
        <v>21</v>
      </c>
      <c r="E1251" s="68">
        <v>40686</v>
      </c>
      <c r="F1251" s="72">
        <v>2</v>
      </c>
      <c r="G1251" s="72">
        <v>3.2</v>
      </c>
      <c r="H1251" s="72">
        <v>0</v>
      </c>
      <c r="I1251" s="72">
        <v>1</v>
      </c>
      <c r="J1251" s="72" t="s">
        <v>2269</v>
      </c>
      <c r="K1251" s="72">
        <v>3924537</v>
      </c>
      <c r="L1251" s="72"/>
      <c r="M1251" s="72"/>
      <c r="N1251" s="68">
        <v>72686</v>
      </c>
      <c r="O1251" s="68">
        <v>72686</v>
      </c>
      <c r="P1251" s="68">
        <v>72686</v>
      </c>
      <c r="Q1251" s="68">
        <v>72686</v>
      </c>
      <c r="R1251" s="72" t="s">
        <v>5787</v>
      </c>
      <c r="S1251" s="72" t="s">
        <v>3058</v>
      </c>
      <c r="T1251" s="70">
        <f>IF(Exts[cTB52]=DATE(2099,1,1), 0, IF(Exts[minV]&gt;52, 1, 2))</f>
        <v>0</v>
      </c>
      <c r="U1251" s="69">
        <f t="shared" si="40"/>
        <v>0</v>
      </c>
      <c r="V1251" s="69">
        <f>IF(Exts[cTB60]=DATE(2099,1,1), 0, IF(Exts[minV]&gt;60.9, 1, 2))</f>
        <v>0</v>
      </c>
      <c r="W1251" s="70">
        <f>IF(Exts[cTB61-67]=DATE(2099,1,1), 0, IF(Exts[minV]&gt;67.9, 1, 2))</f>
        <v>0</v>
      </c>
      <c r="X1251" s="70">
        <f>IF( OR( Exts[cTB68]=DATE(2099,1,1), Exts[Mext]=0 ), 0, IF( OR( Exts[maxV]&lt;68, Exts[minV]&gt;68 ), 2, 3)  )</f>
        <v>0</v>
      </c>
      <c r="Y1251" s="71">
        <f>IF(SUBTOTAL(3,Exts[avgusers]),Exts[avgusers],0)</f>
        <v>0</v>
      </c>
      <c r="Z1251" s="69">
        <f ca="1">IF(SUBTOTAL(3,Exts[CurVersion]),TODAY()-Exts[CurVersion],0)</f>
        <v>3039</v>
      </c>
      <c r="AA1251" s="69">
        <f>IF(Exts[cTB52]=DATE(2099,1,1), 0, Exts[cTB52]-$AA$6)</f>
        <v>0</v>
      </c>
      <c r="AB1251" s="69">
        <f>IF(Exts[[#This Row],[cTB60]]=DATE(2099,1,1), 0, Exts[[#This Row],[cTB60]]-$AA$7)</f>
        <v>0</v>
      </c>
      <c r="AC1251" s="69">
        <f>IF(Exts[[#This Row],[cTB68]]=DATE(2099,1,1), 0, Exts[[#This Row],[cTB68]]-$AA$8)</f>
        <v>0</v>
      </c>
      <c r="AD1251" s="70">
        <f t="shared" si="41"/>
        <v>1233</v>
      </c>
      <c r="AE1251" s="70"/>
      <c r="AF1251" s="70">
        <f>IF(Exts[[#This Row],[OID]], INDEX( Exts[], MATCH(Exts[[#This Row],[OID]],Exts[ID],0), MATCH("avgusers", Exts[#Headers],0) )+1, Exts[[#This Row],[avgusers]])</f>
        <v>0</v>
      </c>
      <c r="AG1251" s="70"/>
      <c r="AH1251" s="70"/>
      <c r="AI1251" s="70"/>
    </row>
    <row r="1252" spans="1:35" x14ac:dyDescent="0.35">
      <c r="A1252" s="72">
        <v>279603</v>
      </c>
      <c r="B1252" s="72" t="s">
        <v>2036</v>
      </c>
      <c r="C1252" s="72">
        <v>0</v>
      </c>
      <c r="D1252" s="72">
        <v>21</v>
      </c>
      <c r="E1252" s="68">
        <v>40578</v>
      </c>
      <c r="F1252" s="72">
        <v>3</v>
      </c>
      <c r="G1252" s="72">
        <v>3.2</v>
      </c>
      <c r="H1252" s="72">
        <v>0</v>
      </c>
      <c r="I1252" s="72">
        <v>1</v>
      </c>
      <c r="J1252" s="72" t="s">
        <v>2037</v>
      </c>
      <c r="K1252" s="72">
        <v>5598064</v>
      </c>
      <c r="L1252" s="72"/>
      <c r="M1252" s="72"/>
      <c r="N1252" s="68">
        <v>72686</v>
      </c>
      <c r="O1252" s="68">
        <v>72686</v>
      </c>
      <c r="P1252" s="68">
        <v>72686</v>
      </c>
      <c r="Q1252" s="68">
        <v>72686</v>
      </c>
      <c r="R1252" s="72" t="s">
        <v>5788</v>
      </c>
      <c r="S1252" s="72" t="s">
        <v>3058</v>
      </c>
      <c r="T1252" s="70">
        <f>IF(Exts[cTB52]=DATE(2099,1,1), 0, IF(Exts[minV]&gt;52, 1, 2))</f>
        <v>0</v>
      </c>
      <c r="U1252" s="69">
        <f t="shared" si="40"/>
        <v>0</v>
      </c>
      <c r="V1252" s="69">
        <f>IF(Exts[cTB60]=DATE(2099,1,1), 0, IF(Exts[minV]&gt;60.9, 1, 2))</f>
        <v>0</v>
      </c>
      <c r="W1252" s="70">
        <f>IF(Exts[cTB61-67]=DATE(2099,1,1), 0, IF(Exts[minV]&gt;67.9, 1, 2))</f>
        <v>0</v>
      </c>
      <c r="X1252" s="70">
        <f>IF( OR( Exts[cTB68]=DATE(2099,1,1), Exts[Mext]=0 ), 0, IF( OR( Exts[maxV]&lt;68, Exts[minV]&gt;68 ), 2, 3)  )</f>
        <v>0</v>
      </c>
      <c r="Y1252" s="71">
        <f>IF(SUBTOTAL(3,Exts[avgusers]),Exts[avgusers],0)</f>
        <v>0</v>
      </c>
      <c r="Z1252" s="69">
        <f ca="1">IF(SUBTOTAL(3,Exts[CurVersion]),TODAY()-Exts[CurVersion],0)</f>
        <v>3147</v>
      </c>
      <c r="AA1252" s="69">
        <f>IF(Exts[cTB52]=DATE(2099,1,1), 0, Exts[cTB52]-$AA$6)</f>
        <v>0</v>
      </c>
      <c r="AB1252" s="69">
        <f>IF(Exts[[#This Row],[cTB60]]=DATE(2099,1,1), 0, Exts[[#This Row],[cTB60]]-$AA$7)</f>
        <v>0</v>
      </c>
      <c r="AC1252" s="69">
        <f>IF(Exts[[#This Row],[cTB68]]=DATE(2099,1,1), 0, Exts[[#This Row],[cTB68]]-$AA$8)</f>
        <v>0</v>
      </c>
      <c r="AD1252" s="70">
        <f t="shared" si="41"/>
        <v>1234</v>
      </c>
      <c r="AE1252" s="70"/>
      <c r="AF1252" s="70">
        <f>IF(Exts[[#This Row],[OID]], INDEX( Exts[], MATCH(Exts[[#This Row],[OID]],Exts[ID],0), MATCH("avgusers", Exts[#Headers],0) )+1, Exts[[#This Row],[avgusers]])</f>
        <v>0</v>
      </c>
      <c r="AG1252" s="70"/>
      <c r="AH1252" s="70"/>
      <c r="AI1252" s="70"/>
    </row>
    <row r="1253" spans="1:35" x14ac:dyDescent="0.35">
      <c r="A1253" s="72">
        <v>284035</v>
      </c>
      <c r="B1253" s="72" t="s">
        <v>1866</v>
      </c>
      <c r="C1253" s="72">
        <v>0</v>
      </c>
      <c r="D1253" s="72">
        <v>24</v>
      </c>
      <c r="E1253" s="68">
        <v>40600</v>
      </c>
      <c r="F1253" s="72">
        <v>3</v>
      </c>
      <c r="G1253" s="72">
        <v>3.2</v>
      </c>
      <c r="H1253" s="72">
        <v>0</v>
      </c>
      <c r="I1253" s="72">
        <v>1</v>
      </c>
      <c r="J1253" s="72" t="s">
        <v>1867</v>
      </c>
      <c r="K1253" s="72">
        <v>5637795</v>
      </c>
      <c r="L1253" s="72"/>
      <c r="M1253" s="72"/>
      <c r="N1253" s="68">
        <v>72686</v>
      </c>
      <c r="O1253" s="68">
        <v>72686</v>
      </c>
      <c r="P1253" s="68">
        <v>72686</v>
      </c>
      <c r="Q1253" s="68">
        <v>72686</v>
      </c>
      <c r="R1253" s="72" t="s">
        <v>5797</v>
      </c>
      <c r="S1253" s="72" t="s">
        <v>3058</v>
      </c>
      <c r="T1253" s="70">
        <f>IF(Exts[cTB52]=DATE(2099,1,1), 0, IF(Exts[minV]&gt;52, 1, 2))</f>
        <v>0</v>
      </c>
      <c r="U1253" s="69">
        <f t="shared" si="40"/>
        <v>0</v>
      </c>
      <c r="V1253" s="69">
        <f>IF(Exts[cTB60]=DATE(2099,1,1), 0, IF(Exts[minV]&gt;60.9, 1, 2))</f>
        <v>0</v>
      </c>
      <c r="W1253" s="70">
        <f>IF(Exts[cTB61-67]=DATE(2099,1,1), 0, IF(Exts[minV]&gt;67.9, 1, 2))</f>
        <v>0</v>
      </c>
      <c r="X1253" s="70">
        <f>IF( OR( Exts[cTB68]=DATE(2099,1,1), Exts[Mext]=0 ), 0, IF( OR( Exts[maxV]&lt;68, Exts[minV]&gt;68 ), 2, 3)  )</f>
        <v>0</v>
      </c>
      <c r="Y1253" s="71">
        <f>IF(SUBTOTAL(3,Exts[avgusers]),Exts[avgusers],0)</f>
        <v>0</v>
      </c>
      <c r="Z1253" s="69">
        <f ca="1">IF(SUBTOTAL(3,Exts[CurVersion]),TODAY()-Exts[CurVersion],0)</f>
        <v>3125</v>
      </c>
      <c r="AA1253" s="69">
        <f>IF(Exts[cTB52]=DATE(2099,1,1), 0, Exts[cTB52]-$AA$6)</f>
        <v>0</v>
      </c>
      <c r="AB1253" s="69">
        <f>IF(Exts[[#This Row],[cTB60]]=DATE(2099,1,1), 0, Exts[[#This Row],[cTB60]]-$AA$7)</f>
        <v>0</v>
      </c>
      <c r="AC1253" s="69">
        <f>IF(Exts[[#This Row],[cTB68]]=DATE(2099,1,1), 0, Exts[[#This Row],[cTB68]]-$AA$8)</f>
        <v>0</v>
      </c>
      <c r="AD1253" s="70">
        <f t="shared" si="41"/>
        <v>1235</v>
      </c>
      <c r="AE1253" s="70"/>
      <c r="AF1253" s="70">
        <f>IF(Exts[[#This Row],[OID]], INDEX( Exts[], MATCH(Exts[[#This Row],[OID]],Exts[ID],0), MATCH("avgusers", Exts[#Headers],0) )+1, Exts[[#This Row],[avgusers]])</f>
        <v>0</v>
      </c>
      <c r="AG1253" s="70"/>
      <c r="AH1253" s="70"/>
      <c r="AI1253" s="70"/>
    </row>
    <row r="1254" spans="1:35" x14ac:dyDescent="0.35">
      <c r="A1254" s="72">
        <v>286028</v>
      </c>
      <c r="B1254" s="72" t="s">
        <v>1893</v>
      </c>
      <c r="C1254" s="72">
        <v>0</v>
      </c>
      <c r="D1254" s="72">
        <v>23</v>
      </c>
      <c r="E1254" s="68">
        <v>42060</v>
      </c>
      <c r="F1254" s="72">
        <v>5</v>
      </c>
      <c r="G1254" s="72">
        <v>39</v>
      </c>
      <c r="H1254" s="72">
        <v>0</v>
      </c>
      <c r="I1254" s="72">
        <v>1</v>
      </c>
      <c r="J1254" s="72" t="s">
        <v>249</v>
      </c>
      <c r="K1254" s="72">
        <v>1300653</v>
      </c>
      <c r="L1254" s="72"/>
      <c r="M1254" s="72"/>
      <c r="N1254" s="68">
        <v>72686</v>
      </c>
      <c r="O1254" s="68">
        <v>72686</v>
      </c>
      <c r="P1254" s="68">
        <v>72686</v>
      </c>
      <c r="Q1254" s="68">
        <v>72686</v>
      </c>
      <c r="R1254" s="72" t="s">
        <v>5799</v>
      </c>
      <c r="S1254" s="72" t="s">
        <v>3058</v>
      </c>
      <c r="T1254" s="70">
        <f>IF(Exts[cTB52]=DATE(2099,1,1), 0, IF(Exts[minV]&gt;52, 1, 2))</f>
        <v>0</v>
      </c>
      <c r="U1254" s="69">
        <f t="shared" si="40"/>
        <v>0</v>
      </c>
      <c r="V1254" s="69">
        <f>IF(Exts[cTB60]=DATE(2099,1,1), 0, IF(Exts[minV]&gt;60.9, 1, 2))</f>
        <v>0</v>
      </c>
      <c r="W1254" s="70">
        <f>IF(Exts[cTB61-67]=DATE(2099,1,1), 0, IF(Exts[minV]&gt;67.9, 1, 2))</f>
        <v>0</v>
      </c>
      <c r="X1254" s="70">
        <f>IF( OR( Exts[cTB68]=DATE(2099,1,1), Exts[Mext]=0 ), 0, IF( OR( Exts[maxV]&lt;68, Exts[minV]&gt;68 ), 2, 3)  )</f>
        <v>0</v>
      </c>
      <c r="Y1254" s="71">
        <f>IF(SUBTOTAL(3,Exts[avgusers]),Exts[avgusers],0)</f>
        <v>0</v>
      </c>
      <c r="Z1254" s="69">
        <f ca="1">IF(SUBTOTAL(3,Exts[CurVersion]),TODAY()-Exts[CurVersion],0)</f>
        <v>1665</v>
      </c>
      <c r="AA1254" s="69">
        <f>IF(Exts[cTB52]=DATE(2099,1,1), 0, Exts[cTB52]-$AA$6)</f>
        <v>0</v>
      </c>
      <c r="AB1254" s="69">
        <f>IF(Exts[[#This Row],[cTB60]]=DATE(2099,1,1), 0, Exts[[#This Row],[cTB60]]-$AA$7)</f>
        <v>0</v>
      </c>
      <c r="AC1254" s="69">
        <f>IF(Exts[[#This Row],[cTB68]]=DATE(2099,1,1), 0, Exts[[#This Row],[cTB68]]-$AA$8)</f>
        <v>0</v>
      </c>
      <c r="AD1254" s="70">
        <f t="shared" si="41"/>
        <v>1236</v>
      </c>
      <c r="AE1254" s="70"/>
      <c r="AF1254" s="70">
        <f>IF(Exts[[#This Row],[OID]], INDEX( Exts[], MATCH(Exts[[#This Row],[OID]],Exts[ID],0), MATCH("avgusers", Exts[#Headers],0) )+1, Exts[[#This Row],[avgusers]])</f>
        <v>0</v>
      </c>
      <c r="AG1254" s="70"/>
      <c r="AH1254" s="70"/>
      <c r="AI1254" s="70"/>
    </row>
    <row r="1255" spans="1:35" x14ac:dyDescent="0.35">
      <c r="A1255" s="72">
        <v>289006</v>
      </c>
      <c r="B1255" s="72" t="s">
        <v>2271</v>
      </c>
      <c r="C1255" s="72">
        <v>0</v>
      </c>
      <c r="D1255" s="72">
        <v>21</v>
      </c>
      <c r="E1255" s="68">
        <v>40633</v>
      </c>
      <c r="F1255" s="72">
        <v>2</v>
      </c>
      <c r="G1255" s="72">
        <v>19</v>
      </c>
      <c r="H1255" s="72">
        <v>0</v>
      </c>
      <c r="I1255" s="72">
        <v>1</v>
      </c>
      <c r="J1255" s="72" t="s">
        <v>1775</v>
      </c>
      <c r="K1255" s="72">
        <v>5198037</v>
      </c>
      <c r="L1255" s="72"/>
      <c r="M1255" s="72"/>
      <c r="N1255" s="68">
        <v>72686</v>
      </c>
      <c r="O1255" s="68">
        <v>72686</v>
      </c>
      <c r="P1255" s="68">
        <v>72686</v>
      </c>
      <c r="Q1255" s="68">
        <v>72686</v>
      </c>
      <c r="R1255" s="72" t="s">
        <v>5807</v>
      </c>
      <c r="S1255" s="72" t="s">
        <v>3058</v>
      </c>
      <c r="T1255" s="70">
        <f>IF(Exts[cTB52]=DATE(2099,1,1), 0, IF(Exts[minV]&gt;52, 1, 2))</f>
        <v>0</v>
      </c>
      <c r="U1255" s="69">
        <f t="shared" si="40"/>
        <v>0</v>
      </c>
      <c r="V1255" s="69">
        <f>IF(Exts[cTB60]=DATE(2099,1,1), 0, IF(Exts[minV]&gt;60.9, 1, 2))</f>
        <v>0</v>
      </c>
      <c r="W1255" s="70">
        <f>IF(Exts[cTB61-67]=DATE(2099,1,1), 0, IF(Exts[minV]&gt;67.9, 1, 2))</f>
        <v>0</v>
      </c>
      <c r="X1255" s="70">
        <f>IF( OR( Exts[cTB68]=DATE(2099,1,1), Exts[Mext]=0 ), 0, IF( OR( Exts[maxV]&lt;68, Exts[minV]&gt;68 ), 2, 3)  )</f>
        <v>0</v>
      </c>
      <c r="Y1255" s="71">
        <f>IF(SUBTOTAL(3,Exts[avgusers]),Exts[avgusers],0)</f>
        <v>0</v>
      </c>
      <c r="Z1255" s="69">
        <f ca="1">IF(SUBTOTAL(3,Exts[CurVersion]),TODAY()-Exts[CurVersion],0)</f>
        <v>3092</v>
      </c>
      <c r="AA1255" s="69">
        <f>IF(Exts[cTB52]=DATE(2099,1,1), 0, Exts[cTB52]-$AA$6)</f>
        <v>0</v>
      </c>
      <c r="AB1255" s="69">
        <f>IF(Exts[[#This Row],[cTB60]]=DATE(2099,1,1), 0, Exts[[#This Row],[cTB60]]-$AA$7)</f>
        <v>0</v>
      </c>
      <c r="AC1255" s="69">
        <f>IF(Exts[[#This Row],[cTB68]]=DATE(2099,1,1), 0, Exts[[#This Row],[cTB68]]-$AA$8)</f>
        <v>0</v>
      </c>
      <c r="AD1255" s="70">
        <f t="shared" si="41"/>
        <v>1237</v>
      </c>
      <c r="AE1255" s="70"/>
      <c r="AF1255" s="70">
        <f>IF(Exts[[#This Row],[OID]], INDEX( Exts[], MATCH(Exts[[#This Row],[OID]],Exts[ID],0), MATCH("avgusers", Exts[#Headers],0) )+1, Exts[[#This Row],[avgusers]])</f>
        <v>0</v>
      </c>
      <c r="AG1255" s="70"/>
      <c r="AH1255" s="70"/>
      <c r="AI1255" s="70"/>
    </row>
    <row r="1256" spans="1:35" x14ac:dyDescent="0.35">
      <c r="A1256" s="72">
        <v>291467</v>
      </c>
      <c r="B1256" s="72" t="s">
        <v>2094</v>
      </c>
      <c r="C1256" s="72">
        <v>0</v>
      </c>
      <c r="D1256" s="72">
        <v>0</v>
      </c>
      <c r="E1256" s="68">
        <v>40682</v>
      </c>
      <c r="F1256" s="72">
        <v>3</v>
      </c>
      <c r="G1256" s="72">
        <v>3.3</v>
      </c>
      <c r="H1256" s="72">
        <v>0</v>
      </c>
      <c r="I1256" s="72">
        <v>1</v>
      </c>
      <c r="J1256" s="72" t="s">
        <v>2095</v>
      </c>
      <c r="K1256" s="72">
        <v>5654688</v>
      </c>
      <c r="L1256" s="72"/>
      <c r="M1256" s="72"/>
      <c r="N1256" s="68">
        <v>72686</v>
      </c>
      <c r="O1256" s="68">
        <v>72686</v>
      </c>
      <c r="P1256" s="68">
        <v>72686</v>
      </c>
      <c r="Q1256" s="68">
        <v>72686</v>
      </c>
      <c r="R1256" s="72" t="s">
        <v>5808</v>
      </c>
      <c r="S1256" s="72" t="s">
        <v>3058</v>
      </c>
      <c r="T1256" s="70">
        <f>IF(Exts[cTB52]=DATE(2099,1,1), 0, IF(Exts[minV]&gt;52, 1, 2))</f>
        <v>0</v>
      </c>
      <c r="U1256" s="69">
        <f t="shared" si="40"/>
        <v>0</v>
      </c>
      <c r="V1256" s="69">
        <f>IF(Exts[cTB60]=DATE(2099,1,1), 0, IF(Exts[minV]&gt;60.9, 1, 2))</f>
        <v>0</v>
      </c>
      <c r="W1256" s="70">
        <f>IF(Exts[cTB61-67]=DATE(2099,1,1), 0, IF(Exts[minV]&gt;67.9, 1, 2))</f>
        <v>0</v>
      </c>
      <c r="X1256" s="70">
        <f>IF( OR( Exts[cTB68]=DATE(2099,1,1), Exts[Mext]=0 ), 0, IF( OR( Exts[maxV]&lt;68, Exts[minV]&gt;68 ), 2, 3)  )</f>
        <v>0</v>
      </c>
      <c r="Y1256" s="71">
        <f>IF(SUBTOTAL(3,Exts[avgusers]),Exts[avgusers],0)</f>
        <v>0</v>
      </c>
      <c r="Z1256" s="69">
        <f ca="1">IF(SUBTOTAL(3,Exts[CurVersion]),TODAY()-Exts[CurVersion],0)</f>
        <v>3043</v>
      </c>
      <c r="AA1256" s="69">
        <f>IF(Exts[cTB52]=DATE(2099,1,1), 0, Exts[cTB52]-$AA$6)</f>
        <v>0</v>
      </c>
      <c r="AB1256" s="69">
        <f>IF(Exts[[#This Row],[cTB60]]=DATE(2099,1,1), 0, Exts[[#This Row],[cTB60]]-$AA$7)</f>
        <v>0</v>
      </c>
      <c r="AC1256" s="69">
        <f>IF(Exts[[#This Row],[cTB68]]=DATE(2099,1,1), 0, Exts[[#This Row],[cTB68]]-$AA$8)</f>
        <v>0</v>
      </c>
      <c r="AD1256" s="70">
        <f t="shared" si="41"/>
        <v>1238</v>
      </c>
      <c r="AE1256" s="70"/>
      <c r="AF1256" s="70">
        <f>IF(Exts[[#This Row],[OID]], INDEX( Exts[], MATCH(Exts[[#This Row],[OID]],Exts[ID],0), MATCH("avgusers", Exts[#Headers],0) )+1, Exts[[#This Row],[avgusers]])</f>
        <v>0</v>
      </c>
      <c r="AG1256" s="70"/>
      <c r="AH1256" s="70"/>
      <c r="AI1256" s="70"/>
    </row>
    <row r="1257" spans="1:35" x14ac:dyDescent="0.35">
      <c r="A1257" s="72">
        <v>295288</v>
      </c>
      <c r="B1257" s="72" t="s">
        <v>1862</v>
      </c>
      <c r="C1257" s="72">
        <v>0</v>
      </c>
      <c r="D1257" s="72">
        <v>24</v>
      </c>
      <c r="E1257" s="68">
        <v>40623</v>
      </c>
      <c r="F1257" s="72">
        <v>3.1</v>
      </c>
      <c r="G1257" s="72">
        <v>3.1</v>
      </c>
      <c r="H1257" s="72">
        <v>0</v>
      </c>
      <c r="I1257" s="72">
        <v>1</v>
      </c>
      <c r="J1257" s="72" t="s">
        <v>1863</v>
      </c>
      <c r="K1257" s="72">
        <v>5665199</v>
      </c>
      <c r="L1257" s="72"/>
      <c r="M1257" s="72"/>
      <c r="N1257" s="68">
        <v>72686</v>
      </c>
      <c r="O1257" s="68">
        <v>72686</v>
      </c>
      <c r="P1257" s="68">
        <v>72686</v>
      </c>
      <c r="Q1257" s="68">
        <v>72686</v>
      </c>
      <c r="R1257" s="72" t="s">
        <v>5809</v>
      </c>
      <c r="S1257" s="72" t="s">
        <v>3058</v>
      </c>
      <c r="T1257" s="70">
        <f>IF(Exts[cTB52]=DATE(2099,1,1), 0, IF(Exts[minV]&gt;52, 1, 2))</f>
        <v>0</v>
      </c>
      <c r="U1257" s="69">
        <f t="shared" si="40"/>
        <v>0</v>
      </c>
      <c r="V1257" s="69">
        <f>IF(Exts[cTB60]=DATE(2099,1,1), 0, IF(Exts[minV]&gt;60.9, 1, 2))</f>
        <v>0</v>
      </c>
      <c r="W1257" s="70">
        <f>IF(Exts[cTB61-67]=DATE(2099,1,1), 0, IF(Exts[minV]&gt;67.9, 1, 2))</f>
        <v>0</v>
      </c>
      <c r="X1257" s="70">
        <f>IF( OR( Exts[cTB68]=DATE(2099,1,1), Exts[Mext]=0 ), 0, IF( OR( Exts[maxV]&lt;68, Exts[minV]&gt;68 ), 2, 3)  )</f>
        <v>0</v>
      </c>
      <c r="Y1257" s="71">
        <f>IF(SUBTOTAL(3,Exts[avgusers]),Exts[avgusers],0)</f>
        <v>0</v>
      </c>
      <c r="Z1257" s="69">
        <f ca="1">IF(SUBTOTAL(3,Exts[CurVersion]),TODAY()-Exts[CurVersion],0)</f>
        <v>3102</v>
      </c>
      <c r="AA1257" s="69">
        <f>IF(Exts[cTB52]=DATE(2099,1,1), 0, Exts[cTB52]-$AA$6)</f>
        <v>0</v>
      </c>
      <c r="AB1257" s="69">
        <f>IF(Exts[[#This Row],[cTB60]]=DATE(2099,1,1), 0, Exts[[#This Row],[cTB60]]-$AA$7)</f>
        <v>0</v>
      </c>
      <c r="AC1257" s="69">
        <f>IF(Exts[[#This Row],[cTB68]]=DATE(2099,1,1), 0, Exts[[#This Row],[cTB68]]-$AA$8)</f>
        <v>0</v>
      </c>
      <c r="AD1257" s="70">
        <f t="shared" si="41"/>
        <v>1239</v>
      </c>
      <c r="AE1257" s="70"/>
      <c r="AF1257" s="70">
        <f>IF(Exts[[#This Row],[OID]], INDEX( Exts[], MATCH(Exts[[#This Row],[OID]],Exts[ID],0), MATCH("avgusers", Exts[#Headers],0) )+1, Exts[[#This Row],[avgusers]])</f>
        <v>0</v>
      </c>
      <c r="AG1257" s="70"/>
      <c r="AH1257" s="70"/>
      <c r="AI1257" s="70"/>
    </row>
    <row r="1258" spans="1:35" x14ac:dyDescent="0.35">
      <c r="A1258" s="72">
        <v>295716</v>
      </c>
      <c r="B1258" s="72" t="s">
        <v>1851</v>
      </c>
      <c r="C1258" s="72">
        <v>0</v>
      </c>
      <c r="D1258" s="72">
        <v>24</v>
      </c>
      <c r="E1258" s="68">
        <v>40631</v>
      </c>
      <c r="F1258" s="72">
        <v>0.5</v>
      </c>
      <c r="G1258" s="72">
        <v>3</v>
      </c>
      <c r="H1258" s="72">
        <v>0</v>
      </c>
      <c r="I1258" s="72">
        <v>1</v>
      </c>
      <c r="J1258" s="72" t="s">
        <v>1852</v>
      </c>
      <c r="K1258" s="72">
        <v>5666389</v>
      </c>
      <c r="L1258" s="72"/>
      <c r="M1258" s="72"/>
      <c r="N1258" s="68">
        <v>72686</v>
      </c>
      <c r="O1258" s="68">
        <v>72686</v>
      </c>
      <c r="P1258" s="68">
        <v>72686</v>
      </c>
      <c r="Q1258" s="68">
        <v>72686</v>
      </c>
      <c r="R1258" s="72" t="s">
        <v>5811</v>
      </c>
      <c r="S1258" s="72" t="s">
        <v>3058</v>
      </c>
      <c r="T1258" s="70">
        <f>IF(Exts[cTB52]=DATE(2099,1,1), 0, IF(Exts[minV]&gt;52, 1, 2))</f>
        <v>0</v>
      </c>
      <c r="U1258" s="69">
        <f t="shared" si="40"/>
        <v>0</v>
      </c>
      <c r="V1258" s="69">
        <f>IF(Exts[cTB60]=DATE(2099,1,1), 0, IF(Exts[minV]&gt;60.9, 1, 2))</f>
        <v>0</v>
      </c>
      <c r="W1258" s="70">
        <f>IF(Exts[cTB61-67]=DATE(2099,1,1), 0, IF(Exts[minV]&gt;67.9, 1, 2))</f>
        <v>0</v>
      </c>
      <c r="X1258" s="70">
        <f>IF( OR( Exts[cTB68]=DATE(2099,1,1), Exts[Mext]=0 ), 0, IF( OR( Exts[maxV]&lt;68, Exts[minV]&gt;68 ), 2, 3)  )</f>
        <v>0</v>
      </c>
      <c r="Y1258" s="71">
        <f>IF(SUBTOTAL(3,Exts[avgusers]),Exts[avgusers],0)</f>
        <v>0</v>
      </c>
      <c r="Z1258" s="69">
        <f ca="1">IF(SUBTOTAL(3,Exts[CurVersion]),TODAY()-Exts[CurVersion],0)</f>
        <v>3094</v>
      </c>
      <c r="AA1258" s="69">
        <f>IF(Exts[cTB52]=DATE(2099,1,1), 0, Exts[cTB52]-$AA$6)</f>
        <v>0</v>
      </c>
      <c r="AB1258" s="69">
        <f>IF(Exts[[#This Row],[cTB60]]=DATE(2099,1,1), 0, Exts[[#This Row],[cTB60]]-$AA$7)</f>
        <v>0</v>
      </c>
      <c r="AC1258" s="69">
        <f>IF(Exts[[#This Row],[cTB68]]=DATE(2099,1,1), 0, Exts[[#This Row],[cTB68]]-$AA$8)</f>
        <v>0</v>
      </c>
      <c r="AD1258" s="70">
        <f t="shared" si="41"/>
        <v>1240</v>
      </c>
      <c r="AE1258" s="70"/>
      <c r="AF1258" s="70">
        <f>IF(Exts[[#This Row],[OID]], INDEX( Exts[], MATCH(Exts[[#This Row],[OID]],Exts[ID],0), MATCH("avgusers", Exts[#Headers],0) )+1, Exts[[#This Row],[avgusers]])</f>
        <v>0</v>
      </c>
      <c r="AG1258" s="70"/>
      <c r="AH1258" s="70"/>
      <c r="AI1258" s="70"/>
    </row>
    <row r="1259" spans="1:35" x14ac:dyDescent="0.35">
      <c r="A1259" s="72">
        <v>305330</v>
      </c>
      <c r="B1259" s="72" t="s">
        <v>780</v>
      </c>
      <c r="C1259" s="72">
        <v>0</v>
      </c>
      <c r="D1259" s="72">
        <v>64</v>
      </c>
      <c r="E1259" s="68">
        <v>41239</v>
      </c>
      <c r="F1259" s="72">
        <v>16</v>
      </c>
      <c r="G1259" s="72">
        <v>18</v>
      </c>
      <c r="H1259" s="72">
        <v>0</v>
      </c>
      <c r="I1259" s="72">
        <v>1</v>
      </c>
      <c r="J1259" s="72" t="s">
        <v>22</v>
      </c>
      <c r="K1259" s="72">
        <v>3346687</v>
      </c>
      <c r="L1259" s="72"/>
      <c r="M1259" s="72"/>
      <c r="N1259" s="68">
        <v>72686</v>
      </c>
      <c r="O1259" s="68">
        <v>72686</v>
      </c>
      <c r="P1259" s="68">
        <v>72686</v>
      </c>
      <c r="Q1259" s="68">
        <v>72686</v>
      </c>
      <c r="R1259" s="72" t="s">
        <v>5820</v>
      </c>
      <c r="S1259" s="72" t="s">
        <v>3058</v>
      </c>
      <c r="T1259" s="70">
        <f>IF(Exts[cTB52]=DATE(2099,1,1), 0, IF(Exts[minV]&gt;52, 1, 2))</f>
        <v>0</v>
      </c>
      <c r="U1259" s="69">
        <f t="shared" si="40"/>
        <v>0</v>
      </c>
      <c r="V1259" s="69">
        <f>IF(Exts[cTB60]=DATE(2099,1,1), 0, IF(Exts[minV]&gt;60.9, 1, 2))</f>
        <v>0</v>
      </c>
      <c r="W1259" s="70">
        <f>IF(Exts[cTB61-67]=DATE(2099,1,1), 0, IF(Exts[minV]&gt;67.9, 1, 2))</f>
        <v>0</v>
      </c>
      <c r="X1259" s="70">
        <f>IF( OR( Exts[cTB68]=DATE(2099,1,1), Exts[Mext]=0 ), 0, IF( OR( Exts[maxV]&lt;68, Exts[minV]&gt;68 ), 2, 3)  )</f>
        <v>0</v>
      </c>
      <c r="Y1259" s="71">
        <f>IF(SUBTOTAL(3,Exts[avgusers]),Exts[avgusers],0)</f>
        <v>0</v>
      </c>
      <c r="Z1259" s="69">
        <f ca="1">IF(SUBTOTAL(3,Exts[CurVersion]),TODAY()-Exts[CurVersion],0)</f>
        <v>2486</v>
      </c>
      <c r="AA1259" s="69">
        <f>IF(Exts[cTB52]=DATE(2099,1,1), 0, Exts[cTB52]-$AA$6)</f>
        <v>0</v>
      </c>
      <c r="AB1259" s="69">
        <f>IF(Exts[[#This Row],[cTB60]]=DATE(2099,1,1), 0, Exts[[#This Row],[cTB60]]-$AA$7)</f>
        <v>0</v>
      </c>
      <c r="AC1259" s="69">
        <f>IF(Exts[[#This Row],[cTB68]]=DATE(2099,1,1), 0, Exts[[#This Row],[cTB68]]-$AA$8)</f>
        <v>0</v>
      </c>
      <c r="AD1259" s="70">
        <f t="shared" si="41"/>
        <v>1241</v>
      </c>
      <c r="AE1259" s="70"/>
      <c r="AF1259" s="70">
        <f>IF(Exts[[#This Row],[OID]], INDEX( Exts[], MATCH(Exts[[#This Row],[OID]],Exts[ID],0), MATCH("avgusers", Exts[#Headers],0) )+1, Exts[[#This Row],[avgusers]])</f>
        <v>0</v>
      </c>
      <c r="AG1259" s="70"/>
      <c r="AH1259" s="70"/>
      <c r="AI1259" s="70"/>
    </row>
    <row r="1260" spans="1:35" x14ac:dyDescent="0.35">
      <c r="A1260" s="72">
        <v>307047</v>
      </c>
      <c r="B1260" s="72" t="s">
        <v>2049</v>
      </c>
      <c r="C1260" s="72">
        <v>0</v>
      </c>
      <c r="D1260" s="72">
        <v>21</v>
      </c>
      <c r="E1260" s="68">
        <v>40680</v>
      </c>
      <c r="F1260" s="72">
        <v>2</v>
      </c>
      <c r="G1260" s="72">
        <v>3.3</v>
      </c>
      <c r="H1260" s="72">
        <v>0</v>
      </c>
      <c r="I1260" s="72">
        <v>1</v>
      </c>
      <c r="J1260" s="72" t="s">
        <v>2050</v>
      </c>
      <c r="K1260" s="72">
        <v>5641244</v>
      </c>
      <c r="L1260" s="72"/>
      <c r="M1260" s="72"/>
      <c r="N1260" s="68">
        <v>72686</v>
      </c>
      <c r="O1260" s="68">
        <v>72686</v>
      </c>
      <c r="P1260" s="68">
        <v>72686</v>
      </c>
      <c r="Q1260" s="68">
        <v>72686</v>
      </c>
      <c r="R1260" s="72" t="s">
        <v>5824</v>
      </c>
      <c r="S1260" s="72" t="s">
        <v>3058</v>
      </c>
      <c r="T1260" s="70">
        <f>IF(Exts[cTB52]=DATE(2099,1,1), 0, IF(Exts[minV]&gt;52, 1, 2))</f>
        <v>0</v>
      </c>
      <c r="U1260" s="69">
        <f t="shared" si="40"/>
        <v>0</v>
      </c>
      <c r="V1260" s="69">
        <f>IF(Exts[cTB60]=DATE(2099,1,1), 0, IF(Exts[minV]&gt;60.9, 1, 2))</f>
        <v>0</v>
      </c>
      <c r="W1260" s="70">
        <f>IF(Exts[cTB61-67]=DATE(2099,1,1), 0, IF(Exts[minV]&gt;67.9, 1, 2))</f>
        <v>0</v>
      </c>
      <c r="X1260" s="70">
        <f>IF( OR( Exts[cTB68]=DATE(2099,1,1), Exts[Mext]=0 ), 0, IF( OR( Exts[maxV]&lt;68, Exts[minV]&gt;68 ), 2, 3)  )</f>
        <v>0</v>
      </c>
      <c r="Y1260" s="71">
        <f>IF(SUBTOTAL(3,Exts[avgusers]),Exts[avgusers],0)</f>
        <v>0</v>
      </c>
      <c r="Z1260" s="69">
        <f ca="1">IF(SUBTOTAL(3,Exts[CurVersion]),TODAY()-Exts[CurVersion],0)</f>
        <v>3045</v>
      </c>
      <c r="AA1260" s="69">
        <f>IF(Exts[cTB52]=DATE(2099,1,1), 0, Exts[cTB52]-$AA$6)</f>
        <v>0</v>
      </c>
      <c r="AB1260" s="69">
        <f>IF(Exts[[#This Row],[cTB60]]=DATE(2099,1,1), 0, Exts[[#This Row],[cTB60]]-$AA$7)</f>
        <v>0</v>
      </c>
      <c r="AC1260" s="69">
        <f>IF(Exts[[#This Row],[cTB68]]=DATE(2099,1,1), 0, Exts[[#This Row],[cTB68]]-$AA$8)</f>
        <v>0</v>
      </c>
      <c r="AD1260" s="70">
        <f t="shared" si="41"/>
        <v>1242</v>
      </c>
      <c r="AE1260" s="70"/>
      <c r="AF1260" s="70">
        <f>IF(Exts[[#This Row],[OID]], INDEX( Exts[], MATCH(Exts[[#This Row],[OID]],Exts[ID],0), MATCH("avgusers", Exts[#Headers],0) )+1, Exts[[#This Row],[avgusers]])</f>
        <v>0</v>
      </c>
      <c r="AG1260" s="70"/>
      <c r="AH1260" s="70"/>
      <c r="AI1260" s="70"/>
    </row>
    <row r="1261" spans="1:35" x14ac:dyDescent="0.35">
      <c r="A1261" s="72">
        <v>307404</v>
      </c>
      <c r="B1261" s="72" t="s">
        <v>1957</v>
      </c>
      <c r="C1261" s="72">
        <v>0</v>
      </c>
      <c r="D1261" s="72">
        <v>22</v>
      </c>
      <c r="E1261" s="68">
        <v>40955</v>
      </c>
      <c r="F1261" s="72">
        <v>3</v>
      </c>
      <c r="G1261" s="72">
        <v>31</v>
      </c>
      <c r="H1261" s="72">
        <v>0</v>
      </c>
      <c r="I1261" s="72">
        <v>1</v>
      </c>
      <c r="J1261" s="72" t="s">
        <v>1958</v>
      </c>
      <c r="K1261" s="72">
        <v>5708909</v>
      </c>
      <c r="L1261" s="72"/>
      <c r="M1261" s="72"/>
      <c r="N1261" s="68">
        <v>72686</v>
      </c>
      <c r="O1261" s="68">
        <v>72686</v>
      </c>
      <c r="P1261" s="68">
        <v>72686</v>
      </c>
      <c r="Q1261" s="68">
        <v>72686</v>
      </c>
      <c r="R1261" s="72" t="s">
        <v>5825</v>
      </c>
      <c r="S1261" s="72" t="s">
        <v>5826</v>
      </c>
      <c r="T1261" s="70">
        <f>IF(Exts[cTB52]=DATE(2099,1,1), 0, IF(Exts[minV]&gt;52, 1, 2))</f>
        <v>0</v>
      </c>
      <c r="U1261" s="69">
        <f t="shared" si="40"/>
        <v>0</v>
      </c>
      <c r="V1261" s="69">
        <f>IF(Exts[cTB60]=DATE(2099,1,1), 0, IF(Exts[minV]&gt;60.9, 1, 2))</f>
        <v>0</v>
      </c>
      <c r="W1261" s="70">
        <f>IF(Exts[cTB61-67]=DATE(2099,1,1), 0, IF(Exts[minV]&gt;67.9, 1, 2))</f>
        <v>0</v>
      </c>
      <c r="X1261" s="70">
        <f>IF( OR( Exts[cTB68]=DATE(2099,1,1), Exts[Mext]=0 ), 0, IF( OR( Exts[maxV]&lt;68, Exts[minV]&gt;68 ), 2, 3)  )</f>
        <v>0</v>
      </c>
      <c r="Y1261" s="71">
        <f>IF(SUBTOTAL(3,Exts[avgusers]),Exts[avgusers],0)</f>
        <v>0</v>
      </c>
      <c r="Z1261" s="69">
        <f ca="1">IF(SUBTOTAL(3,Exts[CurVersion]),TODAY()-Exts[CurVersion],0)</f>
        <v>2770</v>
      </c>
      <c r="AA1261" s="69">
        <f>IF(Exts[cTB52]=DATE(2099,1,1), 0, Exts[cTB52]-$AA$6)</f>
        <v>0</v>
      </c>
      <c r="AB1261" s="69">
        <f>IF(Exts[[#This Row],[cTB60]]=DATE(2099,1,1), 0, Exts[[#This Row],[cTB60]]-$AA$7)</f>
        <v>0</v>
      </c>
      <c r="AC1261" s="69">
        <f>IF(Exts[[#This Row],[cTB68]]=DATE(2099,1,1), 0, Exts[[#This Row],[cTB68]]-$AA$8)</f>
        <v>0</v>
      </c>
      <c r="AD1261" s="70">
        <f t="shared" si="41"/>
        <v>1243</v>
      </c>
      <c r="AE1261" s="70"/>
      <c r="AF1261" s="70">
        <f>IF(Exts[[#This Row],[OID]], INDEX( Exts[], MATCH(Exts[[#This Row],[OID]],Exts[ID],0), MATCH("avgusers", Exts[#Headers],0) )+1, Exts[[#This Row],[avgusers]])</f>
        <v>0</v>
      </c>
      <c r="AG1261" s="70"/>
      <c r="AH1261" s="70"/>
      <c r="AI1261" s="70"/>
    </row>
    <row r="1262" spans="1:35" x14ac:dyDescent="0.35">
      <c r="A1262" s="72">
        <v>310784</v>
      </c>
      <c r="B1262" s="72" t="s">
        <v>1845</v>
      </c>
      <c r="C1262" s="72">
        <v>0</v>
      </c>
      <c r="D1262" s="72">
        <v>24</v>
      </c>
      <c r="E1262" s="68">
        <v>40702</v>
      </c>
      <c r="F1262" s="72">
        <v>3</v>
      </c>
      <c r="G1262" s="72">
        <v>3.2</v>
      </c>
      <c r="H1262" s="72">
        <v>0</v>
      </c>
      <c r="I1262" s="72">
        <v>1</v>
      </c>
      <c r="J1262" s="72" t="s">
        <v>1846</v>
      </c>
      <c r="K1262" s="72">
        <v>5635564</v>
      </c>
      <c r="L1262" s="72"/>
      <c r="M1262" s="72"/>
      <c r="N1262" s="68">
        <v>72686</v>
      </c>
      <c r="O1262" s="68">
        <v>72686</v>
      </c>
      <c r="P1262" s="68">
        <v>72686</v>
      </c>
      <c r="Q1262" s="68">
        <v>72686</v>
      </c>
      <c r="R1262" s="72" t="s">
        <v>5830</v>
      </c>
      <c r="S1262" s="72" t="s">
        <v>3058</v>
      </c>
      <c r="T1262" s="70">
        <f>IF(Exts[cTB52]=DATE(2099,1,1), 0, IF(Exts[minV]&gt;52, 1, 2))</f>
        <v>0</v>
      </c>
      <c r="U1262" s="69">
        <f t="shared" si="40"/>
        <v>0</v>
      </c>
      <c r="V1262" s="69">
        <f>IF(Exts[cTB60]=DATE(2099,1,1), 0, IF(Exts[minV]&gt;60.9, 1, 2))</f>
        <v>0</v>
      </c>
      <c r="W1262" s="70">
        <f>IF(Exts[cTB61-67]=DATE(2099,1,1), 0, IF(Exts[minV]&gt;67.9, 1, 2))</f>
        <v>0</v>
      </c>
      <c r="X1262" s="70">
        <f>IF( OR( Exts[cTB68]=DATE(2099,1,1), Exts[Mext]=0 ), 0, IF( OR( Exts[maxV]&lt;68, Exts[minV]&gt;68 ), 2, 3)  )</f>
        <v>0</v>
      </c>
      <c r="Y1262" s="71">
        <f>IF(SUBTOTAL(3,Exts[avgusers]),Exts[avgusers],0)</f>
        <v>0</v>
      </c>
      <c r="Z1262" s="69">
        <f ca="1">IF(SUBTOTAL(3,Exts[CurVersion]),TODAY()-Exts[CurVersion],0)</f>
        <v>3023</v>
      </c>
      <c r="AA1262" s="69">
        <f>IF(Exts[cTB52]=DATE(2099,1,1), 0, Exts[cTB52]-$AA$6)</f>
        <v>0</v>
      </c>
      <c r="AB1262" s="69">
        <f>IF(Exts[[#This Row],[cTB60]]=DATE(2099,1,1), 0, Exts[[#This Row],[cTB60]]-$AA$7)</f>
        <v>0</v>
      </c>
      <c r="AC1262" s="69">
        <f>IF(Exts[[#This Row],[cTB68]]=DATE(2099,1,1), 0, Exts[[#This Row],[cTB68]]-$AA$8)</f>
        <v>0</v>
      </c>
      <c r="AD1262" s="70">
        <f t="shared" si="41"/>
        <v>1244</v>
      </c>
      <c r="AE1262" s="70"/>
      <c r="AF1262" s="70">
        <f>IF(Exts[[#This Row],[OID]], INDEX( Exts[], MATCH(Exts[[#This Row],[OID]],Exts[ID],0), MATCH("avgusers", Exts[#Headers],0) )+1, Exts[[#This Row],[avgusers]])</f>
        <v>0</v>
      </c>
      <c r="AG1262" s="70"/>
      <c r="AH1262" s="70"/>
      <c r="AI1262" s="70"/>
    </row>
    <row r="1263" spans="1:35" x14ac:dyDescent="0.35">
      <c r="A1263" s="72">
        <v>313171</v>
      </c>
      <c r="B1263" s="72" t="s">
        <v>2069</v>
      </c>
      <c r="C1263" s="72">
        <v>0</v>
      </c>
      <c r="D1263" s="72">
        <v>21</v>
      </c>
      <c r="E1263" s="68">
        <v>40704</v>
      </c>
      <c r="F1263" s="72">
        <v>1.5</v>
      </c>
      <c r="G1263" s="72">
        <v>3.3</v>
      </c>
      <c r="H1263" s="72">
        <v>0</v>
      </c>
      <c r="I1263" s="72">
        <v>1</v>
      </c>
      <c r="J1263" s="72" t="s">
        <v>2070</v>
      </c>
      <c r="K1263" s="72">
        <v>5740625</v>
      </c>
      <c r="L1263" s="72"/>
      <c r="M1263" s="72"/>
      <c r="N1263" s="68">
        <v>72686</v>
      </c>
      <c r="O1263" s="68">
        <v>72686</v>
      </c>
      <c r="P1263" s="68">
        <v>72686</v>
      </c>
      <c r="Q1263" s="68">
        <v>72686</v>
      </c>
      <c r="R1263" s="72" t="s">
        <v>5839</v>
      </c>
      <c r="S1263" s="72" t="s">
        <v>3058</v>
      </c>
      <c r="T1263" s="70">
        <f>IF(Exts[cTB52]=DATE(2099,1,1), 0, IF(Exts[minV]&gt;52, 1, 2))</f>
        <v>0</v>
      </c>
      <c r="U1263" s="69">
        <f t="shared" si="40"/>
        <v>0</v>
      </c>
      <c r="V1263" s="69">
        <f>IF(Exts[cTB60]=DATE(2099,1,1), 0, IF(Exts[minV]&gt;60.9, 1, 2))</f>
        <v>0</v>
      </c>
      <c r="W1263" s="70">
        <f>IF(Exts[cTB61-67]=DATE(2099,1,1), 0, IF(Exts[minV]&gt;67.9, 1, 2))</f>
        <v>0</v>
      </c>
      <c r="X1263" s="70">
        <f>IF( OR( Exts[cTB68]=DATE(2099,1,1), Exts[Mext]=0 ), 0, IF( OR( Exts[maxV]&lt;68, Exts[minV]&gt;68 ), 2, 3)  )</f>
        <v>0</v>
      </c>
      <c r="Y1263" s="71">
        <f>IF(SUBTOTAL(3,Exts[avgusers]),Exts[avgusers],0)</f>
        <v>0</v>
      </c>
      <c r="Z1263" s="69">
        <f ca="1">IF(SUBTOTAL(3,Exts[CurVersion]),TODAY()-Exts[CurVersion],0)</f>
        <v>3021</v>
      </c>
      <c r="AA1263" s="69">
        <f>IF(Exts[cTB52]=DATE(2099,1,1), 0, Exts[cTB52]-$AA$6)</f>
        <v>0</v>
      </c>
      <c r="AB1263" s="69">
        <f>IF(Exts[[#This Row],[cTB60]]=DATE(2099,1,1), 0, Exts[[#This Row],[cTB60]]-$AA$7)</f>
        <v>0</v>
      </c>
      <c r="AC1263" s="69">
        <f>IF(Exts[[#This Row],[cTB68]]=DATE(2099,1,1), 0, Exts[[#This Row],[cTB68]]-$AA$8)</f>
        <v>0</v>
      </c>
      <c r="AD1263" s="70">
        <f t="shared" si="41"/>
        <v>1245</v>
      </c>
      <c r="AE1263" s="70"/>
      <c r="AF1263" s="70">
        <f>IF(Exts[[#This Row],[OID]], INDEX( Exts[], MATCH(Exts[[#This Row],[OID]],Exts[ID],0), MATCH("avgusers", Exts[#Headers],0) )+1, Exts[[#This Row],[avgusers]])</f>
        <v>0</v>
      </c>
      <c r="AG1263" s="70"/>
      <c r="AH1263" s="70"/>
      <c r="AI1263" s="70"/>
    </row>
    <row r="1264" spans="1:35" x14ac:dyDescent="0.35">
      <c r="A1264" s="72">
        <v>316899</v>
      </c>
      <c r="B1264" s="72" t="s">
        <v>1909</v>
      </c>
      <c r="C1264" s="72">
        <v>0</v>
      </c>
      <c r="D1264" s="72">
        <v>23</v>
      </c>
      <c r="E1264" s="68">
        <v>40708</v>
      </c>
      <c r="F1264" s="72">
        <v>1</v>
      </c>
      <c r="G1264" s="72">
        <v>2</v>
      </c>
      <c r="H1264" s="72">
        <v>0</v>
      </c>
      <c r="I1264" s="72">
        <v>1</v>
      </c>
      <c r="J1264" s="72" t="s">
        <v>1910</v>
      </c>
      <c r="K1264" s="72">
        <v>5154427</v>
      </c>
      <c r="L1264" s="72"/>
      <c r="M1264" s="72"/>
      <c r="N1264" s="68">
        <v>72686</v>
      </c>
      <c r="O1264" s="68">
        <v>72686</v>
      </c>
      <c r="P1264" s="68">
        <v>72686</v>
      </c>
      <c r="Q1264" s="68">
        <v>72686</v>
      </c>
      <c r="R1264" s="72" t="s">
        <v>5843</v>
      </c>
      <c r="S1264" s="72" t="s">
        <v>3058</v>
      </c>
      <c r="T1264" s="70">
        <f>IF(Exts[cTB52]=DATE(2099,1,1), 0, IF(Exts[minV]&gt;52, 1, 2))</f>
        <v>0</v>
      </c>
      <c r="U1264" s="69">
        <f t="shared" si="40"/>
        <v>0</v>
      </c>
      <c r="V1264" s="69">
        <f>IF(Exts[cTB60]=DATE(2099,1,1), 0, IF(Exts[minV]&gt;60.9, 1, 2))</f>
        <v>0</v>
      </c>
      <c r="W1264" s="70">
        <f>IF(Exts[cTB61-67]=DATE(2099,1,1), 0, IF(Exts[minV]&gt;67.9, 1, 2))</f>
        <v>0</v>
      </c>
      <c r="X1264" s="70">
        <f>IF( OR( Exts[cTB68]=DATE(2099,1,1), Exts[Mext]=0 ), 0, IF( OR( Exts[maxV]&lt;68, Exts[minV]&gt;68 ), 2, 3)  )</f>
        <v>0</v>
      </c>
      <c r="Y1264" s="71">
        <f>IF(SUBTOTAL(3,Exts[avgusers]),Exts[avgusers],0)</f>
        <v>0</v>
      </c>
      <c r="Z1264" s="69">
        <f ca="1">IF(SUBTOTAL(3,Exts[CurVersion]),TODAY()-Exts[CurVersion],0)</f>
        <v>3017</v>
      </c>
      <c r="AA1264" s="69">
        <f>IF(Exts[cTB52]=DATE(2099,1,1), 0, Exts[cTB52]-$AA$6)</f>
        <v>0</v>
      </c>
      <c r="AB1264" s="69">
        <f>IF(Exts[[#This Row],[cTB60]]=DATE(2099,1,1), 0, Exts[[#This Row],[cTB60]]-$AA$7)</f>
        <v>0</v>
      </c>
      <c r="AC1264" s="69">
        <f>IF(Exts[[#This Row],[cTB68]]=DATE(2099,1,1), 0, Exts[[#This Row],[cTB68]]-$AA$8)</f>
        <v>0</v>
      </c>
      <c r="AD1264" s="70">
        <f t="shared" si="41"/>
        <v>1246</v>
      </c>
      <c r="AE1264" s="70"/>
      <c r="AF1264" s="70">
        <f>IF(Exts[[#This Row],[OID]], INDEX( Exts[], MATCH(Exts[[#This Row],[OID]],Exts[ID],0), MATCH("avgusers", Exts[#Headers],0) )+1, Exts[[#This Row],[avgusers]])</f>
        <v>0</v>
      </c>
      <c r="AG1264" s="70"/>
      <c r="AH1264" s="70"/>
      <c r="AI1264" s="70"/>
    </row>
    <row r="1265" spans="1:35" x14ac:dyDescent="0.35">
      <c r="A1265" s="72">
        <v>319520</v>
      </c>
      <c r="B1265" s="72" t="s">
        <v>1677</v>
      </c>
      <c r="C1265" s="72">
        <v>0</v>
      </c>
      <c r="D1265" s="72">
        <v>22</v>
      </c>
      <c r="E1265" s="68">
        <v>42507</v>
      </c>
      <c r="F1265" s="72">
        <v>3.1</v>
      </c>
      <c r="G1265" s="72">
        <v>45</v>
      </c>
      <c r="H1265" s="72">
        <v>0</v>
      </c>
      <c r="I1265" s="72">
        <v>1</v>
      </c>
      <c r="J1265" s="72" t="s">
        <v>1678</v>
      </c>
      <c r="K1265" s="72">
        <v>5772281</v>
      </c>
      <c r="L1265" s="72"/>
      <c r="M1265" s="72"/>
      <c r="N1265" s="68">
        <v>72686</v>
      </c>
      <c r="O1265" s="68">
        <v>72686</v>
      </c>
      <c r="P1265" s="68">
        <v>72686</v>
      </c>
      <c r="Q1265" s="68">
        <v>72686</v>
      </c>
      <c r="R1265" s="72" t="s">
        <v>5856</v>
      </c>
      <c r="S1265" s="72" t="s">
        <v>3058</v>
      </c>
      <c r="T1265" s="70">
        <f>IF(Exts[cTB52]=DATE(2099,1,1), 0, IF(Exts[minV]&gt;52, 1, 2))</f>
        <v>0</v>
      </c>
      <c r="U1265" s="69">
        <f t="shared" si="40"/>
        <v>0</v>
      </c>
      <c r="V1265" s="69">
        <f>IF(Exts[cTB60]=DATE(2099,1,1), 0, IF(Exts[minV]&gt;60.9, 1, 2))</f>
        <v>0</v>
      </c>
      <c r="W1265" s="70">
        <f>IF(Exts[cTB61-67]=DATE(2099,1,1), 0, IF(Exts[minV]&gt;67.9, 1, 2))</f>
        <v>0</v>
      </c>
      <c r="X1265" s="70">
        <f>IF( OR( Exts[cTB68]=DATE(2099,1,1), Exts[Mext]=0 ), 0, IF( OR( Exts[maxV]&lt;68, Exts[minV]&gt;68 ), 2, 3)  )</f>
        <v>0</v>
      </c>
      <c r="Y1265" s="71">
        <f>IF(SUBTOTAL(3,Exts[avgusers]),Exts[avgusers],0)</f>
        <v>0</v>
      </c>
      <c r="Z1265" s="69">
        <f ca="1">IF(SUBTOTAL(3,Exts[CurVersion]),TODAY()-Exts[CurVersion],0)</f>
        <v>1218</v>
      </c>
      <c r="AA1265" s="69">
        <f>IF(Exts[cTB52]=DATE(2099,1,1), 0, Exts[cTB52]-$AA$6)</f>
        <v>0</v>
      </c>
      <c r="AB1265" s="69">
        <f>IF(Exts[[#This Row],[cTB60]]=DATE(2099,1,1), 0, Exts[[#This Row],[cTB60]]-$AA$7)</f>
        <v>0</v>
      </c>
      <c r="AC1265" s="69">
        <f>IF(Exts[[#This Row],[cTB68]]=DATE(2099,1,1), 0, Exts[[#This Row],[cTB68]]-$AA$8)</f>
        <v>0</v>
      </c>
      <c r="AD1265" s="70">
        <f t="shared" si="41"/>
        <v>1247</v>
      </c>
      <c r="AE1265" s="70"/>
      <c r="AF1265" s="70">
        <f>IF(Exts[[#This Row],[OID]], INDEX( Exts[], MATCH(Exts[[#This Row],[OID]],Exts[ID],0), MATCH("avgusers", Exts[#Headers],0) )+1, Exts[[#This Row],[avgusers]])</f>
        <v>0</v>
      </c>
      <c r="AG1265" s="70"/>
      <c r="AH1265" s="70"/>
      <c r="AI1265" s="70"/>
    </row>
    <row r="1266" spans="1:35" x14ac:dyDescent="0.35">
      <c r="A1266" s="72">
        <v>325590</v>
      </c>
      <c r="B1266" s="72" t="s">
        <v>1985</v>
      </c>
      <c r="C1266" s="72">
        <v>0</v>
      </c>
      <c r="D1266" s="72">
        <v>22</v>
      </c>
      <c r="E1266" s="68">
        <v>40963</v>
      </c>
      <c r="F1266" s="72">
        <v>3</v>
      </c>
      <c r="G1266" s="72">
        <v>31</v>
      </c>
      <c r="H1266" s="72">
        <v>0</v>
      </c>
      <c r="I1266" s="72">
        <v>1</v>
      </c>
      <c r="J1266" s="72" t="s">
        <v>1986</v>
      </c>
      <c r="K1266" s="72">
        <v>5806268</v>
      </c>
      <c r="L1266" s="72"/>
      <c r="M1266" s="72"/>
      <c r="N1266" s="68">
        <v>72686</v>
      </c>
      <c r="O1266" s="68">
        <v>72686</v>
      </c>
      <c r="P1266" s="68">
        <v>72686</v>
      </c>
      <c r="Q1266" s="68">
        <v>72686</v>
      </c>
      <c r="R1266" s="72" t="s">
        <v>5872</v>
      </c>
      <c r="S1266" s="72" t="s">
        <v>5873</v>
      </c>
      <c r="T1266" s="70">
        <f>IF(Exts[cTB52]=DATE(2099,1,1), 0, IF(Exts[minV]&gt;52, 1, 2))</f>
        <v>0</v>
      </c>
      <c r="U1266" s="69">
        <f t="shared" si="40"/>
        <v>0</v>
      </c>
      <c r="V1266" s="69">
        <f>IF(Exts[cTB60]=DATE(2099,1,1), 0, IF(Exts[minV]&gt;60.9, 1, 2))</f>
        <v>0</v>
      </c>
      <c r="W1266" s="70">
        <f>IF(Exts[cTB61-67]=DATE(2099,1,1), 0, IF(Exts[minV]&gt;67.9, 1, 2))</f>
        <v>0</v>
      </c>
      <c r="X1266" s="70">
        <f>IF( OR( Exts[cTB68]=DATE(2099,1,1), Exts[Mext]=0 ), 0, IF( OR( Exts[maxV]&lt;68, Exts[minV]&gt;68 ), 2, 3)  )</f>
        <v>0</v>
      </c>
      <c r="Y1266" s="71">
        <f>IF(SUBTOTAL(3,Exts[avgusers]),Exts[avgusers],0)</f>
        <v>0</v>
      </c>
      <c r="Z1266" s="69">
        <f ca="1">IF(SUBTOTAL(3,Exts[CurVersion]),TODAY()-Exts[CurVersion],0)</f>
        <v>2762</v>
      </c>
      <c r="AA1266" s="69">
        <f>IF(Exts[cTB52]=DATE(2099,1,1), 0, Exts[cTB52]-$AA$6)</f>
        <v>0</v>
      </c>
      <c r="AB1266" s="69">
        <f>IF(Exts[[#This Row],[cTB60]]=DATE(2099,1,1), 0, Exts[[#This Row],[cTB60]]-$AA$7)</f>
        <v>0</v>
      </c>
      <c r="AC1266" s="69">
        <f>IF(Exts[[#This Row],[cTB68]]=DATE(2099,1,1), 0, Exts[[#This Row],[cTB68]]-$AA$8)</f>
        <v>0</v>
      </c>
      <c r="AD1266" s="70">
        <f t="shared" si="41"/>
        <v>1248</v>
      </c>
      <c r="AE1266" s="70"/>
      <c r="AF1266" s="70">
        <f>IF(Exts[[#This Row],[OID]], INDEX( Exts[], MATCH(Exts[[#This Row],[OID]],Exts[ID],0), MATCH("avgusers", Exts[#Headers],0) )+1, Exts[[#This Row],[avgusers]])</f>
        <v>0</v>
      </c>
      <c r="AG1266" s="70"/>
      <c r="AH1266" s="70"/>
      <c r="AI1266" s="70"/>
    </row>
    <row r="1267" spans="1:35" x14ac:dyDescent="0.35">
      <c r="A1267" s="72">
        <v>328523</v>
      </c>
      <c r="B1267" s="72" t="s">
        <v>2072</v>
      </c>
      <c r="C1267" s="72">
        <v>0</v>
      </c>
      <c r="D1267" s="72">
        <v>21</v>
      </c>
      <c r="E1267" s="68">
        <v>40759</v>
      </c>
      <c r="F1267" s="72">
        <v>3</v>
      </c>
      <c r="G1267" s="72">
        <v>5</v>
      </c>
      <c r="H1267" s="72">
        <v>0</v>
      </c>
      <c r="I1267" s="72">
        <v>1</v>
      </c>
      <c r="J1267" s="72" t="s">
        <v>1516</v>
      </c>
      <c r="K1267" s="72">
        <v>201386</v>
      </c>
      <c r="L1267" s="72"/>
      <c r="M1267" s="72"/>
      <c r="N1267" s="68">
        <v>72686</v>
      </c>
      <c r="O1267" s="68">
        <v>72686</v>
      </c>
      <c r="P1267" s="68">
        <v>72686</v>
      </c>
      <c r="Q1267" s="68">
        <v>72686</v>
      </c>
      <c r="R1267" s="72" t="s">
        <v>5887</v>
      </c>
      <c r="S1267" s="72" t="s">
        <v>5888</v>
      </c>
      <c r="T1267" s="70">
        <f>IF(Exts[cTB52]=DATE(2099,1,1), 0, IF(Exts[minV]&gt;52, 1, 2))</f>
        <v>0</v>
      </c>
      <c r="U1267" s="69">
        <f t="shared" si="40"/>
        <v>0</v>
      </c>
      <c r="V1267" s="69">
        <f>IF(Exts[cTB60]=DATE(2099,1,1), 0, IF(Exts[minV]&gt;60.9, 1, 2))</f>
        <v>0</v>
      </c>
      <c r="W1267" s="70">
        <f>IF(Exts[cTB61-67]=DATE(2099,1,1), 0, IF(Exts[minV]&gt;67.9, 1, 2))</f>
        <v>0</v>
      </c>
      <c r="X1267" s="70">
        <f>IF( OR( Exts[cTB68]=DATE(2099,1,1), Exts[Mext]=0 ), 0, IF( OR( Exts[maxV]&lt;68, Exts[minV]&gt;68 ), 2, 3)  )</f>
        <v>0</v>
      </c>
      <c r="Y1267" s="71">
        <f>IF(SUBTOTAL(3,Exts[avgusers]),Exts[avgusers],0)</f>
        <v>0</v>
      </c>
      <c r="Z1267" s="69">
        <f ca="1">IF(SUBTOTAL(3,Exts[CurVersion]),TODAY()-Exts[CurVersion],0)</f>
        <v>2966</v>
      </c>
      <c r="AA1267" s="69">
        <f>IF(Exts[cTB52]=DATE(2099,1,1), 0, Exts[cTB52]-$AA$6)</f>
        <v>0</v>
      </c>
      <c r="AB1267" s="69">
        <f>IF(Exts[[#This Row],[cTB60]]=DATE(2099,1,1), 0, Exts[[#This Row],[cTB60]]-$AA$7)</f>
        <v>0</v>
      </c>
      <c r="AC1267" s="69">
        <f>IF(Exts[[#This Row],[cTB68]]=DATE(2099,1,1), 0, Exts[[#This Row],[cTB68]]-$AA$8)</f>
        <v>0</v>
      </c>
      <c r="AD1267" s="70">
        <f t="shared" si="41"/>
        <v>1249</v>
      </c>
      <c r="AE1267" s="70"/>
      <c r="AF1267" s="70">
        <f>IF(Exts[[#This Row],[OID]], INDEX( Exts[], MATCH(Exts[[#This Row],[OID]],Exts[ID],0), MATCH("avgusers", Exts[#Headers],0) )+1, Exts[[#This Row],[avgusers]])</f>
        <v>0</v>
      </c>
      <c r="AG1267" s="70"/>
      <c r="AH1267" s="70"/>
      <c r="AI1267" s="70"/>
    </row>
    <row r="1268" spans="1:35" x14ac:dyDescent="0.35">
      <c r="A1268" s="72">
        <v>329788</v>
      </c>
      <c r="B1268" s="72" t="s">
        <v>2272</v>
      </c>
      <c r="C1268" s="72">
        <v>0</v>
      </c>
      <c r="D1268" s="72">
        <v>21</v>
      </c>
      <c r="E1268" s="68">
        <v>40872</v>
      </c>
      <c r="F1268" s="72">
        <v>3</v>
      </c>
      <c r="G1268" s="72">
        <v>8</v>
      </c>
      <c r="H1268" s="72">
        <v>0</v>
      </c>
      <c r="I1268" s="72">
        <v>1</v>
      </c>
      <c r="J1268" s="72" t="s">
        <v>2273</v>
      </c>
      <c r="K1268" s="72">
        <v>5826976</v>
      </c>
      <c r="L1268" s="72"/>
      <c r="M1268" s="72"/>
      <c r="N1268" s="68">
        <v>72686</v>
      </c>
      <c r="O1268" s="68">
        <v>72686</v>
      </c>
      <c r="P1268" s="68">
        <v>72686</v>
      </c>
      <c r="Q1268" s="68">
        <v>72686</v>
      </c>
      <c r="R1268" s="72" t="s">
        <v>5891</v>
      </c>
      <c r="S1268" s="72" t="s">
        <v>3058</v>
      </c>
      <c r="T1268" s="70">
        <f>IF(Exts[cTB52]=DATE(2099,1,1), 0, IF(Exts[minV]&gt;52, 1, 2))</f>
        <v>0</v>
      </c>
      <c r="U1268" s="69">
        <f t="shared" si="40"/>
        <v>0</v>
      </c>
      <c r="V1268" s="69">
        <f>IF(Exts[cTB60]=DATE(2099,1,1), 0, IF(Exts[minV]&gt;60.9, 1, 2))</f>
        <v>0</v>
      </c>
      <c r="W1268" s="70">
        <f>IF(Exts[cTB61-67]=DATE(2099,1,1), 0, IF(Exts[minV]&gt;67.9, 1, 2))</f>
        <v>0</v>
      </c>
      <c r="X1268" s="70">
        <f>IF( OR( Exts[cTB68]=DATE(2099,1,1), Exts[Mext]=0 ), 0, IF( OR( Exts[maxV]&lt;68, Exts[minV]&gt;68 ), 2, 3)  )</f>
        <v>0</v>
      </c>
      <c r="Y1268" s="71">
        <f>IF(SUBTOTAL(3,Exts[avgusers]),Exts[avgusers],0)</f>
        <v>0</v>
      </c>
      <c r="Z1268" s="69">
        <f ca="1">IF(SUBTOTAL(3,Exts[CurVersion]),TODAY()-Exts[CurVersion],0)</f>
        <v>2853</v>
      </c>
      <c r="AA1268" s="69">
        <f>IF(Exts[cTB52]=DATE(2099,1,1), 0, Exts[cTB52]-$AA$6)</f>
        <v>0</v>
      </c>
      <c r="AB1268" s="69">
        <f>IF(Exts[[#This Row],[cTB60]]=DATE(2099,1,1), 0, Exts[[#This Row],[cTB60]]-$AA$7)</f>
        <v>0</v>
      </c>
      <c r="AC1268" s="69">
        <f>IF(Exts[[#This Row],[cTB68]]=DATE(2099,1,1), 0, Exts[[#This Row],[cTB68]]-$AA$8)</f>
        <v>0</v>
      </c>
      <c r="AD1268" s="70">
        <f t="shared" si="41"/>
        <v>1250</v>
      </c>
      <c r="AE1268" s="70"/>
      <c r="AF1268" s="70">
        <f>IF(Exts[[#This Row],[OID]], INDEX( Exts[], MATCH(Exts[[#This Row],[OID]],Exts[ID],0), MATCH("avgusers", Exts[#Headers],0) )+1, Exts[[#This Row],[avgusers]])</f>
        <v>0</v>
      </c>
      <c r="AG1268" s="70"/>
      <c r="AH1268" s="70"/>
      <c r="AI1268" s="70"/>
    </row>
    <row r="1269" spans="1:35" x14ac:dyDescent="0.35">
      <c r="A1269" s="72">
        <v>337146</v>
      </c>
      <c r="B1269" s="72" t="s">
        <v>2275</v>
      </c>
      <c r="C1269" s="72">
        <v>0</v>
      </c>
      <c r="D1269" s="72">
        <v>21</v>
      </c>
      <c r="E1269" s="68">
        <v>40827</v>
      </c>
      <c r="F1269" s="72">
        <v>5</v>
      </c>
      <c r="G1269" s="72">
        <v>31</v>
      </c>
      <c r="H1269" s="72">
        <v>0</v>
      </c>
      <c r="I1269" s="72">
        <v>1</v>
      </c>
      <c r="J1269" s="72" t="s">
        <v>249</v>
      </c>
      <c r="K1269" s="72">
        <v>1300653</v>
      </c>
      <c r="L1269" s="72"/>
      <c r="M1269" s="72"/>
      <c r="N1269" s="68">
        <v>72686</v>
      </c>
      <c r="O1269" s="68">
        <v>72686</v>
      </c>
      <c r="P1269" s="68">
        <v>72686</v>
      </c>
      <c r="Q1269" s="68">
        <v>72686</v>
      </c>
      <c r="R1269" s="72" t="s">
        <v>5917</v>
      </c>
      <c r="S1269" s="72" t="s">
        <v>3058</v>
      </c>
      <c r="T1269" s="70">
        <f>IF(Exts[cTB52]=DATE(2099,1,1), 0, IF(Exts[minV]&gt;52, 1, 2))</f>
        <v>0</v>
      </c>
      <c r="U1269" s="69">
        <f t="shared" si="40"/>
        <v>0</v>
      </c>
      <c r="V1269" s="69">
        <f>IF(Exts[cTB60]=DATE(2099,1,1), 0, IF(Exts[minV]&gt;60.9, 1, 2))</f>
        <v>0</v>
      </c>
      <c r="W1269" s="70">
        <f>IF(Exts[cTB61-67]=DATE(2099,1,1), 0, IF(Exts[minV]&gt;67.9, 1, 2))</f>
        <v>0</v>
      </c>
      <c r="X1269" s="70">
        <f>IF( OR( Exts[cTB68]=DATE(2099,1,1), Exts[Mext]=0 ), 0, IF( OR( Exts[maxV]&lt;68, Exts[minV]&gt;68 ), 2, 3)  )</f>
        <v>0</v>
      </c>
      <c r="Y1269" s="71">
        <f>IF(SUBTOTAL(3,Exts[avgusers]),Exts[avgusers],0)</f>
        <v>0</v>
      </c>
      <c r="Z1269" s="69">
        <f ca="1">IF(SUBTOTAL(3,Exts[CurVersion]),TODAY()-Exts[CurVersion],0)</f>
        <v>2898</v>
      </c>
      <c r="AA1269" s="69">
        <f>IF(Exts[cTB52]=DATE(2099,1,1), 0, Exts[cTB52]-$AA$6)</f>
        <v>0</v>
      </c>
      <c r="AB1269" s="69">
        <f>IF(Exts[[#This Row],[cTB60]]=DATE(2099,1,1), 0, Exts[[#This Row],[cTB60]]-$AA$7)</f>
        <v>0</v>
      </c>
      <c r="AC1269" s="69">
        <f>IF(Exts[[#This Row],[cTB68]]=DATE(2099,1,1), 0, Exts[[#This Row],[cTB68]]-$AA$8)</f>
        <v>0</v>
      </c>
      <c r="AD1269" s="70">
        <f t="shared" si="41"/>
        <v>1251</v>
      </c>
      <c r="AE1269" s="70"/>
      <c r="AF1269" s="70">
        <f>IF(Exts[[#This Row],[OID]], INDEX( Exts[], MATCH(Exts[[#This Row],[OID]],Exts[ID],0), MATCH("avgusers", Exts[#Headers],0) )+1, Exts[[#This Row],[avgusers]])</f>
        <v>0</v>
      </c>
      <c r="AG1269" s="70"/>
      <c r="AH1269" s="70"/>
      <c r="AI1269" s="70"/>
    </row>
    <row r="1270" spans="1:35" x14ac:dyDescent="0.35">
      <c r="A1270" s="72">
        <v>337558</v>
      </c>
      <c r="B1270" s="72" t="s">
        <v>1864</v>
      </c>
      <c r="C1270" s="72">
        <v>0</v>
      </c>
      <c r="D1270" s="72">
        <v>24</v>
      </c>
      <c r="E1270" s="68">
        <v>40870</v>
      </c>
      <c r="F1270" s="72">
        <v>7</v>
      </c>
      <c r="G1270" s="72">
        <v>7</v>
      </c>
      <c r="H1270" s="72">
        <v>0</v>
      </c>
      <c r="I1270" s="72">
        <v>1</v>
      </c>
      <c r="J1270" s="72" t="s">
        <v>1865</v>
      </c>
      <c r="K1270" s="72">
        <v>222168</v>
      </c>
      <c r="L1270" s="72"/>
      <c r="M1270" s="72"/>
      <c r="N1270" s="68">
        <v>72686</v>
      </c>
      <c r="O1270" s="68">
        <v>72686</v>
      </c>
      <c r="P1270" s="68">
        <v>72686</v>
      </c>
      <c r="Q1270" s="68">
        <v>72686</v>
      </c>
      <c r="R1270" s="72" t="s">
        <v>5925</v>
      </c>
      <c r="S1270" s="72" t="s">
        <v>3058</v>
      </c>
      <c r="T1270" s="70">
        <f>IF(Exts[cTB52]=DATE(2099,1,1), 0, IF(Exts[minV]&gt;52, 1, 2))</f>
        <v>0</v>
      </c>
      <c r="U1270" s="69">
        <f t="shared" si="40"/>
        <v>0</v>
      </c>
      <c r="V1270" s="69">
        <f>IF(Exts[cTB60]=DATE(2099,1,1), 0, IF(Exts[minV]&gt;60.9, 1, 2))</f>
        <v>0</v>
      </c>
      <c r="W1270" s="70">
        <f>IF(Exts[cTB61-67]=DATE(2099,1,1), 0, IF(Exts[minV]&gt;67.9, 1, 2))</f>
        <v>0</v>
      </c>
      <c r="X1270" s="70">
        <f>IF( OR( Exts[cTB68]=DATE(2099,1,1), Exts[Mext]=0 ), 0, IF( OR( Exts[maxV]&lt;68, Exts[minV]&gt;68 ), 2, 3)  )</f>
        <v>0</v>
      </c>
      <c r="Y1270" s="71">
        <f>IF(SUBTOTAL(3,Exts[avgusers]),Exts[avgusers],0)</f>
        <v>0</v>
      </c>
      <c r="Z1270" s="69">
        <f ca="1">IF(SUBTOTAL(3,Exts[CurVersion]),TODAY()-Exts[CurVersion],0)</f>
        <v>2855</v>
      </c>
      <c r="AA1270" s="69">
        <f>IF(Exts[cTB52]=DATE(2099,1,1), 0, Exts[cTB52]-$AA$6)</f>
        <v>0</v>
      </c>
      <c r="AB1270" s="69">
        <f>IF(Exts[[#This Row],[cTB60]]=DATE(2099,1,1), 0, Exts[[#This Row],[cTB60]]-$AA$7)</f>
        <v>0</v>
      </c>
      <c r="AC1270" s="69">
        <f>IF(Exts[[#This Row],[cTB68]]=DATE(2099,1,1), 0, Exts[[#This Row],[cTB68]]-$AA$8)</f>
        <v>0</v>
      </c>
      <c r="AD1270" s="70">
        <f t="shared" si="41"/>
        <v>1252</v>
      </c>
      <c r="AE1270" s="70"/>
      <c r="AF1270" s="70">
        <f>IF(Exts[[#This Row],[OID]], INDEX( Exts[], MATCH(Exts[[#This Row],[OID]],Exts[ID],0), MATCH("avgusers", Exts[#Headers],0) )+1, Exts[[#This Row],[avgusers]])</f>
        <v>0</v>
      </c>
      <c r="AG1270" s="70"/>
      <c r="AH1270" s="70"/>
      <c r="AI1270" s="70"/>
    </row>
    <row r="1271" spans="1:35" x14ac:dyDescent="0.35">
      <c r="A1271" s="72">
        <v>344932</v>
      </c>
      <c r="B1271" s="72" t="s">
        <v>1657</v>
      </c>
      <c r="C1271" s="72">
        <v>0</v>
      </c>
      <c r="D1271" s="72">
        <v>22</v>
      </c>
      <c r="E1271" s="68">
        <v>40843</v>
      </c>
      <c r="F1271" s="72">
        <v>3</v>
      </c>
      <c r="G1271" s="72">
        <v>37</v>
      </c>
      <c r="H1271" s="72">
        <v>0</v>
      </c>
      <c r="I1271" s="72">
        <v>1</v>
      </c>
      <c r="J1271" s="72" t="s">
        <v>1637</v>
      </c>
      <c r="K1271" s="72">
        <v>37388</v>
      </c>
      <c r="L1271" s="72"/>
      <c r="M1271" s="72"/>
      <c r="N1271" s="68">
        <v>72686</v>
      </c>
      <c r="O1271" s="68">
        <v>72686</v>
      </c>
      <c r="P1271" s="68">
        <v>72686</v>
      </c>
      <c r="Q1271" s="68">
        <v>72686</v>
      </c>
      <c r="R1271" s="72" t="s">
        <v>5936</v>
      </c>
      <c r="S1271" s="72" t="s">
        <v>5935</v>
      </c>
      <c r="T1271" s="70">
        <f>IF(Exts[cTB52]=DATE(2099,1,1), 0, IF(Exts[minV]&gt;52, 1, 2))</f>
        <v>0</v>
      </c>
      <c r="U1271" s="69">
        <f t="shared" si="40"/>
        <v>0</v>
      </c>
      <c r="V1271" s="69">
        <f>IF(Exts[cTB60]=DATE(2099,1,1), 0, IF(Exts[minV]&gt;60.9, 1, 2))</f>
        <v>0</v>
      </c>
      <c r="W1271" s="70">
        <f>IF(Exts[cTB61-67]=DATE(2099,1,1), 0, IF(Exts[minV]&gt;67.9, 1, 2))</f>
        <v>0</v>
      </c>
      <c r="X1271" s="70">
        <f>IF( OR( Exts[cTB68]=DATE(2099,1,1), Exts[Mext]=0 ), 0, IF( OR( Exts[maxV]&lt;68, Exts[minV]&gt;68 ), 2, 3)  )</f>
        <v>0</v>
      </c>
      <c r="Y1271" s="71">
        <f>IF(SUBTOTAL(3,Exts[avgusers]),Exts[avgusers],0)</f>
        <v>0</v>
      </c>
      <c r="Z1271" s="69">
        <f ca="1">IF(SUBTOTAL(3,Exts[CurVersion]),TODAY()-Exts[CurVersion],0)</f>
        <v>2882</v>
      </c>
      <c r="AA1271" s="69">
        <f>IF(Exts[cTB52]=DATE(2099,1,1), 0, Exts[cTB52]-$AA$6)</f>
        <v>0</v>
      </c>
      <c r="AB1271" s="69">
        <f>IF(Exts[[#This Row],[cTB60]]=DATE(2099,1,1), 0, Exts[[#This Row],[cTB60]]-$AA$7)</f>
        <v>0</v>
      </c>
      <c r="AC1271" s="69">
        <f>IF(Exts[[#This Row],[cTB68]]=DATE(2099,1,1), 0, Exts[[#This Row],[cTB68]]-$AA$8)</f>
        <v>0</v>
      </c>
      <c r="AD1271" s="70">
        <f t="shared" si="41"/>
        <v>1253</v>
      </c>
      <c r="AE1271" s="70"/>
      <c r="AF1271" s="70">
        <f>IF(Exts[[#This Row],[OID]], INDEX( Exts[], MATCH(Exts[[#This Row],[OID]],Exts[ID],0), MATCH("avgusers", Exts[#Headers],0) )+1, Exts[[#This Row],[avgusers]])</f>
        <v>0</v>
      </c>
      <c r="AG1271" s="70"/>
      <c r="AH1271" s="70"/>
      <c r="AI1271" s="70"/>
    </row>
    <row r="1272" spans="1:35" x14ac:dyDescent="0.35">
      <c r="A1272" s="72">
        <v>344933</v>
      </c>
      <c r="B1272" s="72" t="s">
        <v>1919</v>
      </c>
      <c r="C1272" s="72">
        <v>0</v>
      </c>
      <c r="D1272" s="72">
        <v>23</v>
      </c>
      <c r="E1272" s="68">
        <v>40843</v>
      </c>
      <c r="F1272" s="72">
        <v>3</v>
      </c>
      <c r="G1272" s="72">
        <v>37</v>
      </c>
      <c r="H1272" s="72">
        <v>0</v>
      </c>
      <c r="I1272" s="72">
        <v>1</v>
      </c>
      <c r="J1272" s="72" t="s">
        <v>1637</v>
      </c>
      <c r="K1272" s="72">
        <v>37388</v>
      </c>
      <c r="L1272" s="72"/>
      <c r="M1272" s="72"/>
      <c r="N1272" s="68">
        <v>72686</v>
      </c>
      <c r="O1272" s="68">
        <v>72686</v>
      </c>
      <c r="P1272" s="68">
        <v>72686</v>
      </c>
      <c r="Q1272" s="68">
        <v>72686</v>
      </c>
      <c r="R1272" s="72" t="s">
        <v>5937</v>
      </c>
      <c r="S1272" s="72" t="s">
        <v>5935</v>
      </c>
      <c r="T1272" s="70">
        <f>IF(Exts[cTB52]=DATE(2099,1,1), 0, IF(Exts[minV]&gt;52, 1, 2))</f>
        <v>0</v>
      </c>
      <c r="U1272" s="69">
        <f t="shared" si="40"/>
        <v>0</v>
      </c>
      <c r="V1272" s="69">
        <f>IF(Exts[cTB60]=DATE(2099,1,1), 0, IF(Exts[minV]&gt;60.9, 1, 2))</f>
        <v>0</v>
      </c>
      <c r="W1272" s="70">
        <f>IF(Exts[cTB61-67]=DATE(2099,1,1), 0, IF(Exts[minV]&gt;67.9, 1, 2))</f>
        <v>0</v>
      </c>
      <c r="X1272" s="70">
        <f>IF( OR( Exts[cTB68]=DATE(2099,1,1), Exts[Mext]=0 ), 0, IF( OR( Exts[maxV]&lt;68, Exts[minV]&gt;68 ), 2, 3)  )</f>
        <v>0</v>
      </c>
      <c r="Y1272" s="71">
        <f>IF(SUBTOTAL(3,Exts[avgusers]),Exts[avgusers],0)</f>
        <v>0</v>
      </c>
      <c r="Z1272" s="69">
        <f ca="1">IF(SUBTOTAL(3,Exts[CurVersion]),TODAY()-Exts[CurVersion],0)</f>
        <v>2882</v>
      </c>
      <c r="AA1272" s="69">
        <f>IF(Exts[cTB52]=DATE(2099,1,1), 0, Exts[cTB52]-$AA$6)</f>
        <v>0</v>
      </c>
      <c r="AB1272" s="69">
        <f>IF(Exts[[#This Row],[cTB60]]=DATE(2099,1,1), 0, Exts[[#This Row],[cTB60]]-$AA$7)</f>
        <v>0</v>
      </c>
      <c r="AC1272" s="69">
        <f>IF(Exts[[#This Row],[cTB68]]=DATE(2099,1,1), 0, Exts[[#This Row],[cTB68]]-$AA$8)</f>
        <v>0</v>
      </c>
      <c r="AD1272" s="70">
        <f t="shared" si="41"/>
        <v>1254</v>
      </c>
      <c r="AE1272" s="70"/>
      <c r="AF1272" s="70">
        <f>IF(Exts[[#This Row],[OID]], INDEX( Exts[], MATCH(Exts[[#This Row],[OID]],Exts[ID],0), MATCH("avgusers", Exts[#Headers],0) )+1, Exts[[#This Row],[avgusers]])</f>
        <v>0</v>
      </c>
      <c r="AG1272" s="70"/>
      <c r="AH1272" s="70"/>
      <c r="AI1272" s="70"/>
    </row>
    <row r="1273" spans="1:35" x14ac:dyDescent="0.35">
      <c r="A1273" s="72">
        <v>348042</v>
      </c>
      <c r="B1273" s="72" t="s">
        <v>2001</v>
      </c>
      <c r="C1273" s="72">
        <v>0</v>
      </c>
      <c r="D1273" s="72">
        <v>22</v>
      </c>
      <c r="E1273" s="68">
        <v>40881</v>
      </c>
      <c r="F1273" s="72">
        <v>1.5</v>
      </c>
      <c r="G1273" s="72">
        <v>31</v>
      </c>
      <c r="H1273" s="72">
        <v>0</v>
      </c>
      <c r="I1273" s="72">
        <v>1</v>
      </c>
      <c r="J1273" s="72" t="s">
        <v>2002</v>
      </c>
      <c r="K1273" s="72">
        <v>5961134</v>
      </c>
      <c r="L1273" s="72"/>
      <c r="M1273" s="72"/>
      <c r="N1273" s="68">
        <v>72686</v>
      </c>
      <c r="O1273" s="68">
        <v>72686</v>
      </c>
      <c r="P1273" s="68">
        <v>72686</v>
      </c>
      <c r="Q1273" s="68">
        <v>72686</v>
      </c>
      <c r="R1273" s="72" t="s">
        <v>5940</v>
      </c>
      <c r="S1273" s="72" t="s">
        <v>5941</v>
      </c>
      <c r="T1273" s="70">
        <f>IF(Exts[cTB52]=DATE(2099,1,1), 0, IF(Exts[minV]&gt;52, 1, 2))</f>
        <v>0</v>
      </c>
      <c r="U1273" s="69">
        <f t="shared" si="40"/>
        <v>0</v>
      </c>
      <c r="V1273" s="69">
        <f>IF(Exts[cTB60]=DATE(2099,1,1), 0, IF(Exts[minV]&gt;60.9, 1, 2))</f>
        <v>0</v>
      </c>
      <c r="W1273" s="70">
        <f>IF(Exts[cTB61-67]=DATE(2099,1,1), 0, IF(Exts[minV]&gt;67.9, 1, 2))</f>
        <v>0</v>
      </c>
      <c r="X1273" s="70">
        <f>IF( OR( Exts[cTB68]=DATE(2099,1,1), Exts[Mext]=0 ), 0, IF( OR( Exts[maxV]&lt;68, Exts[minV]&gt;68 ), 2, 3)  )</f>
        <v>0</v>
      </c>
      <c r="Y1273" s="71">
        <f>IF(SUBTOTAL(3,Exts[avgusers]),Exts[avgusers],0)</f>
        <v>0</v>
      </c>
      <c r="Z1273" s="69">
        <f ca="1">IF(SUBTOTAL(3,Exts[CurVersion]),TODAY()-Exts[CurVersion],0)</f>
        <v>2844</v>
      </c>
      <c r="AA1273" s="69">
        <f>IF(Exts[cTB52]=DATE(2099,1,1), 0, Exts[cTB52]-$AA$6)</f>
        <v>0</v>
      </c>
      <c r="AB1273" s="69">
        <f>IF(Exts[[#This Row],[cTB60]]=DATE(2099,1,1), 0, Exts[[#This Row],[cTB60]]-$AA$7)</f>
        <v>0</v>
      </c>
      <c r="AC1273" s="69">
        <f>IF(Exts[[#This Row],[cTB68]]=DATE(2099,1,1), 0, Exts[[#This Row],[cTB68]]-$AA$8)</f>
        <v>0</v>
      </c>
      <c r="AD1273" s="70">
        <f t="shared" si="41"/>
        <v>1255</v>
      </c>
      <c r="AE1273" s="70"/>
      <c r="AF1273" s="70">
        <f>IF(Exts[[#This Row],[OID]], INDEX( Exts[], MATCH(Exts[[#This Row],[OID]],Exts[ID],0), MATCH("avgusers", Exts[#Headers],0) )+1, Exts[[#This Row],[avgusers]])</f>
        <v>0</v>
      </c>
      <c r="AG1273" s="70"/>
      <c r="AH1273" s="70"/>
      <c r="AI1273" s="70"/>
    </row>
    <row r="1274" spans="1:35" x14ac:dyDescent="0.35">
      <c r="A1274" s="72">
        <v>356736</v>
      </c>
      <c r="B1274" s="72" t="s">
        <v>1853</v>
      </c>
      <c r="C1274" s="72">
        <v>0</v>
      </c>
      <c r="D1274" s="72">
        <v>24</v>
      </c>
      <c r="E1274" s="68">
        <v>40947</v>
      </c>
      <c r="F1274" s="72">
        <v>3</v>
      </c>
      <c r="G1274" s="72">
        <v>3.1</v>
      </c>
      <c r="H1274" s="72">
        <v>0</v>
      </c>
      <c r="I1274" s="72">
        <v>1</v>
      </c>
      <c r="J1274" s="72" t="s">
        <v>1854</v>
      </c>
      <c r="K1274" s="72">
        <v>6033074</v>
      </c>
      <c r="L1274" s="72"/>
      <c r="M1274" s="72"/>
      <c r="N1274" s="68">
        <v>72686</v>
      </c>
      <c r="O1274" s="68">
        <v>72686</v>
      </c>
      <c r="P1274" s="68">
        <v>72686</v>
      </c>
      <c r="Q1274" s="68">
        <v>72686</v>
      </c>
      <c r="R1274" s="72" t="s">
        <v>5969</v>
      </c>
      <c r="S1274" s="72" t="s">
        <v>3058</v>
      </c>
      <c r="T1274" s="70">
        <f>IF(Exts[cTB52]=DATE(2099,1,1), 0, IF(Exts[minV]&gt;52, 1, 2))</f>
        <v>0</v>
      </c>
      <c r="U1274" s="69">
        <f t="shared" si="40"/>
        <v>0</v>
      </c>
      <c r="V1274" s="69">
        <f>IF(Exts[cTB60]=DATE(2099,1,1), 0, IF(Exts[minV]&gt;60.9, 1, 2))</f>
        <v>0</v>
      </c>
      <c r="W1274" s="70">
        <f>IF(Exts[cTB61-67]=DATE(2099,1,1), 0, IF(Exts[minV]&gt;67.9, 1, 2))</f>
        <v>0</v>
      </c>
      <c r="X1274" s="70">
        <f>IF( OR( Exts[cTB68]=DATE(2099,1,1), Exts[Mext]=0 ), 0, IF( OR( Exts[maxV]&lt;68, Exts[minV]&gt;68 ), 2, 3)  )</f>
        <v>0</v>
      </c>
      <c r="Y1274" s="71">
        <f>IF(SUBTOTAL(3,Exts[avgusers]),Exts[avgusers],0)</f>
        <v>0</v>
      </c>
      <c r="Z1274" s="69">
        <f ca="1">IF(SUBTOTAL(3,Exts[CurVersion]),TODAY()-Exts[CurVersion],0)</f>
        <v>2778</v>
      </c>
      <c r="AA1274" s="69">
        <f>IF(Exts[cTB52]=DATE(2099,1,1), 0, Exts[cTB52]-$AA$6)</f>
        <v>0</v>
      </c>
      <c r="AB1274" s="69">
        <f>IF(Exts[[#This Row],[cTB60]]=DATE(2099,1,1), 0, Exts[[#This Row],[cTB60]]-$AA$7)</f>
        <v>0</v>
      </c>
      <c r="AC1274" s="69">
        <f>IF(Exts[[#This Row],[cTB68]]=DATE(2099,1,1), 0, Exts[[#This Row],[cTB68]]-$AA$8)</f>
        <v>0</v>
      </c>
      <c r="AD1274" s="70">
        <f t="shared" si="41"/>
        <v>1256</v>
      </c>
      <c r="AE1274" s="70"/>
      <c r="AF1274" s="70">
        <f>IF(Exts[[#This Row],[OID]], INDEX( Exts[], MATCH(Exts[[#This Row],[OID]],Exts[ID],0), MATCH("avgusers", Exts[#Headers],0) )+1, Exts[[#This Row],[avgusers]])</f>
        <v>0</v>
      </c>
      <c r="AG1274" s="70"/>
      <c r="AH1274" s="70"/>
      <c r="AI1274" s="70"/>
    </row>
    <row r="1275" spans="1:35" x14ac:dyDescent="0.35">
      <c r="A1275" s="72">
        <v>365780</v>
      </c>
      <c r="B1275" s="72" t="s">
        <v>2010</v>
      </c>
      <c r="C1275" s="72">
        <v>0</v>
      </c>
      <c r="D1275" s="72">
        <v>22</v>
      </c>
      <c r="E1275" s="68">
        <v>41310</v>
      </c>
      <c r="F1275" s="72">
        <v>1.5</v>
      </c>
      <c r="G1275" s="72">
        <v>12</v>
      </c>
      <c r="H1275" s="72">
        <v>0</v>
      </c>
      <c r="I1275" s="72">
        <v>1</v>
      </c>
      <c r="J1275" s="72" t="s">
        <v>2011</v>
      </c>
      <c r="K1275" s="72">
        <v>6124405</v>
      </c>
      <c r="L1275" s="72"/>
      <c r="M1275" s="72"/>
      <c r="N1275" s="68">
        <v>72686</v>
      </c>
      <c r="O1275" s="68">
        <v>72686</v>
      </c>
      <c r="P1275" s="68">
        <v>72686</v>
      </c>
      <c r="Q1275" s="68">
        <v>72686</v>
      </c>
      <c r="R1275" s="72" t="s">
        <v>5996</v>
      </c>
      <c r="S1275" s="72" t="s">
        <v>3058</v>
      </c>
      <c r="T1275" s="70">
        <f>IF(Exts[cTB52]=DATE(2099,1,1), 0, IF(Exts[minV]&gt;52, 1, 2))</f>
        <v>0</v>
      </c>
      <c r="U1275" s="69">
        <f t="shared" si="40"/>
        <v>0</v>
      </c>
      <c r="V1275" s="69">
        <f>IF(Exts[cTB60]=DATE(2099,1,1), 0, IF(Exts[minV]&gt;60.9, 1, 2))</f>
        <v>0</v>
      </c>
      <c r="W1275" s="70">
        <f>IF(Exts[cTB61-67]=DATE(2099,1,1), 0, IF(Exts[minV]&gt;67.9, 1, 2))</f>
        <v>0</v>
      </c>
      <c r="X1275" s="70">
        <f>IF( OR( Exts[cTB68]=DATE(2099,1,1), Exts[Mext]=0 ), 0, IF( OR( Exts[maxV]&lt;68, Exts[minV]&gt;68 ), 2, 3)  )</f>
        <v>0</v>
      </c>
      <c r="Y1275" s="71">
        <f>IF(SUBTOTAL(3,Exts[avgusers]),Exts[avgusers],0)</f>
        <v>0</v>
      </c>
      <c r="Z1275" s="69">
        <f ca="1">IF(SUBTOTAL(3,Exts[CurVersion]),TODAY()-Exts[CurVersion],0)</f>
        <v>2415</v>
      </c>
      <c r="AA1275" s="69">
        <f>IF(Exts[cTB52]=DATE(2099,1,1), 0, Exts[cTB52]-$AA$6)</f>
        <v>0</v>
      </c>
      <c r="AB1275" s="69">
        <f>IF(Exts[[#This Row],[cTB60]]=DATE(2099,1,1), 0, Exts[[#This Row],[cTB60]]-$AA$7)</f>
        <v>0</v>
      </c>
      <c r="AC1275" s="69">
        <f>IF(Exts[[#This Row],[cTB68]]=DATE(2099,1,1), 0, Exts[[#This Row],[cTB68]]-$AA$8)</f>
        <v>0</v>
      </c>
      <c r="AD1275" s="70">
        <f t="shared" si="41"/>
        <v>1257</v>
      </c>
      <c r="AE1275" s="70"/>
      <c r="AF1275" s="70">
        <f>IF(Exts[[#This Row],[OID]], INDEX( Exts[], MATCH(Exts[[#This Row],[OID]],Exts[ID],0), MATCH("avgusers", Exts[#Headers],0) )+1, Exts[[#This Row],[avgusers]])</f>
        <v>0</v>
      </c>
      <c r="AG1275" s="70"/>
      <c r="AH1275" s="70"/>
      <c r="AI1275" s="70"/>
    </row>
    <row r="1276" spans="1:35" x14ac:dyDescent="0.35">
      <c r="A1276" s="72">
        <v>368673</v>
      </c>
      <c r="B1276" s="72" t="s">
        <v>2008</v>
      </c>
      <c r="C1276" s="72">
        <v>0</v>
      </c>
      <c r="D1276" s="72">
        <v>22</v>
      </c>
      <c r="E1276" s="68">
        <v>41478</v>
      </c>
      <c r="F1276" s="72">
        <v>2</v>
      </c>
      <c r="G1276" s="72">
        <v>17</v>
      </c>
      <c r="H1276" s="72">
        <v>0</v>
      </c>
      <c r="I1276" s="72">
        <v>1</v>
      </c>
      <c r="J1276" s="72" t="s">
        <v>2009</v>
      </c>
      <c r="K1276" s="72">
        <v>5566468</v>
      </c>
      <c r="L1276" s="72"/>
      <c r="M1276" s="72"/>
      <c r="N1276" s="68">
        <v>72686</v>
      </c>
      <c r="O1276" s="68">
        <v>72686</v>
      </c>
      <c r="P1276" s="68">
        <v>72686</v>
      </c>
      <c r="Q1276" s="68">
        <v>72686</v>
      </c>
      <c r="R1276" s="72" t="s">
        <v>6003</v>
      </c>
      <c r="S1276" s="72" t="s">
        <v>3058</v>
      </c>
      <c r="T1276" s="70">
        <f>IF(Exts[cTB52]=DATE(2099,1,1), 0, IF(Exts[minV]&gt;52, 1, 2))</f>
        <v>0</v>
      </c>
      <c r="U1276" s="69">
        <f t="shared" si="40"/>
        <v>0</v>
      </c>
      <c r="V1276" s="69">
        <f>IF(Exts[cTB60]=DATE(2099,1,1), 0, IF(Exts[minV]&gt;60.9, 1, 2))</f>
        <v>0</v>
      </c>
      <c r="W1276" s="70">
        <f>IF(Exts[cTB61-67]=DATE(2099,1,1), 0, IF(Exts[minV]&gt;67.9, 1, 2))</f>
        <v>0</v>
      </c>
      <c r="X1276" s="70">
        <f>IF( OR( Exts[cTB68]=DATE(2099,1,1), Exts[Mext]=0 ), 0, IF( OR( Exts[maxV]&lt;68, Exts[minV]&gt;68 ), 2, 3)  )</f>
        <v>0</v>
      </c>
      <c r="Y1276" s="71">
        <f>IF(SUBTOTAL(3,Exts[avgusers]),Exts[avgusers],0)</f>
        <v>0</v>
      </c>
      <c r="Z1276" s="69">
        <f ca="1">IF(SUBTOTAL(3,Exts[CurVersion]),TODAY()-Exts[CurVersion],0)</f>
        <v>2247</v>
      </c>
      <c r="AA1276" s="69">
        <f>IF(Exts[cTB52]=DATE(2099,1,1), 0, Exts[cTB52]-$AA$6)</f>
        <v>0</v>
      </c>
      <c r="AB1276" s="69">
        <f>IF(Exts[[#This Row],[cTB60]]=DATE(2099,1,1), 0, Exts[[#This Row],[cTB60]]-$AA$7)</f>
        <v>0</v>
      </c>
      <c r="AC1276" s="69">
        <f>IF(Exts[[#This Row],[cTB68]]=DATE(2099,1,1), 0, Exts[[#This Row],[cTB68]]-$AA$8)</f>
        <v>0</v>
      </c>
      <c r="AD1276" s="70">
        <f t="shared" si="41"/>
        <v>1258</v>
      </c>
      <c r="AE1276" s="70"/>
      <c r="AF1276" s="70">
        <f>IF(Exts[[#This Row],[OID]], INDEX( Exts[], MATCH(Exts[[#This Row],[OID]],Exts[ID],0), MATCH("avgusers", Exts[#Headers],0) )+1, Exts[[#This Row],[avgusers]])</f>
        <v>0</v>
      </c>
      <c r="AG1276" s="70"/>
      <c r="AH1276" s="70"/>
      <c r="AI1276" s="70"/>
    </row>
    <row r="1277" spans="1:35" x14ac:dyDescent="0.35">
      <c r="A1277" s="72">
        <v>369855</v>
      </c>
      <c r="B1277" s="72" t="s">
        <v>1979</v>
      </c>
      <c r="C1277" s="72">
        <v>0</v>
      </c>
      <c r="D1277" s="72">
        <v>22</v>
      </c>
      <c r="E1277" s="68">
        <v>41058</v>
      </c>
      <c r="F1277" s="72">
        <v>11</v>
      </c>
      <c r="G1277" s="72">
        <v>20</v>
      </c>
      <c r="H1277" s="72">
        <v>0</v>
      </c>
      <c r="I1277" s="72">
        <v>1</v>
      </c>
      <c r="J1277" s="72" t="s">
        <v>1980</v>
      </c>
      <c r="K1277" s="72">
        <v>6141517</v>
      </c>
      <c r="L1277" s="72"/>
      <c r="M1277" s="72"/>
      <c r="N1277" s="68">
        <v>72686</v>
      </c>
      <c r="O1277" s="68">
        <v>72686</v>
      </c>
      <c r="P1277" s="68">
        <v>72686</v>
      </c>
      <c r="Q1277" s="68">
        <v>72686</v>
      </c>
      <c r="R1277" s="72" t="s">
        <v>6008</v>
      </c>
      <c r="S1277" s="72" t="s">
        <v>3058</v>
      </c>
      <c r="T1277" s="70">
        <f>IF(Exts[cTB52]=DATE(2099,1,1), 0, IF(Exts[minV]&gt;52, 1, 2))</f>
        <v>0</v>
      </c>
      <c r="U1277" s="69">
        <f t="shared" si="40"/>
        <v>0</v>
      </c>
      <c r="V1277" s="69">
        <f>IF(Exts[cTB60]=DATE(2099,1,1), 0, IF(Exts[minV]&gt;60.9, 1, 2))</f>
        <v>0</v>
      </c>
      <c r="W1277" s="70">
        <f>IF(Exts[cTB61-67]=DATE(2099,1,1), 0, IF(Exts[minV]&gt;67.9, 1, 2))</f>
        <v>0</v>
      </c>
      <c r="X1277" s="70">
        <f>IF( OR( Exts[cTB68]=DATE(2099,1,1), Exts[Mext]=0 ), 0, IF( OR( Exts[maxV]&lt;68, Exts[minV]&gt;68 ), 2, 3)  )</f>
        <v>0</v>
      </c>
      <c r="Y1277" s="71">
        <f>IF(SUBTOTAL(3,Exts[avgusers]),Exts[avgusers],0)</f>
        <v>0</v>
      </c>
      <c r="Z1277" s="69">
        <f ca="1">IF(SUBTOTAL(3,Exts[CurVersion]),TODAY()-Exts[CurVersion],0)</f>
        <v>2667</v>
      </c>
      <c r="AA1277" s="69">
        <f>IF(Exts[cTB52]=DATE(2099,1,1), 0, Exts[cTB52]-$AA$6)</f>
        <v>0</v>
      </c>
      <c r="AB1277" s="69">
        <f>IF(Exts[[#This Row],[cTB60]]=DATE(2099,1,1), 0, Exts[[#This Row],[cTB60]]-$AA$7)</f>
        <v>0</v>
      </c>
      <c r="AC1277" s="69">
        <f>IF(Exts[[#This Row],[cTB68]]=DATE(2099,1,1), 0, Exts[[#This Row],[cTB68]]-$AA$8)</f>
        <v>0</v>
      </c>
      <c r="AD1277" s="70">
        <f t="shared" si="41"/>
        <v>1259</v>
      </c>
      <c r="AE1277" s="70"/>
      <c r="AF1277" s="70">
        <f>IF(Exts[[#This Row],[OID]], INDEX( Exts[], MATCH(Exts[[#This Row],[OID]],Exts[ID],0), MATCH("avgusers", Exts[#Headers],0) )+1, Exts[[#This Row],[avgusers]])</f>
        <v>0</v>
      </c>
      <c r="AG1277" s="70"/>
      <c r="AH1277" s="70"/>
      <c r="AI1277" s="70"/>
    </row>
    <row r="1278" spans="1:35" x14ac:dyDescent="0.35">
      <c r="A1278" s="72">
        <v>371036</v>
      </c>
      <c r="B1278" s="72" t="s">
        <v>1922</v>
      </c>
      <c r="C1278" s="72">
        <v>0</v>
      </c>
      <c r="D1278" s="72">
        <v>23</v>
      </c>
      <c r="E1278" s="68">
        <v>41060</v>
      </c>
      <c r="F1278" s="72">
        <v>3</v>
      </c>
      <c r="G1278" s="72">
        <v>24</v>
      </c>
      <c r="H1278" s="72">
        <v>0</v>
      </c>
      <c r="I1278" s="72">
        <v>1</v>
      </c>
      <c r="J1278" s="72" t="s">
        <v>1923</v>
      </c>
      <c r="K1278" s="72">
        <v>6172050</v>
      </c>
      <c r="L1278" s="72"/>
      <c r="M1278" s="72"/>
      <c r="N1278" s="68">
        <v>72686</v>
      </c>
      <c r="O1278" s="68">
        <v>72686</v>
      </c>
      <c r="P1278" s="68">
        <v>72686</v>
      </c>
      <c r="Q1278" s="68">
        <v>72686</v>
      </c>
      <c r="R1278" s="72" t="s">
        <v>6012</v>
      </c>
      <c r="S1278" s="72" t="s">
        <v>3058</v>
      </c>
      <c r="T1278" s="70">
        <f>IF(Exts[cTB52]=DATE(2099,1,1), 0, IF(Exts[minV]&gt;52, 1, 2))</f>
        <v>0</v>
      </c>
      <c r="U1278" s="69">
        <f t="shared" si="40"/>
        <v>0</v>
      </c>
      <c r="V1278" s="69">
        <f>IF(Exts[cTB60]=DATE(2099,1,1), 0, IF(Exts[minV]&gt;60.9, 1, 2))</f>
        <v>0</v>
      </c>
      <c r="W1278" s="70">
        <f>IF(Exts[cTB61-67]=DATE(2099,1,1), 0, IF(Exts[minV]&gt;67.9, 1, 2))</f>
        <v>0</v>
      </c>
      <c r="X1278" s="70">
        <f>IF( OR( Exts[cTB68]=DATE(2099,1,1), Exts[Mext]=0 ), 0, IF( OR( Exts[maxV]&lt;68, Exts[minV]&gt;68 ), 2, 3)  )</f>
        <v>0</v>
      </c>
      <c r="Y1278" s="71">
        <f>IF(SUBTOTAL(3,Exts[avgusers]),Exts[avgusers],0)</f>
        <v>0</v>
      </c>
      <c r="Z1278" s="69">
        <f ca="1">IF(SUBTOTAL(3,Exts[CurVersion]),TODAY()-Exts[CurVersion],0)</f>
        <v>2665</v>
      </c>
      <c r="AA1278" s="69">
        <f>IF(Exts[cTB52]=DATE(2099,1,1), 0, Exts[cTB52]-$AA$6)</f>
        <v>0</v>
      </c>
      <c r="AB1278" s="69">
        <f>IF(Exts[[#This Row],[cTB60]]=DATE(2099,1,1), 0, Exts[[#This Row],[cTB60]]-$AA$7)</f>
        <v>0</v>
      </c>
      <c r="AC1278" s="69">
        <f>IF(Exts[[#This Row],[cTB68]]=DATE(2099,1,1), 0, Exts[[#This Row],[cTB68]]-$AA$8)</f>
        <v>0</v>
      </c>
      <c r="AD1278" s="70">
        <f t="shared" si="41"/>
        <v>1260</v>
      </c>
      <c r="AE1278" s="70"/>
      <c r="AF1278" s="70">
        <f>IF(Exts[[#This Row],[OID]], INDEX( Exts[], MATCH(Exts[[#This Row],[OID]],Exts[ID],0), MATCH("avgusers", Exts[#Headers],0) )+1, Exts[[#This Row],[avgusers]])</f>
        <v>0</v>
      </c>
      <c r="AG1278" s="70"/>
      <c r="AH1278" s="70"/>
      <c r="AI1278" s="70"/>
    </row>
    <row r="1279" spans="1:35" x14ac:dyDescent="0.35">
      <c r="A1279" s="72">
        <v>372530</v>
      </c>
      <c r="B1279" s="72" t="s">
        <v>2020</v>
      </c>
      <c r="C1279" s="72">
        <v>0</v>
      </c>
      <c r="D1279" s="72">
        <v>21</v>
      </c>
      <c r="E1279" s="68">
        <v>41021</v>
      </c>
      <c r="F1279" s="72">
        <v>3</v>
      </c>
      <c r="G1279" s="72">
        <v>3</v>
      </c>
      <c r="H1279" s="72">
        <v>0</v>
      </c>
      <c r="I1279" s="72">
        <v>1</v>
      </c>
      <c r="J1279" s="72" t="s">
        <v>2021</v>
      </c>
      <c r="K1279" s="72">
        <v>86</v>
      </c>
      <c r="L1279" s="72"/>
      <c r="M1279" s="72"/>
      <c r="N1279" s="68">
        <v>72686</v>
      </c>
      <c r="O1279" s="68">
        <v>72686</v>
      </c>
      <c r="P1279" s="68">
        <v>72686</v>
      </c>
      <c r="Q1279" s="68">
        <v>72686</v>
      </c>
      <c r="R1279" s="72" t="s">
        <v>6015</v>
      </c>
      <c r="S1279" s="72" t="s">
        <v>3058</v>
      </c>
      <c r="T1279" s="70">
        <f>IF(Exts[cTB52]=DATE(2099,1,1), 0, IF(Exts[minV]&gt;52, 1, 2))</f>
        <v>0</v>
      </c>
      <c r="U1279" s="69">
        <f t="shared" si="40"/>
        <v>0</v>
      </c>
      <c r="V1279" s="69">
        <f>IF(Exts[cTB60]=DATE(2099,1,1), 0, IF(Exts[minV]&gt;60.9, 1, 2))</f>
        <v>0</v>
      </c>
      <c r="W1279" s="70">
        <f>IF(Exts[cTB61-67]=DATE(2099,1,1), 0, IF(Exts[minV]&gt;67.9, 1, 2))</f>
        <v>0</v>
      </c>
      <c r="X1279" s="70">
        <f>IF( OR( Exts[cTB68]=DATE(2099,1,1), Exts[Mext]=0 ), 0, IF( OR( Exts[maxV]&lt;68, Exts[minV]&gt;68 ), 2, 3)  )</f>
        <v>0</v>
      </c>
      <c r="Y1279" s="71">
        <f>IF(SUBTOTAL(3,Exts[avgusers]),Exts[avgusers],0)</f>
        <v>0</v>
      </c>
      <c r="Z1279" s="69">
        <f ca="1">IF(SUBTOTAL(3,Exts[CurVersion]),TODAY()-Exts[CurVersion],0)</f>
        <v>2704</v>
      </c>
      <c r="AA1279" s="69">
        <f>IF(Exts[cTB52]=DATE(2099,1,1), 0, Exts[cTB52]-$AA$6)</f>
        <v>0</v>
      </c>
      <c r="AB1279" s="69">
        <f>IF(Exts[[#This Row],[cTB60]]=DATE(2099,1,1), 0, Exts[[#This Row],[cTB60]]-$AA$7)</f>
        <v>0</v>
      </c>
      <c r="AC1279" s="69">
        <f>IF(Exts[[#This Row],[cTB68]]=DATE(2099,1,1), 0, Exts[[#This Row],[cTB68]]-$AA$8)</f>
        <v>0</v>
      </c>
      <c r="AD1279" s="70">
        <f t="shared" si="41"/>
        <v>1261</v>
      </c>
      <c r="AE1279" s="70"/>
      <c r="AF1279" s="70">
        <f>IF(Exts[[#This Row],[OID]], INDEX( Exts[], MATCH(Exts[[#This Row],[OID]],Exts[ID],0), MATCH("avgusers", Exts[#Headers],0) )+1, Exts[[#This Row],[avgusers]])</f>
        <v>0</v>
      </c>
      <c r="AG1279" s="70"/>
      <c r="AH1279" s="70"/>
      <c r="AI1279" s="70"/>
    </row>
    <row r="1280" spans="1:35" x14ac:dyDescent="0.35">
      <c r="A1280" s="72">
        <v>372981</v>
      </c>
      <c r="B1280" s="72" t="s">
        <v>1656</v>
      </c>
      <c r="C1280" s="72">
        <v>0</v>
      </c>
      <c r="D1280" s="72">
        <v>22</v>
      </c>
      <c r="E1280" s="68">
        <v>41052</v>
      </c>
      <c r="F1280" s="72">
        <v>5</v>
      </c>
      <c r="G1280" s="72">
        <v>18</v>
      </c>
      <c r="H1280" s="72">
        <v>0</v>
      </c>
      <c r="I1280" s="72">
        <v>1</v>
      </c>
      <c r="J1280" s="72" t="s">
        <v>428</v>
      </c>
      <c r="K1280" s="72">
        <v>4822806</v>
      </c>
      <c r="L1280" s="72"/>
      <c r="M1280" s="72"/>
      <c r="N1280" s="68">
        <v>72686</v>
      </c>
      <c r="O1280" s="68">
        <v>72686</v>
      </c>
      <c r="P1280" s="68">
        <v>72686</v>
      </c>
      <c r="Q1280" s="68">
        <v>72686</v>
      </c>
      <c r="R1280" s="72" t="s">
        <v>6031</v>
      </c>
      <c r="S1280" s="72" t="s">
        <v>3058</v>
      </c>
      <c r="T1280" s="70">
        <f>IF(Exts[cTB52]=DATE(2099,1,1), 0, IF(Exts[minV]&gt;52, 1, 2))</f>
        <v>0</v>
      </c>
      <c r="U1280" s="69">
        <f t="shared" si="40"/>
        <v>0</v>
      </c>
      <c r="V1280" s="69">
        <f>IF(Exts[cTB60]=DATE(2099,1,1), 0, IF(Exts[minV]&gt;60.9, 1, 2))</f>
        <v>0</v>
      </c>
      <c r="W1280" s="70">
        <f>IF(Exts[cTB61-67]=DATE(2099,1,1), 0, IF(Exts[minV]&gt;67.9, 1, 2))</f>
        <v>0</v>
      </c>
      <c r="X1280" s="70">
        <f>IF( OR( Exts[cTB68]=DATE(2099,1,1), Exts[Mext]=0 ), 0, IF( OR( Exts[maxV]&lt;68, Exts[minV]&gt;68 ), 2, 3)  )</f>
        <v>0</v>
      </c>
      <c r="Y1280" s="71">
        <f>IF(SUBTOTAL(3,Exts[avgusers]),Exts[avgusers],0)</f>
        <v>0</v>
      </c>
      <c r="Z1280" s="69">
        <f ca="1">IF(SUBTOTAL(3,Exts[CurVersion]),TODAY()-Exts[CurVersion],0)</f>
        <v>2673</v>
      </c>
      <c r="AA1280" s="69">
        <f>IF(Exts[cTB52]=DATE(2099,1,1), 0, Exts[cTB52]-$AA$6)</f>
        <v>0</v>
      </c>
      <c r="AB1280" s="69">
        <f>IF(Exts[[#This Row],[cTB60]]=DATE(2099,1,1), 0, Exts[[#This Row],[cTB60]]-$AA$7)</f>
        <v>0</v>
      </c>
      <c r="AC1280" s="69">
        <f>IF(Exts[[#This Row],[cTB68]]=DATE(2099,1,1), 0, Exts[[#This Row],[cTB68]]-$AA$8)</f>
        <v>0</v>
      </c>
      <c r="AD1280" s="70">
        <f t="shared" si="41"/>
        <v>1262</v>
      </c>
      <c r="AE1280" s="70"/>
      <c r="AF1280" s="70">
        <f>IF(Exts[[#This Row],[OID]], INDEX( Exts[], MATCH(Exts[[#This Row],[OID]],Exts[ID],0), MATCH("avgusers", Exts[#Headers],0) )+1, Exts[[#This Row],[avgusers]])</f>
        <v>0</v>
      </c>
      <c r="AG1280" s="70"/>
      <c r="AH1280" s="70"/>
      <c r="AI1280" s="70"/>
    </row>
    <row r="1281" spans="1:35" x14ac:dyDescent="0.35">
      <c r="A1281" s="72">
        <v>376073</v>
      </c>
      <c r="B1281" s="72" t="s">
        <v>2038</v>
      </c>
      <c r="C1281" s="72">
        <v>0</v>
      </c>
      <c r="D1281" s="72">
        <v>21</v>
      </c>
      <c r="E1281" s="68">
        <v>41290</v>
      </c>
      <c r="F1281" s="72">
        <v>3</v>
      </c>
      <c r="G1281" s="72">
        <v>52</v>
      </c>
      <c r="H1281" s="72">
        <v>0</v>
      </c>
      <c r="I1281" s="72">
        <v>1</v>
      </c>
      <c r="J1281" s="72" t="s">
        <v>2039</v>
      </c>
      <c r="K1281" s="72">
        <v>4805713</v>
      </c>
      <c r="L1281" s="72"/>
      <c r="M1281" s="72"/>
      <c r="N1281" s="68">
        <v>41273</v>
      </c>
      <c r="O1281" s="68">
        <v>72686</v>
      </c>
      <c r="P1281" s="68">
        <v>72686</v>
      </c>
      <c r="Q1281" s="68">
        <v>72686</v>
      </c>
      <c r="R1281" s="72" t="s">
        <v>6039</v>
      </c>
      <c r="S1281" s="72" t="s">
        <v>3058</v>
      </c>
      <c r="T1281" s="70">
        <f>IF(Exts[cTB52]=DATE(2099,1,1), 0, IF(Exts[minV]&gt;52, 1, 2))</f>
        <v>2</v>
      </c>
      <c r="U1281" s="69">
        <f t="shared" si="40"/>
        <v>0</v>
      </c>
      <c r="V1281" s="69">
        <f>IF(Exts[cTB60]=DATE(2099,1,1), 0, IF(Exts[minV]&gt;60.9, 1, 2))</f>
        <v>0</v>
      </c>
      <c r="W1281" s="70">
        <f>IF(Exts[cTB61-67]=DATE(2099,1,1), 0, IF(Exts[minV]&gt;67.9, 1, 2))</f>
        <v>0</v>
      </c>
      <c r="X1281" s="70">
        <f>IF( OR( Exts[cTB68]=DATE(2099,1,1), Exts[Mext]=0 ), 0, IF( OR( Exts[maxV]&lt;68, Exts[minV]&gt;68 ), 2, 3)  )</f>
        <v>0</v>
      </c>
      <c r="Y1281" s="71">
        <f>IF(SUBTOTAL(3,Exts[avgusers]),Exts[avgusers],0)</f>
        <v>0</v>
      </c>
      <c r="Z1281" s="69">
        <f ca="1">IF(SUBTOTAL(3,Exts[CurVersion]),TODAY()-Exts[CurVersion],0)</f>
        <v>2435</v>
      </c>
      <c r="AA1281" s="69">
        <f>IF(Exts[cTB52]=DATE(2099,1,1), 0, Exts[cTB52]-$AA$6)</f>
        <v>-1525</v>
      </c>
      <c r="AB1281" s="69">
        <f>IF(Exts[[#This Row],[cTB60]]=DATE(2099,1,1), 0, Exts[[#This Row],[cTB60]]-$AA$7)</f>
        <v>0</v>
      </c>
      <c r="AC1281" s="69">
        <f>IF(Exts[[#This Row],[cTB68]]=DATE(2099,1,1), 0, Exts[[#This Row],[cTB68]]-$AA$8)</f>
        <v>0</v>
      </c>
      <c r="AD1281" s="70">
        <f t="shared" si="41"/>
        <v>1263</v>
      </c>
      <c r="AE1281" s="70"/>
      <c r="AF1281" s="70">
        <f>IF(Exts[[#This Row],[OID]], INDEX( Exts[], MATCH(Exts[[#This Row],[OID]],Exts[ID],0), MATCH("avgusers", Exts[#Headers],0) )+1, Exts[[#This Row],[avgusers]])</f>
        <v>0</v>
      </c>
      <c r="AG1281" s="70"/>
      <c r="AH1281" s="70"/>
      <c r="AI1281" s="70"/>
    </row>
    <row r="1282" spans="1:35" x14ac:dyDescent="0.35">
      <c r="A1282" s="72">
        <v>377287</v>
      </c>
      <c r="B1282" s="72" t="s">
        <v>1994</v>
      </c>
      <c r="C1282" s="72">
        <v>0</v>
      </c>
      <c r="D1282" s="72">
        <v>22</v>
      </c>
      <c r="E1282" s="68">
        <v>41073</v>
      </c>
      <c r="F1282" s="72">
        <v>3.1</v>
      </c>
      <c r="G1282" s="72">
        <v>31</v>
      </c>
      <c r="H1282" s="72">
        <v>0</v>
      </c>
      <c r="I1282" s="72">
        <v>1</v>
      </c>
      <c r="J1282" s="72" t="s">
        <v>1441</v>
      </c>
      <c r="K1282" s="72">
        <v>6249171</v>
      </c>
      <c r="L1282" s="72"/>
      <c r="M1282" s="72"/>
      <c r="N1282" s="68">
        <v>72686</v>
      </c>
      <c r="O1282" s="68">
        <v>72686</v>
      </c>
      <c r="P1282" s="68">
        <v>72686</v>
      </c>
      <c r="Q1282" s="68">
        <v>72686</v>
      </c>
      <c r="R1282" s="72" t="s">
        <v>6046</v>
      </c>
      <c r="S1282" s="72" t="s">
        <v>6047</v>
      </c>
      <c r="T1282" s="70">
        <f>IF(Exts[cTB52]=DATE(2099,1,1), 0, IF(Exts[minV]&gt;52, 1, 2))</f>
        <v>0</v>
      </c>
      <c r="U1282" s="69">
        <f t="shared" si="40"/>
        <v>0</v>
      </c>
      <c r="V1282" s="69">
        <f>IF(Exts[cTB60]=DATE(2099,1,1), 0, IF(Exts[minV]&gt;60.9, 1, 2))</f>
        <v>0</v>
      </c>
      <c r="W1282" s="70">
        <f>IF(Exts[cTB61-67]=DATE(2099,1,1), 0, IF(Exts[minV]&gt;67.9, 1, 2))</f>
        <v>0</v>
      </c>
      <c r="X1282" s="70">
        <f>IF( OR( Exts[cTB68]=DATE(2099,1,1), Exts[Mext]=0 ), 0, IF( OR( Exts[maxV]&lt;68, Exts[minV]&gt;68 ), 2, 3)  )</f>
        <v>0</v>
      </c>
      <c r="Y1282" s="71">
        <f>IF(SUBTOTAL(3,Exts[avgusers]),Exts[avgusers],0)</f>
        <v>0</v>
      </c>
      <c r="Z1282" s="69">
        <f ca="1">IF(SUBTOTAL(3,Exts[CurVersion]),TODAY()-Exts[CurVersion],0)</f>
        <v>2652</v>
      </c>
      <c r="AA1282" s="69">
        <f>IF(Exts[cTB52]=DATE(2099,1,1), 0, Exts[cTB52]-$AA$6)</f>
        <v>0</v>
      </c>
      <c r="AB1282" s="69">
        <f>IF(Exts[[#This Row],[cTB60]]=DATE(2099,1,1), 0, Exts[[#This Row],[cTB60]]-$AA$7)</f>
        <v>0</v>
      </c>
      <c r="AC1282" s="69">
        <f>IF(Exts[[#This Row],[cTB68]]=DATE(2099,1,1), 0, Exts[[#This Row],[cTB68]]-$AA$8)</f>
        <v>0</v>
      </c>
      <c r="AD1282" s="70">
        <f t="shared" si="41"/>
        <v>1264</v>
      </c>
      <c r="AE1282" s="70"/>
      <c r="AF1282" s="70">
        <f>IF(Exts[[#This Row],[OID]], INDEX( Exts[], MATCH(Exts[[#This Row],[OID]],Exts[ID],0), MATCH("avgusers", Exts[#Headers],0) )+1, Exts[[#This Row],[avgusers]])</f>
        <v>0</v>
      </c>
      <c r="AG1282" s="70"/>
      <c r="AH1282" s="70"/>
      <c r="AI1282" s="70"/>
    </row>
    <row r="1283" spans="1:35" x14ac:dyDescent="0.35">
      <c r="A1283" s="72">
        <v>378490</v>
      </c>
      <c r="B1283" s="72" t="s">
        <v>1772</v>
      </c>
      <c r="C1283" s="72">
        <v>0</v>
      </c>
      <c r="D1283" s="72">
        <v>27</v>
      </c>
      <c r="E1283" s="68">
        <v>41103</v>
      </c>
      <c r="F1283" s="72">
        <v>0.3</v>
      </c>
      <c r="G1283" s="72">
        <v>18</v>
      </c>
      <c r="H1283" s="72">
        <v>0</v>
      </c>
      <c r="I1283" s="72">
        <v>1</v>
      </c>
      <c r="J1283" s="72" t="s">
        <v>1773</v>
      </c>
      <c r="K1283" s="72">
        <v>6269045</v>
      </c>
      <c r="L1283" s="72"/>
      <c r="M1283" s="72"/>
      <c r="N1283" s="68">
        <v>72686</v>
      </c>
      <c r="O1283" s="68">
        <v>72686</v>
      </c>
      <c r="P1283" s="68">
        <v>72686</v>
      </c>
      <c r="Q1283" s="68">
        <v>72686</v>
      </c>
      <c r="R1283" s="72" t="s">
        <v>6050</v>
      </c>
      <c r="S1283" s="72" t="s">
        <v>6051</v>
      </c>
      <c r="T1283" s="70">
        <f>IF(Exts[cTB52]=DATE(2099,1,1), 0, IF(Exts[minV]&gt;52, 1, 2))</f>
        <v>0</v>
      </c>
      <c r="U1283" s="69">
        <f t="shared" si="40"/>
        <v>0</v>
      </c>
      <c r="V1283" s="69">
        <f>IF(Exts[cTB60]=DATE(2099,1,1), 0, IF(Exts[minV]&gt;60.9, 1, 2))</f>
        <v>0</v>
      </c>
      <c r="W1283" s="70">
        <f>IF(Exts[cTB61-67]=DATE(2099,1,1), 0, IF(Exts[minV]&gt;67.9, 1, 2))</f>
        <v>0</v>
      </c>
      <c r="X1283" s="70">
        <f>IF( OR( Exts[cTB68]=DATE(2099,1,1), Exts[Mext]=0 ), 0, IF( OR( Exts[maxV]&lt;68, Exts[minV]&gt;68 ), 2, 3)  )</f>
        <v>0</v>
      </c>
      <c r="Y1283" s="71">
        <f>IF(SUBTOTAL(3,Exts[avgusers]),Exts[avgusers],0)</f>
        <v>0</v>
      </c>
      <c r="Z1283" s="69">
        <f ca="1">IF(SUBTOTAL(3,Exts[CurVersion]),TODAY()-Exts[CurVersion],0)</f>
        <v>2622</v>
      </c>
      <c r="AA1283" s="69">
        <f>IF(Exts[cTB52]=DATE(2099,1,1), 0, Exts[cTB52]-$AA$6)</f>
        <v>0</v>
      </c>
      <c r="AB1283" s="69">
        <f>IF(Exts[[#This Row],[cTB60]]=DATE(2099,1,1), 0, Exts[[#This Row],[cTB60]]-$AA$7)</f>
        <v>0</v>
      </c>
      <c r="AC1283" s="69">
        <f>IF(Exts[[#This Row],[cTB68]]=DATE(2099,1,1), 0, Exts[[#This Row],[cTB68]]-$AA$8)</f>
        <v>0</v>
      </c>
      <c r="AD1283" s="70">
        <f t="shared" si="41"/>
        <v>1265</v>
      </c>
      <c r="AE1283" s="70"/>
      <c r="AF1283" s="70">
        <f>IF(Exts[[#This Row],[OID]], INDEX( Exts[], MATCH(Exts[[#This Row],[OID]],Exts[ID],0), MATCH("avgusers", Exts[#Headers],0) )+1, Exts[[#This Row],[avgusers]])</f>
        <v>0</v>
      </c>
      <c r="AG1283" s="70"/>
      <c r="AH1283" s="70"/>
      <c r="AI1283" s="70"/>
    </row>
    <row r="1284" spans="1:35" x14ac:dyDescent="0.35">
      <c r="A1284" s="72">
        <v>388727</v>
      </c>
      <c r="B1284" s="72" t="s">
        <v>2089</v>
      </c>
      <c r="C1284" s="72">
        <v>0</v>
      </c>
      <c r="D1284" s="72">
        <v>21</v>
      </c>
      <c r="E1284" s="68">
        <v>41358</v>
      </c>
      <c r="F1284" s="72">
        <v>1.5</v>
      </c>
      <c r="G1284" s="72">
        <v>31</v>
      </c>
      <c r="H1284" s="72">
        <v>0</v>
      </c>
      <c r="I1284" s="72">
        <v>1</v>
      </c>
      <c r="J1284" s="72" t="s">
        <v>379</v>
      </c>
      <c r="K1284" s="72">
        <v>4895400</v>
      </c>
      <c r="L1284" s="72"/>
      <c r="M1284" s="72"/>
      <c r="N1284" s="68">
        <v>72686</v>
      </c>
      <c r="O1284" s="68">
        <v>72686</v>
      </c>
      <c r="P1284" s="68">
        <v>72686</v>
      </c>
      <c r="Q1284" s="68">
        <v>72686</v>
      </c>
      <c r="R1284" s="72" t="s">
        <v>6066</v>
      </c>
      <c r="S1284" s="72" t="s">
        <v>5704</v>
      </c>
      <c r="T1284" s="70">
        <f>IF(Exts[cTB52]=DATE(2099,1,1), 0, IF(Exts[minV]&gt;52, 1, 2))</f>
        <v>0</v>
      </c>
      <c r="U1284" s="69">
        <f t="shared" si="40"/>
        <v>0</v>
      </c>
      <c r="V1284" s="69">
        <f>IF(Exts[cTB60]=DATE(2099,1,1), 0, IF(Exts[minV]&gt;60.9, 1, 2))</f>
        <v>0</v>
      </c>
      <c r="W1284" s="70">
        <f>IF(Exts[cTB61-67]=DATE(2099,1,1), 0, IF(Exts[minV]&gt;67.9, 1, 2))</f>
        <v>0</v>
      </c>
      <c r="X1284" s="70">
        <f>IF( OR( Exts[cTB68]=DATE(2099,1,1), Exts[Mext]=0 ), 0, IF( OR( Exts[maxV]&lt;68, Exts[minV]&gt;68 ), 2, 3)  )</f>
        <v>0</v>
      </c>
      <c r="Y1284" s="71">
        <f>IF(SUBTOTAL(3,Exts[avgusers]),Exts[avgusers],0)</f>
        <v>0</v>
      </c>
      <c r="Z1284" s="69">
        <f ca="1">IF(SUBTOTAL(3,Exts[CurVersion]),TODAY()-Exts[CurVersion],0)</f>
        <v>2367</v>
      </c>
      <c r="AA1284" s="69">
        <f>IF(Exts[cTB52]=DATE(2099,1,1), 0, Exts[cTB52]-$AA$6)</f>
        <v>0</v>
      </c>
      <c r="AB1284" s="69">
        <f>IF(Exts[[#This Row],[cTB60]]=DATE(2099,1,1), 0, Exts[[#This Row],[cTB60]]-$AA$7)</f>
        <v>0</v>
      </c>
      <c r="AC1284" s="69">
        <f>IF(Exts[[#This Row],[cTB68]]=DATE(2099,1,1), 0, Exts[[#This Row],[cTB68]]-$AA$8)</f>
        <v>0</v>
      </c>
      <c r="AD1284" s="70">
        <f t="shared" si="41"/>
        <v>1266</v>
      </c>
      <c r="AE1284" s="70"/>
      <c r="AF1284" s="70">
        <f>IF(Exts[[#This Row],[OID]], INDEX( Exts[], MATCH(Exts[[#This Row],[OID]],Exts[ID],0), MATCH("avgusers", Exts[#Headers],0) )+1, Exts[[#This Row],[avgusers]])</f>
        <v>0</v>
      </c>
      <c r="AG1284" s="70"/>
      <c r="AH1284" s="70"/>
      <c r="AI1284" s="70"/>
    </row>
    <row r="1285" spans="1:35" x14ac:dyDescent="0.35">
      <c r="A1285" s="72">
        <v>389049</v>
      </c>
      <c r="B1285" s="72" t="s">
        <v>2276</v>
      </c>
      <c r="C1285" s="72">
        <v>0</v>
      </c>
      <c r="D1285" s="72">
        <v>25</v>
      </c>
      <c r="E1285" s="68">
        <v>41152</v>
      </c>
      <c r="F1285" s="72">
        <v>14</v>
      </c>
      <c r="G1285" s="72">
        <v>19</v>
      </c>
      <c r="H1285" s="72">
        <v>0</v>
      </c>
      <c r="I1285" s="72">
        <v>1</v>
      </c>
      <c r="J1285" s="72" t="s">
        <v>2277</v>
      </c>
      <c r="K1285" s="72">
        <v>5079283</v>
      </c>
      <c r="L1285" s="72"/>
      <c r="M1285" s="72"/>
      <c r="N1285" s="68">
        <v>72686</v>
      </c>
      <c r="O1285" s="68">
        <v>72686</v>
      </c>
      <c r="P1285" s="68">
        <v>72686</v>
      </c>
      <c r="Q1285" s="68">
        <v>72686</v>
      </c>
      <c r="R1285" s="72" t="s">
        <v>6068</v>
      </c>
      <c r="S1285" s="72" t="s">
        <v>3058</v>
      </c>
      <c r="T1285" s="70">
        <f>IF(Exts[cTB52]=DATE(2099,1,1), 0, IF(Exts[minV]&gt;52, 1, 2))</f>
        <v>0</v>
      </c>
      <c r="U1285" s="69">
        <f t="shared" si="40"/>
        <v>0</v>
      </c>
      <c r="V1285" s="69">
        <f>IF(Exts[cTB60]=DATE(2099,1,1), 0, IF(Exts[minV]&gt;60.9, 1, 2))</f>
        <v>0</v>
      </c>
      <c r="W1285" s="70">
        <f>IF(Exts[cTB61-67]=DATE(2099,1,1), 0, IF(Exts[minV]&gt;67.9, 1, 2))</f>
        <v>0</v>
      </c>
      <c r="X1285" s="70">
        <f>IF( OR( Exts[cTB68]=DATE(2099,1,1), Exts[Mext]=0 ), 0, IF( OR( Exts[maxV]&lt;68, Exts[minV]&gt;68 ), 2, 3)  )</f>
        <v>0</v>
      </c>
      <c r="Y1285" s="71">
        <f>IF(SUBTOTAL(3,Exts[avgusers]),Exts[avgusers],0)</f>
        <v>0</v>
      </c>
      <c r="Z1285" s="69">
        <f ca="1">IF(SUBTOTAL(3,Exts[CurVersion]),TODAY()-Exts[CurVersion],0)</f>
        <v>2573</v>
      </c>
      <c r="AA1285" s="69">
        <f>IF(Exts[cTB52]=DATE(2099,1,1), 0, Exts[cTB52]-$AA$6)</f>
        <v>0</v>
      </c>
      <c r="AB1285" s="69">
        <f>IF(Exts[[#This Row],[cTB60]]=DATE(2099,1,1), 0, Exts[[#This Row],[cTB60]]-$AA$7)</f>
        <v>0</v>
      </c>
      <c r="AC1285" s="69">
        <f>IF(Exts[[#This Row],[cTB68]]=DATE(2099,1,1), 0, Exts[[#This Row],[cTB68]]-$AA$8)</f>
        <v>0</v>
      </c>
      <c r="AD1285" s="70">
        <f t="shared" si="41"/>
        <v>1267</v>
      </c>
      <c r="AE1285" s="70"/>
      <c r="AF1285" s="70">
        <f>IF(Exts[[#This Row],[OID]], INDEX( Exts[], MATCH(Exts[[#This Row],[OID]],Exts[ID],0), MATCH("avgusers", Exts[#Headers],0) )+1, Exts[[#This Row],[avgusers]])</f>
        <v>0</v>
      </c>
      <c r="AG1285" s="70"/>
      <c r="AH1285" s="70"/>
      <c r="AI1285" s="70"/>
    </row>
    <row r="1286" spans="1:35" x14ac:dyDescent="0.35">
      <c r="A1286" s="72">
        <v>391533</v>
      </c>
      <c r="B1286" s="72" t="s">
        <v>751</v>
      </c>
      <c r="C1286" s="72">
        <v>0</v>
      </c>
      <c r="D1286" s="72">
        <v>163</v>
      </c>
      <c r="E1286" s="68">
        <v>41358</v>
      </c>
      <c r="F1286" s="72">
        <v>1.5</v>
      </c>
      <c r="G1286" s="72">
        <v>31</v>
      </c>
      <c r="H1286" s="72">
        <v>0</v>
      </c>
      <c r="I1286" s="72">
        <v>1</v>
      </c>
      <c r="J1286" s="72" t="s">
        <v>379</v>
      </c>
      <c r="K1286" s="72">
        <v>4895400</v>
      </c>
      <c r="L1286" s="72"/>
      <c r="M1286" s="72"/>
      <c r="N1286" s="68">
        <v>72686</v>
      </c>
      <c r="O1286" s="68">
        <v>72686</v>
      </c>
      <c r="P1286" s="68">
        <v>72686</v>
      </c>
      <c r="Q1286" s="68">
        <v>72686</v>
      </c>
      <c r="R1286" s="72" t="s">
        <v>6073</v>
      </c>
      <c r="S1286" s="72" t="s">
        <v>5704</v>
      </c>
      <c r="T1286" s="70">
        <f>IF(Exts[cTB52]=DATE(2099,1,1), 0, IF(Exts[minV]&gt;52, 1, 2))</f>
        <v>0</v>
      </c>
      <c r="U1286" s="69">
        <f t="shared" si="40"/>
        <v>0</v>
      </c>
      <c r="V1286" s="69">
        <f>IF(Exts[cTB60]=DATE(2099,1,1), 0, IF(Exts[minV]&gt;60.9, 1, 2))</f>
        <v>0</v>
      </c>
      <c r="W1286" s="70">
        <f>IF(Exts[cTB61-67]=DATE(2099,1,1), 0, IF(Exts[minV]&gt;67.9, 1, 2))</f>
        <v>0</v>
      </c>
      <c r="X1286" s="70">
        <f>IF( OR( Exts[cTB68]=DATE(2099,1,1), Exts[Mext]=0 ), 0, IF( OR( Exts[maxV]&lt;68, Exts[minV]&gt;68 ), 2, 3)  )</f>
        <v>0</v>
      </c>
      <c r="Y1286" s="71">
        <f>IF(SUBTOTAL(3,Exts[avgusers]),Exts[avgusers],0)</f>
        <v>0</v>
      </c>
      <c r="Z1286" s="69">
        <f ca="1">IF(SUBTOTAL(3,Exts[CurVersion]),TODAY()-Exts[CurVersion],0)</f>
        <v>2367</v>
      </c>
      <c r="AA1286" s="69">
        <f>IF(Exts[cTB52]=DATE(2099,1,1), 0, Exts[cTB52]-$AA$6)</f>
        <v>0</v>
      </c>
      <c r="AB1286" s="69">
        <f>IF(Exts[[#This Row],[cTB60]]=DATE(2099,1,1), 0, Exts[[#This Row],[cTB60]]-$AA$7)</f>
        <v>0</v>
      </c>
      <c r="AC1286" s="69">
        <f>IF(Exts[[#This Row],[cTB68]]=DATE(2099,1,1), 0, Exts[[#This Row],[cTB68]]-$AA$8)</f>
        <v>0</v>
      </c>
      <c r="AD1286" s="70">
        <f t="shared" si="41"/>
        <v>1268</v>
      </c>
      <c r="AE1286" s="70"/>
      <c r="AF1286" s="70">
        <f>IF(Exts[[#This Row],[OID]], INDEX( Exts[], MATCH(Exts[[#This Row],[OID]],Exts[ID],0), MATCH("avgusers", Exts[#Headers],0) )+1, Exts[[#This Row],[avgusers]])</f>
        <v>0</v>
      </c>
      <c r="AG1286" s="70"/>
      <c r="AH1286" s="70"/>
      <c r="AI1286" s="70"/>
    </row>
    <row r="1287" spans="1:35" x14ac:dyDescent="0.35">
      <c r="A1287" s="72">
        <v>393317</v>
      </c>
      <c r="B1287" s="72" t="s">
        <v>2073</v>
      </c>
      <c r="C1287" s="72">
        <v>0</v>
      </c>
      <c r="D1287" s="72">
        <v>21</v>
      </c>
      <c r="E1287" s="68">
        <v>41227</v>
      </c>
      <c r="F1287" s="72">
        <v>0.3</v>
      </c>
      <c r="G1287" s="72">
        <v>24</v>
      </c>
      <c r="H1287" s="72">
        <v>0</v>
      </c>
      <c r="I1287" s="72">
        <v>1</v>
      </c>
      <c r="J1287" s="72" t="s">
        <v>2074</v>
      </c>
      <c r="K1287" s="72">
        <v>6438031</v>
      </c>
      <c r="L1287" s="72"/>
      <c r="M1287" s="72"/>
      <c r="N1287" s="68">
        <v>72686</v>
      </c>
      <c r="O1287" s="68">
        <v>72686</v>
      </c>
      <c r="P1287" s="68">
        <v>72686</v>
      </c>
      <c r="Q1287" s="68">
        <v>72686</v>
      </c>
      <c r="R1287" s="72" t="s">
        <v>6077</v>
      </c>
      <c r="S1287" s="72" t="s">
        <v>3058</v>
      </c>
      <c r="T1287" s="70">
        <f>IF(Exts[cTB52]=DATE(2099,1,1), 0, IF(Exts[minV]&gt;52, 1, 2))</f>
        <v>0</v>
      </c>
      <c r="U1287" s="69">
        <f t="shared" si="40"/>
        <v>0</v>
      </c>
      <c r="V1287" s="69">
        <f>IF(Exts[cTB60]=DATE(2099,1,1), 0, IF(Exts[minV]&gt;60.9, 1, 2))</f>
        <v>0</v>
      </c>
      <c r="W1287" s="70">
        <f>IF(Exts[cTB61-67]=DATE(2099,1,1), 0, IF(Exts[minV]&gt;67.9, 1, 2))</f>
        <v>0</v>
      </c>
      <c r="X1287" s="70">
        <f>IF( OR( Exts[cTB68]=DATE(2099,1,1), Exts[Mext]=0 ), 0, IF( OR( Exts[maxV]&lt;68, Exts[minV]&gt;68 ), 2, 3)  )</f>
        <v>0</v>
      </c>
      <c r="Y1287" s="71">
        <f>IF(SUBTOTAL(3,Exts[avgusers]),Exts[avgusers],0)</f>
        <v>0</v>
      </c>
      <c r="Z1287" s="69">
        <f ca="1">IF(SUBTOTAL(3,Exts[CurVersion]),TODAY()-Exts[CurVersion],0)</f>
        <v>2498</v>
      </c>
      <c r="AA1287" s="69">
        <f>IF(Exts[cTB52]=DATE(2099,1,1), 0, Exts[cTB52]-$AA$6)</f>
        <v>0</v>
      </c>
      <c r="AB1287" s="69">
        <f>IF(Exts[[#This Row],[cTB60]]=DATE(2099,1,1), 0, Exts[[#This Row],[cTB60]]-$AA$7)</f>
        <v>0</v>
      </c>
      <c r="AC1287" s="69">
        <f>IF(Exts[[#This Row],[cTB68]]=DATE(2099,1,1), 0, Exts[[#This Row],[cTB68]]-$AA$8)</f>
        <v>0</v>
      </c>
      <c r="AD1287" s="70">
        <f t="shared" si="41"/>
        <v>1269</v>
      </c>
      <c r="AE1287" s="70"/>
      <c r="AF1287" s="70">
        <f>IF(Exts[[#This Row],[OID]], INDEX( Exts[], MATCH(Exts[[#This Row],[OID]],Exts[ID],0), MATCH("avgusers", Exts[#Headers],0) )+1, Exts[[#This Row],[avgusers]])</f>
        <v>0</v>
      </c>
      <c r="AG1287" s="70"/>
      <c r="AH1287" s="70"/>
      <c r="AI1287" s="70"/>
    </row>
    <row r="1288" spans="1:35" x14ac:dyDescent="0.35">
      <c r="A1288" s="72">
        <v>395942</v>
      </c>
      <c r="B1288" s="72" t="s">
        <v>1557</v>
      </c>
      <c r="C1288" s="72">
        <v>0</v>
      </c>
      <c r="D1288" s="72">
        <v>25</v>
      </c>
      <c r="E1288" s="68">
        <v>41179</v>
      </c>
      <c r="F1288" s="72">
        <v>15</v>
      </c>
      <c r="G1288" s="72">
        <v>31</v>
      </c>
      <c r="H1288" s="72">
        <v>0</v>
      </c>
      <c r="I1288" s="72">
        <v>1</v>
      </c>
      <c r="J1288" s="72" t="s">
        <v>1558</v>
      </c>
      <c r="K1288" s="72">
        <v>6467900</v>
      </c>
      <c r="L1288" s="72"/>
      <c r="M1288" s="72"/>
      <c r="N1288" s="68">
        <v>72686</v>
      </c>
      <c r="O1288" s="68">
        <v>72686</v>
      </c>
      <c r="P1288" s="68">
        <v>72686</v>
      </c>
      <c r="Q1288" s="68">
        <v>72686</v>
      </c>
      <c r="R1288" s="72" t="s">
        <v>6089</v>
      </c>
      <c r="S1288" s="72" t="s">
        <v>6090</v>
      </c>
      <c r="T1288" s="70">
        <f>IF(Exts[cTB52]=DATE(2099,1,1), 0, IF(Exts[minV]&gt;52, 1, 2))</f>
        <v>0</v>
      </c>
      <c r="U1288" s="69">
        <f t="shared" si="40"/>
        <v>0</v>
      </c>
      <c r="V1288" s="69">
        <f>IF(Exts[cTB60]=DATE(2099,1,1), 0, IF(Exts[minV]&gt;60.9, 1, 2))</f>
        <v>0</v>
      </c>
      <c r="W1288" s="70">
        <f>IF(Exts[cTB61-67]=DATE(2099,1,1), 0, IF(Exts[minV]&gt;67.9, 1, 2))</f>
        <v>0</v>
      </c>
      <c r="X1288" s="70">
        <f>IF( OR( Exts[cTB68]=DATE(2099,1,1), Exts[Mext]=0 ), 0, IF( OR( Exts[maxV]&lt;68, Exts[minV]&gt;68 ), 2, 3)  )</f>
        <v>0</v>
      </c>
      <c r="Y1288" s="71">
        <f>IF(SUBTOTAL(3,Exts[avgusers]),Exts[avgusers],0)</f>
        <v>0</v>
      </c>
      <c r="Z1288" s="69">
        <f ca="1">IF(SUBTOTAL(3,Exts[CurVersion]),TODAY()-Exts[CurVersion],0)</f>
        <v>2546</v>
      </c>
      <c r="AA1288" s="69">
        <f>IF(Exts[cTB52]=DATE(2099,1,1), 0, Exts[cTB52]-$AA$6)</f>
        <v>0</v>
      </c>
      <c r="AB1288" s="69">
        <f>IF(Exts[[#This Row],[cTB60]]=DATE(2099,1,1), 0, Exts[[#This Row],[cTB60]]-$AA$7)</f>
        <v>0</v>
      </c>
      <c r="AC1288" s="69">
        <f>IF(Exts[[#This Row],[cTB68]]=DATE(2099,1,1), 0, Exts[[#This Row],[cTB68]]-$AA$8)</f>
        <v>0</v>
      </c>
      <c r="AD1288" s="70">
        <f t="shared" si="41"/>
        <v>1270</v>
      </c>
      <c r="AE1288" s="70"/>
      <c r="AF1288" s="70">
        <f>IF(Exts[[#This Row],[OID]], INDEX( Exts[], MATCH(Exts[[#This Row],[OID]],Exts[ID],0), MATCH("avgusers", Exts[#Headers],0) )+1, Exts[[#This Row],[avgusers]])</f>
        <v>0</v>
      </c>
      <c r="AG1288" s="70"/>
      <c r="AH1288" s="70"/>
      <c r="AI1288" s="70"/>
    </row>
    <row r="1289" spans="1:35" x14ac:dyDescent="0.35">
      <c r="A1289" s="72">
        <v>404803</v>
      </c>
      <c r="B1289" s="72" t="s">
        <v>1720</v>
      </c>
      <c r="C1289" s="72">
        <v>0</v>
      </c>
      <c r="D1289" s="72">
        <v>41</v>
      </c>
      <c r="E1289" s="68">
        <v>41209</v>
      </c>
      <c r="F1289" s="72">
        <v>10</v>
      </c>
      <c r="G1289" s="72">
        <v>31</v>
      </c>
      <c r="H1289" s="72">
        <v>0</v>
      </c>
      <c r="I1289" s="72">
        <v>1</v>
      </c>
      <c r="J1289" s="72" t="s">
        <v>1721</v>
      </c>
      <c r="K1289" s="72">
        <v>5345669</v>
      </c>
      <c r="L1289" s="72"/>
      <c r="M1289" s="72"/>
      <c r="N1289" s="68">
        <v>72686</v>
      </c>
      <c r="O1289" s="68">
        <v>72686</v>
      </c>
      <c r="P1289" s="68">
        <v>72686</v>
      </c>
      <c r="Q1289" s="68">
        <v>72686</v>
      </c>
      <c r="R1289" s="72" t="s">
        <v>6106</v>
      </c>
      <c r="S1289" s="72" t="s">
        <v>6794</v>
      </c>
      <c r="T1289" s="70">
        <f>IF(Exts[cTB52]=DATE(2099,1,1), 0, IF(Exts[minV]&gt;52, 1, 2))</f>
        <v>0</v>
      </c>
      <c r="U1289" s="69">
        <f t="shared" si="40"/>
        <v>0</v>
      </c>
      <c r="V1289" s="69">
        <f>IF(Exts[cTB60]=DATE(2099,1,1), 0, IF(Exts[minV]&gt;60.9, 1, 2))</f>
        <v>0</v>
      </c>
      <c r="W1289" s="70">
        <f>IF(Exts[cTB61-67]=DATE(2099,1,1), 0, IF(Exts[minV]&gt;67.9, 1, 2))</f>
        <v>0</v>
      </c>
      <c r="X1289" s="70">
        <f>IF( OR( Exts[cTB68]=DATE(2099,1,1), Exts[Mext]=0 ), 0, IF( OR( Exts[maxV]&lt;68, Exts[minV]&gt;68 ), 2, 3)  )</f>
        <v>0</v>
      </c>
      <c r="Y1289" s="71">
        <f>IF(SUBTOTAL(3,Exts[avgusers]),Exts[avgusers],0)</f>
        <v>0</v>
      </c>
      <c r="Z1289" s="69">
        <f ca="1">IF(SUBTOTAL(3,Exts[CurVersion]),TODAY()-Exts[CurVersion],0)</f>
        <v>2516</v>
      </c>
      <c r="AA1289" s="69">
        <f>IF(Exts[cTB52]=DATE(2099,1,1), 0, Exts[cTB52]-$AA$6)</f>
        <v>0</v>
      </c>
      <c r="AB1289" s="69">
        <f>IF(Exts[[#This Row],[cTB60]]=DATE(2099,1,1), 0, Exts[[#This Row],[cTB60]]-$AA$7)</f>
        <v>0</v>
      </c>
      <c r="AC1289" s="69">
        <f>IF(Exts[[#This Row],[cTB68]]=DATE(2099,1,1), 0, Exts[[#This Row],[cTB68]]-$AA$8)</f>
        <v>0</v>
      </c>
      <c r="AD1289" s="70">
        <f t="shared" si="41"/>
        <v>1271</v>
      </c>
      <c r="AE1289" s="70"/>
      <c r="AF1289" s="70">
        <f>IF(Exts[[#This Row],[OID]], INDEX( Exts[], MATCH(Exts[[#This Row],[OID]],Exts[ID],0), MATCH("avgusers", Exts[#Headers],0) )+1, Exts[[#This Row],[avgusers]])</f>
        <v>0</v>
      </c>
      <c r="AG1289" s="70"/>
      <c r="AH1289" s="70"/>
      <c r="AI1289" s="70"/>
    </row>
    <row r="1290" spans="1:35" x14ac:dyDescent="0.35">
      <c r="A1290" s="72">
        <v>404899</v>
      </c>
      <c r="B1290" s="72" t="s">
        <v>1917</v>
      </c>
      <c r="C1290" s="72">
        <v>0</v>
      </c>
      <c r="D1290" s="72">
        <v>23</v>
      </c>
      <c r="E1290" s="68">
        <v>41211</v>
      </c>
      <c r="F1290" s="72">
        <v>5</v>
      </c>
      <c r="G1290" s="72">
        <v>24</v>
      </c>
      <c r="H1290" s="72">
        <v>0</v>
      </c>
      <c r="I1290" s="72">
        <v>1</v>
      </c>
      <c r="J1290" s="72" t="s">
        <v>1918</v>
      </c>
      <c r="K1290" s="72">
        <v>6613124</v>
      </c>
      <c r="L1290" s="72"/>
      <c r="M1290" s="72"/>
      <c r="N1290" s="68">
        <v>72686</v>
      </c>
      <c r="O1290" s="68">
        <v>72686</v>
      </c>
      <c r="P1290" s="68">
        <v>72686</v>
      </c>
      <c r="Q1290" s="68">
        <v>72686</v>
      </c>
      <c r="R1290" s="72" t="s">
        <v>6107</v>
      </c>
      <c r="S1290" s="72" t="s">
        <v>6108</v>
      </c>
      <c r="T1290" s="70">
        <f>IF(Exts[cTB52]=DATE(2099,1,1), 0, IF(Exts[minV]&gt;52, 1, 2))</f>
        <v>0</v>
      </c>
      <c r="U1290" s="69">
        <f t="shared" si="40"/>
        <v>0</v>
      </c>
      <c r="V1290" s="69">
        <f>IF(Exts[cTB60]=DATE(2099,1,1), 0, IF(Exts[minV]&gt;60.9, 1, 2))</f>
        <v>0</v>
      </c>
      <c r="W1290" s="70">
        <f>IF(Exts[cTB61-67]=DATE(2099,1,1), 0, IF(Exts[minV]&gt;67.9, 1, 2))</f>
        <v>0</v>
      </c>
      <c r="X1290" s="70">
        <f>IF( OR( Exts[cTB68]=DATE(2099,1,1), Exts[Mext]=0 ), 0, IF( OR( Exts[maxV]&lt;68, Exts[minV]&gt;68 ), 2, 3)  )</f>
        <v>0</v>
      </c>
      <c r="Y1290" s="71">
        <f>IF(SUBTOTAL(3,Exts[avgusers]),Exts[avgusers],0)</f>
        <v>0</v>
      </c>
      <c r="Z1290" s="69">
        <f ca="1">IF(SUBTOTAL(3,Exts[CurVersion]),TODAY()-Exts[CurVersion],0)</f>
        <v>2514</v>
      </c>
      <c r="AA1290" s="69">
        <f>IF(Exts[cTB52]=DATE(2099,1,1), 0, Exts[cTB52]-$AA$6)</f>
        <v>0</v>
      </c>
      <c r="AB1290" s="69">
        <f>IF(Exts[[#This Row],[cTB60]]=DATE(2099,1,1), 0, Exts[[#This Row],[cTB60]]-$AA$7)</f>
        <v>0</v>
      </c>
      <c r="AC1290" s="69">
        <f>IF(Exts[[#This Row],[cTB68]]=DATE(2099,1,1), 0, Exts[[#This Row],[cTB68]]-$AA$8)</f>
        <v>0</v>
      </c>
      <c r="AD1290" s="70">
        <f t="shared" si="41"/>
        <v>1272</v>
      </c>
      <c r="AE1290" s="70"/>
      <c r="AF1290" s="70">
        <f>IF(Exts[[#This Row],[OID]], INDEX( Exts[], MATCH(Exts[[#This Row],[OID]],Exts[ID],0), MATCH("avgusers", Exts[#Headers],0) )+1, Exts[[#This Row],[avgusers]])</f>
        <v>0</v>
      </c>
      <c r="AG1290" s="70"/>
      <c r="AH1290" s="70"/>
      <c r="AI1290" s="70"/>
    </row>
    <row r="1291" spans="1:35" x14ac:dyDescent="0.35">
      <c r="A1291" s="72">
        <v>407174</v>
      </c>
      <c r="B1291" s="72" t="s">
        <v>1645</v>
      </c>
      <c r="C1291" s="72">
        <v>0</v>
      </c>
      <c r="D1291" s="72">
        <v>23</v>
      </c>
      <c r="E1291" s="68">
        <v>41228</v>
      </c>
      <c r="F1291" s="72">
        <v>3</v>
      </c>
      <c r="G1291" s="72">
        <v>24</v>
      </c>
      <c r="H1291" s="72">
        <v>0</v>
      </c>
      <c r="I1291" s="72">
        <v>1</v>
      </c>
      <c r="J1291" s="72" t="s">
        <v>1646</v>
      </c>
      <c r="K1291" s="72">
        <v>6317887</v>
      </c>
      <c r="L1291" s="72"/>
      <c r="M1291" s="72"/>
      <c r="N1291" s="68">
        <v>72686</v>
      </c>
      <c r="O1291" s="68">
        <v>72686</v>
      </c>
      <c r="P1291" s="68">
        <v>72686</v>
      </c>
      <c r="Q1291" s="68">
        <v>72686</v>
      </c>
      <c r="R1291" s="72" t="s">
        <v>6123</v>
      </c>
      <c r="S1291" s="72" t="s">
        <v>6124</v>
      </c>
      <c r="T1291" s="70">
        <f>IF(Exts[cTB52]=DATE(2099,1,1), 0, IF(Exts[minV]&gt;52, 1, 2))</f>
        <v>0</v>
      </c>
      <c r="U1291" s="69">
        <f t="shared" si="40"/>
        <v>0</v>
      </c>
      <c r="V1291" s="69">
        <f>IF(Exts[cTB60]=DATE(2099,1,1), 0, IF(Exts[minV]&gt;60.9, 1, 2))</f>
        <v>0</v>
      </c>
      <c r="W1291" s="70">
        <f>IF(Exts[cTB61-67]=DATE(2099,1,1), 0, IF(Exts[minV]&gt;67.9, 1, 2))</f>
        <v>0</v>
      </c>
      <c r="X1291" s="70">
        <f>IF( OR( Exts[cTB68]=DATE(2099,1,1), Exts[Mext]=0 ), 0, IF( OR( Exts[maxV]&lt;68, Exts[minV]&gt;68 ), 2, 3)  )</f>
        <v>0</v>
      </c>
      <c r="Y1291" s="71">
        <f>IF(SUBTOTAL(3,Exts[avgusers]),Exts[avgusers],0)</f>
        <v>0</v>
      </c>
      <c r="Z1291" s="69">
        <f ca="1">IF(SUBTOTAL(3,Exts[CurVersion]),TODAY()-Exts[CurVersion],0)</f>
        <v>2497</v>
      </c>
      <c r="AA1291" s="69">
        <f>IF(Exts[cTB52]=DATE(2099,1,1), 0, Exts[cTB52]-$AA$6)</f>
        <v>0</v>
      </c>
      <c r="AB1291" s="69">
        <f>IF(Exts[[#This Row],[cTB60]]=DATE(2099,1,1), 0, Exts[[#This Row],[cTB60]]-$AA$7)</f>
        <v>0</v>
      </c>
      <c r="AC1291" s="69">
        <f>IF(Exts[[#This Row],[cTB68]]=DATE(2099,1,1), 0, Exts[[#This Row],[cTB68]]-$AA$8)</f>
        <v>0</v>
      </c>
      <c r="AD1291" s="70">
        <f t="shared" si="41"/>
        <v>1273</v>
      </c>
      <c r="AE1291" s="70"/>
      <c r="AF1291" s="70">
        <f>IF(Exts[[#This Row],[OID]], INDEX( Exts[], MATCH(Exts[[#This Row],[OID]],Exts[ID],0), MATCH("avgusers", Exts[#Headers],0) )+1, Exts[[#This Row],[avgusers]])</f>
        <v>0</v>
      </c>
      <c r="AG1291" s="70"/>
      <c r="AH1291" s="70"/>
      <c r="AI1291" s="70"/>
    </row>
    <row r="1292" spans="1:35" x14ac:dyDescent="0.35">
      <c r="A1292" s="72">
        <v>408944</v>
      </c>
      <c r="B1292" s="72" t="s">
        <v>2192</v>
      </c>
      <c r="C1292" s="72">
        <v>0</v>
      </c>
      <c r="D1292" s="72">
        <v>21</v>
      </c>
      <c r="E1292" s="68">
        <v>41253</v>
      </c>
      <c r="F1292" s="72">
        <v>10</v>
      </c>
      <c r="G1292" s="72">
        <v>31</v>
      </c>
      <c r="H1292" s="72">
        <v>0</v>
      </c>
      <c r="I1292" s="72">
        <v>1</v>
      </c>
      <c r="J1292" s="72" t="s">
        <v>2193</v>
      </c>
      <c r="K1292" s="72">
        <v>6699160</v>
      </c>
      <c r="L1292" s="72"/>
      <c r="M1292" s="72"/>
      <c r="N1292" s="68">
        <v>72686</v>
      </c>
      <c r="O1292" s="68">
        <v>72686</v>
      </c>
      <c r="P1292" s="68">
        <v>72686</v>
      </c>
      <c r="Q1292" s="68">
        <v>72686</v>
      </c>
      <c r="R1292" s="72" t="s">
        <v>6126</v>
      </c>
      <c r="S1292" s="72" t="s">
        <v>3058</v>
      </c>
      <c r="T1292" s="70">
        <f>IF(Exts[cTB52]=DATE(2099,1,1), 0, IF(Exts[minV]&gt;52, 1, 2))</f>
        <v>0</v>
      </c>
      <c r="U1292" s="69">
        <f t="shared" si="40"/>
        <v>0</v>
      </c>
      <c r="V1292" s="69">
        <f>IF(Exts[cTB60]=DATE(2099,1,1), 0, IF(Exts[minV]&gt;60.9, 1, 2))</f>
        <v>0</v>
      </c>
      <c r="W1292" s="70">
        <f>IF(Exts[cTB61-67]=DATE(2099,1,1), 0, IF(Exts[minV]&gt;67.9, 1, 2))</f>
        <v>0</v>
      </c>
      <c r="X1292" s="70">
        <f>IF( OR( Exts[cTB68]=DATE(2099,1,1), Exts[Mext]=0 ), 0, IF( OR( Exts[maxV]&lt;68, Exts[minV]&gt;68 ), 2, 3)  )</f>
        <v>0</v>
      </c>
      <c r="Y1292" s="71">
        <f>IF(SUBTOTAL(3,Exts[avgusers]),Exts[avgusers],0)</f>
        <v>0</v>
      </c>
      <c r="Z1292" s="69">
        <f ca="1">IF(SUBTOTAL(3,Exts[CurVersion]),TODAY()-Exts[CurVersion],0)</f>
        <v>2472</v>
      </c>
      <c r="AA1292" s="69">
        <f>IF(Exts[cTB52]=DATE(2099,1,1), 0, Exts[cTB52]-$AA$6)</f>
        <v>0</v>
      </c>
      <c r="AB1292" s="69">
        <f>IF(Exts[[#This Row],[cTB60]]=DATE(2099,1,1), 0, Exts[[#This Row],[cTB60]]-$AA$7)</f>
        <v>0</v>
      </c>
      <c r="AC1292" s="69">
        <f>IF(Exts[[#This Row],[cTB68]]=DATE(2099,1,1), 0, Exts[[#This Row],[cTB68]]-$AA$8)</f>
        <v>0</v>
      </c>
      <c r="AD1292" s="70">
        <f t="shared" si="41"/>
        <v>1274</v>
      </c>
      <c r="AE1292" s="70"/>
      <c r="AF1292" s="70">
        <f>IF(Exts[[#This Row],[OID]], INDEX( Exts[], MATCH(Exts[[#This Row],[OID]],Exts[ID],0), MATCH("avgusers", Exts[#Headers],0) )+1, Exts[[#This Row],[avgusers]])</f>
        <v>0</v>
      </c>
      <c r="AG1292" s="70"/>
      <c r="AH1292" s="70"/>
      <c r="AI1292" s="70"/>
    </row>
    <row r="1293" spans="1:35" x14ac:dyDescent="0.35">
      <c r="A1293" s="72">
        <v>410950</v>
      </c>
      <c r="B1293" s="72" t="s">
        <v>1806</v>
      </c>
      <c r="C1293" s="72">
        <v>0</v>
      </c>
      <c r="D1293" s="72">
        <v>25</v>
      </c>
      <c r="E1293" s="68">
        <v>41248</v>
      </c>
      <c r="F1293" s="72">
        <v>2</v>
      </c>
      <c r="G1293" s="72">
        <v>31</v>
      </c>
      <c r="H1293" s="72">
        <v>0</v>
      </c>
      <c r="I1293" s="72">
        <v>1</v>
      </c>
      <c r="J1293" s="72" t="s">
        <v>2246</v>
      </c>
      <c r="K1293" s="72">
        <v>6739994</v>
      </c>
      <c r="L1293" s="72"/>
      <c r="M1293" s="72"/>
      <c r="N1293" s="68">
        <v>72686</v>
      </c>
      <c r="O1293" s="68">
        <v>72686</v>
      </c>
      <c r="P1293" s="68">
        <v>72686</v>
      </c>
      <c r="Q1293" s="68">
        <v>72686</v>
      </c>
      <c r="R1293" s="72" t="s">
        <v>6129</v>
      </c>
      <c r="S1293" s="72" t="s">
        <v>3058</v>
      </c>
      <c r="T1293" s="70">
        <f>IF(Exts[cTB52]=DATE(2099,1,1), 0, IF(Exts[minV]&gt;52, 1, 2))</f>
        <v>0</v>
      </c>
      <c r="U1293" s="69">
        <f t="shared" si="40"/>
        <v>0</v>
      </c>
      <c r="V1293" s="69">
        <f>IF(Exts[cTB60]=DATE(2099,1,1), 0, IF(Exts[minV]&gt;60.9, 1, 2))</f>
        <v>0</v>
      </c>
      <c r="W1293" s="70">
        <f>IF(Exts[cTB61-67]=DATE(2099,1,1), 0, IF(Exts[minV]&gt;67.9, 1, 2))</f>
        <v>0</v>
      </c>
      <c r="X1293" s="70">
        <f>IF( OR( Exts[cTB68]=DATE(2099,1,1), Exts[Mext]=0 ), 0, IF( OR( Exts[maxV]&lt;68, Exts[minV]&gt;68 ), 2, 3)  )</f>
        <v>0</v>
      </c>
      <c r="Y1293" s="71">
        <f>IF(SUBTOTAL(3,Exts[avgusers]),Exts[avgusers],0)</f>
        <v>0</v>
      </c>
      <c r="Z1293" s="69">
        <f ca="1">IF(SUBTOTAL(3,Exts[CurVersion]),TODAY()-Exts[CurVersion],0)</f>
        <v>2477</v>
      </c>
      <c r="AA1293" s="69">
        <f>IF(Exts[cTB52]=DATE(2099,1,1), 0, Exts[cTB52]-$AA$6)</f>
        <v>0</v>
      </c>
      <c r="AB1293" s="69">
        <f>IF(Exts[[#This Row],[cTB60]]=DATE(2099,1,1), 0, Exts[[#This Row],[cTB60]]-$AA$7)</f>
        <v>0</v>
      </c>
      <c r="AC1293" s="69">
        <f>IF(Exts[[#This Row],[cTB68]]=DATE(2099,1,1), 0, Exts[[#This Row],[cTB68]]-$AA$8)</f>
        <v>0</v>
      </c>
      <c r="AD1293" s="70">
        <f t="shared" si="41"/>
        <v>1275</v>
      </c>
      <c r="AE1293" s="70"/>
      <c r="AF1293" s="70">
        <f>IF(Exts[[#This Row],[OID]], INDEX( Exts[], MATCH(Exts[[#This Row],[OID]],Exts[ID],0), MATCH("avgusers", Exts[#Headers],0) )+1, Exts[[#This Row],[avgusers]])</f>
        <v>0</v>
      </c>
      <c r="AG1293" s="70"/>
      <c r="AH1293" s="70"/>
      <c r="AI1293" s="70"/>
    </row>
    <row r="1294" spans="1:35" x14ac:dyDescent="0.35">
      <c r="A1294" s="72">
        <v>412888</v>
      </c>
      <c r="B1294" s="72" t="s">
        <v>1798</v>
      </c>
      <c r="C1294" s="72">
        <v>0</v>
      </c>
      <c r="D1294" s="72">
        <v>26</v>
      </c>
      <c r="E1294" s="68">
        <v>41273</v>
      </c>
      <c r="F1294" s="72">
        <v>1</v>
      </c>
      <c r="G1294" s="72">
        <v>31</v>
      </c>
      <c r="H1294" s="72">
        <v>0</v>
      </c>
      <c r="I1294" s="72">
        <v>1</v>
      </c>
      <c r="J1294" s="72" t="s">
        <v>1799</v>
      </c>
      <c r="K1294" s="72">
        <v>6779256</v>
      </c>
      <c r="L1294" s="72"/>
      <c r="M1294" s="72"/>
      <c r="N1294" s="68">
        <v>72686</v>
      </c>
      <c r="O1294" s="68">
        <v>72686</v>
      </c>
      <c r="P1294" s="68">
        <v>72686</v>
      </c>
      <c r="Q1294" s="68">
        <v>72686</v>
      </c>
      <c r="R1294" s="72" t="s">
        <v>6137</v>
      </c>
      <c r="S1294" s="72" t="s">
        <v>3058</v>
      </c>
      <c r="T1294" s="70">
        <f>IF(Exts[cTB52]=DATE(2099,1,1), 0, IF(Exts[minV]&gt;52, 1, 2))</f>
        <v>0</v>
      </c>
      <c r="U1294" s="69">
        <f t="shared" si="40"/>
        <v>0</v>
      </c>
      <c r="V1294" s="69">
        <f>IF(Exts[cTB60]=DATE(2099,1,1), 0, IF(Exts[minV]&gt;60.9, 1, 2))</f>
        <v>0</v>
      </c>
      <c r="W1294" s="70">
        <f>IF(Exts[cTB61-67]=DATE(2099,1,1), 0, IF(Exts[minV]&gt;67.9, 1, 2))</f>
        <v>0</v>
      </c>
      <c r="X1294" s="70">
        <f>IF( OR( Exts[cTB68]=DATE(2099,1,1), Exts[Mext]=0 ), 0, IF( OR( Exts[maxV]&lt;68, Exts[minV]&gt;68 ), 2, 3)  )</f>
        <v>0</v>
      </c>
      <c r="Y1294" s="71">
        <f>IF(SUBTOTAL(3,Exts[avgusers]),Exts[avgusers],0)</f>
        <v>0</v>
      </c>
      <c r="Z1294" s="69">
        <f ca="1">IF(SUBTOTAL(3,Exts[CurVersion]),TODAY()-Exts[CurVersion],0)</f>
        <v>2452</v>
      </c>
      <c r="AA1294" s="69">
        <f>IF(Exts[cTB52]=DATE(2099,1,1), 0, Exts[cTB52]-$AA$6)</f>
        <v>0</v>
      </c>
      <c r="AB1294" s="69">
        <f>IF(Exts[[#This Row],[cTB60]]=DATE(2099,1,1), 0, Exts[[#This Row],[cTB60]]-$AA$7)</f>
        <v>0</v>
      </c>
      <c r="AC1294" s="69">
        <f>IF(Exts[[#This Row],[cTB68]]=DATE(2099,1,1), 0, Exts[[#This Row],[cTB68]]-$AA$8)</f>
        <v>0</v>
      </c>
      <c r="AD1294" s="70">
        <f t="shared" si="41"/>
        <v>1276</v>
      </c>
      <c r="AE1294" s="70"/>
      <c r="AF1294" s="70">
        <f>IF(Exts[[#This Row],[OID]], INDEX( Exts[], MATCH(Exts[[#This Row],[OID]],Exts[ID],0), MATCH("avgusers", Exts[#Headers],0) )+1, Exts[[#This Row],[avgusers]])</f>
        <v>0</v>
      </c>
      <c r="AG1294" s="70"/>
      <c r="AH1294" s="70"/>
      <c r="AI1294" s="70"/>
    </row>
    <row r="1295" spans="1:35" x14ac:dyDescent="0.35">
      <c r="A1295" s="72">
        <v>417038</v>
      </c>
      <c r="B1295" s="72" t="s">
        <v>2177</v>
      </c>
      <c r="C1295" s="72">
        <v>0</v>
      </c>
      <c r="D1295" s="72">
        <v>22</v>
      </c>
      <c r="E1295" s="68">
        <v>41656</v>
      </c>
      <c r="F1295" s="72">
        <v>13</v>
      </c>
      <c r="G1295" s="72">
        <v>26</v>
      </c>
      <c r="H1295" s="72">
        <v>0</v>
      </c>
      <c r="I1295" s="72">
        <v>1</v>
      </c>
      <c r="J1295" s="72" t="s">
        <v>1476</v>
      </c>
      <c r="K1295" s="72">
        <v>5014184</v>
      </c>
      <c r="L1295" s="72"/>
      <c r="M1295" s="72"/>
      <c r="N1295" s="68">
        <v>72686</v>
      </c>
      <c r="O1295" s="68">
        <v>72686</v>
      </c>
      <c r="P1295" s="68">
        <v>72686</v>
      </c>
      <c r="Q1295" s="68">
        <v>72686</v>
      </c>
      <c r="R1295" s="72" t="s">
        <v>6147</v>
      </c>
      <c r="S1295" s="72" t="s">
        <v>6797</v>
      </c>
      <c r="T1295" s="70">
        <f>IF(Exts[cTB52]=DATE(2099,1,1), 0, IF(Exts[minV]&gt;52, 1, 2))</f>
        <v>0</v>
      </c>
      <c r="U1295" s="69">
        <f t="shared" si="40"/>
        <v>0</v>
      </c>
      <c r="V1295" s="69">
        <f>IF(Exts[cTB60]=DATE(2099,1,1), 0, IF(Exts[minV]&gt;60.9, 1, 2))</f>
        <v>0</v>
      </c>
      <c r="W1295" s="70">
        <f>IF(Exts[cTB61-67]=DATE(2099,1,1), 0, IF(Exts[minV]&gt;67.9, 1, 2))</f>
        <v>0</v>
      </c>
      <c r="X1295" s="70">
        <f>IF( OR( Exts[cTB68]=DATE(2099,1,1), Exts[Mext]=0 ), 0, IF( OR( Exts[maxV]&lt;68, Exts[minV]&gt;68 ), 2, 3)  )</f>
        <v>0</v>
      </c>
      <c r="Y1295" s="71">
        <f>IF(SUBTOTAL(3,Exts[avgusers]),Exts[avgusers],0)</f>
        <v>0</v>
      </c>
      <c r="Z1295" s="69">
        <f ca="1">IF(SUBTOTAL(3,Exts[CurVersion]),TODAY()-Exts[CurVersion],0)</f>
        <v>2069</v>
      </c>
      <c r="AA1295" s="69">
        <f>IF(Exts[cTB52]=DATE(2099,1,1), 0, Exts[cTB52]-$AA$6)</f>
        <v>0</v>
      </c>
      <c r="AB1295" s="69">
        <f>IF(Exts[[#This Row],[cTB60]]=DATE(2099,1,1), 0, Exts[[#This Row],[cTB60]]-$AA$7)</f>
        <v>0</v>
      </c>
      <c r="AC1295" s="69">
        <f>IF(Exts[[#This Row],[cTB68]]=DATE(2099,1,1), 0, Exts[[#This Row],[cTB68]]-$AA$8)</f>
        <v>0</v>
      </c>
      <c r="AD1295" s="70">
        <f t="shared" si="41"/>
        <v>1277</v>
      </c>
      <c r="AE1295" s="70"/>
      <c r="AF1295" s="70">
        <f>IF(Exts[[#This Row],[OID]], INDEX( Exts[], MATCH(Exts[[#This Row],[OID]],Exts[ID],0), MATCH("avgusers", Exts[#Headers],0) )+1, Exts[[#This Row],[avgusers]])</f>
        <v>0</v>
      </c>
      <c r="AG1295" s="70"/>
      <c r="AH1295" s="70"/>
      <c r="AI1295" s="70"/>
    </row>
    <row r="1296" spans="1:35" x14ac:dyDescent="0.35">
      <c r="A1296" s="72">
        <v>423724</v>
      </c>
      <c r="B1296" s="72" t="s">
        <v>1743</v>
      </c>
      <c r="C1296" s="72">
        <v>0</v>
      </c>
      <c r="D1296" s="72">
        <v>30</v>
      </c>
      <c r="E1296" s="68">
        <v>41332</v>
      </c>
      <c r="F1296" s="72">
        <v>1</v>
      </c>
      <c r="G1296" s="72">
        <v>9</v>
      </c>
      <c r="H1296" s="72">
        <v>0</v>
      </c>
      <c r="I1296" s="72">
        <v>1</v>
      </c>
      <c r="J1296" s="72" t="s">
        <v>1744</v>
      </c>
      <c r="K1296" s="72">
        <v>5777426</v>
      </c>
      <c r="L1296" s="72"/>
      <c r="M1296" s="72"/>
      <c r="N1296" s="68">
        <v>72686</v>
      </c>
      <c r="O1296" s="68">
        <v>72686</v>
      </c>
      <c r="P1296" s="68">
        <v>72686</v>
      </c>
      <c r="Q1296" s="68">
        <v>72686</v>
      </c>
      <c r="R1296" s="72" t="s">
        <v>6158</v>
      </c>
      <c r="S1296" s="72" t="s">
        <v>3058</v>
      </c>
      <c r="T1296" s="70">
        <f>IF(Exts[cTB52]=DATE(2099,1,1), 0, IF(Exts[minV]&gt;52, 1, 2))</f>
        <v>0</v>
      </c>
      <c r="U1296" s="69">
        <f t="shared" si="40"/>
        <v>0</v>
      </c>
      <c r="V1296" s="69">
        <f>IF(Exts[cTB60]=DATE(2099,1,1), 0, IF(Exts[minV]&gt;60.9, 1, 2))</f>
        <v>0</v>
      </c>
      <c r="W1296" s="70">
        <f>IF(Exts[cTB61-67]=DATE(2099,1,1), 0, IF(Exts[minV]&gt;67.9, 1, 2))</f>
        <v>0</v>
      </c>
      <c r="X1296" s="70">
        <f>IF( OR( Exts[cTB68]=DATE(2099,1,1), Exts[Mext]=0 ), 0, IF( OR( Exts[maxV]&lt;68, Exts[minV]&gt;68 ), 2, 3)  )</f>
        <v>0</v>
      </c>
      <c r="Y1296" s="71">
        <f>IF(SUBTOTAL(3,Exts[avgusers]),Exts[avgusers],0)</f>
        <v>0</v>
      </c>
      <c r="Z1296" s="69">
        <f ca="1">IF(SUBTOTAL(3,Exts[CurVersion]),TODAY()-Exts[CurVersion],0)</f>
        <v>2393</v>
      </c>
      <c r="AA1296" s="69">
        <f>IF(Exts[cTB52]=DATE(2099,1,1), 0, Exts[cTB52]-$AA$6)</f>
        <v>0</v>
      </c>
      <c r="AB1296" s="69">
        <f>IF(Exts[[#This Row],[cTB60]]=DATE(2099,1,1), 0, Exts[[#This Row],[cTB60]]-$AA$7)</f>
        <v>0</v>
      </c>
      <c r="AC1296" s="69">
        <f>IF(Exts[[#This Row],[cTB68]]=DATE(2099,1,1), 0, Exts[[#This Row],[cTB68]]-$AA$8)</f>
        <v>0</v>
      </c>
      <c r="AD1296" s="70">
        <f t="shared" si="41"/>
        <v>1278</v>
      </c>
      <c r="AE1296" s="70"/>
      <c r="AF1296" s="70">
        <f>IF(Exts[[#This Row],[OID]], INDEX( Exts[], MATCH(Exts[[#This Row],[OID]],Exts[ID],0), MATCH("avgusers", Exts[#Headers],0) )+1, Exts[[#This Row],[avgusers]])</f>
        <v>0</v>
      </c>
      <c r="AG1296" s="70"/>
      <c r="AH1296" s="70"/>
      <c r="AI1296" s="70"/>
    </row>
    <row r="1297" spans="1:35" x14ac:dyDescent="0.35">
      <c r="A1297" s="72">
        <v>427888</v>
      </c>
      <c r="B1297" s="72" t="s">
        <v>757</v>
      </c>
      <c r="C1297" s="72">
        <v>0</v>
      </c>
      <c r="D1297" s="72">
        <v>75</v>
      </c>
      <c r="E1297" s="68">
        <v>42299</v>
      </c>
      <c r="F1297" s="72">
        <v>5</v>
      </c>
      <c r="G1297" s="72">
        <v>45</v>
      </c>
      <c r="H1297" s="72">
        <v>0</v>
      </c>
      <c r="I1297" s="72">
        <v>1</v>
      </c>
      <c r="J1297" s="72" t="s">
        <v>269</v>
      </c>
      <c r="K1297" s="72">
        <v>3208269</v>
      </c>
      <c r="L1297" s="72"/>
      <c r="M1297" s="72"/>
      <c r="N1297" s="68">
        <v>72686</v>
      </c>
      <c r="O1297" s="68">
        <v>72686</v>
      </c>
      <c r="P1297" s="68">
        <v>72686</v>
      </c>
      <c r="Q1297" s="68">
        <v>72686</v>
      </c>
      <c r="R1297" s="72" t="s">
        <v>6169</v>
      </c>
      <c r="S1297" s="72" t="s">
        <v>3058</v>
      </c>
      <c r="T1297" s="70">
        <f>IF(Exts[cTB52]=DATE(2099,1,1), 0, IF(Exts[minV]&gt;52, 1, 2))</f>
        <v>0</v>
      </c>
      <c r="U1297" s="69">
        <f t="shared" si="40"/>
        <v>0</v>
      </c>
      <c r="V1297" s="69">
        <f>IF(Exts[cTB60]=DATE(2099,1,1), 0, IF(Exts[minV]&gt;60.9, 1, 2))</f>
        <v>0</v>
      </c>
      <c r="W1297" s="70">
        <f>IF(Exts[cTB61-67]=DATE(2099,1,1), 0, IF(Exts[minV]&gt;67.9, 1, 2))</f>
        <v>0</v>
      </c>
      <c r="X1297" s="70">
        <f>IF( OR( Exts[cTB68]=DATE(2099,1,1), Exts[Mext]=0 ), 0, IF( OR( Exts[maxV]&lt;68, Exts[minV]&gt;68 ), 2, 3)  )</f>
        <v>0</v>
      </c>
      <c r="Y1297" s="71">
        <f>IF(SUBTOTAL(3,Exts[avgusers]),Exts[avgusers],0)</f>
        <v>0</v>
      </c>
      <c r="Z1297" s="69">
        <f ca="1">IF(SUBTOTAL(3,Exts[CurVersion]),TODAY()-Exts[CurVersion],0)</f>
        <v>1426</v>
      </c>
      <c r="AA1297" s="69">
        <f>IF(Exts[cTB52]=DATE(2099,1,1), 0, Exts[cTB52]-$AA$6)</f>
        <v>0</v>
      </c>
      <c r="AB1297" s="69">
        <f>IF(Exts[[#This Row],[cTB60]]=DATE(2099,1,1), 0, Exts[[#This Row],[cTB60]]-$AA$7)</f>
        <v>0</v>
      </c>
      <c r="AC1297" s="69">
        <f>IF(Exts[[#This Row],[cTB68]]=DATE(2099,1,1), 0, Exts[[#This Row],[cTB68]]-$AA$8)</f>
        <v>0</v>
      </c>
      <c r="AD1297" s="70">
        <f t="shared" si="41"/>
        <v>1279</v>
      </c>
      <c r="AE1297" s="70"/>
      <c r="AF1297" s="70">
        <f>IF(Exts[[#This Row],[OID]], INDEX( Exts[], MATCH(Exts[[#This Row],[OID]],Exts[ID],0), MATCH("avgusers", Exts[#Headers],0) )+1, Exts[[#This Row],[avgusers]])</f>
        <v>0</v>
      </c>
      <c r="AG1297" s="70"/>
      <c r="AH1297" s="70"/>
      <c r="AI1297" s="70"/>
    </row>
    <row r="1298" spans="1:35" x14ac:dyDescent="0.35">
      <c r="A1298" s="72">
        <v>429374</v>
      </c>
      <c r="B1298" s="72" t="s">
        <v>2129</v>
      </c>
      <c r="C1298" s="72">
        <v>0</v>
      </c>
      <c r="D1298" s="72">
        <v>22</v>
      </c>
      <c r="E1298" s="68">
        <v>41366</v>
      </c>
      <c r="F1298" s="72">
        <v>10</v>
      </c>
      <c r="G1298" s="72">
        <v>31</v>
      </c>
      <c r="H1298" s="72">
        <v>0</v>
      </c>
      <c r="I1298" s="72">
        <v>1</v>
      </c>
      <c r="J1298" s="72" t="s">
        <v>2130</v>
      </c>
      <c r="K1298" s="72">
        <v>9777258</v>
      </c>
      <c r="L1298" s="72"/>
      <c r="M1298" s="72"/>
      <c r="N1298" s="68">
        <v>72686</v>
      </c>
      <c r="O1298" s="68">
        <v>72686</v>
      </c>
      <c r="P1298" s="68">
        <v>72686</v>
      </c>
      <c r="Q1298" s="68">
        <v>72686</v>
      </c>
      <c r="R1298" s="72" t="s">
        <v>6171</v>
      </c>
      <c r="S1298" s="72" t="s">
        <v>3058</v>
      </c>
      <c r="T1298" s="70">
        <f>IF(Exts[cTB52]=DATE(2099,1,1), 0, IF(Exts[minV]&gt;52, 1, 2))</f>
        <v>0</v>
      </c>
      <c r="U1298" s="69">
        <f t="shared" si="40"/>
        <v>0</v>
      </c>
      <c r="V1298" s="69">
        <f>IF(Exts[cTB60]=DATE(2099,1,1), 0, IF(Exts[minV]&gt;60.9, 1, 2))</f>
        <v>0</v>
      </c>
      <c r="W1298" s="70">
        <f>IF(Exts[cTB61-67]=DATE(2099,1,1), 0, IF(Exts[minV]&gt;67.9, 1, 2))</f>
        <v>0</v>
      </c>
      <c r="X1298" s="70">
        <f>IF( OR( Exts[cTB68]=DATE(2099,1,1), Exts[Mext]=0 ), 0, IF( OR( Exts[maxV]&lt;68, Exts[minV]&gt;68 ), 2, 3)  )</f>
        <v>0</v>
      </c>
      <c r="Y1298" s="71">
        <f>IF(SUBTOTAL(3,Exts[avgusers]),Exts[avgusers],0)</f>
        <v>0</v>
      </c>
      <c r="Z1298" s="69">
        <f ca="1">IF(SUBTOTAL(3,Exts[CurVersion]),TODAY()-Exts[CurVersion],0)</f>
        <v>2359</v>
      </c>
      <c r="AA1298" s="69">
        <f>IF(Exts[cTB52]=DATE(2099,1,1), 0, Exts[cTB52]-$AA$6)</f>
        <v>0</v>
      </c>
      <c r="AB1298" s="69">
        <f>IF(Exts[[#This Row],[cTB60]]=DATE(2099,1,1), 0, Exts[[#This Row],[cTB60]]-$AA$7)</f>
        <v>0</v>
      </c>
      <c r="AC1298" s="69">
        <f>IF(Exts[[#This Row],[cTB68]]=DATE(2099,1,1), 0, Exts[[#This Row],[cTB68]]-$AA$8)</f>
        <v>0</v>
      </c>
      <c r="AD1298" s="70">
        <f t="shared" si="41"/>
        <v>1280</v>
      </c>
      <c r="AE1298" s="70"/>
      <c r="AF1298" s="70">
        <f>IF(Exts[[#This Row],[OID]], INDEX( Exts[], MATCH(Exts[[#This Row],[OID]],Exts[ID],0), MATCH("avgusers", Exts[#Headers],0) )+1, Exts[[#This Row],[avgusers]])</f>
        <v>0</v>
      </c>
      <c r="AG1298" s="70"/>
      <c r="AH1298" s="70"/>
      <c r="AI1298" s="70"/>
    </row>
    <row r="1299" spans="1:35" x14ac:dyDescent="0.35">
      <c r="A1299" s="72">
        <v>431538</v>
      </c>
      <c r="B1299" s="72" t="s">
        <v>1774</v>
      </c>
      <c r="C1299" s="72">
        <v>0</v>
      </c>
      <c r="D1299" s="72">
        <v>27</v>
      </c>
      <c r="E1299" s="68">
        <v>41704</v>
      </c>
      <c r="F1299" s="72">
        <v>3</v>
      </c>
      <c r="G1299" s="72">
        <v>31</v>
      </c>
      <c r="H1299" s="72">
        <v>0</v>
      </c>
      <c r="I1299" s="72">
        <v>1</v>
      </c>
      <c r="J1299" s="72" t="s">
        <v>1775</v>
      </c>
      <c r="K1299" s="72">
        <v>5198037</v>
      </c>
      <c r="L1299" s="72"/>
      <c r="M1299" s="72"/>
      <c r="N1299" s="68">
        <v>72686</v>
      </c>
      <c r="O1299" s="68">
        <v>72686</v>
      </c>
      <c r="P1299" s="68">
        <v>72686</v>
      </c>
      <c r="Q1299" s="68">
        <v>72686</v>
      </c>
      <c r="R1299" s="72" t="s">
        <v>6176</v>
      </c>
      <c r="S1299" s="72" t="s">
        <v>3058</v>
      </c>
      <c r="T1299" s="70">
        <f>IF(Exts[cTB52]=DATE(2099,1,1), 0, IF(Exts[minV]&gt;52, 1, 2))</f>
        <v>0</v>
      </c>
      <c r="U1299" s="69">
        <f t="shared" si="40"/>
        <v>0</v>
      </c>
      <c r="V1299" s="69">
        <f>IF(Exts[cTB60]=DATE(2099,1,1), 0, IF(Exts[minV]&gt;60.9, 1, 2))</f>
        <v>0</v>
      </c>
      <c r="W1299" s="70">
        <f>IF(Exts[cTB61-67]=DATE(2099,1,1), 0, IF(Exts[minV]&gt;67.9, 1, 2))</f>
        <v>0</v>
      </c>
      <c r="X1299" s="70">
        <f>IF( OR( Exts[cTB68]=DATE(2099,1,1), Exts[Mext]=0 ), 0, IF( OR( Exts[maxV]&lt;68, Exts[minV]&gt;68 ), 2, 3)  )</f>
        <v>0</v>
      </c>
      <c r="Y1299" s="71">
        <f>IF(SUBTOTAL(3,Exts[avgusers]),Exts[avgusers],0)</f>
        <v>0</v>
      </c>
      <c r="Z1299" s="69">
        <f ca="1">IF(SUBTOTAL(3,Exts[CurVersion]),TODAY()-Exts[CurVersion],0)</f>
        <v>2021</v>
      </c>
      <c r="AA1299" s="69">
        <f>IF(Exts[cTB52]=DATE(2099,1,1), 0, Exts[cTB52]-$AA$6)</f>
        <v>0</v>
      </c>
      <c r="AB1299" s="69">
        <f>IF(Exts[[#This Row],[cTB60]]=DATE(2099,1,1), 0, Exts[[#This Row],[cTB60]]-$AA$7)</f>
        <v>0</v>
      </c>
      <c r="AC1299" s="69">
        <f>IF(Exts[[#This Row],[cTB68]]=DATE(2099,1,1), 0, Exts[[#This Row],[cTB68]]-$AA$8)</f>
        <v>0</v>
      </c>
      <c r="AD1299" s="70">
        <f t="shared" si="41"/>
        <v>1281</v>
      </c>
      <c r="AE1299" s="70"/>
      <c r="AF1299" s="70">
        <f>IF(Exts[[#This Row],[OID]], INDEX( Exts[], MATCH(Exts[[#This Row],[OID]],Exts[ID],0), MATCH("avgusers", Exts[#Headers],0) )+1, Exts[[#This Row],[avgusers]])</f>
        <v>0</v>
      </c>
      <c r="AG1299" s="70"/>
      <c r="AH1299" s="70"/>
      <c r="AI1299" s="70"/>
    </row>
    <row r="1300" spans="1:35" x14ac:dyDescent="0.35">
      <c r="A1300" s="72">
        <v>448438</v>
      </c>
      <c r="B1300" s="72" t="s">
        <v>2078</v>
      </c>
      <c r="C1300" s="72">
        <v>0</v>
      </c>
      <c r="D1300" s="72">
        <v>21</v>
      </c>
      <c r="E1300" s="68">
        <v>41960</v>
      </c>
      <c r="F1300" s="72">
        <v>17</v>
      </c>
      <c r="G1300" s="72">
        <v>17</v>
      </c>
      <c r="H1300" s="72">
        <v>0</v>
      </c>
      <c r="I1300" s="72">
        <v>1</v>
      </c>
      <c r="J1300" s="72" t="s">
        <v>2079</v>
      </c>
      <c r="K1300" s="72">
        <v>10061602</v>
      </c>
      <c r="L1300" s="72"/>
      <c r="M1300" s="72"/>
      <c r="N1300" s="68">
        <v>72686</v>
      </c>
      <c r="O1300" s="68">
        <v>72686</v>
      </c>
      <c r="P1300" s="68">
        <v>72686</v>
      </c>
      <c r="Q1300" s="68">
        <v>72686</v>
      </c>
      <c r="R1300" s="72" t="s">
        <v>6198</v>
      </c>
      <c r="S1300" s="72" t="s">
        <v>3058</v>
      </c>
      <c r="T1300" s="70">
        <f>IF(Exts[cTB52]=DATE(2099,1,1), 0, IF(Exts[minV]&gt;52, 1, 2))</f>
        <v>0</v>
      </c>
      <c r="U1300" s="69">
        <f t="shared" ref="U1300:U1359" si="42">IF(AND($F1300&lt;=58,$G1300&gt;=58),1,0)</f>
        <v>0</v>
      </c>
      <c r="V1300" s="69">
        <f>IF(Exts[cTB60]=DATE(2099,1,1), 0, IF(Exts[minV]&gt;60.9, 1, 2))</f>
        <v>0</v>
      </c>
      <c r="W1300" s="70">
        <f>IF(Exts[cTB61-67]=DATE(2099,1,1), 0, IF(Exts[minV]&gt;67.9, 1, 2))</f>
        <v>0</v>
      </c>
      <c r="X1300" s="70">
        <f>IF( OR( Exts[cTB68]=DATE(2099,1,1), Exts[Mext]=0 ), 0, IF( OR( Exts[maxV]&lt;68, Exts[minV]&gt;68 ), 2, 3)  )</f>
        <v>0</v>
      </c>
      <c r="Y1300" s="71">
        <f>IF(SUBTOTAL(3,Exts[avgusers]),Exts[avgusers],0)</f>
        <v>0</v>
      </c>
      <c r="Z1300" s="69">
        <f ca="1">IF(SUBTOTAL(3,Exts[CurVersion]),TODAY()-Exts[CurVersion],0)</f>
        <v>1765</v>
      </c>
      <c r="AA1300" s="69">
        <f>IF(Exts[cTB52]=DATE(2099,1,1), 0, Exts[cTB52]-$AA$6)</f>
        <v>0</v>
      </c>
      <c r="AB1300" s="69">
        <f>IF(Exts[[#This Row],[cTB60]]=DATE(2099,1,1), 0, Exts[[#This Row],[cTB60]]-$AA$7)</f>
        <v>0</v>
      </c>
      <c r="AC1300" s="69">
        <f>IF(Exts[[#This Row],[cTB68]]=DATE(2099,1,1), 0, Exts[[#This Row],[cTB68]]-$AA$8)</f>
        <v>0</v>
      </c>
      <c r="AD1300" s="70">
        <f t="shared" ref="AD1300:AD1359" si="43">ROW()-18</f>
        <v>1282</v>
      </c>
      <c r="AE1300" s="70"/>
      <c r="AF1300" s="70">
        <f>IF(Exts[[#This Row],[OID]], INDEX( Exts[], MATCH(Exts[[#This Row],[OID]],Exts[ID],0), MATCH("avgusers", Exts[#Headers],0) )+1, Exts[[#This Row],[avgusers]])</f>
        <v>0</v>
      </c>
      <c r="AG1300" s="70"/>
      <c r="AH1300" s="70"/>
      <c r="AI1300" s="70"/>
    </row>
    <row r="1301" spans="1:35" x14ac:dyDescent="0.35">
      <c r="A1301" s="72">
        <v>454700</v>
      </c>
      <c r="B1301" s="72" t="s">
        <v>1792</v>
      </c>
      <c r="C1301" s="72">
        <v>0</v>
      </c>
      <c r="D1301" s="72">
        <v>26</v>
      </c>
      <c r="E1301" s="68">
        <v>42800</v>
      </c>
      <c r="F1301" s="72">
        <v>3</v>
      </c>
      <c r="G1301" s="72">
        <v>45</v>
      </c>
      <c r="H1301" s="72">
        <v>0</v>
      </c>
      <c r="I1301" s="72">
        <v>1</v>
      </c>
      <c r="J1301" s="72" t="s">
        <v>338</v>
      </c>
      <c r="K1301" s="72">
        <v>2846</v>
      </c>
      <c r="L1301" s="72"/>
      <c r="M1301" s="72"/>
      <c r="N1301" s="68">
        <v>72686</v>
      </c>
      <c r="O1301" s="68">
        <v>72686</v>
      </c>
      <c r="P1301" s="68">
        <v>72686</v>
      </c>
      <c r="Q1301" s="68">
        <v>72686</v>
      </c>
      <c r="R1301" s="72" t="s">
        <v>6209</v>
      </c>
      <c r="S1301" s="72" t="s">
        <v>3058</v>
      </c>
      <c r="T1301" s="70">
        <f>IF(Exts[cTB52]=DATE(2099,1,1), 0, IF(Exts[minV]&gt;52, 1, 2))</f>
        <v>0</v>
      </c>
      <c r="U1301" s="69">
        <f t="shared" si="42"/>
        <v>0</v>
      </c>
      <c r="V1301" s="69">
        <f>IF(Exts[cTB60]=DATE(2099,1,1), 0, IF(Exts[minV]&gt;60.9, 1, 2))</f>
        <v>0</v>
      </c>
      <c r="W1301" s="70">
        <f>IF(Exts[cTB61-67]=DATE(2099,1,1), 0, IF(Exts[minV]&gt;67.9, 1, 2))</f>
        <v>0</v>
      </c>
      <c r="X1301" s="70">
        <f>IF( OR( Exts[cTB68]=DATE(2099,1,1), Exts[Mext]=0 ), 0, IF( OR( Exts[maxV]&lt;68, Exts[minV]&gt;68 ), 2, 3)  )</f>
        <v>0</v>
      </c>
      <c r="Y1301" s="71">
        <f>IF(SUBTOTAL(3,Exts[avgusers]),Exts[avgusers],0)</f>
        <v>0</v>
      </c>
      <c r="Z1301" s="69">
        <f ca="1">IF(SUBTOTAL(3,Exts[CurVersion]),TODAY()-Exts[CurVersion],0)</f>
        <v>925</v>
      </c>
      <c r="AA1301" s="69">
        <f>IF(Exts[cTB52]=DATE(2099,1,1), 0, Exts[cTB52]-$AA$6)</f>
        <v>0</v>
      </c>
      <c r="AB1301" s="69">
        <f>IF(Exts[[#This Row],[cTB60]]=DATE(2099,1,1), 0, Exts[[#This Row],[cTB60]]-$AA$7)</f>
        <v>0</v>
      </c>
      <c r="AC1301" s="69">
        <f>IF(Exts[[#This Row],[cTB68]]=DATE(2099,1,1), 0, Exts[[#This Row],[cTB68]]-$AA$8)</f>
        <v>0</v>
      </c>
      <c r="AD1301" s="70">
        <f t="shared" si="43"/>
        <v>1283</v>
      </c>
      <c r="AE1301" s="70"/>
      <c r="AF1301" s="70">
        <f>IF(Exts[[#This Row],[OID]], INDEX( Exts[], MATCH(Exts[[#This Row],[OID]],Exts[ID],0), MATCH("avgusers", Exts[#Headers],0) )+1, Exts[[#This Row],[avgusers]])</f>
        <v>0</v>
      </c>
      <c r="AG1301" s="70"/>
      <c r="AH1301" s="70"/>
      <c r="AI1301" s="70"/>
    </row>
    <row r="1302" spans="1:35" x14ac:dyDescent="0.35">
      <c r="A1302" s="72">
        <v>458822</v>
      </c>
      <c r="B1302" s="72" t="s">
        <v>2172</v>
      </c>
      <c r="C1302" s="72">
        <v>0</v>
      </c>
      <c r="D1302" s="72">
        <v>22</v>
      </c>
      <c r="E1302" s="68">
        <v>41502</v>
      </c>
      <c r="F1302" s="72">
        <v>17</v>
      </c>
      <c r="G1302" s="72">
        <v>45</v>
      </c>
      <c r="H1302" s="72">
        <v>0</v>
      </c>
      <c r="I1302" s="72">
        <v>1</v>
      </c>
      <c r="J1302" s="72" t="s">
        <v>2246</v>
      </c>
      <c r="K1302" s="72">
        <v>6369343</v>
      </c>
      <c r="L1302" s="72"/>
      <c r="M1302" s="72"/>
      <c r="N1302" s="68">
        <v>72686</v>
      </c>
      <c r="O1302" s="68">
        <v>72686</v>
      </c>
      <c r="P1302" s="68">
        <v>72686</v>
      </c>
      <c r="Q1302" s="68">
        <v>72686</v>
      </c>
      <c r="R1302" s="72" t="s">
        <v>6212</v>
      </c>
      <c r="S1302" s="72" t="s">
        <v>3058</v>
      </c>
      <c r="T1302" s="70">
        <f>IF(Exts[cTB52]=DATE(2099,1,1), 0, IF(Exts[minV]&gt;52, 1, 2))</f>
        <v>0</v>
      </c>
      <c r="U1302" s="69">
        <f t="shared" si="42"/>
        <v>0</v>
      </c>
      <c r="V1302" s="69">
        <f>IF(Exts[cTB60]=DATE(2099,1,1), 0, IF(Exts[minV]&gt;60.9, 1, 2))</f>
        <v>0</v>
      </c>
      <c r="W1302" s="70">
        <f>IF(Exts[cTB61-67]=DATE(2099,1,1), 0, IF(Exts[minV]&gt;67.9, 1, 2))</f>
        <v>0</v>
      </c>
      <c r="X1302" s="70">
        <f>IF( OR( Exts[cTB68]=DATE(2099,1,1), Exts[Mext]=0 ), 0, IF( OR( Exts[maxV]&lt;68, Exts[minV]&gt;68 ), 2, 3)  )</f>
        <v>0</v>
      </c>
      <c r="Y1302" s="71">
        <f>IF(SUBTOTAL(3,Exts[avgusers]),Exts[avgusers],0)</f>
        <v>0</v>
      </c>
      <c r="Z1302" s="69">
        <f ca="1">IF(SUBTOTAL(3,Exts[CurVersion]),TODAY()-Exts[CurVersion],0)</f>
        <v>2223</v>
      </c>
      <c r="AA1302" s="69">
        <f>IF(Exts[cTB52]=DATE(2099,1,1), 0, Exts[cTB52]-$AA$6)</f>
        <v>0</v>
      </c>
      <c r="AB1302" s="69">
        <f>IF(Exts[[#This Row],[cTB60]]=DATE(2099,1,1), 0, Exts[[#This Row],[cTB60]]-$AA$7)</f>
        <v>0</v>
      </c>
      <c r="AC1302" s="69">
        <f>IF(Exts[[#This Row],[cTB68]]=DATE(2099,1,1), 0, Exts[[#This Row],[cTB68]]-$AA$8)</f>
        <v>0</v>
      </c>
      <c r="AD1302" s="70">
        <f t="shared" si="43"/>
        <v>1284</v>
      </c>
      <c r="AE1302" s="70"/>
      <c r="AF1302" s="70">
        <f>IF(Exts[[#This Row],[OID]], INDEX( Exts[], MATCH(Exts[[#This Row],[OID]],Exts[ID],0), MATCH("avgusers", Exts[#Headers],0) )+1, Exts[[#This Row],[avgusers]])</f>
        <v>0</v>
      </c>
      <c r="AG1302" s="70"/>
      <c r="AH1302" s="70"/>
      <c r="AI1302" s="70"/>
    </row>
    <row r="1303" spans="1:35" x14ac:dyDescent="0.35">
      <c r="A1303" s="72">
        <v>460209</v>
      </c>
      <c r="B1303" s="72" t="s">
        <v>2081</v>
      </c>
      <c r="C1303" s="72">
        <v>0</v>
      </c>
      <c r="D1303" s="72">
        <v>21</v>
      </c>
      <c r="E1303" s="68">
        <v>41530</v>
      </c>
      <c r="F1303" s="72">
        <v>12</v>
      </c>
      <c r="G1303" s="72">
        <v>31</v>
      </c>
      <c r="H1303" s="72">
        <v>0</v>
      </c>
      <c r="I1303" s="72">
        <v>1</v>
      </c>
      <c r="J1303" s="72" t="s">
        <v>2082</v>
      </c>
      <c r="K1303" s="72">
        <v>10164246</v>
      </c>
      <c r="L1303" s="72"/>
      <c r="M1303" s="72"/>
      <c r="N1303" s="68">
        <v>72686</v>
      </c>
      <c r="O1303" s="68">
        <v>72686</v>
      </c>
      <c r="P1303" s="68">
        <v>72686</v>
      </c>
      <c r="Q1303" s="68">
        <v>72686</v>
      </c>
      <c r="R1303" s="72" t="s">
        <v>6219</v>
      </c>
      <c r="S1303" s="72" t="s">
        <v>3058</v>
      </c>
      <c r="T1303" s="70">
        <f>IF(Exts[cTB52]=DATE(2099,1,1), 0, IF(Exts[minV]&gt;52, 1, 2))</f>
        <v>0</v>
      </c>
      <c r="U1303" s="69">
        <f t="shared" si="42"/>
        <v>0</v>
      </c>
      <c r="V1303" s="69">
        <f>IF(Exts[cTB60]=DATE(2099,1,1), 0, IF(Exts[minV]&gt;60.9, 1, 2))</f>
        <v>0</v>
      </c>
      <c r="W1303" s="70">
        <f>IF(Exts[cTB61-67]=DATE(2099,1,1), 0, IF(Exts[minV]&gt;67.9, 1, 2))</f>
        <v>0</v>
      </c>
      <c r="X1303" s="70">
        <f>IF( OR( Exts[cTB68]=DATE(2099,1,1), Exts[Mext]=0 ), 0, IF( OR( Exts[maxV]&lt;68, Exts[minV]&gt;68 ), 2, 3)  )</f>
        <v>0</v>
      </c>
      <c r="Y1303" s="71">
        <f>IF(SUBTOTAL(3,Exts[avgusers]),Exts[avgusers],0)</f>
        <v>0</v>
      </c>
      <c r="Z1303" s="69">
        <f ca="1">IF(SUBTOTAL(3,Exts[CurVersion]),TODAY()-Exts[CurVersion],0)</f>
        <v>2195</v>
      </c>
      <c r="AA1303" s="69">
        <f>IF(Exts[cTB52]=DATE(2099,1,1), 0, Exts[cTB52]-$AA$6)</f>
        <v>0</v>
      </c>
      <c r="AB1303" s="69">
        <f>IF(Exts[[#This Row],[cTB60]]=DATE(2099,1,1), 0, Exts[[#This Row],[cTB60]]-$AA$7)</f>
        <v>0</v>
      </c>
      <c r="AC1303" s="69">
        <f>IF(Exts[[#This Row],[cTB68]]=DATE(2099,1,1), 0, Exts[[#This Row],[cTB68]]-$AA$8)</f>
        <v>0</v>
      </c>
      <c r="AD1303" s="70">
        <f t="shared" si="43"/>
        <v>1285</v>
      </c>
      <c r="AE1303" s="70"/>
      <c r="AF1303" s="70">
        <f>IF(Exts[[#This Row],[OID]], INDEX( Exts[], MATCH(Exts[[#This Row],[OID]],Exts[ID],0), MATCH("avgusers", Exts[#Headers],0) )+1, Exts[[#This Row],[avgusers]])</f>
        <v>0</v>
      </c>
      <c r="AG1303" s="70"/>
      <c r="AH1303" s="70"/>
      <c r="AI1303" s="70"/>
    </row>
    <row r="1304" spans="1:35" x14ac:dyDescent="0.35">
      <c r="A1304" s="72">
        <v>464538</v>
      </c>
      <c r="B1304" s="72" t="s">
        <v>1776</v>
      </c>
      <c r="C1304" s="72">
        <v>0</v>
      </c>
      <c r="D1304" s="72">
        <v>27</v>
      </c>
      <c r="E1304" s="68">
        <v>41704</v>
      </c>
      <c r="F1304" s="72">
        <v>24</v>
      </c>
      <c r="G1304" s="72">
        <v>31</v>
      </c>
      <c r="H1304" s="72">
        <v>0</v>
      </c>
      <c r="I1304" s="72">
        <v>1</v>
      </c>
      <c r="J1304" s="72" t="s">
        <v>1777</v>
      </c>
      <c r="K1304" s="72">
        <v>10279690</v>
      </c>
      <c r="L1304" s="72"/>
      <c r="M1304" s="72"/>
      <c r="N1304" s="68">
        <v>72686</v>
      </c>
      <c r="O1304" s="68">
        <v>72686</v>
      </c>
      <c r="P1304" s="68">
        <v>72686</v>
      </c>
      <c r="Q1304" s="68">
        <v>72686</v>
      </c>
      <c r="R1304" s="72" t="s">
        <v>6228</v>
      </c>
      <c r="S1304" s="72" t="s">
        <v>6229</v>
      </c>
      <c r="T1304" s="70">
        <f>IF(Exts[cTB52]=DATE(2099,1,1), 0, IF(Exts[minV]&gt;52, 1, 2))</f>
        <v>0</v>
      </c>
      <c r="U1304" s="69">
        <f t="shared" si="42"/>
        <v>0</v>
      </c>
      <c r="V1304" s="69">
        <f>IF(Exts[cTB60]=DATE(2099,1,1), 0, IF(Exts[minV]&gt;60.9, 1, 2))</f>
        <v>0</v>
      </c>
      <c r="W1304" s="70">
        <f>IF(Exts[cTB61-67]=DATE(2099,1,1), 0, IF(Exts[minV]&gt;67.9, 1, 2))</f>
        <v>0</v>
      </c>
      <c r="X1304" s="70">
        <f>IF( OR( Exts[cTB68]=DATE(2099,1,1), Exts[Mext]=0 ), 0, IF( OR( Exts[maxV]&lt;68, Exts[minV]&gt;68 ), 2, 3)  )</f>
        <v>0</v>
      </c>
      <c r="Y1304" s="71">
        <f>IF(SUBTOTAL(3,Exts[avgusers]),Exts[avgusers],0)</f>
        <v>0</v>
      </c>
      <c r="Z1304" s="69">
        <f ca="1">IF(SUBTOTAL(3,Exts[CurVersion]),TODAY()-Exts[CurVersion],0)</f>
        <v>2021</v>
      </c>
      <c r="AA1304" s="69">
        <f>IF(Exts[cTB52]=DATE(2099,1,1), 0, Exts[cTB52]-$AA$6)</f>
        <v>0</v>
      </c>
      <c r="AB1304" s="69">
        <f>IF(Exts[[#This Row],[cTB60]]=DATE(2099,1,1), 0, Exts[[#This Row],[cTB60]]-$AA$7)</f>
        <v>0</v>
      </c>
      <c r="AC1304" s="69">
        <f>IF(Exts[[#This Row],[cTB68]]=DATE(2099,1,1), 0, Exts[[#This Row],[cTB68]]-$AA$8)</f>
        <v>0</v>
      </c>
      <c r="AD1304" s="70">
        <f t="shared" si="43"/>
        <v>1286</v>
      </c>
      <c r="AE1304" s="70"/>
      <c r="AF1304" s="70">
        <f>IF(Exts[[#This Row],[OID]], INDEX( Exts[], MATCH(Exts[[#This Row],[OID]],Exts[ID],0), MATCH("avgusers", Exts[#Headers],0) )+1, Exts[[#This Row],[avgusers]])</f>
        <v>0</v>
      </c>
      <c r="AG1304" s="70"/>
      <c r="AH1304" s="70"/>
      <c r="AI1304" s="70"/>
    </row>
    <row r="1305" spans="1:35" x14ac:dyDescent="0.35">
      <c r="A1305" s="72">
        <v>472298</v>
      </c>
      <c r="B1305" s="72" t="s">
        <v>2278</v>
      </c>
      <c r="C1305" s="72">
        <v>0</v>
      </c>
      <c r="D1305" s="72">
        <v>26</v>
      </c>
      <c r="E1305" s="68">
        <v>41619</v>
      </c>
      <c r="F1305" s="72">
        <v>15</v>
      </c>
      <c r="G1305" s="72">
        <v>28</v>
      </c>
      <c r="H1305" s="72">
        <v>0</v>
      </c>
      <c r="I1305" s="72">
        <v>1</v>
      </c>
      <c r="J1305" s="72" t="s">
        <v>2279</v>
      </c>
      <c r="K1305" s="72">
        <v>10362863</v>
      </c>
      <c r="L1305" s="72"/>
      <c r="M1305" s="72"/>
      <c r="N1305" s="68">
        <v>72686</v>
      </c>
      <c r="O1305" s="68">
        <v>72686</v>
      </c>
      <c r="P1305" s="68">
        <v>72686</v>
      </c>
      <c r="Q1305" s="68">
        <v>72686</v>
      </c>
      <c r="R1305" s="72" t="s">
        <v>6252</v>
      </c>
      <c r="S1305" s="72" t="s">
        <v>3058</v>
      </c>
      <c r="T1305" s="70">
        <f>IF(Exts[cTB52]=DATE(2099,1,1), 0, IF(Exts[minV]&gt;52, 1, 2))</f>
        <v>0</v>
      </c>
      <c r="U1305" s="69">
        <f t="shared" si="42"/>
        <v>0</v>
      </c>
      <c r="V1305" s="69">
        <f>IF(Exts[cTB60]=DATE(2099,1,1), 0, IF(Exts[minV]&gt;60.9, 1, 2))</f>
        <v>0</v>
      </c>
      <c r="W1305" s="70">
        <f>IF(Exts[cTB61-67]=DATE(2099,1,1), 0, IF(Exts[minV]&gt;67.9, 1, 2))</f>
        <v>0</v>
      </c>
      <c r="X1305" s="70">
        <f>IF( OR( Exts[cTB68]=DATE(2099,1,1), Exts[Mext]=0 ), 0, IF( OR( Exts[maxV]&lt;68, Exts[minV]&gt;68 ), 2, 3)  )</f>
        <v>0</v>
      </c>
      <c r="Y1305" s="71">
        <f>IF(SUBTOTAL(3,Exts[avgusers]),Exts[avgusers],0)</f>
        <v>0</v>
      </c>
      <c r="Z1305" s="69">
        <f ca="1">IF(SUBTOTAL(3,Exts[CurVersion]),TODAY()-Exts[CurVersion],0)</f>
        <v>2106</v>
      </c>
      <c r="AA1305" s="69">
        <f>IF(Exts[cTB52]=DATE(2099,1,1), 0, Exts[cTB52]-$AA$6)</f>
        <v>0</v>
      </c>
      <c r="AB1305" s="69">
        <f>IF(Exts[[#This Row],[cTB60]]=DATE(2099,1,1), 0, Exts[[#This Row],[cTB60]]-$AA$7)</f>
        <v>0</v>
      </c>
      <c r="AC1305" s="69">
        <f>IF(Exts[[#This Row],[cTB68]]=DATE(2099,1,1), 0, Exts[[#This Row],[cTB68]]-$AA$8)</f>
        <v>0</v>
      </c>
      <c r="AD1305" s="70">
        <f t="shared" si="43"/>
        <v>1287</v>
      </c>
      <c r="AE1305" s="70"/>
      <c r="AF1305" s="70">
        <f>IF(Exts[[#This Row],[OID]], INDEX( Exts[], MATCH(Exts[[#This Row],[OID]],Exts[ID],0), MATCH("avgusers", Exts[#Headers],0) )+1, Exts[[#This Row],[avgusers]])</f>
        <v>0</v>
      </c>
      <c r="AG1305" s="70"/>
      <c r="AH1305" s="70"/>
      <c r="AI1305" s="70"/>
    </row>
    <row r="1306" spans="1:35" x14ac:dyDescent="0.35">
      <c r="A1306" s="72">
        <v>479520</v>
      </c>
      <c r="B1306" s="72" t="s">
        <v>2280</v>
      </c>
      <c r="C1306" s="72">
        <v>0</v>
      </c>
      <c r="D1306" s="72">
        <v>23</v>
      </c>
      <c r="E1306" s="68">
        <v>41838</v>
      </c>
      <c r="F1306" s="72">
        <v>29</v>
      </c>
      <c r="G1306" s="72">
        <v>31</v>
      </c>
      <c r="H1306" s="72">
        <v>0</v>
      </c>
      <c r="I1306" s="72">
        <v>1</v>
      </c>
      <c r="J1306" s="72" t="s">
        <v>14</v>
      </c>
      <c r="K1306" s="72">
        <v>85036</v>
      </c>
      <c r="L1306" s="72"/>
      <c r="M1306" s="72"/>
      <c r="N1306" s="68">
        <v>72686</v>
      </c>
      <c r="O1306" s="68">
        <v>72686</v>
      </c>
      <c r="P1306" s="68">
        <v>72686</v>
      </c>
      <c r="Q1306" s="68">
        <v>72686</v>
      </c>
      <c r="R1306" s="72" t="s">
        <v>6264</v>
      </c>
      <c r="S1306" s="72" t="s">
        <v>3058</v>
      </c>
      <c r="T1306" s="70">
        <f>IF(Exts[cTB52]=DATE(2099,1,1), 0, IF(Exts[minV]&gt;52, 1, 2))</f>
        <v>0</v>
      </c>
      <c r="U1306" s="69">
        <f t="shared" si="42"/>
        <v>0</v>
      </c>
      <c r="V1306" s="69">
        <f>IF(Exts[cTB60]=DATE(2099,1,1), 0, IF(Exts[minV]&gt;60.9, 1, 2))</f>
        <v>0</v>
      </c>
      <c r="W1306" s="70">
        <f>IF(Exts[cTB61-67]=DATE(2099,1,1), 0, IF(Exts[minV]&gt;67.9, 1, 2))</f>
        <v>0</v>
      </c>
      <c r="X1306" s="70">
        <f>IF( OR( Exts[cTB68]=DATE(2099,1,1), Exts[Mext]=0 ), 0, IF( OR( Exts[maxV]&lt;68, Exts[minV]&gt;68 ), 2, 3)  )</f>
        <v>0</v>
      </c>
      <c r="Y1306" s="71">
        <f>IF(SUBTOTAL(3,Exts[avgusers]),Exts[avgusers],0)</f>
        <v>0</v>
      </c>
      <c r="Z1306" s="69">
        <f ca="1">IF(SUBTOTAL(3,Exts[CurVersion]),TODAY()-Exts[CurVersion],0)</f>
        <v>1887</v>
      </c>
      <c r="AA1306" s="69">
        <f>IF(Exts[cTB52]=DATE(2099,1,1), 0, Exts[cTB52]-$AA$6)</f>
        <v>0</v>
      </c>
      <c r="AB1306" s="69">
        <f>IF(Exts[[#This Row],[cTB60]]=DATE(2099,1,1), 0, Exts[[#This Row],[cTB60]]-$AA$7)</f>
        <v>0</v>
      </c>
      <c r="AC1306" s="69">
        <f>IF(Exts[[#This Row],[cTB68]]=DATE(2099,1,1), 0, Exts[[#This Row],[cTB68]]-$AA$8)</f>
        <v>0</v>
      </c>
      <c r="AD1306" s="70">
        <f t="shared" si="43"/>
        <v>1288</v>
      </c>
      <c r="AE1306" s="70"/>
      <c r="AF1306" s="70">
        <f>IF(Exts[[#This Row],[OID]], INDEX( Exts[], MATCH(Exts[[#This Row],[OID]],Exts[ID],0), MATCH("avgusers", Exts[#Headers],0) )+1, Exts[[#This Row],[avgusers]])</f>
        <v>0</v>
      </c>
      <c r="AG1306" s="70"/>
      <c r="AH1306" s="70"/>
      <c r="AI1306" s="70"/>
    </row>
    <row r="1307" spans="1:35" x14ac:dyDescent="0.35">
      <c r="A1307" s="72">
        <v>479875</v>
      </c>
      <c r="B1307" s="72" t="s">
        <v>2023</v>
      </c>
      <c r="C1307" s="72">
        <v>0</v>
      </c>
      <c r="D1307" s="72">
        <v>21</v>
      </c>
      <c r="E1307" s="68">
        <v>41686</v>
      </c>
      <c r="F1307" s="72">
        <v>21</v>
      </c>
      <c r="G1307" s="72">
        <v>31</v>
      </c>
      <c r="H1307" s="72">
        <v>0</v>
      </c>
      <c r="I1307" s="72">
        <v>1</v>
      </c>
      <c r="J1307" s="72" t="s">
        <v>2024</v>
      </c>
      <c r="K1307" s="72">
        <v>10440740</v>
      </c>
      <c r="L1307" s="72"/>
      <c r="M1307" s="72"/>
      <c r="N1307" s="68">
        <v>72686</v>
      </c>
      <c r="O1307" s="68">
        <v>72686</v>
      </c>
      <c r="P1307" s="68">
        <v>72686</v>
      </c>
      <c r="Q1307" s="68">
        <v>72686</v>
      </c>
      <c r="R1307" s="72" t="s">
        <v>6267</v>
      </c>
      <c r="S1307" s="72" t="s">
        <v>6268</v>
      </c>
      <c r="T1307" s="70">
        <f>IF(Exts[cTB52]=DATE(2099,1,1), 0, IF(Exts[minV]&gt;52, 1, 2))</f>
        <v>0</v>
      </c>
      <c r="U1307" s="69">
        <f t="shared" si="42"/>
        <v>0</v>
      </c>
      <c r="V1307" s="69">
        <f>IF(Exts[cTB60]=DATE(2099,1,1), 0, IF(Exts[minV]&gt;60.9, 1, 2))</f>
        <v>0</v>
      </c>
      <c r="W1307" s="70">
        <f>IF(Exts[cTB61-67]=DATE(2099,1,1), 0, IF(Exts[minV]&gt;67.9, 1, 2))</f>
        <v>0</v>
      </c>
      <c r="X1307" s="70">
        <f>IF( OR( Exts[cTB68]=DATE(2099,1,1), Exts[Mext]=0 ), 0, IF( OR( Exts[maxV]&lt;68, Exts[minV]&gt;68 ), 2, 3)  )</f>
        <v>0</v>
      </c>
      <c r="Y1307" s="71">
        <f>IF(SUBTOTAL(3,Exts[avgusers]),Exts[avgusers],0)</f>
        <v>0</v>
      </c>
      <c r="Z1307" s="69">
        <f ca="1">IF(SUBTOTAL(3,Exts[CurVersion]),TODAY()-Exts[CurVersion],0)</f>
        <v>2039</v>
      </c>
      <c r="AA1307" s="69">
        <f>IF(Exts[cTB52]=DATE(2099,1,1), 0, Exts[cTB52]-$AA$6)</f>
        <v>0</v>
      </c>
      <c r="AB1307" s="69">
        <f>IF(Exts[[#This Row],[cTB60]]=DATE(2099,1,1), 0, Exts[[#This Row],[cTB60]]-$AA$7)</f>
        <v>0</v>
      </c>
      <c r="AC1307" s="69">
        <f>IF(Exts[[#This Row],[cTB68]]=DATE(2099,1,1), 0, Exts[[#This Row],[cTB68]]-$AA$8)</f>
        <v>0</v>
      </c>
      <c r="AD1307" s="70">
        <f t="shared" si="43"/>
        <v>1289</v>
      </c>
      <c r="AE1307" s="70"/>
      <c r="AF1307" s="70">
        <f>IF(Exts[[#This Row],[OID]], INDEX( Exts[], MATCH(Exts[[#This Row],[OID]],Exts[ID],0), MATCH("avgusers", Exts[#Headers],0) )+1, Exts[[#This Row],[avgusers]])</f>
        <v>0</v>
      </c>
      <c r="AG1307" s="70"/>
      <c r="AH1307" s="70"/>
      <c r="AI1307" s="70"/>
    </row>
    <row r="1308" spans="1:35" x14ac:dyDescent="0.35">
      <c r="A1308" s="72">
        <v>483493</v>
      </c>
      <c r="B1308" s="72" t="s">
        <v>1736</v>
      </c>
      <c r="C1308" s="72">
        <v>0</v>
      </c>
      <c r="D1308" s="72">
        <v>34</v>
      </c>
      <c r="E1308" s="68">
        <v>42586</v>
      </c>
      <c r="F1308" s="72">
        <v>17</v>
      </c>
      <c r="G1308" s="72">
        <v>31</v>
      </c>
      <c r="H1308" s="72">
        <v>0</v>
      </c>
      <c r="I1308" s="72">
        <v>1</v>
      </c>
      <c r="J1308" s="72" t="s">
        <v>1737</v>
      </c>
      <c r="K1308" s="72">
        <v>5457039</v>
      </c>
      <c r="L1308" s="72"/>
      <c r="M1308" s="72"/>
      <c r="N1308" s="68">
        <v>72686</v>
      </c>
      <c r="O1308" s="68">
        <v>72686</v>
      </c>
      <c r="P1308" s="68">
        <v>72686</v>
      </c>
      <c r="Q1308" s="68">
        <v>72686</v>
      </c>
      <c r="R1308" s="72" t="s">
        <v>6272</v>
      </c>
      <c r="S1308" s="72" t="s">
        <v>6273</v>
      </c>
      <c r="T1308" s="70">
        <f>IF(Exts[cTB52]=DATE(2099,1,1), 0, IF(Exts[minV]&gt;52, 1, 2))</f>
        <v>0</v>
      </c>
      <c r="U1308" s="69">
        <f t="shared" si="42"/>
        <v>0</v>
      </c>
      <c r="V1308" s="69">
        <f>IF(Exts[cTB60]=DATE(2099,1,1), 0, IF(Exts[minV]&gt;60.9, 1, 2))</f>
        <v>0</v>
      </c>
      <c r="W1308" s="70">
        <f>IF(Exts[cTB61-67]=DATE(2099,1,1), 0, IF(Exts[minV]&gt;67.9, 1, 2))</f>
        <v>0</v>
      </c>
      <c r="X1308" s="70">
        <f>IF( OR( Exts[cTB68]=DATE(2099,1,1), Exts[Mext]=0 ), 0, IF( OR( Exts[maxV]&lt;68, Exts[minV]&gt;68 ), 2, 3)  )</f>
        <v>0</v>
      </c>
      <c r="Y1308" s="71">
        <f>IF(SUBTOTAL(3,Exts[avgusers]),Exts[avgusers],0)</f>
        <v>0</v>
      </c>
      <c r="Z1308" s="69">
        <f ca="1">IF(SUBTOTAL(3,Exts[CurVersion]),TODAY()-Exts[CurVersion],0)</f>
        <v>1139</v>
      </c>
      <c r="AA1308" s="69">
        <f>IF(Exts[cTB52]=DATE(2099,1,1), 0, Exts[cTB52]-$AA$6)</f>
        <v>0</v>
      </c>
      <c r="AB1308" s="69">
        <f>IF(Exts[[#This Row],[cTB60]]=DATE(2099,1,1), 0, Exts[[#This Row],[cTB60]]-$AA$7)</f>
        <v>0</v>
      </c>
      <c r="AC1308" s="69">
        <f>IF(Exts[[#This Row],[cTB68]]=DATE(2099,1,1), 0, Exts[[#This Row],[cTB68]]-$AA$8)</f>
        <v>0</v>
      </c>
      <c r="AD1308" s="70">
        <f t="shared" si="43"/>
        <v>1290</v>
      </c>
      <c r="AE1308" s="70"/>
      <c r="AF1308" s="70">
        <f>IF(Exts[[#This Row],[OID]], INDEX( Exts[], MATCH(Exts[[#This Row],[OID]],Exts[ID],0), MATCH("avgusers", Exts[#Headers],0) )+1, Exts[[#This Row],[avgusers]])</f>
        <v>0</v>
      </c>
      <c r="AG1308" s="70"/>
      <c r="AH1308" s="70"/>
      <c r="AI1308" s="70"/>
    </row>
    <row r="1309" spans="1:35" x14ac:dyDescent="0.35">
      <c r="A1309" s="72">
        <v>487132</v>
      </c>
      <c r="B1309" s="72" t="s">
        <v>2025</v>
      </c>
      <c r="C1309" s="72">
        <v>0</v>
      </c>
      <c r="D1309" s="72">
        <v>21</v>
      </c>
      <c r="E1309" s="68">
        <v>41694</v>
      </c>
      <c r="F1309" s="72">
        <v>17</v>
      </c>
      <c r="G1309" s="72">
        <v>31</v>
      </c>
      <c r="H1309" s="72">
        <v>0</v>
      </c>
      <c r="I1309" s="72">
        <v>1</v>
      </c>
      <c r="J1309" s="72" t="s">
        <v>76</v>
      </c>
      <c r="K1309" s="72">
        <v>182999</v>
      </c>
      <c r="L1309" s="72"/>
      <c r="M1309" s="72"/>
      <c r="N1309" s="68">
        <v>72686</v>
      </c>
      <c r="O1309" s="68">
        <v>72686</v>
      </c>
      <c r="P1309" s="68">
        <v>72686</v>
      </c>
      <c r="Q1309" s="68">
        <v>72686</v>
      </c>
      <c r="R1309" s="72" t="s">
        <v>6289</v>
      </c>
      <c r="S1309" s="72" t="s">
        <v>6290</v>
      </c>
      <c r="T1309" s="70">
        <f>IF(Exts[cTB52]=DATE(2099,1,1), 0, IF(Exts[minV]&gt;52, 1, 2))</f>
        <v>0</v>
      </c>
      <c r="U1309" s="69">
        <f t="shared" si="42"/>
        <v>0</v>
      </c>
      <c r="V1309" s="69">
        <f>IF(Exts[cTB60]=DATE(2099,1,1), 0, IF(Exts[minV]&gt;60.9, 1, 2))</f>
        <v>0</v>
      </c>
      <c r="W1309" s="70">
        <f>IF(Exts[cTB61-67]=DATE(2099,1,1), 0, IF(Exts[minV]&gt;67.9, 1, 2))</f>
        <v>0</v>
      </c>
      <c r="X1309" s="70">
        <f>IF( OR( Exts[cTB68]=DATE(2099,1,1), Exts[Mext]=0 ), 0, IF( OR( Exts[maxV]&lt;68, Exts[minV]&gt;68 ), 2, 3)  )</f>
        <v>0</v>
      </c>
      <c r="Y1309" s="71">
        <f>IF(SUBTOTAL(3,Exts[avgusers]),Exts[avgusers],0)</f>
        <v>0</v>
      </c>
      <c r="Z1309" s="69">
        <f ca="1">IF(SUBTOTAL(3,Exts[CurVersion]),TODAY()-Exts[CurVersion],0)</f>
        <v>2031</v>
      </c>
      <c r="AA1309" s="69">
        <f>IF(Exts[cTB52]=DATE(2099,1,1), 0, Exts[cTB52]-$AA$6)</f>
        <v>0</v>
      </c>
      <c r="AB1309" s="69">
        <f>IF(Exts[[#This Row],[cTB60]]=DATE(2099,1,1), 0, Exts[[#This Row],[cTB60]]-$AA$7)</f>
        <v>0</v>
      </c>
      <c r="AC1309" s="69">
        <f>IF(Exts[[#This Row],[cTB68]]=DATE(2099,1,1), 0, Exts[[#This Row],[cTB68]]-$AA$8)</f>
        <v>0</v>
      </c>
      <c r="AD1309" s="70">
        <f t="shared" si="43"/>
        <v>1291</v>
      </c>
      <c r="AE1309" s="70"/>
      <c r="AF1309" s="70">
        <f>IF(Exts[[#This Row],[OID]], INDEX( Exts[], MATCH(Exts[[#This Row],[OID]],Exts[ID],0), MATCH("avgusers", Exts[#Headers],0) )+1, Exts[[#This Row],[avgusers]])</f>
        <v>0</v>
      </c>
      <c r="AG1309" s="70"/>
      <c r="AH1309" s="70"/>
      <c r="AI1309" s="70"/>
    </row>
    <row r="1310" spans="1:35" x14ac:dyDescent="0.35">
      <c r="A1310" s="72">
        <v>488834</v>
      </c>
      <c r="B1310" s="72" t="s">
        <v>1807</v>
      </c>
      <c r="C1310" s="72">
        <v>0</v>
      </c>
      <c r="D1310" s="72">
        <v>25</v>
      </c>
      <c r="E1310" s="68">
        <v>41697</v>
      </c>
      <c r="F1310" s="72">
        <v>2</v>
      </c>
      <c r="G1310" s="72">
        <v>31</v>
      </c>
      <c r="H1310" s="72">
        <v>0</v>
      </c>
      <c r="I1310" s="72">
        <v>1</v>
      </c>
      <c r="J1310" s="72" t="s">
        <v>76</v>
      </c>
      <c r="K1310" s="72">
        <v>182999</v>
      </c>
      <c r="L1310" s="72"/>
      <c r="M1310" s="72"/>
      <c r="N1310" s="68">
        <v>72686</v>
      </c>
      <c r="O1310" s="68">
        <v>72686</v>
      </c>
      <c r="P1310" s="68">
        <v>72686</v>
      </c>
      <c r="Q1310" s="68">
        <v>72686</v>
      </c>
      <c r="R1310" s="72" t="s">
        <v>6305</v>
      </c>
      <c r="S1310" s="72" t="s">
        <v>6306</v>
      </c>
      <c r="T1310" s="70">
        <f>IF(Exts[cTB52]=DATE(2099,1,1), 0, IF(Exts[minV]&gt;52, 1, 2))</f>
        <v>0</v>
      </c>
      <c r="U1310" s="69">
        <f t="shared" si="42"/>
        <v>0</v>
      </c>
      <c r="V1310" s="69">
        <f>IF(Exts[cTB60]=DATE(2099,1,1), 0, IF(Exts[minV]&gt;60.9, 1, 2))</f>
        <v>0</v>
      </c>
      <c r="W1310" s="70">
        <f>IF(Exts[cTB61-67]=DATE(2099,1,1), 0, IF(Exts[minV]&gt;67.9, 1, 2))</f>
        <v>0</v>
      </c>
      <c r="X1310" s="70">
        <f>IF( OR( Exts[cTB68]=DATE(2099,1,1), Exts[Mext]=0 ), 0, IF( OR( Exts[maxV]&lt;68, Exts[minV]&gt;68 ), 2, 3)  )</f>
        <v>0</v>
      </c>
      <c r="Y1310" s="71">
        <f>IF(SUBTOTAL(3,Exts[avgusers]),Exts[avgusers],0)</f>
        <v>0</v>
      </c>
      <c r="Z1310" s="69">
        <f ca="1">IF(SUBTOTAL(3,Exts[CurVersion]),TODAY()-Exts[CurVersion],0)</f>
        <v>2028</v>
      </c>
      <c r="AA1310" s="69">
        <f>IF(Exts[cTB52]=DATE(2099,1,1), 0, Exts[cTB52]-$AA$6)</f>
        <v>0</v>
      </c>
      <c r="AB1310" s="69">
        <f>IF(Exts[[#This Row],[cTB60]]=DATE(2099,1,1), 0, Exts[[#This Row],[cTB60]]-$AA$7)</f>
        <v>0</v>
      </c>
      <c r="AC1310" s="69">
        <f>IF(Exts[[#This Row],[cTB68]]=DATE(2099,1,1), 0, Exts[[#This Row],[cTB68]]-$AA$8)</f>
        <v>0</v>
      </c>
      <c r="AD1310" s="70">
        <f t="shared" si="43"/>
        <v>1292</v>
      </c>
      <c r="AE1310" s="70"/>
      <c r="AF1310" s="70">
        <f>IF(Exts[[#This Row],[OID]], INDEX( Exts[], MATCH(Exts[[#This Row],[OID]],Exts[ID],0), MATCH("avgusers", Exts[#Headers],0) )+1, Exts[[#This Row],[avgusers]])</f>
        <v>0</v>
      </c>
      <c r="AG1310" s="70"/>
      <c r="AH1310" s="70"/>
      <c r="AI1310" s="70"/>
    </row>
    <row r="1311" spans="1:35" x14ac:dyDescent="0.35">
      <c r="A1311" s="72">
        <v>491450</v>
      </c>
      <c r="B1311" s="72" t="s">
        <v>2052</v>
      </c>
      <c r="C1311" s="72">
        <v>0</v>
      </c>
      <c r="D1311" s="72">
        <v>21</v>
      </c>
      <c r="E1311" s="68">
        <v>41768</v>
      </c>
      <c r="F1311" s="72">
        <v>17</v>
      </c>
      <c r="G1311" s="72">
        <v>32</v>
      </c>
      <c r="H1311" s="72">
        <v>0</v>
      </c>
      <c r="I1311" s="72">
        <v>1</v>
      </c>
      <c r="J1311" s="72" t="s">
        <v>1775</v>
      </c>
      <c r="K1311" s="72">
        <v>5198037</v>
      </c>
      <c r="L1311" s="72"/>
      <c r="M1311" s="72"/>
      <c r="N1311" s="68">
        <v>72686</v>
      </c>
      <c r="O1311" s="68">
        <v>72686</v>
      </c>
      <c r="P1311" s="68">
        <v>72686</v>
      </c>
      <c r="Q1311" s="68">
        <v>72686</v>
      </c>
      <c r="R1311" s="72" t="s">
        <v>6309</v>
      </c>
      <c r="S1311" s="72" t="s">
        <v>6310</v>
      </c>
      <c r="T1311" s="70">
        <f>IF(Exts[cTB52]=DATE(2099,1,1), 0, IF(Exts[minV]&gt;52, 1, 2))</f>
        <v>0</v>
      </c>
      <c r="U1311" s="69">
        <f t="shared" si="42"/>
        <v>0</v>
      </c>
      <c r="V1311" s="69">
        <f>IF(Exts[cTB60]=DATE(2099,1,1), 0, IF(Exts[minV]&gt;60.9, 1, 2))</f>
        <v>0</v>
      </c>
      <c r="W1311" s="70">
        <f>IF(Exts[cTB61-67]=DATE(2099,1,1), 0, IF(Exts[minV]&gt;67.9, 1, 2))</f>
        <v>0</v>
      </c>
      <c r="X1311" s="70">
        <f>IF( OR( Exts[cTB68]=DATE(2099,1,1), Exts[Mext]=0 ), 0, IF( OR( Exts[maxV]&lt;68, Exts[minV]&gt;68 ), 2, 3)  )</f>
        <v>0</v>
      </c>
      <c r="Y1311" s="71">
        <f>IF(SUBTOTAL(3,Exts[avgusers]),Exts[avgusers],0)</f>
        <v>0</v>
      </c>
      <c r="Z1311" s="69">
        <f ca="1">IF(SUBTOTAL(3,Exts[CurVersion]),TODAY()-Exts[CurVersion],0)</f>
        <v>1957</v>
      </c>
      <c r="AA1311" s="69">
        <f>IF(Exts[cTB52]=DATE(2099,1,1), 0, Exts[cTB52]-$AA$6)</f>
        <v>0</v>
      </c>
      <c r="AB1311" s="69">
        <f>IF(Exts[[#This Row],[cTB60]]=DATE(2099,1,1), 0, Exts[[#This Row],[cTB60]]-$AA$7)</f>
        <v>0</v>
      </c>
      <c r="AC1311" s="69">
        <f>IF(Exts[[#This Row],[cTB68]]=DATE(2099,1,1), 0, Exts[[#This Row],[cTB68]]-$AA$8)</f>
        <v>0</v>
      </c>
      <c r="AD1311" s="70">
        <f t="shared" si="43"/>
        <v>1293</v>
      </c>
      <c r="AE1311" s="70"/>
      <c r="AF1311" s="70">
        <f>IF(Exts[[#This Row],[OID]], INDEX( Exts[], MATCH(Exts[[#This Row],[OID]],Exts[ID],0), MATCH("avgusers", Exts[#Headers],0) )+1, Exts[[#This Row],[avgusers]])</f>
        <v>0</v>
      </c>
      <c r="AG1311" s="70"/>
      <c r="AH1311" s="70"/>
      <c r="AI1311" s="70"/>
    </row>
    <row r="1312" spans="1:35" x14ac:dyDescent="0.35">
      <c r="A1312" s="72">
        <v>513920</v>
      </c>
      <c r="B1312" s="72" t="s">
        <v>1784</v>
      </c>
      <c r="C1312" s="72">
        <v>0</v>
      </c>
      <c r="D1312" s="72">
        <v>27</v>
      </c>
      <c r="E1312" s="68">
        <v>41830</v>
      </c>
      <c r="F1312" s="72">
        <v>10</v>
      </c>
      <c r="G1312" s="72">
        <v>31</v>
      </c>
      <c r="H1312" s="72">
        <v>0</v>
      </c>
      <c r="I1312" s="72">
        <v>1</v>
      </c>
      <c r="J1312" s="72" t="s">
        <v>2246</v>
      </c>
      <c r="K1312" s="72">
        <v>9885180</v>
      </c>
      <c r="L1312" s="72"/>
      <c r="M1312" s="72"/>
      <c r="N1312" s="68">
        <v>72686</v>
      </c>
      <c r="O1312" s="68">
        <v>72686</v>
      </c>
      <c r="P1312" s="68">
        <v>72686</v>
      </c>
      <c r="Q1312" s="68">
        <v>72686</v>
      </c>
      <c r="R1312" s="72" t="s">
        <v>6330</v>
      </c>
      <c r="S1312" s="72" t="s">
        <v>3058</v>
      </c>
      <c r="T1312" s="70">
        <f>IF(Exts[cTB52]=DATE(2099,1,1), 0, IF(Exts[minV]&gt;52, 1, 2))</f>
        <v>0</v>
      </c>
      <c r="U1312" s="69">
        <f t="shared" si="42"/>
        <v>0</v>
      </c>
      <c r="V1312" s="69">
        <f>IF(Exts[cTB60]=DATE(2099,1,1), 0, IF(Exts[minV]&gt;60.9, 1, 2))</f>
        <v>0</v>
      </c>
      <c r="W1312" s="70">
        <f>IF(Exts[cTB61-67]=DATE(2099,1,1), 0, IF(Exts[minV]&gt;67.9, 1, 2))</f>
        <v>0</v>
      </c>
      <c r="X1312" s="70">
        <f>IF( OR( Exts[cTB68]=DATE(2099,1,1), Exts[Mext]=0 ), 0, IF( OR( Exts[maxV]&lt;68, Exts[minV]&gt;68 ), 2, 3)  )</f>
        <v>0</v>
      </c>
      <c r="Y1312" s="71">
        <f>IF(SUBTOTAL(3,Exts[avgusers]),Exts[avgusers],0)</f>
        <v>0</v>
      </c>
      <c r="Z1312" s="69">
        <f ca="1">IF(SUBTOTAL(3,Exts[CurVersion]),TODAY()-Exts[CurVersion],0)</f>
        <v>1895</v>
      </c>
      <c r="AA1312" s="69">
        <f>IF(Exts[cTB52]=DATE(2099,1,1), 0, Exts[cTB52]-$AA$6)</f>
        <v>0</v>
      </c>
      <c r="AB1312" s="69">
        <f>IF(Exts[[#This Row],[cTB60]]=DATE(2099,1,1), 0, Exts[[#This Row],[cTB60]]-$AA$7)</f>
        <v>0</v>
      </c>
      <c r="AC1312" s="69">
        <f>IF(Exts[[#This Row],[cTB68]]=DATE(2099,1,1), 0, Exts[[#This Row],[cTB68]]-$AA$8)</f>
        <v>0</v>
      </c>
      <c r="AD1312" s="70">
        <f t="shared" si="43"/>
        <v>1294</v>
      </c>
      <c r="AE1312" s="70"/>
      <c r="AF1312" s="70">
        <f>IF(Exts[[#This Row],[OID]], INDEX( Exts[], MATCH(Exts[[#This Row],[OID]],Exts[ID],0), MATCH("avgusers", Exts[#Headers],0) )+1, Exts[[#This Row],[avgusers]])</f>
        <v>0</v>
      </c>
      <c r="AG1312" s="70"/>
      <c r="AH1312" s="70"/>
      <c r="AI1312" s="70"/>
    </row>
    <row r="1313" spans="1:35" x14ac:dyDescent="0.35">
      <c r="A1313" s="72">
        <v>518808</v>
      </c>
      <c r="B1313" s="72" t="s">
        <v>1628</v>
      </c>
      <c r="C1313" s="72">
        <v>0</v>
      </c>
      <c r="D1313" s="72">
        <v>25</v>
      </c>
      <c r="E1313" s="68">
        <v>42732</v>
      </c>
      <c r="F1313" s="72">
        <v>22</v>
      </c>
      <c r="G1313" s="72">
        <v>42</v>
      </c>
      <c r="H1313" s="72">
        <v>0</v>
      </c>
      <c r="I1313" s="72">
        <v>1</v>
      </c>
      <c r="J1313" s="72" t="s">
        <v>368</v>
      </c>
      <c r="K1313" s="72">
        <v>10835078</v>
      </c>
      <c r="L1313" s="72"/>
      <c r="M1313" s="72"/>
      <c r="N1313" s="68">
        <v>72686</v>
      </c>
      <c r="O1313" s="68">
        <v>72686</v>
      </c>
      <c r="P1313" s="68">
        <v>72686</v>
      </c>
      <c r="Q1313" s="68">
        <v>72686</v>
      </c>
      <c r="R1313" s="72" t="s">
        <v>6333</v>
      </c>
      <c r="S1313" s="72" t="s">
        <v>3058</v>
      </c>
      <c r="T1313" s="70">
        <f>IF(Exts[cTB52]=DATE(2099,1,1), 0, IF(Exts[minV]&gt;52, 1, 2))</f>
        <v>0</v>
      </c>
      <c r="U1313" s="69">
        <f t="shared" si="42"/>
        <v>0</v>
      </c>
      <c r="V1313" s="69">
        <f>IF(Exts[cTB60]=DATE(2099,1,1), 0, IF(Exts[minV]&gt;60.9, 1, 2))</f>
        <v>0</v>
      </c>
      <c r="W1313" s="70">
        <f>IF(Exts[cTB61-67]=DATE(2099,1,1), 0, IF(Exts[minV]&gt;67.9, 1, 2))</f>
        <v>0</v>
      </c>
      <c r="X1313" s="70">
        <f>IF( OR( Exts[cTB68]=DATE(2099,1,1), Exts[Mext]=0 ), 0, IF( OR( Exts[maxV]&lt;68, Exts[minV]&gt;68 ), 2, 3)  )</f>
        <v>0</v>
      </c>
      <c r="Y1313" s="71">
        <f>IF(SUBTOTAL(3,Exts[avgusers]),Exts[avgusers],0)</f>
        <v>0</v>
      </c>
      <c r="Z1313" s="69">
        <f ca="1">IF(SUBTOTAL(3,Exts[CurVersion]),TODAY()-Exts[CurVersion],0)</f>
        <v>993</v>
      </c>
      <c r="AA1313" s="69">
        <f>IF(Exts[cTB52]=DATE(2099,1,1), 0, Exts[cTB52]-$AA$6)</f>
        <v>0</v>
      </c>
      <c r="AB1313" s="69">
        <f>IF(Exts[[#This Row],[cTB60]]=DATE(2099,1,1), 0, Exts[[#This Row],[cTB60]]-$AA$7)</f>
        <v>0</v>
      </c>
      <c r="AC1313" s="69">
        <f>IF(Exts[[#This Row],[cTB68]]=DATE(2099,1,1), 0, Exts[[#This Row],[cTB68]]-$AA$8)</f>
        <v>0</v>
      </c>
      <c r="AD1313" s="70">
        <f t="shared" si="43"/>
        <v>1295</v>
      </c>
      <c r="AE1313" s="70"/>
      <c r="AF1313" s="70">
        <f>IF(Exts[[#This Row],[OID]], INDEX( Exts[], MATCH(Exts[[#This Row],[OID]],Exts[ID],0), MATCH("avgusers", Exts[#Headers],0) )+1, Exts[[#This Row],[avgusers]])</f>
        <v>0</v>
      </c>
      <c r="AG1313" s="70"/>
      <c r="AH1313" s="70"/>
      <c r="AI1313" s="70"/>
    </row>
    <row r="1314" spans="1:35" x14ac:dyDescent="0.35">
      <c r="A1314" s="72">
        <v>518918</v>
      </c>
      <c r="B1314" s="72" t="s">
        <v>1970</v>
      </c>
      <c r="C1314" s="72">
        <v>0</v>
      </c>
      <c r="D1314" s="72">
        <v>22</v>
      </c>
      <c r="E1314" s="68">
        <v>41810</v>
      </c>
      <c r="F1314" s="72">
        <v>5</v>
      </c>
      <c r="G1314" s="72">
        <v>31</v>
      </c>
      <c r="H1314" s="72">
        <v>0</v>
      </c>
      <c r="I1314" s="72">
        <v>1</v>
      </c>
      <c r="J1314" s="72" t="s">
        <v>1971</v>
      </c>
      <c r="K1314" s="72">
        <v>10893496</v>
      </c>
      <c r="L1314" s="72"/>
      <c r="M1314" s="72"/>
      <c r="N1314" s="68">
        <v>72686</v>
      </c>
      <c r="O1314" s="68">
        <v>72686</v>
      </c>
      <c r="P1314" s="68">
        <v>72686</v>
      </c>
      <c r="Q1314" s="68">
        <v>72686</v>
      </c>
      <c r="R1314" s="72" t="s">
        <v>6334</v>
      </c>
      <c r="S1314" s="72" t="s">
        <v>3058</v>
      </c>
      <c r="T1314" s="70">
        <f>IF(Exts[cTB52]=DATE(2099,1,1), 0, IF(Exts[minV]&gt;52, 1, 2))</f>
        <v>0</v>
      </c>
      <c r="U1314" s="69">
        <f t="shared" si="42"/>
        <v>0</v>
      </c>
      <c r="V1314" s="69">
        <f>IF(Exts[cTB60]=DATE(2099,1,1), 0, IF(Exts[minV]&gt;60.9, 1, 2))</f>
        <v>0</v>
      </c>
      <c r="W1314" s="70">
        <f>IF(Exts[cTB61-67]=DATE(2099,1,1), 0, IF(Exts[minV]&gt;67.9, 1, 2))</f>
        <v>0</v>
      </c>
      <c r="X1314" s="70">
        <f>IF( OR( Exts[cTB68]=DATE(2099,1,1), Exts[Mext]=0 ), 0, IF( OR( Exts[maxV]&lt;68, Exts[minV]&gt;68 ), 2, 3)  )</f>
        <v>0</v>
      </c>
      <c r="Y1314" s="71">
        <f>IF(SUBTOTAL(3,Exts[avgusers]),Exts[avgusers],0)</f>
        <v>0</v>
      </c>
      <c r="Z1314" s="69">
        <f ca="1">IF(SUBTOTAL(3,Exts[CurVersion]),TODAY()-Exts[CurVersion],0)</f>
        <v>1915</v>
      </c>
      <c r="AA1314" s="69">
        <f>IF(Exts[cTB52]=DATE(2099,1,1), 0, Exts[cTB52]-$AA$6)</f>
        <v>0</v>
      </c>
      <c r="AB1314" s="69">
        <f>IF(Exts[[#This Row],[cTB60]]=DATE(2099,1,1), 0, Exts[[#This Row],[cTB60]]-$AA$7)</f>
        <v>0</v>
      </c>
      <c r="AC1314" s="69">
        <f>IF(Exts[[#This Row],[cTB68]]=DATE(2099,1,1), 0, Exts[[#This Row],[cTB68]]-$AA$8)</f>
        <v>0</v>
      </c>
      <c r="AD1314" s="70">
        <f t="shared" si="43"/>
        <v>1296</v>
      </c>
      <c r="AE1314" s="70"/>
      <c r="AF1314" s="70">
        <f>IF(Exts[[#This Row],[OID]], INDEX( Exts[], MATCH(Exts[[#This Row],[OID]],Exts[ID],0), MATCH("avgusers", Exts[#Headers],0) )+1, Exts[[#This Row],[avgusers]])</f>
        <v>0</v>
      </c>
      <c r="AG1314" s="70"/>
      <c r="AH1314" s="70"/>
      <c r="AI1314" s="70"/>
    </row>
    <row r="1315" spans="1:35" x14ac:dyDescent="0.35">
      <c r="A1315" s="72">
        <v>522610</v>
      </c>
      <c r="B1315" s="72" t="s">
        <v>776</v>
      </c>
      <c r="C1315" s="72">
        <v>0</v>
      </c>
      <c r="D1315" s="72">
        <v>68</v>
      </c>
      <c r="E1315" s="68">
        <v>42380</v>
      </c>
      <c r="F1315" s="72">
        <v>24.1</v>
      </c>
      <c r="G1315" s="72">
        <v>38</v>
      </c>
      <c r="H1315" s="72">
        <v>0</v>
      </c>
      <c r="I1315" s="72">
        <v>1</v>
      </c>
      <c r="J1315" s="72" t="s">
        <v>395</v>
      </c>
      <c r="K1315" s="72">
        <v>10882082</v>
      </c>
      <c r="L1315" s="72"/>
      <c r="M1315" s="72"/>
      <c r="N1315" s="68">
        <v>72686</v>
      </c>
      <c r="O1315" s="68">
        <v>72686</v>
      </c>
      <c r="P1315" s="68">
        <v>72686</v>
      </c>
      <c r="Q1315" s="68">
        <v>72686</v>
      </c>
      <c r="R1315" s="72" t="s">
        <v>6342</v>
      </c>
      <c r="S1315" s="72" t="s">
        <v>3058</v>
      </c>
      <c r="T1315" s="70">
        <f>IF(Exts[cTB52]=DATE(2099,1,1), 0, IF(Exts[minV]&gt;52, 1, 2))</f>
        <v>0</v>
      </c>
      <c r="U1315" s="69">
        <f t="shared" si="42"/>
        <v>0</v>
      </c>
      <c r="V1315" s="69">
        <f>IF(Exts[cTB60]=DATE(2099,1,1), 0, IF(Exts[minV]&gt;60.9, 1, 2))</f>
        <v>0</v>
      </c>
      <c r="W1315" s="70">
        <f>IF(Exts[cTB61-67]=DATE(2099,1,1), 0, IF(Exts[minV]&gt;67.9, 1, 2))</f>
        <v>0</v>
      </c>
      <c r="X1315" s="70">
        <f>IF( OR( Exts[cTB68]=DATE(2099,1,1), Exts[Mext]=0 ), 0, IF( OR( Exts[maxV]&lt;68, Exts[minV]&gt;68 ), 2, 3)  )</f>
        <v>0</v>
      </c>
      <c r="Y1315" s="71">
        <f>IF(SUBTOTAL(3,Exts[avgusers]),Exts[avgusers],0)</f>
        <v>0</v>
      </c>
      <c r="Z1315" s="69">
        <f ca="1">IF(SUBTOTAL(3,Exts[CurVersion]),TODAY()-Exts[CurVersion],0)</f>
        <v>1345</v>
      </c>
      <c r="AA1315" s="69">
        <f>IF(Exts[cTB52]=DATE(2099,1,1), 0, Exts[cTB52]-$AA$6)</f>
        <v>0</v>
      </c>
      <c r="AB1315" s="69">
        <f>IF(Exts[[#This Row],[cTB60]]=DATE(2099,1,1), 0, Exts[[#This Row],[cTB60]]-$AA$7)</f>
        <v>0</v>
      </c>
      <c r="AC1315" s="69">
        <f>IF(Exts[[#This Row],[cTB68]]=DATE(2099,1,1), 0, Exts[[#This Row],[cTB68]]-$AA$8)</f>
        <v>0</v>
      </c>
      <c r="AD1315" s="70">
        <f t="shared" si="43"/>
        <v>1297</v>
      </c>
      <c r="AE1315" s="70"/>
      <c r="AF1315" s="70">
        <f>IF(Exts[[#This Row],[OID]], INDEX( Exts[], MATCH(Exts[[#This Row],[OID]],Exts[ID],0), MATCH("avgusers", Exts[#Headers],0) )+1, Exts[[#This Row],[avgusers]])</f>
        <v>0</v>
      </c>
      <c r="AG1315" s="70"/>
      <c r="AH1315" s="70"/>
      <c r="AI1315" s="70"/>
    </row>
    <row r="1316" spans="1:35" x14ac:dyDescent="0.35">
      <c r="A1316" s="72">
        <v>538928</v>
      </c>
      <c r="B1316" s="72" t="s">
        <v>1778</v>
      </c>
      <c r="C1316" s="72">
        <v>0</v>
      </c>
      <c r="D1316" s="72">
        <v>27</v>
      </c>
      <c r="E1316" s="68">
        <v>41879</v>
      </c>
      <c r="F1316" s="72">
        <v>5</v>
      </c>
      <c r="G1316" s="72">
        <v>30</v>
      </c>
      <c r="H1316" s="72">
        <v>0</v>
      </c>
      <c r="I1316" s="72">
        <v>1</v>
      </c>
      <c r="J1316" s="72" t="s">
        <v>1779</v>
      </c>
      <c r="K1316" s="72">
        <v>11074810</v>
      </c>
      <c r="L1316" s="72"/>
      <c r="M1316" s="72"/>
      <c r="N1316" s="68">
        <v>72686</v>
      </c>
      <c r="O1316" s="68">
        <v>72686</v>
      </c>
      <c r="P1316" s="68">
        <v>72686</v>
      </c>
      <c r="Q1316" s="68">
        <v>72686</v>
      </c>
      <c r="R1316" s="72" t="s">
        <v>6354</v>
      </c>
      <c r="S1316" s="72" t="s">
        <v>6355</v>
      </c>
      <c r="T1316" s="70">
        <f>IF(Exts[cTB52]=DATE(2099,1,1), 0, IF(Exts[minV]&gt;52, 1, 2))</f>
        <v>0</v>
      </c>
      <c r="U1316" s="69">
        <f t="shared" si="42"/>
        <v>0</v>
      </c>
      <c r="V1316" s="69">
        <f>IF(Exts[cTB60]=DATE(2099,1,1), 0, IF(Exts[minV]&gt;60.9, 1, 2))</f>
        <v>0</v>
      </c>
      <c r="W1316" s="70">
        <f>IF(Exts[cTB61-67]=DATE(2099,1,1), 0, IF(Exts[minV]&gt;67.9, 1, 2))</f>
        <v>0</v>
      </c>
      <c r="X1316" s="70">
        <f>IF( OR( Exts[cTB68]=DATE(2099,1,1), Exts[Mext]=0 ), 0, IF( OR( Exts[maxV]&lt;68, Exts[minV]&gt;68 ), 2, 3)  )</f>
        <v>0</v>
      </c>
      <c r="Y1316" s="71">
        <f>IF(SUBTOTAL(3,Exts[avgusers]),Exts[avgusers],0)</f>
        <v>0</v>
      </c>
      <c r="Z1316" s="69">
        <f ca="1">IF(SUBTOTAL(3,Exts[CurVersion]),TODAY()-Exts[CurVersion],0)</f>
        <v>1846</v>
      </c>
      <c r="AA1316" s="69">
        <f>IF(Exts[cTB52]=DATE(2099,1,1), 0, Exts[cTB52]-$AA$6)</f>
        <v>0</v>
      </c>
      <c r="AB1316" s="69">
        <f>IF(Exts[[#This Row],[cTB60]]=DATE(2099,1,1), 0, Exts[[#This Row],[cTB60]]-$AA$7)</f>
        <v>0</v>
      </c>
      <c r="AC1316" s="69">
        <f>IF(Exts[[#This Row],[cTB68]]=DATE(2099,1,1), 0, Exts[[#This Row],[cTB68]]-$AA$8)</f>
        <v>0</v>
      </c>
      <c r="AD1316" s="70">
        <f t="shared" si="43"/>
        <v>1298</v>
      </c>
      <c r="AE1316" s="70"/>
      <c r="AF1316" s="70">
        <f>IF(Exts[[#This Row],[OID]], INDEX( Exts[], MATCH(Exts[[#This Row],[OID]],Exts[ID],0), MATCH("avgusers", Exts[#Headers],0) )+1, Exts[[#This Row],[avgusers]])</f>
        <v>0</v>
      </c>
      <c r="AG1316" s="70"/>
      <c r="AH1316" s="70"/>
      <c r="AI1316" s="70"/>
    </row>
    <row r="1317" spans="1:35" x14ac:dyDescent="0.35">
      <c r="A1317" s="72">
        <v>542204</v>
      </c>
      <c r="B1317" s="72" t="s">
        <v>1939</v>
      </c>
      <c r="C1317" s="72">
        <v>0</v>
      </c>
      <c r="D1317" s="72">
        <v>22</v>
      </c>
      <c r="E1317" s="68">
        <v>41980</v>
      </c>
      <c r="F1317" s="72">
        <v>24</v>
      </c>
      <c r="G1317" s="72">
        <v>32</v>
      </c>
      <c r="H1317" s="72">
        <v>0</v>
      </c>
      <c r="I1317" s="72">
        <v>1</v>
      </c>
      <c r="J1317" s="72" t="s">
        <v>1438</v>
      </c>
      <c r="K1317" s="72">
        <v>6950306</v>
      </c>
      <c r="L1317" s="72"/>
      <c r="M1317" s="72"/>
      <c r="N1317" s="68">
        <v>72686</v>
      </c>
      <c r="O1317" s="68">
        <v>72686</v>
      </c>
      <c r="P1317" s="68">
        <v>72686</v>
      </c>
      <c r="Q1317" s="68">
        <v>72686</v>
      </c>
      <c r="R1317" s="72" t="s">
        <v>6357</v>
      </c>
      <c r="S1317" s="72" t="s">
        <v>6358</v>
      </c>
      <c r="T1317" s="70">
        <f>IF(Exts[cTB52]=DATE(2099,1,1), 0, IF(Exts[minV]&gt;52, 1, 2))</f>
        <v>0</v>
      </c>
      <c r="U1317" s="69">
        <f t="shared" si="42"/>
        <v>0</v>
      </c>
      <c r="V1317" s="69">
        <f>IF(Exts[cTB60]=DATE(2099,1,1), 0, IF(Exts[minV]&gt;60.9, 1, 2))</f>
        <v>0</v>
      </c>
      <c r="W1317" s="70">
        <f>IF(Exts[cTB61-67]=DATE(2099,1,1), 0, IF(Exts[minV]&gt;67.9, 1, 2))</f>
        <v>0</v>
      </c>
      <c r="X1317" s="70">
        <f>IF( OR( Exts[cTB68]=DATE(2099,1,1), Exts[Mext]=0 ), 0, IF( OR( Exts[maxV]&lt;68, Exts[minV]&gt;68 ), 2, 3)  )</f>
        <v>0</v>
      </c>
      <c r="Y1317" s="71">
        <f>IF(SUBTOTAL(3,Exts[avgusers]),Exts[avgusers],0)</f>
        <v>0</v>
      </c>
      <c r="Z1317" s="69">
        <f ca="1">IF(SUBTOTAL(3,Exts[CurVersion]),TODAY()-Exts[CurVersion],0)</f>
        <v>1745</v>
      </c>
      <c r="AA1317" s="69">
        <f>IF(Exts[cTB52]=DATE(2099,1,1), 0, Exts[cTB52]-$AA$6)</f>
        <v>0</v>
      </c>
      <c r="AB1317" s="69">
        <f>IF(Exts[[#This Row],[cTB60]]=DATE(2099,1,1), 0, Exts[[#This Row],[cTB60]]-$AA$7)</f>
        <v>0</v>
      </c>
      <c r="AC1317" s="69">
        <f>IF(Exts[[#This Row],[cTB68]]=DATE(2099,1,1), 0, Exts[[#This Row],[cTB68]]-$AA$8)</f>
        <v>0</v>
      </c>
      <c r="AD1317" s="70">
        <f t="shared" si="43"/>
        <v>1299</v>
      </c>
      <c r="AE1317" s="70"/>
      <c r="AF1317" s="70">
        <f>IF(Exts[[#This Row],[OID]], INDEX( Exts[], MATCH(Exts[[#This Row],[OID]],Exts[ID],0), MATCH("avgusers", Exts[#Headers],0) )+1, Exts[[#This Row],[avgusers]])</f>
        <v>0</v>
      </c>
      <c r="AG1317" s="70"/>
      <c r="AH1317" s="70"/>
      <c r="AI1317" s="70"/>
    </row>
    <row r="1318" spans="1:35" x14ac:dyDescent="0.35">
      <c r="A1318" s="72">
        <v>546216</v>
      </c>
      <c r="B1318" s="72" t="s">
        <v>2080</v>
      </c>
      <c r="C1318" s="72">
        <v>0</v>
      </c>
      <c r="D1318" s="72">
        <v>21</v>
      </c>
      <c r="E1318" s="68">
        <v>42002</v>
      </c>
      <c r="F1318" s="72">
        <v>31</v>
      </c>
      <c r="G1318" s="72">
        <v>31</v>
      </c>
      <c r="H1318" s="72">
        <v>0</v>
      </c>
      <c r="I1318" s="72">
        <v>1</v>
      </c>
      <c r="J1318" s="72" t="s">
        <v>438</v>
      </c>
      <c r="K1318" s="72">
        <v>11151140</v>
      </c>
      <c r="L1318" s="72"/>
      <c r="M1318" s="72"/>
      <c r="N1318" s="68">
        <v>72686</v>
      </c>
      <c r="O1318" s="68">
        <v>72686</v>
      </c>
      <c r="P1318" s="68">
        <v>72686</v>
      </c>
      <c r="Q1318" s="68">
        <v>72686</v>
      </c>
      <c r="R1318" s="72" t="s">
        <v>6361</v>
      </c>
      <c r="S1318" s="72" t="s">
        <v>3058</v>
      </c>
      <c r="T1318" s="70">
        <f>IF(Exts[cTB52]=DATE(2099,1,1), 0, IF(Exts[minV]&gt;52, 1, 2))</f>
        <v>0</v>
      </c>
      <c r="U1318" s="69">
        <f t="shared" si="42"/>
        <v>0</v>
      </c>
      <c r="V1318" s="69">
        <f>IF(Exts[cTB60]=DATE(2099,1,1), 0, IF(Exts[minV]&gt;60.9, 1, 2))</f>
        <v>0</v>
      </c>
      <c r="W1318" s="70">
        <f>IF(Exts[cTB61-67]=DATE(2099,1,1), 0, IF(Exts[minV]&gt;67.9, 1, 2))</f>
        <v>0</v>
      </c>
      <c r="X1318" s="70">
        <f>IF( OR( Exts[cTB68]=DATE(2099,1,1), Exts[Mext]=0 ), 0, IF( OR( Exts[maxV]&lt;68, Exts[minV]&gt;68 ), 2, 3)  )</f>
        <v>0</v>
      </c>
      <c r="Y1318" s="71">
        <f>IF(SUBTOTAL(3,Exts[avgusers]),Exts[avgusers],0)</f>
        <v>0</v>
      </c>
      <c r="Z1318" s="69">
        <f ca="1">IF(SUBTOTAL(3,Exts[CurVersion]),TODAY()-Exts[CurVersion],0)</f>
        <v>1723</v>
      </c>
      <c r="AA1318" s="69">
        <f>IF(Exts[cTB52]=DATE(2099,1,1), 0, Exts[cTB52]-$AA$6)</f>
        <v>0</v>
      </c>
      <c r="AB1318" s="69">
        <f>IF(Exts[[#This Row],[cTB60]]=DATE(2099,1,1), 0, Exts[[#This Row],[cTB60]]-$AA$7)</f>
        <v>0</v>
      </c>
      <c r="AC1318" s="69">
        <f>IF(Exts[[#This Row],[cTB68]]=DATE(2099,1,1), 0, Exts[[#This Row],[cTB68]]-$AA$8)</f>
        <v>0</v>
      </c>
      <c r="AD1318" s="70">
        <f t="shared" si="43"/>
        <v>1300</v>
      </c>
      <c r="AE1318" s="70"/>
      <c r="AF1318" s="70">
        <f>IF(Exts[[#This Row],[OID]], INDEX( Exts[], MATCH(Exts[[#This Row],[OID]],Exts[ID],0), MATCH("avgusers", Exts[#Headers],0) )+1, Exts[[#This Row],[avgusers]])</f>
        <v>0</v>
      </c>
      <c r="AG1318" s="70"/>
      <c r="AH1318" s="70"/>
      <c r="AI1318" s="70"/>
    </row>
    <row r="1319" spans="1:35" x14ac:dyDescent="0.35">
      <c r="A1319" s="72">
        <v>547730</v>
      </c>
      <c r="B1319" s="72" t="s">
        <v>2125</v>
      </c>
      <c r="C1319" s="72">
        <v>0</v>
      </c>
      <c r="D1319" s="72">
        <v>25</v>
      </c>
      <c r="E1319" s="68">
        <v>41950</v>
      </c>
      <c r="F1319" s="72">
        <v>3</v>
      </c>
      <c r="G1319" s="72">
        <v>35</v>
      </c>
      <c r="H1319" s="72">
        <v>0</v>
      </c>
      <c r="I1319" s="72">
        <v>1</v>
      </c>
      <c r="J1319" s="72" t="s">
        <v>1818</v>
      </c>
      <c r="K1319" s="72">
        <v>11163224</v>
      </c>
      <c r="L1319" s="72"/>
      <c r="M1319" s="72"/>
      <c r="N1319" s="68">
        <v>72686</v>
      </c>
      <c r="O1319" s="68">
        <v>72686</v>
      </c>
      <c r="P1319" s="68">
        <v>72686</v>
      </c>
      <c r="Q1319" s="68">
        <v>72686</v>
      </c>
      <c r="R1319" s="72" t="s">
        <v>6365</v>
      </c>
      <c r="S1319" s="72" t="s">
        <v>3058</v>
      </c>
      <c r="T1319" s="70">
        <f>IF(Exts[cTB52]=DATE(2099,1,1), 0, IF(Exts[minV]&gt;52, 1, 2))</f>
        <v>0</v>
      </c>
      <c r="U1319" s="69">
        <f t="shared" si="42"/>
        <v>0</v>
      </c>
      <c r="V1319" s="69">
        <f>IF(Exts[cTB60]=DATE(2099,1,1), 0, IF(Exts[minV]&gt;60.9, 1, 2))</f>
        <v>0</v>
      </c>
      <c r="W1319" s="70">
        <f>IF(Exts[cTB61-67]=DATE(2099,1,1), 0, IF(Exts[minV]&gt;67.9, 1, 2))</f>
        <v>0</v>
      </c>
      <c r="X1319" s="70">
        <f>IF( OR( Exts[cTB68]=DATE(2099,1,1), Exts[Mext]=0 ), 0, IF( OR( Exts[maxV]&lt;68, Exts[minV]&gt;68 ), 2, 3)  )</f>
        <v>0</v>
      </c>
      <c r="Y1319" s="71">
        <f>IF(SUBTOTAL(3,Exts[avgusers]),Exts[avgusers],0)</f>
        <v>0</v>
      </c>
      <c r="Z1319" s="69">
        <f ca="1">IF(SUBTOTAL(3,Exts[CurVersion]),TODAY()-Exts[CurVersion],0)</f>
        <v>1775</v>
      </c>
      <c r="AA1319" s="69">
        <f>IF(Exts[cTB52]=DATE(2099,1,1), 0, Exts[cTB52]-$AA$6)</f>
        <v>0</v>
      </c>
      <c r="AB1319" s="69">
        <f>IF(Exts[[#This Row],[cTB60]]=DATE(2099,1,1), 0, Exts[[#This Row],[cTB60]]-$AA$7)</f>
        <v>0</v>
      </c>
      <c r="AC1319" s="69">
        <f>IF(Exts[[#This Row],[cTB68]]=DATE(2099,1,1), 0, Exts[[#This Row],[cTB68]]-$AA$8)</f>
        <v>0</v>
      </c>
      <c r="AD1319" s="70">
        <f t="shared" si="43"/>
        <v>1301</v>
      </c>
      <c r="AE1319" s="70"/>
      <c r="AF1319" s="70">
        <f>IF(Exts[[#This Row],[OID]], INDEX( Exts[], MATCH(Exts[[#This Row],[OID]],Exts[ID],0), MATCH("avgusers", Exts[#Headers],0) )+1, Exts[[#This Row],[avgusers]])</f>
        <v>0</v>
      </c>
      <c r="AG1319" s="70"/>
      <c r="AH1319" s="70"/>
      <c r="AI1319" s="70"/>
    </row>
    <row r="1320" spans="1:35" x14ac:dyDescent="0.35">
      <c r="A1320" s="72">
        <v>561628</v>
      </c>
      <c r="B1320" s="72" t="s">
        <v>2003</v>
      </c>
      <c r="C1320" s="72">
        <v>0</v>
      </c>
      <c r="D1320" s="72">
        <v>22</v>
      </c>
      <c r="E1320" s="68">
        <v>42011</v>
      </c>
      <c r="F1320" s="72">
        <v>24</v>
      </c>
      <c r="G1320" s="72">
        <v>31</v>
      </c>
      <c r="H1320" s="72">
        <v>0</v>
      </c>
      <c r="I1320" s="72">
        <v>1</v>
      </c>
      <c r="J1320" s="72" t="s">
        <v>2003</v>
      </c>
      <c r="K1320" s="72">
        <v>11112766</v>
      </c>
      <c r="L1320" s="72"/>
      <c r="M1320" s="72"/>
      <c r="N1320" s="68">
        <v>72686</v>
      </c>
      <c r="O1320" s="68">
        <v>72686</v>
      </c>
      <c r="P1320" s="68">
        <v>72686</v>
      </c>
      <c r="Q1320" s="68">
        <v>72686</v>
      </c>
      <c r="R1320" s="72" t="s">
        <v>6374</v>
      </c>
      <c r="S1320" s="72" t="s">
        <v>6375</v>
      </c>
      <c r="T1320" s="70">
        <f>IF(Exts[cTB52]=DATE(2099,1,1), 0, IF(Exts[minV]&gt;52, 1, 2))</f>
        <v>0</v>
      </c>
      <c r="U1320" s="69">
        <f t="shared" si="42"/>
        <v>0</v>
      </c>
      <c r="V1320" s="69">
        <f>IF(Exts[cTB60]=DATE(2099,1,1), 0, IF(Exts[minV]&gt;60.9, 1, 2))</f>
        <v>0</v>
      </c>
      <c r="W1320" s="70">
        <f>IF(Exts[cTB61-67]=DATE(2099,1,1), 0, IF(Exts[minV]&gt;67.9, 1, 2))</f>
        <v>0</v>
      </c>
      <c r="X1320" s="70">
        <f>IF( OR( Exts[cTB68]=DATE(2099,1,1), Exts[Mext]=0 ), 0, IF( OR( Exts[maxV]&lt;68, Exts[minV]&gt;68 ), 2, 3)  )</f>
        <v>0</v>
      </c>
      <c r="Y1320" s="71">
        <f>IF(SUBTOTAL(3,Exts[avgusers]),Exts[avgusers],0)</f>
        <v>0</v>
      </c>
      <c r="Z1320" s="69">
        <f ca="1">IF(SUBTOTAL(3,Exts[CurVersion]),TODAY()-Exts[CurVersion],0)</f>
        <v>1714</v>
      </c>
      <c r="AA1320" s="69">
        <f>IF(Exts[cTB52]=DATE(2099,1,1), 0, Exts[cTB52]-$AA$6)</f>
        <v>0</v>
      </c>
      <c r="AB1320" s="69">
        <f>IF(Exts[[#This Row],[cTB60]]=DATE(2099,1,1), 0, Exts[[#This Row],[cTB60]]-$AA$7)</f>
        <v>0</v>
      </c>
      <c r="AC1320" s="69">
        <f>IF(Exts[[#This Row],[cTB68]]=DATE(2099,1,1), 0, Exts[[#This Row],[cTB68]]-$AA$8)</f>
        <v>0</v>
      </c>
      <c r="AD1320" s="70">
        <f t="shared" si="43"/>
        <v>1302</v>
      </c>
      <c r="AE1320" s="70"/>
      <c r="AF1320" s="70">
        <f>IF(Exts[[#This Row],[OID]], INDEX( Exts[], MATCH(Exts[[#This Row],[OID]],Exts[ID],0), MATCH("avgusers", Exts[#Headers],0) )+1, Exts[[#This Row],[avgusers]])</f>
        <v>0</v>
      </c>
      <c r="AG1320" s="70"/>
      <c r="AH1320" s="70"/>
      <c r="AI1320" s="70"/>
    </row>
    <row r="1321" spans="1:35" x14ac:dyDescent="0.35">
      <c r="A1321" s="72">
        <v>564864</v>
      </c>
      <c r="B1321" s="72" t="s">
        <v>2182</v>
      </c>
      <c r="C1321" s="72">
        <v>0</v>
      </c>
      <c r="D1321" s="72">
        <v>21</v>
      </c>
      <c r="E1321" s="68">
        <v>41989</v>
      </c>
      <c r="F1321" s="72">
        <v>29</v>
      </c>
      <c r="G1321" s="72">
        <v>37</v>
      </c>
      <c r="H1321" s="72">
        <v>0</v>
      </c>
      <c r="I1321" s="72">
        <v>1</v>
      </c>
      <c r="J1321" s="72" t="s">
        <v>2182</v>
      </c>
      <c r="K1321" s="72">
        <v>11311268</v>
      </c>
      <c r="L1321" s="72"/>
      <c r="M1321" s="72"/>
      <c r="N1321" s="68">
        <v>72686</v>
      </c>
      <c r="O1321" s="68">
        <v>72686</v>
      </c>
      <c r="P1321" s="68">
        <v>72686</v>
      </c>
      <c r="Q1321" s="68">
        <v>72686</v>
      </c>
      <c r="R1321" s="72" t="s">
        <v>6376</v>
      </c>
      <c r="S1321" s="72" t="s">
        <v>3058</v>
      </c>
      <c r="T1321" s="70">
        <f>IF(Exts[cTB52]=DATE(2099,1,1), 0, IF(Exts[minV]&gt;52, 1, 2))</f>
        <v>0</v>
      </c>
      <c r="U1321" s="69">
        <f t="shared" si="42"/>
        <v>0</v>
      </c>
      <c r="V1321" s="69">
        <f>IF(Exts[cTB60]=DATE(2099,1,1), 0, IF(Exts[minV]&gt;60.9, 1, 2))</f>
        <v>0</v>
      </c>
      <c r="W1321" s="70">
        <f>IF(Exts[cTB61-67]=DATE(2099,1,1), 0, IF(Exts[minV]&gt;67.9, 1, 2))</f>
        <v>0</v>
      </c>
      <c r="X1321" s="70">
        <f>IF( OR( Exts[cTB68]=DATE(2099,1,1), Exts[Mext]=0 ), 0, IF( OR( Exts[maxV]&lt;68, Exts[minV]&gt;68 ), 2, 3)  )</f>
        <v>0</v>
      </c>
      <c r="Y1321" s="71">
        <f>IF(SUBTOTAL(3,Exts[avgusers]),Exts[avgusers],0)</f>
        <v>0</v>
      </c>
      <c r="Z1321" s="69">
        <f ca="1">IF(SUBTOTAL(3,Exts[CurVersion]),TODAY()-Exts[CurVersion],0)</f>
        <v>1736</v>
      </c>
      <c r="AA1321" s="69">
        <f>IF(Exts[cTB52]=DATE(2099,1,1), 0, Exts[cTB52]-$AA$6)</f>
        <v>0</v>
      </c>
      <c r="AB1321" s="69">
        <f>IF(Exts[[#This Row],[cTB60]]=DATE(2099,1,1), 0, Exts[[#This Row],[cTB60]]-$AA$7)</f>
        <v>0</v>
      </c>
      <c r="AC1321" s="69">
        <f>IF(Exts[[#This Row],[cTB68]]=DATE(2099,1,1), 0, Exts[[#This Row],[cTB68]]-$AA$8)</f>
        <v>0</v>
      </c>
      <c r="AD1321" s="70">
        <f t="shared" si="43"/>
        <v>1303</v>
      </c>
      <c r="AE1321" s="70"/>
      <c r="AF1321" s="70">
        <f>IF(Exts[[#This Row],[OID]], INDEX( Exts[], MATCH(Exts[[#This Row],[OID]],Exts[ID],0), MATCH("avgusers", Exts[#Headers],0) )+1, Exts[[#This Row],[avgusers]])</f>
        <v>0</v>
      </c>
      <c r="AG1321" s="70"/>
      <c r="AH1321" s="70"/>
      <c r="AI1321" s="70"/>
    </row>
    <row r="1322" spans="1:35" x14ac:dyDescent="0.35">
      <c r="A1322" s="72">
        <v>565748</v>
      </c>
      <c r="B1322" s="72" t="s">
        <v>1768</v>
      </c>
      <c r="C1322" s="72">
        <v>0</v>
      </c>
      <c r="D1322" s="72">
        <v>28</v>
      </c>
      <c r="E1322" s="68">
        <v>41987</v>
      </c>
      <c r="F1322" s="72">
        <v>29</v>
      </c>
      <c r="G1322" s="72">
        <v>38</v>
      </c>
      <c r="H1322" s="72">
        <v>0</v>
      </c>
      <c r="I1322" s="72">
        <v>1</v>
      </c>
      <c r="J1322" s="72" t="s">
        <v>1769</v>
      </c>
      <c r="K1322" s="72">
        <v>11295888</v>
      </c>
      <c r="L1322" s="72"/>
      <c r="M1322" s="72"/>
      <c r="N1322" s="68">
        <v>72686</v>
      </c>
      <c r="O1322" s="68">
        <v>72686</v>
      </c>
      <c r="P1322" s="68">
        <v>72686</v>
      </c>
      <c r="Q1322" s="68">
        <v>72686</v>
      </c>
      <c r="R1322" s="72" t="s">
        <v>6377</v>
      </c>
      <c r="S1322" s="72" t="s">
        <v>3058</v>
      </c>
      <c r="T1322" s="70">
        <f>IF(Exts[cTB52]=DATE(2099,1,1), 0, IF(Exts[minV]&gt;52, 1, 2))</f>
        <v>0</v>
      </c>
      <c r="U1322" s="69">
        <f t="shared" si="42"/>
        <v>0</v>
      </c>
      <c r="V1322" s="69">
        <f>IF(Exts[cTB60]=DATE(2099,1,1), 0, IF(Exts[minV]&gt;60.9, 1, 2))</f>
        <v>0</v>
      </c>
      <c r="W1322" s="70">
        <f>IF(Exts[cTB61-67]=DATE(2099,1,1), 0, IF(Exts[minV]&gt;67.9, 1, 2))</f>
        <v>0</v>
      </c>
      <c r="X1322" s="70">
        <f>IF( OR( Exts[cTB68]=DATE(2099,1,1), Exts[Mext]=0 ), 0, IF( OR( Exts[maxV]&lt;68, Exts[minV]&gt;68 ), 2, 3)  )</f>
        <v>0</v>
      </c>
      <c r="Y1322" s="71">
        <f>IF(SUBTOTAL(3,Exts[avgusers]),Exts[avgusers],0)</f>
        <v>0</v>
      </c>
      <c r="Z1322" s="69">
        <f ca="1">IF(SUBTOTAL(3,Exts[CurVersion]),TODAY()-Exts[CurVersion],0)</f>
        <v>1738</v>
      </c>
      <c r="AA1322" s="69">
        <f>IF(Exts[cTB52]=DATE(2099,1,1), 0, Exts[cTB52]-$AA$6)</f>
        <v>0</v>
      </c>
      <c r="AB1322" s="69">
        <f>IF(Exts[[#This Row],[cTB60]]=DATE(2099,1,1), 0, Exts[[#This Row],[cTB60]]-$AA$7)</f>
        <v>0</v>
      </c>
      <c r="AC1322" s="69">
        <f>IF(Exts[[#This Row],[cTB68]]=DATE(2099,1,1), 0, Exts[[#This Row],[cTB68]]-$AA$8)</f>
        <v>0</v>
      </c>
      <c r="AD1322" s="70">
        <f t="shared" si="43"/>
        <v>1304</v>
      </c>
      <c r="AE1322" s="70"/>
      <c r="AF1322" s="70">
        <f>IF(Exts[[#This Row],[OID]], INDEX( Exts[], MATCH(Exts[[#This Row],[OID]],Exts[ID],0), MATCH("avgusers", Exts[#Headers],0) )+1, Exts[[#This Row],[avgusers]])</f>
        <v>0</v>
      </c>
      <c r="AG1322" s="70"/>
      <c r="AH1322" s="70"/>
      <c r="AI1322" s="70"/>
    </row>
    <row r="1323" spans="1:35" x14ac:dyDescent="0.35">
      <c r="A1323" s="72">
        <v>566914</v>
      </c>
      <c r="B1323" s="72" t="s">
        <v>1764</v>
      </c>
      <c r="C1323" s="72">
        <v>0</v>
      </c>
      <c r="D1323" s="72">
        <v>28</v>
      </c>
      <c r="E1323" s="68">
        <v>42074</v>
      </c>
      <c r="F1323" s="72">
        <v>1.5</v>
      </c>
      <c r="G1323" s="72">
        <v>36</v>
      </c>
      <c r="H1323" s="72">
        <v>0</v>
      </c>
      <c r="I1323" s="72">
        <v>1</v>
      </c>
      <c r="J1323" s="72" t="s">
        <v>1765</v>
      </c>
      <c r="K1323" s="72">
        <v>11339106</v>
      </c>
      <c r="L1323" s="72"/>
      <c r="M1323" s="72"/>
      <c r="N1323" s="68">
        <v>72686</v>
      </c>
      <c r="O1323" s="68">
        <v>72686</v>
      </c>
      <c r="P1323" s="68">
        <v>72686</v>
      </c>
      <c r="Q1323" s="68">
        <v>72686</v>
      </c>
      <c r="R1323" s="72" t="s">
        <v>6379</v>
      </c>
      <c r="S1323" s="72" t="s">
        <v>3058</v>
      </c>
      <c r="T1323" s="70">
        <f>IF(Exts[cTB52]=DATE(2099,1,1), 0, IF(Exts[minV]&gt;52, 1, 2))</f>
        <v>0</v>
      </c>
      <c r="U1323" s="69">
        <f t="shared" si="42"/>
        <v>0</v>
      </c>
      <c r="V1323" s="69">
        <f>IF(Exts[cTB60]=DATE(2099,1,1), 0, IF(Exts[minV]&gt;60.9, 1, 2))</f>
        <v>0</v>
      </c>
      <c r="W1323" s="70">
        <f>IF(Exts[cTB61-67]=DATE(2099,1,1), 0, IF(Exts[minV]&gt;67.9, 1, 2))</f>
        <v>0</v>
      </c>
      <c r="X1323" s="70">
        <f>IF( OR( Exts[cTB68]=DATE(2099,1,1), Exts[Mext]=0 ), 0, IF( OR( Exts[maxV]&lt;68, Exts[minV]&gt;68 ), 2, 3)  )</f>
        <v>0</v>
      </c>
      <c r="Y1323" s="71">
        <f>IF(SUBTOTAL(3,Exts[avgusers]),Exts[avgusers],0)</f>
        <v>0</v>
      </c>
      <c r="Z1323" s="69">
        <f ca="1">IF(SUBTOTAL(3,Exts[CurVersion]),TODAY()-Exts[CurVersion],0)</f>
        <v>1651</v>
      </c>
      <c r="AA1323" s="69">
        <f>IF(Exts[cTB52]=DATE(2099,1,1), 0, Exts[cTB52]-$AA$6)</f>
        <v>0</v>
      </c>
      <c r="AB1323" s="69">
        <f>IF(Exts[[#This Row],[cTB60]]=DATE(2099,1,1), 0, Exts[[#This Row],[cTB60]]-$AA$7)</f>
        <v>0</v>
      </c>
      <c r="AC1323" s="69">
        <f>IF(Exts[[#This Row],[cTB68]]=DATE(2099,1,1), 0, Exts[[#This Row],[cTB68]]-$AA$8)</f>
        <v>0</v>
      </c>
      <c r="AD1323" s="70">
        <f t="shared" si="43"/>
        <v>1305</v>
      </c>
      <c r="AE1323" s="70"/>
      <c r="AF1323" s="70">
        <f>IF(Exts[[#This Row],[OID]], INDEX( Exts[], MATCH(Exts[[#This Row],[OID]],Exts[ID],0), MATCH("avgusers", Exts[#Headers],0) )+1, Exts[[#This Row],[avgusers]])</f>
        <v>0</v>
      </c>
      <c r="AG1323" s="70"/>
      <c r="AH1323" s="70"/>
      <c r="AI1323" s="70"/>
    </row>
    <row r="1324" spans="1:35" x14ac:dyDescent="0.35">
      <c r="A1324" s="72">
        <v>572616</v>
      </c>
      <c r="B1324" s="72" t="s">
        <v>1920</v>
      </c>
      <c r="C1324" s="72">
        <v>0</v>
      </c>
      <c r="D1324" s="72">
        <v>23</v>
      </c>
      <c r="E1324" s="68">
        <v>42999</v>
      </c>
      <c r="F1324" s="72">
        <v>25</v>
      </c>
      <c r="G1324" s="72">
        <v>52</v>
      </c>
      <c r="H1324" s="72">
        <v>0</v>
      </c>
      <c r="I1324" s="72">
        <v>1</v>
      </c>
      <c r="J1324" s="72" t="s">
        <v>1921</v>
      </c>
      <c r="K1324" s="72">
        <v>11378838</v>
      </c>
      <c r="L1324" s="72"/>
      <c r="M1324" s="72"/>
      <c r="N1324" s="68">
        <v>42998</v>
      </c>
      <c r="O1324" s="68">
        <v>72686</v>
      </c>
      <c r="P1324" s="68">
        <v>72686</v>
      </c>
      <c r="Q1324" s="68">
        <v>72686</v>
      </c>
      <c r="R1324" s="72" t="s">
        <v>6382</v>
      </c>
      <c r="S1324" s="72" t="s">
        <v>6383</v>
      </c>
      <c r="T1324" s="70">
        <f>IF(Exts[cTB52]=DATE(2099,1,1), 0, IF(Exts[minV]&gt;52, 1, 2))</f>
        <v>2</v>
      </c>
      <c r="U1324" s="69">
        <f t="shared" si="42"/>
        <v>0</v>
      </c>
      <c r="V1324" s="69">
        <f>IF(Exts[cTB60]=DATE(2099,1,1), 0, IF(Exts[minV]&gt;60.9, 1, 2))</f>
        <v>0</v>
      </c>
      <c r="W1324" s="70">
        <f>IF(Exts[cTB61-67]=DATE(2099,1,1), 0, IF(Exts[minV]&gt;67.9, 1, 2))</f>
        <v>0</v>
      </c>
      <c r="X1324" s="70">
        <f>IF( OR( Exts[cTB68]=DATE(2099,1,1), Exts[Mext]=0 ), 0, IF( OR( Exts[maxV]&lt;68, Exts[minV]&gt;68 ), 2, 3)  )</f>
        <v>0</v>
      </c>
      <c r="Y1324" s="71">
        <f>IF(SUBTOTAL(3,Exts[avgusers]),Exts[avgusers],0)</f>
        <v>0</v>
      </c>
      <c r="Z1324" s="69">
        <f ca="1">IF(SUBTOTAL(3,Exts[CurVersion]),TODAY()-Exts[CurVersion],0)</f>
        <v>726</v>
      </c>
      <c r="AA1324" s="69">
        <f>IF(Exts[cTB52]=DATE(2099,1,1), 0, Exts[cTB52]-$AA$6)</f>
        <v>200</v>
      </c>
      <c r="AB1324" s="69">
        <f>IF(Exts[[#This Row],[cTB60]]=DATE(2099,1,1), 0, Exts[[#This Row],[cTB60]]-$AA$7)</f>
        <v>0</v>
      </c>
      <c r="AC1324" s="69">
        <f>IF(Exts[[#This Row],[cTB68]]=DATE(2099,1,1), 0, Exts[[#This Row],[cTB68]]-$AA$8)</f>
        <v>0</v>
      </c>
      <c r="AD1324" s="70">
        <f t="shared" si="43"/>
        <v>1306</v>
      </c>
      <c r="AE1324" s="70"/>
      <c r="AF1324" s="70">
        <f>IF(Exts[[#This Row],[OID]], INDEX( Exts[], MATCH(Exts[[#This Row],[OID]],Exts[ID],0), MATCH("avgusers", Exts[#Headers],0) )+1, Exts[[#This Row],[avgusers]])</f>
        <v>0</v>
      </c>
      <c r="AG1324" s="70"/>
      <c r="AH1324" s="70"/>
      <c r="AI1324" s="70"/>
    </row>
    <row r="1325" spans="1:35" x14ac:dyDescent="0.35">
      <c r="A1325" s="72">
        <v>573574</v>
      </c>
      <c r="B1325" s="72" t="s">
        <v>765</v>
      </c>
      <c r="C1325" s="72">
        <v>0</v>
      </c>
      <c r="D1325" s="72">
        <v>46</v>
      </c>
      <c r="E1325" s="68">
        <v>42417</v>
      </c>
      <c r="F1325" s="72">
        <v>31</v>
      </c>
      <c r="G1325" s="72">
        <v>39</v>
      </c>
      <c r="H1325" s="72">
        <v>0</v>
      </c>
      <c r="I1325" s="72">
        <v>1</v>
      </c>
      <c r="J1325" s="72" t="s">
        <v>473</v>
      </c>
      <c r="K1325" s="72">
        <v>11392858</v>
      </c>
      <c r="L1325" s="72"/>
      <c r="M1325" s="72"/>
      <c r="N1325" s="68">
        <v>72686</v>
      </c>
      <c r="O1325" s="68">
        <v>72686</v>
      </c>
      <c r="P1325" s="68">
        <v>72686</v>
      </c>
      <c r="Q1325" s="68">
        <v>72686</v>
      </c>
      <c r="R1325" s="72" t="s">
        <v>6384</v>
      </c>
      <c r="S1325" s="72" t="s">
        <v>3058</v>
      </c>
      <c r="T1325" s="70">
        <f>IF(Exts[cTB52]=DATE(2099,1,1), 0, IF(Exts[minV]&gt;52, 1, 2))</f>
        <v>0</v>
      </c>
      <c r="U1325" s="69">
        <f t="shared" si="42"/>
        <v>0</v>
      </c>
      <c r="V1325" s="69">
        <f>IF(Exts[cTB60]=DATE(2099,1,1), 0, IF(Exts[minV]&gt;60.9, 1, 2))</f>
        <v>0</v>
      </c>
      <c r="W1325" s="70">
        <f>IF(Exts[cTB61-67]=DATE(2099,1,1), 0, IF(Exts[minV]&gt;67.9, 1, 2))</f>
        <v>0</v>
      </c>
      <c r="X1325" s="70">
        <f>IF( OR( Exts[cTB68]=DATE(2099,1,1), Exts[Mext]=0 ), 0, IF( OR( Exts[maxV]&lt;68, Exts[minV]&gt;68 ), 2, 3)  )</f>
        <v>0</v>
      </c>
      <c r="Y1325" s="71">
        <f>IF(SUBTOTAL(3,Exts[avgusers]),Exts[avgusers],0)</f>
        <v>0</v>
      </c>
      <c r="Z1325" s="69">
        <f ca="1">IF(SUBTOTAL(3,Exts[CurVersion]),TODAY()-Exts[CurVersion],0)</f>
        <v>1308</v>
      </c>
      <c r="AA1325" s="69">
        <f>IF(Exts[cTB52]=DATE(2099,1,1), 0, Exts[cTB52]-$AA$6)</f>
        <v>0</v>
      </c>
      <c r="AB1325" s="69">
        <f>IF(Exts[[#This Row],[cTB60]]=DATE(2099,1,1), 0, Exts[[#This Row],[cTB60]]-$AA$7)</f>
        <v>0</v>
      </c>
      <c r="AC1325" s="69">
        <f>IF(Exts[[#This Row],[cTB68]]=DATE(2099,1,1), 0, Exts[[#This Row],[cTB68]]-$AA$8)</f>
        <v>0</v>
      </c>
      <c r="AD1325" s="70">
        <f t="shared" si="43"/>
        <v>1307</v>
      </c>
      <c r="AE1325" s="70"/>
      <c r="AF1325" s="70">
        <f>IF(Exts[[#This Row],[OID]], INDEX( Exts[], MATCH(Exts[[#This Row],[OID]],Exts[ID],0), MATCH("avgusers", Exts[#Headers],0) )+1, Exts[[#This Row],[avgusers]])</f>
        <v>0</v>
      </c>
      <c r="AG1325" s="70"/>
      <c r="AH1325" s="70"/>
      <c r="AI1325" s="70"/>
    </row>
    <row r="1326" spans="1:35" x14ac:dyDescent="0.35">
      <c r="A1326" s="72">
        <v>578230</v>
      </c>
      <c r="B1326" s="72" t="s">
        <v>1766</v>
      </c>
      <c r="C1326" s="72">
        <v>0</v>
      </c>
      <c r="D1326" s="72">
        <v>28</v>
      </c>
      <c r="E1326" s="68">
        <v>42029</v>
      </c>
      <c r="F1326" s="72">
        <v>15</v>
      </c>
      <c r="G1326" s="72">
        <v>38</v>
      </c>
      <c r="H1326" s="72">
        <v>0</v>
      </c>
      <c r="I1326" s="72">
        <v>1</v>
      </c>
      <c r="J1326" s="72" t="s">
        <v>487</v>
      </c>
      <c r="K1326" s="72">
        <v>6640</v>
      </c>
      <c r="L1326" s="72"/>
      <c r="M1326" s="72"/>
      <c r="N1326" s="68">
        <v>72686</v>
      </c>
      <c r="O1326" s="68">
        <v>72686</v>
      </c>
      <c r="P1326" s="68">
        <v>72686</v>
      </c>
      <c r="Q1326" s="68">
        <v>72686</v>
      </c>
      <c r="R1326" s="72" t="s">
        <v>6385</v>
      </c>
      <c r="S1326" s="72" t="s">
        <v>6386</v>
      </c>
      <c r="T1326" s="70">
        <f>IF(Exts[cTB52]=DATE(2099,1,1), 0, IF(Exts[minV]&gt;52, 1, 2))</f>
        <v>0</v>
      </c>
      <c r="U1326" s="69">
        <f t="shared" si="42"/>
        <v>0</v>
      </c>
      <c r="V1326" s="69">
        <f>IF(Exts[cTB60]=DATE(2099,1,1), 0, IF(Exts[minV]&gt;60.9, 1, 2))</f>
        <v>0</v>
      </c>
      <c r="W1326" s="70">
        <f>IF(Exts[cTB61-67]=DATE(2099,1,1), 0, IF(Exts[minV]&gt;67.9, 1, 2))</f>
        <v>0</v>
      </c>
      <c r="X1326" s="70">
        <f>IF( OR( Exts[cTB68]=DATE(2099,1,1), Exts[Mext]=0 ), 0, IF( OR( Exts[maxV]&lt;68, Exts[minV]&gt;68 ), 2, 3)  )</f>
        <v>0</v>
      </c>
      <c r="Y1326" s="71">
        <f>IF(SUBTOTAL(3,Exts[avgusers]),Exts[avgusers],0)</f>
        <v>0</v>
      </c>
      <c r="Z1326" s="69">
        <f ca="1">IF(SUBTOTAL(3,Exts[CurVersion]),TODAY()-Exts[CurVersion],0)</f>
        <v>1696</v>
      </c>
      <c r="AA1326" s="69">
        <f>IF(Exts[cTB52]=DATE(2099,1,1), 0, Exts[cTB52]-$AA$6)</f>
        <v>0</v>
      </c>
      <c r="AB1326" s="69">
        <f>IF(Exts[[#This Row],[cTB60]]=DATE(2099,1,1), 0, Exts[[#This Row],[cTB60]]-$AA$7)</f>
        <v>0</v>
      </c>
      <c r="AC1326" s="69">
        <f>IF(Exts[[#This Row],[cTB68]]=DATE(2099,1,1), 0, Exts[[#This Row],[cTB68]]-$AA$8)</f>
        <v>0</v>
      </c>
      <c r="AD1326" s="70">
        <f t="shared" si="43"/>
        <v>1308</v>
      </c>
      <c r="AE1326" s="70"/>
      <c r="AF1326" s="70">
        <f>IF(Exts[[#This Row],[OID]], INDEX( Exts[], MATCH(Exts[[#This Row],[OID]],Exts[ID],0), MATCH("avgusers", Exts[#Headers],0) )+1, Exts[[#This Row],[avgusers]])</f>
        <v>0</v>
      </c>
      <c r="AG1326" s="70"/>
      <c r="AH1326" s="70"/>
      <c r="AI1326" s="70"/>
    </row>
    <row r="1327" spans="1:35" x14ac:dyDescent="0.35">
      <c r="A1327" s="72">
        <v>578370</v>
      </c>
      <c r="B1327" s="72" t="s">
        <v>1771</v>
      </c>
      <c r="C1327" s="72">
        <v>0</v>
      </c>
      <c r="D1327" s="72">
        <v>28</v>
      </c>
      <c r="E1327" s="68">
        <v>42029</v>
      </c>
      <c r="F1327" s="72">
        <v>15</v>
      </c>
      <c r="G1327" s="72">
        <v>38</v>
      </c>
      <c r="H1327" s="72">
        <v>0</v>
      </c>
      <c r="I1327" s="72">
        <v>1</v>
      </c>
      <c r="J1327" s="72" t="s">
        <v>487</v>
      </c>
      <c r="K1327" s="72">
        <v>6640</v>
      </c>
      <c r="L1327" s="72"/>
      <c r="M1327" s="72"/>
      <c r="N1327" s="68">
        <v>72686</v>
      </c>
      <c r="O1327" s="68">
        <v>72686</v>
      </c>
      <c r="P1327" s="68">
        <v>72686</v>
      </c>
      <c r="Q1327" s="68">
        <v>72686</v>
      </c>
      <c r="R1327" s="72" t="s">
        <v>6387</v>
      </c>
      <c r="S1327" s="72" t="s">
        <v>6388</v>
      </c>
      <c r="T1327" s="70">
        <f>IF(Exts[cTB52]=DATE(2099,1,1), 0, IF(Exts[minV]&gt;52, 1, 2))</f>
        <v>0</v>
      </c>
      <c r="U1327" s="69">
        <f t="shared" si="42"/>
        <v>0</v>
      </c>
      <c r="V1327" s="69">
        <f>IF(Exts[cTB60]=DATE(2099,1,1), 0, IF(Exts[minV]&gt;60.9, 1, 2))</f>
        <v>0</v>
      </c>
      <c r="W1327" s="70">
        <f>IF(Exts[cTB61-67]=DATE(2099,1,1), 0, IF(Exts[minV]&gt;67.9, 1, 2))</f>
        <v>0</v>
      </c>
      <c r="X1327" s="70">
        <f>IF( OR( Exts[cTB68]=DATE(2099,1,1), Exts[Mext]=0 ), 0, IF( OR( Exts[maxV]&lt;68, Exts[minV]&gt;68 ), 2, 3)  )</f>
        <v>0</v>
      </c>
      <c r="Y1327" s="71">
        <f>IF(SUBTOTAL(3,Exts[avgusers]),Exts[avgusers],0)</f>
        <v>0</v>
      </c>
      <c r="Z1327" s="69">
        <f ca="1">IF(SUBTOTAL(3,Exts[CurVersion]),TODAY()-Exts[CurVersion],0)</f>
        <v>1696</v>
      </c>
      <c r="AA1327" s="69">
        <f>IF(Exts[cTB52]=DATE(2099,1,1), 0, Exts[cTB52]-$AA$6)</f>
        <v>0</v>
      </c>
      <c r="AB1327" s="69">
        <f>IF(Exts[[#This Row],[cTB60]]=DATE(2099,1,1), 0, Exts[[#This Row],[cTB60]]-$AA$7)</f>
        <v>0</v>
      </c>
      <c r="AC1327" s="69">
        <f>IF(Exts[[#This Row],[cTB68]]=DATE(2099,1,1), 0, Exts[[#This Row],[cTB68]]-$AA$8)</f>
        <v>0</v>
      </c>
      <c r="AD1327" s="70">
        <f t="shared" si="43"/>
        <v>1309</v>
      </c>
      <c r="AE1327" s="70"/>
      <c r="AF1327" s="70">
        <f>IF(Exts[[#This Row],[OID]], INDEX( Exts[], MATCH(Exts[[#This Row],[OID]],Exts[ID],0), MATCH("avgusers", Exts[#Headers],0) )+1, Exts[[#This Row],[avgusers]])</f>
        <v>0</v>
      </c>
      <c r="AG1327" s="70"/>
      <c r="AH1327" s="70"/>
      <c r="AI1327" s="70"/>
    </row>
    <row r="1328" spans="1:35" x14ac:dyDescent="0.35">
      <c r="A1328" s="72">
        <v>579480</v>
      </c>
      <c r="B1328" s="72" t="s">
        <v>1760</v>
      </c>
      <c r="C1328" s="72">
        <v>0</v>
      </c>
      <c r="D1328" s="72">
        <v>28</v>
      </c>
      <c r="E1328" s="68">
        <v>42032</v>
      </c>
      <c r="F1328" s="72">
        <v>15</v>
      </c>
      <c r="G1328" s="72">
        <v>38</v>
      </c>
      <c r="H1328" s="72">
        <v>0</v>
      </c>
      <c r="I1328" s="72">
        <v>1</v>
      </c>
      <c r="J1328" s="72" t="s">
        <v>487</v>
      </c>
      <c r="K1328" s="72">
        <v>6640</v>
      </c>
      <c r="L1328" s="72"/>
      <c r="M1328" s="72"/>
      <c r="N1328" s="68">
        <v>72686</v>
      </c>
      <c r="O1328" s="68">
        <v>72686</v>
      </c>
      <c r="P1328" s="68">
        <v>72686</v>
      </c>
      <c r="Q1328" s="68">
        <v>72686</v>
      </c>
      <c r="R1328" s="72" t="s">
        <v>6392</v>
      </c>
      <c r="S1328" s="72" t="s">
        <v>6393</v>
      </c>
      <c r="T1328" s="70">
        <f>IF(Exts[cTB52]=DATE(2099,1,1), 0, IF(Exts[minV]&gt;52, 1, 2))</f>
        <v>0</v>
      </c>
      <c r="U1328" s="69">
        <f t="shared" si="42"/>
        <v>0</v>
      </c>
      <c r="V1328" s="69">
        <f>IF(Exts[cTB60]=DATE(2099,1,1), 0, IF(Exts[minV]&gt;60.9, 1, 2))</f>
        <v>0</v>
      </c>
      <c r="W1328" s="70">
        <f>IF(Exts[cTB61-67]=DATE(2099,1,1), 0, IF(Exts[minV]&gt;67.9, 1, 2))</f>
        <v>0</v>
      </c>
      <c r="X1328" s="70">
        <f>IF( OR( Exts[cTB68]=DATE(2099,1,1), Exts[Mext]=0 ), 0, IF( OR( Exts[maxV]&lt;68, Exts[minV]&gt;68 ), 2, 3)  )</f>
        <v>0</v>
      </c>
      <c r="Y1328" s="71">
        <f>IF(SUBTOTAL(3,Exts[avgusers]),Exts[avgusers],0)</f>
        <v>0</v>
      </c>
      <c r="Z1328" s="69">
        <f ca="1">IF(SUBTOTAL(3,Exts[CurVersion]),TODAY()-Exts[CurVersion],0)</f>
        <v>1693</v>
      </c>
      <c r="AA1328" s="69">
        <f>IF(Exts[cTB52]=DATE(2099,1,1), 0, Exts[cTB52]-$AA$6)</f>
        <v>0</v>
      </c>
      <c r="AB1328" s="69">
        <f>IF(Exts[[#This Row],[cTB60]]=DATE(2099,1,1), 0, Exts[[#This Row],[cTB60]]-$AA$7)</f>
        <v>0</v>
      </c>
      <c r="AC1328" s="69">
        <f>IF(Exts[[#This Row],[cTB68]]=DATE(2099,1,1), 0, Exts[[#This Row],[cTB68]]-$AA$8)</f>
        <v>0</v>
      </c>
      <c r="AD1328" s="70">
        <f t="shared" si="43"/>
        <v>1310</v>
      </c>
      <c r="AE1328" s="70"/>
      <c r="AF1328" s="70">
        <f>IF(Exts[[#This Row],[OID]], INDEX( Exts[], MATCH(Exts[[#This Row],[OID]],Exts[ID],0), MATCH("avgusers", Exts[#Headers],0) )+1, Exts[[#This Row],[avgusers]])</f>
        <v>0</v>
      </c>
      <c r="AG1328" s="70"/>
      <c r="AH1328" s="70"/>
      <c r="AI1328" s="70"/>
    </row>
    <row r="1329" spans="1:35" x14ac:dyDescent="0.35">
      <c r="A1329" s="72">
        <v>583794</v>
      </c>
      <c r="B1329" s="72" t="s">
        <v>1770</v>
      </c>
      <c r="C1329" s="72">
        <v>0</v>
      </c>
      <c r="D1329" s="72">
        <v>28</v>
      </c>
      <c r="E1329" s="68">
        <v>42043</v>
      </c>
      <c r="F1329" s="72">
        <v>15</v>
      </c>
      <c r="G1329" s="72">
        <v>38</v>
      </c>
      <c r="H1329" s="72">
        <v>0</v>
      </c>
      <c r="I1329" s="72">
        <v>1</v>
      </c>
      <c r="J1329" s="72" t="s">
        <v>487</v>
      </c>
      <c r="K1329" s="72">
        <v>6640</v>
      </c>
      <c r="L1329" s="72"/>
      <c r="M1329" s="72"/>
      <c r="N1329" s="68">
        <v>72686</v>
      </c>
      <c r="O1329" s="68">
        <v>72686</v>
      </c>
      <c r="P1329" s="68">
        <v>72686</v>
      </c>
      <c r="Q1329" s="68">
        <v>72686</v>
      </c>
      <c r="R1329" s="72" t="s">
        <v>6395</v>
      </c>
      <c r="S1329" s="72" t="s">
        <v>6396</v>
      </c>
      <c r="T1329" s="70">
        <f>IF(Exts[cTB52]=DATE(2099,1,1), 0, IF(Exts[minV]&gt;52, 1, 2))</f>
        <v>0</v>
      </c>
      <c r="U1329" s="69">
        <f t="shared" si="42"/>
        <v>0</v>
      </c>
      <c r="V1329" s="69">
        <f>IF(Exts[cTB60]=DATE(2099,1,1), 0, IF(Exts[minV]&gt;60.9, 1, 2))</f>
        <v>0</v>
      </c>
      <c r="W1329" s="70">
        <f>IF(Exts[cTB61-67]=DATE(2099,1,1), 0, IF(Exts[minV]&gt;67.9, 1, 2))</f>
        <v>0</v>
      </c>
      <c r="X1329" s="70">
        <f>IF( OR( Exts[cTB68]=DATE(2099,1,1), Exts[Mext]=0 ), 0, IF( OR( Exts[maxV]&lt;68, Exts[minV]&gt;68 ), 2, 3)  )</f>
        <v>0</v>
      </c>
      <c r="Y1329" s="71">
        <f>IF(SUBTOTAL(3,Exts[avgusers]),Exts[avgusers],0)</f>
        <v>0</v>
      </c>
      <c r="Z1329" s="69">
        <f ca="1">IF(SUBTOTAL(3,Exts[CurVersion]),TODAY()-Exts[CurVersion],0)</f>
        <v>1682</v>
      </c>
      <c r="AA1329" s="69">
        <f>IF(Exts[cTB52]=DATE(2099,1,1), 0, Exts[cTB52]-$AA$6)</f>
        <v>0</v>
      </c>
      <c r="AB1329" s="69">
        <f>IF(Exts[[#This Row],[cTB60]]=DATE(2099,1,1), 0, Exts[[#This Row],[cTB60]]-$AA$7)</f>
        <v>0</v>
      </c>
      <c r="AC1329" s="69">
        <f>IF(Exts[[#This Row],[cTB68]]=DATE(2099,1,1), 0, Exts[[#This Row],[cTB68]]-$AA$8)</f>
        <v>0</v>
      </c>
      <c r="AD1329" s="70">
        <f t="shared" si="43"/>
        <v>1311</v>
      </c>
      <c r="AE1329" s="70"/>
      <c r="AF1329" s="70">
        <f>IF(Exts[[#This Row],[OID]], INDEX( Exts[], MATCH(Exts[[#This Row],[OID]],Exts[ID],0), MATCH("avgusers", Exts[#Headers],0) )+1, Exts[[#This Row],[avgusers]])</f>
        <v>0</v>
      </c>
      <c r="AG1329" s="70"/>
      <c r="AH1329" s="70"/>
      <c r="AI1329" s="70"/>
    </row>
    <row r="1330" spans="1:35" x14ac:dyDescent="0.35">
      <c r="A1330" s="72">
        <v>589634</v>
      </c>
      <c r="B1330" s="72" t="s">
        <v>1937</v>
      </c>
      <c r="C1330" s="72">
        <v>0</v>
      </c>
      <c r="D1330" s="72">
        <v>22</v>
      </c>
      <c r="E1330" s="68">
        <v>42062</v>
      </c>
      <c r="F1330" s="72">
        <v>3</v>
      </c>
      <c r="G1330" s="72">
        <v>39</v>
      </c>
      <c r="H1330" s="72">
        <v>0</v>
      </c>
      <c r="I1330" s="72">
        <v>1</v>
      </c>
      <c r="J1330" s="72" t="s">
        <v>1938</v>
      </c>
      <c r="K1330" s="72">
        <v>11502088</v>
      </c>
      <c r="L1330" s="72"/>
      <c r="M1330" s="72"/>
      <c r="N1330" s="68">
        <v>72686</v>
      </c>
      <c r="O1330" s="68">
        <v>72686</v>
      </c>
      <c r="P1330" s="68">
        <v>72686</v>
      </c>
      <c r="Q1330" s="68">
        <v>72686</v>
      </c>
      <c r="R1330" s="72" t="s">
        <v>6410</v>
      </c>
      <c r="S1330" s="72" t="s">
        <v>3058</v>
      </c>
      <c r="T1330" s="70">
        <f>IF(Exts[cTB52]=DATE(2099,1,1), 0, IF(Exts[minV]&gt;52, 1, 2))</f>
        <v>0</v>
      </c>
      <c r="U1330" s="69">
        <f t="shared" si="42"/>
        <v>0</v>
      </c>
      <c r="V1330" s="69">
        <f>IF(Exts[cTB60]=DATE(2099,1,1), 0, IF(Exts[minV]&gt;60.9, 1, 2))</f>
        <v>0</v>
      </c>
      <c r="W1330" s="70">
        <f>IF(Exts[cTB61-67]=DATE(2099,1,1), 0, IF(Exts[minV]&gt;67.9, 1, 2))</f>
        <v>0</v>
      </c>
      <c r="X1330" s="70">
        <f>IF( OR( Exts[cTB68]=DATE(2099,1,1), Exts[Mext]=0 ), 0, IF( OR( Exts[maxV]&lt;68, Exts[minV]&gt;68 ), 2, 3)  )</f>
        <v>0</v>
      </c>
      <c r="Y1330" s="71">
        <f>IF(SUBTOTAL(3,Exts[avgusers]),Exts[avgusers],0)</f>
        <v>0</v>
      </c>
      <c r="Z1330" s="69">
        <f ca="1">IF(SUBTOTAL(3,Exts[CurVersion]),TODAY()-Exts[CurVersion],0)</f>
        <v>1663</v>
      </c>
      <c r="AA1330" s="69">
        <f>IF(Exts[cTB52]=DATE(2099,1,1), 0, Exts[cTB52]-$AA$6)</f>
        <v>0</v>
      </c>
      <c r="AB1330" s="69">
        <f>IF(Exts[[#This Row],[cTB60]]=DATE(2099,1,1), 0, Exts[[#This Row],[cTB60]]-$AA$7)</f>
        <v>0</v>
      </c>
      <c r="AC1330" s="69">
        <f>IF(Exts[[#This Row],[cTB68]]=DATE(2099,1,1), 0, Exts[[#This Row],[cTB68]]-$AA$8)</f>
        <v>0</v>
      </c>
      <c r="AD1330" s="70">
        <f t="shared" si="43"/>
        <v>1312</v>
      </c>
      <c r="AE1330" s="70"/>
      <c r="AF1330" s="70">
        <f>IF(Exts[[#This Row],[OID]], INDEX( Exts[], MATCH(Exts[[#This Row],[OID]],Exts[ID],0), MATCH("avgusers", Exts[#Headers],0) )+1, Exts[[#This Row],[avgusers]])</f>
        <v>0</v>
      </c>
      <c r="AG1330" s="70"/>
      <c r="AH1330" s="70"/>
      <c r="AI1330" s="70"/>
    </row>
    <row r="1331" spans="1:35" x14ac:dyDescent="0.35">
      <c r="A1331" s="72">
        <v>602670</v>
      </c>
      <c r="B1331" s="72" t="s">
        <v>1767</v>
      </c>
      <c r="C1331" s="72">
        <v>0</v>
      </c>
      <c r="D1331" s="72">
        <v>28</v>
      </c>
      <c r="E1331" s="68">
        <v>42109</v>
      </c>
      <c r="F1331" s="72">
        <v>31</v>
      </c>
      <c r="G1331" s="72">
        <v>40</v>
      </c>
      <c r="H1331" s="72">
        <v>0</v>
      </c>
      <c r="I1331" s="72">
        <v>1</v>
      </c>
      <c r="J1331" s="72" t="s">
        <v>487</v>
      </c>
      <c r="K1331" s="72">
        <v>6640</v>
      </c>
      <c r="L1331" s="72"/>
      <c r="M1331" s="72"/>
      <c r="N1331" s="68">
        <v>72686</v>
      </c>
      <c r="O1331" s="68">
        <v>72686</v>
      </c>
      <c r="P1331" s="68">
        <v>72686</v>
      </c>
      <c r="Q1331" s="68">
        <v>72686</v>
      </c>
      <c r="R1331" s="72" t="s">
        <v>6418</v>
      </c>
      <c r="S1331" s="72" t="s">
        <v>6419</v>
      </c>
      <c r="T1331" s="70">
        <f>IF(Exts[cTB52]=DATE(2099,1,1), 0, IF(Exts[minV]&gt;52, 1, 2))</f>
        <v>0</v>
      </c>
      <c r="U1331" s="69">
        <f t="shared" si="42"/>
        <v>0</v>
      </c>
      <c r="V1331" s="69">
        <f>IF(Exts[cTB60]=DATE(2099,1,1), 0, IF(Exts[minV]&gt;60.9, 1, 2))</f>
        <v>0</v>
      </c>
      <c r="W1331" s="70">
        <f>IF(Exts[cTB61-67]=DATE(2099,1,1), 0, IF(Exts[minV]&gt;67.9, 1, 2))</f>
        <v>0</v>
      </c>
      <c r="X1331" s="70">
        <f>IF( OR( Exts[cTB68]=DATE(2099,1,1), Exts[Mext]=0 ), 0, IF( OR( Exts[maxV]&lt;68, Exts[minV]&gt;68 ), 2, 3)  )</f>
        <v>0</v>
      </c>
      <c r="Y1331" s="71">
        <f>IF(SUBTOTAL(3,Exts[avgusers]),Exts[avgusers],0)</f>
        <v>0</v>
      </c>
      <c r="Z1331" s="69">
        <f ca="1">IF(SUBTOTAL(3,Exts[CurVersion]),TODAY()-Exts[CurVersion],0)</f>
        <v>1616</v>
      </c>
      <c r="AA1331" s="69">
        <f>IF(Exts[cTB52]=DATE(2099,1,1), 0, Exts[cTB52]-$AA$6)</f>
        <v>0</v>
      </c>
      <c r="AB1331" s="69">
        <f>IF(Exts[[#This Row],[cTB60]]=DATE(2099,1,1), 0, Exts[[#This Row],[cTB60]]-$AA$7)</f>
        <v>0</v>
      </c>
      <c r="AC1331" s="69">
        <f>IF(Exts[[#This Row],[cTB68]]=DATE(2099,1,1), 0, Exts[[#This Row],[cTB68]]-$AA$8)</f>
        <v>0</v>
      </c>
      <c r="AD1331" s="70">
        <f t="shared" si="43"/>
        <v>1313</v>
      </c>
      <c r="AE1331" s="70"/>
      <c r="AF1331" s="70">
        <f>IF(Exts[[#This Row],[OID]], INDEX( Exts[], MATCH(Exts[[#This Row],[OID]],Exts[ID],0), MATCH("avgusers", Exts[#Headers],0) )+1, Exts[[#This Row],[avgusers]])</f>
        <v>0</v>
      </c>
      <c r="AG1331" s="70"/>
      <c r="AH1331" s="70"/>
      <c r="AI1331" s="70"/>
    </row>
    <row r="1332" spans="1:35" x14ac:dyDescent="0.35">
      <c r="A1332" s="72">
        <v>602678</v>
      </c>
      <c r="B1332" s="72" t="s">
        <v>1732</v>
      </c>
      <c r="C1332" s="72">
        <v>0</v>
      </c>
      <c r="D1332" s="72">
        <v>35</v>
      </c>
      <c r="E1332" s="68">
        <v>42109</v>
      </c>
      <c r="F1332" s="72">
        <v>31</v>
      </c>
      <c r="G1332" s="72">
        <v>40</v>
      </c>
      <c r="H1332" s="72">
        <v>0</v>
      </c>
      <c r="I1332" s="72">
        <v>1</v>
      </c>
      <c r="J1332" s="72" t="s">
        <v>487</v>
      </c>
      <c r="K1332" s="72">
        <v>6640</v>
      </c>
      <c r="L1332" s="72"/>
      <c r="M1332" s="72"/>
      <c r="N1332" s="68">
        <v>72686</v>
      </c>
      <c r="O1332" s="68">
        <v>72686</v>
      </c>
      <c r="P1332" s="68">
        <v>72686</v>
      </c>
      <c r="Q1332" s="68">
        <v>72686</v>
      </c>
      <c r="R1332" s="72" t="s">
        <v>6420</v>
      </c>
      <c r="S1332" s="72" t="s">
        <v>6421</v>
      </c>
      <c r="T1332" s="70">
        <f>IF(Exts[cTB52]=DATE(2099,1,1), 0, IF(Exts[minV]&gt;52, 1, 2))</f>
        <v>0</v>
      </c>
      <c r="U1332" s="69">
        <f t="shared" si="42"/>
        <v>0</v>
      </c>
      <c r="V1332" s="69">
        <f>IF(Exts[cTB60]=DATE(2099,1,1), 0, IF(Exts[minV]&gt;60.9, 1, 2))</f>
        <v>0</v>
      </c>
      <c r="W1332" s="70">
        <f>IF(Exts[cTB61-67]=DATE(2099,1,1), 0, IF(Exts[minV]&gt;67.9, 1, 2))</f>
        <v>0</v>
      </c>
      <c r="X1332" s="70">
        <f>IF( OR( Exts[cTB68]=DATE(2099,1,1), Exts[Mext]=0 ), 0, IF( OR( Exts[maxV]&lt;68, Exts[minV]&gt;68 ), 2, 3)  )</f>
        <v>0</v>
      </c>
      <c r="Y1332" s="71">
        <f>IF(SUBTOTAL(3,Exts[avgusers]),Exts[avgusers],0)</f>
        <v>0</v>
      </c>
      <c r="Z1332" s="69">
        <f ca="1">IF(SUBTOTAL(3,Exts[CurVersion]),TODAY()-Exts[CurVersion],0)</f>
        <v>1616</v>
      </c>
      <c r="AA1332" s="69">
        <f>IF(Exts[cTB52]=DATE(2099,1,1), 0, Exts[cTB52]-$AA$6)</f>
        <v>0</v>
      </c>
      <c r="AB1332" s="69">
        <f>IF(Exts[[#This Row],[cTB60]]=DATE(2099,1,1), 0, Exts[[#This Row],[cTB60]]-$AA$7)</f>
        <v>0</v>
      </c>
      <c r="AC1332" s="69">
        <f>IF(Exts[[#This Row],[cTB68]]=DATE(2099,1,1), 0, Exts[[#This Row],[cTB68]]-$AA$8)</f>
        <v>0</v>
      </c>
      <c r="AD1332" s="70">
        <f t="shared" si="43"/>
        <v>1314</v>
      </c>
      <c r="AE1332" s="70"/>
      <c r="AF1332" s="70">
        <f>IF(Exts[[#This Row],[OID]], INDEX( Exts[], MATCH(Exts[[#This Row],[OID]],Exts[ID],0), MATCH("avgusers", Exts[#Headers],0) )+1, Exts[[#This Row],[avgusers]])</f>
        <v>0</v>
      </c>
      <c r="AG1332" s="70"/>
      <c r="AH1332" s="70"/>
      <c r="AI1332" s="70"/>
    </row>
    <row r="1333" spans="1:35" x14ac:dyDescent="0.35">
      <c r="A1333" s="72">
        <v>604782</v>
      </c>
      <c r="B1333" s="72" t="s">
        <v>785</v>
      </c>
      <c r="C1333" s="72">
        <v>0</v>
      </c>
      <c r="D1333" s="72">
        <v>50</v>
      </c>
      <c r="E1333" s="68">
        <v>42395</v>
      </c>
      <c r="F1333" s="72">
        <v>28</v>
      </c>
      <c r="G1333" s="72">
        <v>38.5</v>
      </c>
      <c r="H1333" s="72">
        <v>0</v>
      </c>
      <c r="I1333" s="72">
        <v>1</v>
      </c>
      <c r="J1333" s="72" t="s">
        <v>479</v>
      </c>
      <c r="K1333" s="72">
        <v>11239672</v>
      </c>
      <c r="L1333" s="72"/>
      <c r="M1333" s="72"/>
      <c r="N1333" s="68">
        <v>72686</v>
      </c>
      <c r="O1333" s="68">
        <v>72686</v>
      </c>
      <c r="P1333" s="68">
        <v>72686</v>
      </c>
      <c r="Q1333" s="68">
        <v>72686</v>
      </c>
      <c r="R1333" s="72" t="s">
        <v>6422</v>
      </c>
      <c r="S1333" s="72" t="s">
        <v>6423</v>
      </c>
      <c r="T1333" s="70">
        <f>IF(Exts[cTB52]=DATE(2099,1,1), 0, IF(Exts[minV]&gt;52, 1, 2))</f>
        <v>0</v>
      </c>
      <c r="U1333" s="69">
        <f t="shared" si="42"/>
        <v>0</v>
      </c>
      <c r="V1333" s="69">
        <f>IF(Exts[cTB60]=DATE(2099,1,1), 0, IF(Exts[minV]&gt;60.9, 1, 2))</f>
        <v>0</v>
      </c>
      <c r="W1333" s="70">
        <f>IF(Exts[cTB61-67]=DATE(2099,1,1), 0, IF(Exts[minV]&gt;67.9, 1, 2))</f>
        <v>0</v>
      </c>
      <c r="X1333" s="70">
        <f>IF( OR( Exts[cTB68]=DATE(2099,1,1), Exts[Mext]=0 ), 0, IF( OR( Exts[maxV]&lt;68, Exts[minV]&gt;68 ), 2, 3)  )</f>
        <v>0</v>
      </c>
      <c r="Y1333" s="71">
        <f>IF(SUBTOTAL(3,Exts[avgusers]),Exts[avgusers],0)</f>
        <v>0</v>
      </c>
      <c r="Z1333" s="69">
        <f ca="1">IF(SUBTOTAL(3,Exts[CurVersion]),TODAY()-Exts[CurVersion],0)</f>
        <v>1330</v>
      </c>
      <c r="AA1333" s="69">
        <f>IF(Exts[cTB52]=DATE(2099,1,1), 0, Exts[cTB52]-$AA$6)</f>
        <v>0</v>
      </c>
      <c r="AB1333" s="69">
        <f>IF(Exts[[#This Row],[cTB60]]=DATE(2099,1,1), 0, Exts[[#This Row],[cTB60]]-$AA$7)</f>
        <v>0</v>
      </c>
      <c r="AC1333" s="69">
        <f>IF(Exts[[#This Row],[cTB68]]=DATE(2099,1,1), 0, Exts[[#This Row],[cTB68]]-$AA$8)</f>
        <v>0</v>
      </c>
      <c r="AD1333" s="70">
        <f t="shared" si="43"/>
        <v>1315</v>
      </c>
      <c r="AE1333" s="70"/>
      <c r="AF1333" s="70">
        <f>IF(Exts[[#This Row],[OID]], INDEX( Exts[], MATCH(Exts[[#This Row],[OID]],Exts[ID],0), MATCH("avgusers", Exts[#Headers],0) )+1, Exts[[#This Row],[avgusers]])</f>
        <v>0</v>
      </c>
      <c r="AG1333" s="70"/>
      <c r="AH1333" s="70"/>
      <c r="AI1333" s="70"/>
    </row>
    <row r="1334" spans="1:35" x14ac:dyDescent="0.35">
      <c r="A1334" s="72">
        <v>605450</v>
      </c>
      <c r="B1334" s="72" t="s">
        <v>1722</v>
      </c>
      <c r="C1334" s="72">
        <v>0</v>
      </c>
      <c r="D1334" s="72">
        <v>40</v>
      </c>
      <c r="E1334" s="68">
        <v>42121</v>
      </c>
      <c r="F1334" s="72">
        <v>5</v>
      </c>
      <c r="G1334" s="72">
        <v>41</v>
      </c>
      <c r="H1334" s="72">
        <v>0</v>
      </c>
      <c r="I1334" s="72">
        <v>1</v>
      </c>
      <c r="J1334" s="72" t="s">
        <v>1723</v>
      </c>
      <c r="K1334" s="72">
        <v>6377769</v>
      </c>
      <c r="L1334" s="72"/>
      <c r="M1334" s="72"/>
      <c r="N1334" s="68">
        <v>72686</v>
      </c>
      <c r="O1334" s="68">
        <v>72686</v>
      </c>
      <c r="P1334" s="68">
        <v>72686</v>
      </c>
      <c r="Q1334" s="68">
        <v>72686</v>
      </c>
      <c r="R1334" s="72" t="s">
        <v>6424</v>
      </c>
      <c r="S1334" s="72" t="s">
        <v>3058</v>
      </c>
      <c r="T1334" s="70">
        <f>IF(Exts[cTB52]=DATE(2099,1,1), 0, IF(Exts[minV]&gt;52, 1, 2))</f>
        <v>0</v>
      </c>
      <c r="U1334" s="69">
        <f t="shared" si="42"/>
        <v>0</v>
      </c>
      <c r="V1334" s="69">
        <f>IF(Exts[cTB60]=DATE(2099,1,1), 0, IF(Exts[minV]&gt;60.9, 1, 2))</f>
        <v>0</v>
      </c>
      <c r="W1334" s="70">
        <f>IF(Exts[cTB61-67]=DATE(2099,1,1), 0, IF(Exts[minV]&gt;67.9, 1, 2))</f>
        <v>0</v>
      </c>
      <c r="X1334" s="70">
        <f>IF( OR( Exts[cTB68]=DATE(2099,1,1), Exts[Mext]=0 ), 0, IF( OR( Exts[maxV]&lt;68, Exts[minV]&gt;68 ), 2, 3)  )</f>
        <v>0</v>
      </c>
      <c r="Y1334" s="71">
        <f>IF(SUBTOTAL(3,Exts[avgusers]),Exts[avgusers],0)</f>
        <v>0</v>
      </c>
      <c r="Z1334" s="69">
        <f ca="1">IF(SUBTOTAL(3,Exts[CurVersion]),TODAY()-Exts[CurVersion],0)</f>
        <v>1604</v>
      </c>
      <c r="AA1334" s="69">
        <f>IF(Exts[cTB52]=DATE(2099,1,1), 0, Exts[cTB52]-$AA$6)</f>
        <v>0</v>
      </c>
      <c r="AB1334" s="69">
        <f>IF(Exts[[#This Row],[cTB60]]=DATE(2099,1,1), 0, Exts[[#This Row],[cTB60]]-$AA$7)</f>
        <v>0</v>
      </c>
      <c r="AC1334" s="69">
        <f>IF(Exts[[#This Row],[cTB68]]=DATE(2099,1,1), 0, Exts[[#This Row],[cTB68]]-$AA$8)</f>
        <v>0</v>
      </c>
      <c r="AD1334" s="70">
        <f t="shared" si="43"/>
        <v>1316</v>
      </c>
      <c r="AE1334" s="70"/>
      <c r="AF1334" s="70">
        <f>IF(Exts[[#This Row],[OID]], INDEX( Exts[], MATCH(Exts[[#This Row],[OID]],Exts[ID],0), MATCH("avgusers", Exts[#Headers],0) )+1, Exts[[#This Row],[avgusers]])</f>
        <v>0</v>
      </c>
      <c r="AG1334" s="70"/>
      <c r="AH1334" s="70"/>
      <c r="AI1334" s="70"/>
    </row>
    <row r="1335" spans="1:35" x14ac:dyDescent="0.35">
      <c r="A1335" s="72">
        <v>607756</v>
      </c>
      <c r="B1335" s="72" t="s">
        <v>1975</v>
      </c>
      <c r="C1335" s="72">
        <v>0</v>
      </c>
      <c r="D1335" s="72">
        <v>22</v>
      </c>
      <c r="E1335" s="68">
        <v>42375</v>
      </c>
      <c r="F1335" s="72">
        <v>31</v>
      </c>
      <c r="G1335" s="72">
        <v>38</v>
      </c>
      <c r="H1335" s="72">
        <v>0</v>
      </c>
      <c r="I1335" s="72">
        <v>1</v>
      </c>
      <c r="J1335" s="72" t="s">
        <v>1976</v>
      </c>
      <c r="K1335" s="72">
        <v>11612952</v>
      </c>
      <c r="L1335" s="72"/>
      <c r="M1335" s="72"/>
      <c r="N1335" s="68">
        <v>72686</v>
      </c>
      <c r="O1335" s="68">
        <v>72686</v>
      </c>
      <c r="P1335" s="68">
        <v>72686</v>
      </c>
      <c r="Q1335" s="68">
        <v>72686</v>
      </c>
      <c r="R1335" s="72" t="s">
        <v>6429</v>
      </c>
      <c r="S1335" s="72" t="s">
        <v>3058</v>
      </c>
      <c r="T1335" s="70">
        <f>IF(Exts[cTB52]=DATE(2099,1,1), 0, IF(Exts[minV]&gt;52, 1, 2))</f>
        <v>0</v>
      </c>
      <c r="U1335" s="69">
        <f t="shared" si="42"/>
        <v>0</v>
      </c>
      <c r="V1335" s="69">
        <f>IF(Exts[cTB60]=DATE(2099,1,1), 0, IF(Exts[minV]&gt;60.9, 1, 2))</f>
        <v>0</v>
      </c>
      <c r="W1335" s="70">
        <f>IF(Exts[cTB61-67]=DATE(2099,1,1), 0, IF(Exts[minV]&gt;67.9, 1, 2))</f>
        <v>0</v>
      </c>
      <c r="X1335" s="70">
        <f>IF( OR( Exts[cTB68]=DATE(2099,1,1), Exts[Mext]=0 ), 0, IF( OR( Exts[maxV]&lt;68, Exts[minV]&gt;68 ), 2, 3)  )</f>
        <v>0</v>
      </c>
      <c r="Y1335" s="71">
        <f>IF(SUBTOTAL(3,Exts[avgusers]),Exts[avgusers],0)</f>
        <v>0</v>
      </c>
      <c r="Z1335" s="69">
        <f ca="1">IF(SUBTOTAL(3,Exts[CurVersion]),TODAY()-Exts[CurVersion],0)</f>
        <v>1350</v>
      </c>
      <c r="AA1335" s="69">
        <f>IF(Exts[cTB52]=DATE(2099,1,1), 0, Exts[cTB52]-$AA$6)</f>
        <v>0</v>
      </c>
      <c r="AB1335" s="69">
        <f>IF(Exts[[#This Row],[cTB60]]=DATE(2099,1,1), 0, Exts[[#This Row],[cTB60]]-$AA$7)</f>
        <v>0</v>
      </c>
      <c r="AC1335" s="69">
        <f>IF(Exts[[#This Row],[cTB68]]=DATE(2099,1,1), 0, Exts[[#This Row],[cTB68]]-$AA$8)</f>
        <v>0</v>
      </c>
      <c r="AD1335" s="70">
        <f t="shared" si="43"/>
        <v>1317</v>
      </c>
      <c r="AE1335" s="70"/>
      <c r="AF1335" s="70">
        <f>IF(Exts[[#This Row],[OID]], INDEX( Exts[], MATCH(Exts[[#This Row],[OID]],Exts[ID],0), MATCH("avgusers", Exts[#Headers],0) )+1, Exts[[#This Row],[avgusers]])</f>
        <v>0</v>
      </c>
      <c r="AG1335" s="70"/>
      <c r="AH1335" s="70"/>
      <c r="AI1335" s="70"/>
    </row>
    <row r="1336" spans="1:35" x14ac:dyDescent="0.35">
      <c r="A1336" s="72">
        <v>613880</v>
      </c>
      <c r="B1336" s="72" t="s">
        <v>1662</v>
      </c>
      <c r="C1336" s="72">
        <v>0</v>
      </c>
      <c r="D1336" s="72">
        <v>22</v>
      </c>
      <c r="E1336" s="68">
        <v>42789</v>
      </c>
      <c r="F1336" s="72">
        <v>45.4</v>
      </c>
      <c r="G1336" s="72">
        <v>45</v>
      </c>
      <c r="H1336" s="72">
        <v>0</v>
      </c>
      <c r="I1336" s="72">
        <v>1</v>
      </c>
      <c r="J1336" s="72" t="s">
        <v>271</v>
      </c>
      <c r="K1336" s="72">
        <v>11505924</v>
      </c>
      <c r="L1336" s="72"/>
      <c r="M1336" s="72"/>
      <c r="N1336" s="68">
        <v>72686</v>
      </c>
      <c r="O1336" s="68">
        <v>72686</v>
      </c>
      <c r="P1336" s="68">
        <v>72686</v>
      </c>
      <c r="Q1336" s="68">
        <v>72686</v>
      </c>
      <c r="R1336" s="72" t="s">
        <v>6430</v>
      </c>
      <c r="S1336" s="72" t="s">
        <v>3058</v>
      </c>
      <c r="T1336" s="70">
        <f>IF(Exts[cTB52]=DATE(2099,1,1), 0, IF(Exts[minV]&gt;52, 1, 2))</f>
        <v>0</v>
      </c>
      <c r="U1336" s="69">
        <f t="shared" si="42"/>
        <v>0</v>
      </c>
      <c r="V1336" s="69">
        <f>IF(Exts[cTB60]=DATE(2099,1,1), 0, IF(Exts[minV]&gt;60.9, 1, 2))</f>
        <v>0</v>
      </c>
      <c r="W1336" s="70">
        <f>IF(Exts[cTB61-67]=DATE(2099,1,1), 0, IF(Exts[minV]&gt;67.9, 1, 2))</f>
        <v>0</v>
      </c>
      <c r="X1336" s="70">
        <f>IF( OR( Exts[cTB68]=DATE(2099,1,1), Exts[Mext]=0 ), 0, IF( OR( Exts[maxV]&lt;68, Exts[minV]&gt;68 ), 2, 3)  )</f>
        <v>0</v>
      </c>
      <c r="Y1336" s="71">
        <f>IF(SUBTOTAL(3,Exts[avgusers]),Exts[avgusers],0)</f>
        <v>0</v>
      </c>
      <c r="Z1336" s="69">
        <f ca="1">IF(SUBTOTAL(3,Exts[CurVersion]),TODAY()-Exts[CurVersion],0)</f>
        <v>936</v>
      </c>
      <c r="AA1336" s="69">
        <f>IF(Exts[cTB52]=DATE(2099,1,1), 0, Exts[cTB52]-$AA$6)</f>
        <v>0</v>
      </c>
      <c r="AB1336" s="69">
        <f>IF(Exts[[#This Row],[cTB60]]=DATE(2099,1,1), 0, Exts[[#This Row],[cTB60]]-$AA$7)</f>
        <v>0</v>
      </c>
      <c r="AC1336" s="69">
        <f>IF(Exts[[#This Row],[cTB68]]=DATE(2099,1,1), 0, Exts[[#This Row],[cTB68]]-$AA$8)</f>
        <v>0</v>
      </c>
      <c r="AD1336" s="70">
        <f t="shared" si="43"/>
        <v>1318</v>
      </c>
      <c r="AE1336" s="70"/>
      <c r="AF1336" s="70">
        <f>IF(Exts[[#This Row],[OID]], INDEX( Exts[], MATCH(Exts[[#This Row],[OID]],Exts[ID],0), MATCH("avgusers", Exts[#Headers],0) )+1, Exts[[#This Row],[avgusers]])</f>
        <v>0</v>
      </c>
      <c r="AG1336" s="70"/>
      <c r="AH1336" s="70"/>
      <c r="AI1336" s="70"/>
    </row>
    <row r="1337" spans="1:35" x14ac:dyDescent="0.35">
      <c r="A1337" s="72">
        <v>617002</v>
      </c>
      <c r="B1337" s="72" t="s">
        <v>2126</v>
      </c>
      <c r="C1337" s="72">
        <v>0</v>
      </c>
      <c r="D1337" s="72">
        <v>24</v>
      </c>
      <c r="E1337" s="68">
        <v>42149</v>
      </c>
      <c r="F1337" s="72">
        <v>31</v>
      </c>
      <c r="G1337" s="72">
        <v>38</v>
      </c>
      <c r="H1337" s="72">
        <v>0</v>
      </c>
      <c r="I1337" s="72">
        <v>1</v>
      </c>
      <c r="J1337" s="72" t="s">
        <v>1423</v>
      </c>
      <c r="K1337" s="72">
        <v>47341</v>
      </c>
      <c r="L1337" s="72"/>
      <c r="M1337" s="72"/>
      <c r="N1337" s="68">
        <v>72686</v>
      </c>
      <c r="O1337" s="68">
        <v>72686</v>
      </c>
      <c r="P1337" s="68">
        <v>72686</v>
      </c>
      <c r="Q1337" s="68">
        <v>72686</v>
      </c>
      <c r="R1337" s="72" t="s">
        <v>6437</v>
      </c>
      <c r="S1337" s="72" t="s">
        <v>3058</v>
      </c>
      <c r="T1337" s="70">
        <f>IF(Exts[cTB52]=DATE(2099,1,1), 0, IF(Exts[minV]&gt;52, 1, 2))</f>
        <v>0</v>
      </c>
      <c r="U1337" s="69">
        <f t="shared" si="42"/>
        <v>0</v>
      </c>
      <c r="V1337" s="69">
        <f>IF(Exts[cTB60]=DATE(2099,1,1), 0, IF(Exts[minV]&gt;60.9, 1, 2))</f>
        <v>0</v>
      </c>
      <c r="W1337" s="70">
        <f>IF(Exts[cTB61-67]=DATE(2099,1,1), 0, IF(Exts[minV]&gt;67.9, 1, 2))</f>
        <v>0</v>
      </c>
      <c r="X1337" s="70">
        <f>IF( OR( Exts[cTB68]=DATE(2099,1,1), Exts[Mext]=0 ), 0, IF( OR( Exts[maxV]&lt;68, Exts[minV]&gt;68 ), 2, 3)  )</f>
        <v>0</v>
      </c>
      <c r="Y1337" s="71">
        <f>IF(SUBTOTAL(3,Exts[avgusers]),Exts[avgusers],0)</f>
        <v>0</v>
      </c>
      <c r="Z1337" s="69">
        <f ca="1">IF(SUBTOTAL(3,Exts[CurVersion]),TODAY()-Exts[CurVersion],0)</f>
        <v>1576</v>
      </c>
      <c r="AA1337" s="69">
        <f>IF(Exts[cTB52]=DATE(2099,1,1), 0, Exts[cTB52]-$AA$6)</f>
        <v>0</v>
      </c>
      <c r="AB1337" s="69">
        <f>IF(Exts[[#This Row],[cTB60]]=DATE(2099,1,1), 0, Exts[[#This Row],[cTB60]]-$AA$7)</f>
        <v>0</v>
      </c>
      <c r="AC1337" s="69">
        <f>IF(Exts[[#This Row],[cTB68]]=DATE(2099,1,1), 0, Exts[[#This Row],[cTB68]]-$AA$8)</f>
        <v>0</v>
      </c>
      <c r="AD1337" s="70">
        <f t="shared" si="43"/>
        <v>1319</v>
      </c>
      <c r="AE1337" s="70"/>
      <c r="AF1337" s="70">
        <f>IF(Exts[[#This Row],[OID]], INDEX( Exts[], MATCH(Exts[[#This Row],[OID]],Exts[ID],0), MATCH("avgusers", Exts[#Headers],0) )+1, Exts[[#This Row],[avgusers]])</f>
        <v>0</v>
      </c>
      <c r="AG1337" s="70"/>
      <c r="AH1337" s="70"/>
      <c r="AI1337" s="70"/>
    </row>
    <row r="1338" spans="1:35" x14ac:dyDescent="0.35">
      <c r="A1338" s="72">
        <v>628526</v>
      </c>
      <c r="B1338" s="72" t="s">
        <v>2012</v>
      </c>
      <c r="C1338" s="72">
        <v>0</v>
      </c>
      <c r="D1338" s="72">
        <v>22</v>
      </c>
      <c r="E1338" s="68">
        <v>42238</v>
      </c>
      <c r="F1338" s="72">
        <v>1.5</v>
      </c>
      <c r="G1338" s="72">
        <v>38</v>
      </c>
      <c r="H1338" s="72">
        <v>0</v>
      </c>
      <c r="I1338" s="72">
        <v>1</v>
      </c>
      <c r="J1338" s="72" t="s">
        <v>2013</v>
      </c>
      <c r="K1338" s="72">
        <v>11630286</v>
      </c>
      <c r="L1338" s="72"/>
      <c r="M1338" s="72"/>
      <c r="N1338" s="68">
        <v>72686</v>
      </c>
      <c r="O1338" s="68">
        <v>72686</v>
      </c>
      <c r="P1338" s="68">
        <v>72686</v>
      </c>
      <c r="Q1338" s="68">
        <v>72686</v>
      </c>
      <c r="R1338" s="72" t="s">
        <v>6456</v>
      </c>
      <c r="S1338" s="72" t="s">
        <v>3058</v>
      </c>
      <c r="T1338" s="70">
        <f>IF(Exts[cTB52]=DATE(2099,1,1), 0, IF(Exts[minV]&gt;52, 1, 2))</f>
        <v>0</v>
      </c>
      <c r="U1338" s="69">
        <f t="shared" si="42"/>
        <v>0</v>
      </c>
      <c r="V1338" s="69">
        <f>IF(Exts[cTB60]=DATE(2099,1,1), 0, IF(Exts[minV]&gt;60.9, 1, 2))</f>
        <v>0</v>
      </c>
      <c r="W1338" s="70">
        <f>IF(Exts[cTB61-67]=DATE(2099,1,1), 0, IF(Exts[minV]&gt;67.9, 1, 2))</f>
        <v>0</v>
      </c>
      <c r="X1338" s="70">
        <f>IF( OR( Exts[cTB68]=DATE(2099,1,1), Exts[Mext]=0 ), 0, IF( OR( Exts[maxV]&lt;68, Exts[minV]&gt;68 ), 2, 3)  )</f>
        <v>0</v>
      </c>
      <c r="Y1338" s="71">
        <f>IF(SUBTOTAL(3,Exts[avgusers]),Exts[avgusers],0)</f>
        <v>0</v>
      </c>
      <c r="Z1338" s="69">
        <f ca="1">IF(SUBTOTAL(3,Exts[CurVersion]),TODAY()-Exts[CurVersion],0)</f>
        <v>1487</v>
      </c>
      <c r="AA1338" s="69">
        <f>IF(Exts[cTB52]=DATE(2099,1,1), 0, Exts[cTB52]-$AA$6)</f>
        <v>0</v>
      </c>
      <c r="AB1338" s="69">
        <f>IF(Exts[[#This Row],[cTB60]]=DATE(2099,1,1), 0, Exts[[#This Row],[cTB60]]-$AA$7)</f>
        <v>0</v>
      </c>
      <c r="AC1338" s="69">
        <f>IF(Exts[[#This Row],[cTB68]]=DATE(2099,1,1), 0, Exts[[#This Row],[cTB68]]-$AA$8)</f>
        <v>0</v>
      </c>
      <c r="AD1338" s="70">
        <f t="shared" si="43"/>
        <v>1320</v>
      </c>
      <c r="AE1338" s="70"/>
      <c r="AF1338" s="70">
        <f>IF(Exts[[#This Row],[OID]], INDEX( Exts[], MATCH(Exts[[#This Row],[OID]],Exts[ID],0), MATCH("avgusers", Exts[#Headers],0) )+1, Exts[[#This Row],[avgusers]])</f>
        <v>0</v>
      </c>
      <c r="AG1338" s="70"/>
      <c r="AH1338" s="70"/>
      <c r="AI1338" s="70"/>
    </row>
    <row r="1339" spans="1:35" x14ac:dyDescent="0.35">
      <c r="A1339" s="72">
        <v>636518</v>
      </c>
      <c r="B1339" s="72" t="s">
        <v>779</v>
      </c>
      <c r="C1339" s="72">
        <v>0</v>
      </c>
      <c r="D1339" s="72">
        <v>66</v>
      </c>
      <c r="E1339" s="68">
        <v>42352</v>
      </c>
      <c r="F1339" s="72">
        <v>3</v>
      </c>
      <c r="G1339" s="72">
        <v>50</v>
      </c>
      <c r="H1339" s="72">
        <v>0</v>
      </c>
      <c r="I1339" s="72">
        <v>1</v>
      </c>
      <c r="J1339" s="72" t="s">
        <v>386</v>
      </c>
      <c r="K1339" s="72">
        <v>11810292</v>
      </c>
      <c r="L1339" s="72"/>
      <c r="M1339" s="72"/>
      <c r="N1339" s="68">
        <v>72686</v>
      </c>
      <c r="O1339" s="68">
        <v>72686</v>
      </c>
      <c r="P1339" s="68">
        <v>72686</v>
      </c>
      <c r="Q1339" s="68">
        <v>72686</v>
      </c>
      <c r="R1339" s="72" t="s">
        <v>6459</v>
      </c>
      <c r="S1339" s="72" t="s">
        <v>3058</v>
      </c>
      <c r="T1339" s="70">
        <f>IF(Exts[cTB52]=DATE(2099,1,1), 0, IF(Exts[minV]&gt;52, 1, 2))</f>
        <v>0</v>
      </c>
      <c r="U1339" s="69">
        <f t="shared" si="42"/>
        <v>0</v>
      </c>
      <c r="V1339" s="69">
        <f>IF(Exts[cTB60]=DATE(2099,1,1), 0, IF(Exts[minV]&gt;60.9, 1, 2))</f>
        <v>0</v>
      </c>
      <c r="W1339" s="70">
        <f>IF(Exts[cTB61-67]=DATE(2099,1,1), 0, IF(Exts[minV]&gt;67.9, 1, 2))</f>
        <v>0</v>
      </c>
      <c r="X1339" s="70">
        <f>IF( OR( Exts[cTB68]=DATE(2099,1,1), Exts[Mext]=0 ), 0, IF( OR( Exts[maxV]&lt;68, Exts[minV]&gt;68 ), 2, 3)  )</f>
        <v>0</v>
      </c>
      <c r="Y1339" s="71">
        <f>IF(SUBTOTAL(3,Exts[avgusers]),Exts[avgusers],0)</f>
        <v>0</v>
      </c>
      <c r="Z1339" s="69">
        <f ca="1">IF(SUBTOTAL(3,Exts[CurVersion]),TODAY()-Exts[CurVersion],0)</f>
        <v>1373</v>
      </c>
      <c r="AA1339" s="69">
        <f>IF(Exts[cTB52]=DATE(2099,1,1), 0, Exts[cTB52]-$AA$6)</f>
        <v>0</v>
      </c>
      <c r="AB1339" s="69">
        <f>IF(Exts[[#This Row],[cTB60]]=DATE(2099,1,1), 0, Exts[[#This Row],[cTB60]]-$AA$7)</f>
        <v>0</v>
      </c>
      <c r="AC1339" s="69">
        <f>IF(Exts[[#This Row],[cTB68]]=DATE(2099,1,1), 0, Exts[[#This Row],[cTB68]]-$AA$8)</f>
        <v>0</v>
      </c>
      <c r="AD1339" s="70">
        <f t="shared" si="43"/>
        <v>1321</v>
      </c>
      <c r="AE1339" s="70"/>
      <c r="AF1339" s="70">
        <f>IF(Exts[[#This Row],[OID]], INDEX( Exts[], MATCH(Exts[[#This Row],[OID]],Exts[ID],0), MATCH("avgusers", Exts[#Headers],0) )+1, Exts[[#This Row],[avgusers]])</f>
        <v>0</v>
      </c>
      <c r="AG1339" s="70"/>
      <c r="AH1339" s="70"/>
      <c r="AI1339" s="70"/>
    </row>
    <row r="1340" spans="1:35" x14ac:dyDescent="0.35">
      <c r="A1340" s="72">
        <v>638560</v>
      </c>
      <c r="B1340" s="72" t="s">
        <v>1814</v>
      </c>
      <c r="C1340" s="72">
        <v>0</v>
      </c>
      <c r="D1340" s="72">
        <v>25</v>
      </c>
      <c r="E1340" s="68">
        <v>42227</v>
      </c>
      <c r="F1340" s="72">
        <v>38.1</v>
      </c>
      <c r="G1340" s="72">
        <v>39</v>
      </c>
      <c r="H1340" s="72">
        <v>0</v>
      </c>
      <c r="I1340" s="72">
        <v>1</v>
      </c>
      <c r="J1340" s="72" t="s">
        <v>1815</v>
      </c>
      <c r="K1340" s="72">
        <v>11823178</v>
      </c>
      <c r="L1340" s="72"/>
      <c r="M1340" s="72"/>
      <c r="N1340" s="68">
        <v>72686</v>
      </c>
      <c r="O1340" s="68">
        <v>72686</v>
      </c>
      <c r="P1340" s="68">
        <v>72686</v>
      </c>
      <c r="Q1340" s="68">
        <v>72686</v>
      </c>
      <c r="R1340" s="72" t="s">
        <v>6461</v>
      </c>
      <c r="S1340" s="72" t="s">
        <v>3058</v>
      </c>
      <c r="T1340" s="70">
        <f>IF(Exts[cTB52]=DATE(2099,1,1), 0, IF(Exts[minV]&gt;52, 1, 2))</f>
        <v>0</v>
      </c>
      <c r="U1340" s="69">
        <f t="shared" si="42"/>
        <v>0</v>
      </c>
      <c r="V1340" s="69">
        <f>IF(Exts[cTB60]=DATE(2099,1,1), 0, IF(Exts[minV]&gt;60.9, 1, 2))</f>
        <v>0</v>
      </c>
      <c r="W1340" s="70">
        <f>IF(Exts[cTB61-67]=DATE(2099,1,1), 0, IF(Exts[minV]&gt;67.9, 1, 2))</f>
        <v>0</v>
      </c>
      <c r="X1340" s="70">
        <f>IF( OR( Exts[cTB68]=DATE(2099,1,1), Exts[Mext]=0 ), 0, IF( OR( Exts[maxV]&lt;68, Exts[minV]&gt;68 ), 2, 3)  )</f>
        <v>0</v>
      </c>
      <c r="Y1340" s="71">
        <f>IF(SUBTOTAL(3,Exts[avgusers]),Exts[avgusers],0)</f>
        <v>0</v>
      </c>
      <c r="Z1340" s="69">
        <f ca="1">IF(SUBTOTAL(3,Exts[CurVersion]),TODAY()-Exts[CurVersion],0)</f>
        <v>1498</v>
      </c>
      <c r="AA1340" s="69">
        <f>IF(Exts[cTB52]=DATE(2099,1,1), 0, Exts[cTB52]-$AA$6)</f>
        <v>0</v>
      </c>
      <c r="AB1340" s="69">
        <f>IF(Exts[[#This Row],[cTB60]]=DATE(2099,1,1), 0, Exts[[#This Row],[cTB60]]-$AA$7)</f>
        <v>0</v>
      </c>
      <c r="AC1340" s="69">
        <f>IF(Exts[[#This Row],[cTB68]]=DATE(2099,1,1), 0, Exts[[#This Row],[cTB68]]-$AA$8)</f>
        <v>0</v>
      </c>
      <c r="AD1340" s="70">
        <f t="shared" si="43"/>
        <v>1322</v>
      </c>
      <c r="AE1340" s="70"/>
      <c r="AF1340" s="70">
        <f>IF(Exts[[#This Row],[OID]], INDEX( Exts[], MATCH(Exts[[#This Row],[OID]],Exts[ID],0), MATCH("avgusers", Exts[#Headers],0) )+1, Exts[[#This Row],[avgusers]])</f>
        <v>0</v>
      </c>
      <c r="AG1340" s="70"/>
      <c r="AH1340" s="70"/>
      <c r="AI1340" s="70"/>
    </row>
    <row r="1341" spans="1:35" x14ac:dyDescent="0.35">
      <c r="A1341" s="72">
        <v>644208</v>
      </c>
      <c r="B1341" s="72" t="s">
        <v>2131</v>
      </c>
      <c r="C1341" s="72">
        <v>0</v>
      </c>
      <c r="D1341" s="72">
        <v>22</v>
      </c>
      <c r="E1341" s="68">
        <v>42754</v>
      </c>
      <c r="F1341" s="72">
        <v>5</v>
      </c>
      <c r="G1341" s="72">
        <v>51</v>
      </c>
      <c r="H1341" s="72">
        <v>0</v>
      </c>
      <c r="I1341" s="72">
        <v>1</v>
      </c>
      <c r="J1341" s="72" t="s">
        <v>269</v>
      </c>
      <c r="K1341" s="72">
        <v>3208269</v>
      </c>
      <c r="L1341" s="72"/>
      <c r="M1341" s="72"/>
      <c r="N1341" s="68">
        <v>72686</v>
      </c>
      <c r="O1341" s="68">
        <v>72686</v>
      </c>
      <c r="P1341" s="68">
        <v>72686</v>
      </c>
      <c r="Q1341" s="68">
        <v>72686</v>
      </c>
      <c r="R1341" s="72" t="s">
        <v>6466</v>
      </c>
      <c r="S1341" s="72" t="s">
        <v>3058</v>
      </c>
      <c r="T1341" s="70">
        <f>IF(Exts[cTB52]=DATE(2099,1,1), 0, IF(Exts[minV]&gt;52, 1, 2))</f>
        <v>0</v>
      </c>
      <c r="U1341" s="69">
        <f t="shared" si="42"/>
        <v>0</v>
      </c>
      <c r="V1341" s="69">
        <f>IF(Exts[cTB60]=DATE(2099,1,1), 0, IF(Exts[minV]&gt;60.9, 1, 2))</f>
        <v>0</v>
      </c>
      <c r="W1341" s="70">
        <f>IF(Exts[cTB61-67]=DATE(2099,1,1), 0, IF(Exts[minV]&gt;67.9, 1, 2))</f>
        <v>0</v>
      </c>
      <c r="X1341" s="70">
        <f>IF( OR( Exts[cTB68]=DATE(2099,1,1), Exts[Mext]=0 ), 0, IF( OR( Exts[maxV]&lt;68, Exts[minV]&gt;68 ), 2, 3)  )</f>
        <v>0</v>
      </c>
      <c r="Y1341" s="71">
        <f>IF(SUBTOTAL(3,Exts[avgusers]),Exts[avgusers],0)</f>
        <v>0</v>
      </c>
      <c r="Z1341" s="69">
        <f ca="1">IF(SUBTOTAL(3,Exts[CurVersion]),TODAY()-Exts[CurVersion],0)</f>
        <v>971</v>
      </c>
      <c r="AA1341" s="69">
        <f>IF(Exts[cTB52]=DATE(2099,1,1), 0, Exts[cTB52]-$AA$6)</f>
        <v>0</v>
      </c>
      <c r="AB1341" s="69">
        <f>IF(Exts[[#This Row],[cTB60]]=DATE(2099,1,1), 0, Exts[[#This Row],[cTB60]]-$AA$7)</f>
        <v>0</v>
      </c>
      <c r="AC1341" s="69">
        <f>IF(Exts[[#This Row],[cTB68]]=DATE(2099,1,1), 0, Exts[[#This Row],[cTB68]]-$AA$8)</f>
        <v>0</v>
      </c>
      <c r="AD1341" s="70">
        <f t="shared" si="43"/>
        <v>1323</v>
      </c>
      <c r="AE1341" s="70"/>
      <c r="AF1341" s="70">
        <f>IF(Exts[[#This Row],[OID]], INDEX( Exts[], MATCH(Exts[[#This Row],[OID]],Exts[ID],0), MATCH("avgusers", Exts[#Headers],0) )+1, Exts[[#This Row],[avgusers]])</f>
        <v>0</v>
      </c>
      <c r="AG1341" s="70"/>
      <c r="AH1341" s="70"/>
      <c r="AI1341" s="70"/>
    </row>
    <row r="1342" spans="1:35" x14ac:dyDescent="0.35">
      <c r="A1342" s="72">
        <v>651794</v>
      </c>
      <c r="B1342" s="72" t="s">
        <v>778</v>
      </c>
      <c r="C1342" s="72">
        <v>0</v>
      </c>
      <c r="D1342" s="72">
        <v>66</v>
      </c>
      <c r="E1342" s="68">
        <v>42463</v>
      </c>
      <c r="F1342" s="72">
        <v>3</v>
      </c>
      <c r="G1342" s="72">
        <v>46</v>
      </c>
      <c r="H1342" s="72">
        <v>0</v>
      </c>
      <c r="I1342" s="72">
        <v>1</v>
      </c>
      <c r="J1342" s="72" t="s">
        <v>386</v>
      </c>
      <c r="K1342" s="72">
        <v>11810292</v>
      </c>
      <c r="L1342" s="72"/>
      <c r="M1342" s="72"/>
      <c r="N1342" s="68">
        <v>72686</v>
      </c>
      <c r="O1342" s="68">
        <v>72686</v>
      </c>
      <c r="P1342" s="68">
        <v>72686</v>
      </c>
      <c r="Q1342" s="68">
        <v>72686</v>
      </c>
      <c r="R1342" s="72" t="s">
        <v>6472</v>
      </c>
      <c r="S1342" s="72" t="s">
        <v>6473</v>
      </c>
      <c r="T1342" s="70">
        <f>IF(Exts[cTB52]=DATE(2099,1,1), 0, IF(Exts[minV]&gt;52, 1, 2))</f>
        <v>0</v>
      </c>
      <c r="U1342" s="69">
        <f t="shared" si="42"/>
        <v>0</v>
      </c>
      <c r="V1342" s="69">
        <f>IF(Exts[cTB60]=DATE(2099,1,1), 0, IF(Exts[minV]&gt;60.9, 1, 2))</f>
        <v>0</v>
      </c>
      <c r="W1342" s="70">
        <f>IF(Exts[cTB61-67]=DATE(2099,1,1), 0, IF(Exts[minV]&gt;67.9, 1, 2))</f>
        <v>0</v>
      </c>
      <c r="X1342" s="70">
        <f>IF( OR( Exts[cTB68]=DATE(2099,1,1), Exts[Mext]=0 ), 0, IF( OR( Exts[maxV]&lt;68, Exts[minV]&gt;68 ), 2, 3)  )</f>
        <v>0</v>
      </c>
      <c r="Y1342" s="71">
        <f>IF(SUBTOTAL(3,Exts[avgusers]),Exts[avgusers],0)</f>
        <v>0</v>
      </c>
      <c r="Z1342" s="69">
        <f ca="1">IF(SUBTOTAL(3,Exts[CurVersion]),TODAY()-Exts[CurVersion],0)</f>
        <v>1262</v>
      </c>
      <c r="AA1342" s="69">
        <f>IF(Exts[cTB52]=DATE(2099,1,1), 0, Exts[cTB52]-$AA$6)</f>
        <v>0</v>
      </c>
      <c r="AB1342" s="69">
        <f>IF(Exts[[#This Row],[cTB60]]=DATE(2099,1,1), 0, Exts[[#This Row],[cTB60]]-$AA$7)</f>
        <v>0</v>
      </c>
      <c r="AC1342" s="69">
        <f>IF(Exts[[#This Row],[cTB68]]=DATE(2099,1,1), 0, Exts[[#This Row],[cTB68]]-$AA$8)</f>
        <v>0</v>
      </c>
      <c r="AD1342" s="70">
        <f t="shared" si="43"/>
        <v>1324</v>
      </c>
      <c r="AE1342" s="70"/>
      <c r="AF1342" s="70">
        <f>IF(Exts[[#This Row],[OID]], INDEX( Exts[], MATCH(Exts[[#This Row],[OID]],Exts[ID],0), MATCH("avgusers", Exts[#Headers],0) )+1, Exts[[#This Row],[avgusers]])</f>
        <v>0</v>
      </c>
      <c r="AG1342" s="70"/>
      <c r="AH1342" s="70"/>
      <c r="AI1342" s="70"/>
    </row>
    <row r="1343" spans="1:35" x14ac:dyDescent="0.35">
      <c r="A1343" s="72">
        <v>653128</v>
      </c>
      <c r="B1343" s="72" t="s">
        <v>1901</v>
      </c>
      <c r="C1343" s="72">
        <v>0</v>
      </c>
      <c r="D1343" s="72">
        <v>23</v>
      </c>
      <c r="E1343" s="68">
        <v>42275</v>
      </c>
      <c r="F1343" s="72">
        <v>20</v>
      </c>
      <c r="G1343" s="72">
        <v>43</v>
      </c>
      <c r="H1343" s="72">
        <v>0</v>
      </c>
      <c r="I1343" s="72">
        <v>1</v>
      </c>
      <c r="J1343" s="72" t="s">
        <v>1902</v>
      </c>
      <c r="K1343" s="72">
        <v>6121766</v>
      </c>
      <c r="L1343" s="72"/>
      <c r="M1343" s="72"/>
      <c r="N1343" s="68">
        <v>72686</v>
      </c>
      <c r="O1343" s="68">
        <v>72686</v>
      </c>
      <c r="P1343" s="68">
        <v>72686</v>
      </c>
      <c r="Q1343" s="68">
        <v>72686</v>
      </c>
      <c r="R1343" s="72" t="s">
        <v>6475</v>
      </c>
      <c r="S1343" s="72" t="s">
        <v>3058</v>
      </c>
      <c r="T1343" s="70">
        <f>IF(Exts[cTB52]=DATE(2099,1,1), 0, IF(Exts[minV]&gt;52, 1, 2))</f>
        <v>0</v>
      </c>
      <c r="U1343" s="69">
        <f t="shared" si="42"/>
        <v>0</v>
      </c>
      <c r="V1343" s="69">
        <f>IF(Exts[cTB60]=DATE(2099,1,1), 0, IF(Exts[minV]&gt;60.9, 1, 2))</f>
        <v>0</v>
      </c>
      <c r="W1343" s="70">
        <f>IF(Exts[cTB61-67]=DATE(2099,1,1), 0, IF(Exts[minV]&gt;67.9, 1, 2))</f>
        <v>0</v>
      </c>
      <c r="X1343" s="70">
        <f>IF( OR( Exts[cTB68]=DATE(2099,1,1), Exts[Mext]=0 ), 0, IF( OR( Exts[maxV]&lt;68, Exts[minV]&gt;68 ), 2, 3)  )</f>
        <v>0</v>
      </c>
      <c r="Y1343" s="71">
        <f>IF(SUBTOTAL(3,Exts[avgusers]),Exts[avgusers],0)</f>
        <v>0</v>
      </c>
      <c r="Z1343" s="69">
        <f ca="1">IF(SUBTOTAL(3,Exts[CurVersion]),TODAY()-Exts[CurVersion],0)</f>
        <v>1450</v>
      </c>
      <c r="AA1343" s="69">
        <f>IF(Exts[cTB52]=DATE(2099,1,1), 0, Exts[cTB52]-$AA$6)</f>
        <v>0</v>
      </c>
      <c r="AB1343" s="69">
        <f>IF(Exts[[#This Row],[cTB60]]=DATE(2099,1,1), 0, Exts[[#This Row],[cTB60]]-$AA$7)</f>
        <v>0</v>
      </c>
      <c r="AC1343" s="69">
        <f>IF(Exts[[#This Row],[cTB68]]=DATE(2099,1,1), 0, Exts[[#This Row],[cTB68]]-$AA$8)</f>
        <v>0</v>
      </c>
      <c r="AD1343" s="70">
        <f t="shared" si="43"/>
        <v>1325</v>
      </c>
      <c r="AE1343" s="70"/>
      <c r="AF1343" s="70">
        <f>IF(Exts[[#This Row],[OID]], INDEX( Exts[], MATCH(Exts[[#This Row],[OID]],Exts[ID],0), MATCH("avgusers", Exts[#Headers],0) )+1, Exts[[#This Row],[avgusers]])</f>
        <v>0</v>
      </c>
      <c r="AG1343" s="70"/>
      <c r="AH1343" s="70"/>
      <c r="AI1343" s="70"/>
    </row>
    <row r="1344" spans="1:35" x14ac:dyDescent="0.35">
      <c r="A1344" s="72">
        <v>660408</v>
      </c>
      <c r="B1344" s="72" t="s">
        <v>2282</v>
      </c>
      <c r="C1344" s="72">
        <v>0</v>
      </c>
      <c r="D1344" s="72">
        <v>24</v>
      </c>
      <c r="E1344" s="68">
        <v>42291</v>
      </c>
      <c r="F1344" s="72">
        <v>1.5</v>
      </c>
      <c r="G1344" s="72">
        <v>5</v>
      </c>
      <c r="H1344" s="72">
        <v>0</v>
      </c>
      <c r="I1344" s="72">
        <v>1</v>
      </c>
      <c r="J1344" s="72" t="s">
        <v>2283</v>
      </c>
      <c r="K1344" s="72">
        <v>11948508</v>
      </c>
      <c r="L1344" s="72"/>
      <c r="M1344" s="72"/>
      <c r="N1344" s="68">
        <v>72686</v>
      </c>
      <c r="O1344" s="68">
        <v>72686</v>
      </c>
      <c r="P1344" s="68">
        <v>72686</v>
      </c>
      <c r="Q1344" s="68">
        <v>72686</v>
      </c>
      <c r="R1344" s="72" t="s">
        <v>6482</v>
      </c>
      <c r="S1344" s="72" t="s">
        <v>3058</v>
      </c>
      <c r="T1344" s="70">
        <f>IF(Exts[cTB52]=DATE(2099,1,1), 0, IF(Exts[minV]&gt;52, 1, 2))</f>
        <v>0</v>
      </c>
      <c r="U1344" s="69">
        <f t="shared" si="42"/>
        <v>0</v>
      </c>
      <c r="V1344" s="69">
        <f>IF(Exts[cTB60]=DATE(2099,1,1), 0, IF(Exts[minV]&gt;60.9, 1, 2))</f>
        <v>0</v>
      </c>
      <c r="W1344" s="70">
        <f>IF(Exts[cTB61-67]=DATE(2099,1,1), 0, IF(Exts[minV]&gt;67.9, 1, 2))</f>
        <v>0</v>
      </c>
      <c r="X1344" s="70">
        <f>IF( OR( Exts[cTB68]=DATE(2099,1,1), Exts[Mext]=0 ), 0, IF( OR( Exts[maxV]&lt;68, Exts[minV]&gt;68 ), 2, 3)  )</f>
        <v>0</v>
      </c>
      <c r="Y1344" s="71">
        <f>IF(SUBTOTAL(3,Exts[avgusers]),Exts[avgusers],0)</f>
        <v>0</v>
      </c>
      <c r="Z1344" s="69">
        <f ca="1">IF(SUBTOTAL(3,Exts[CurVersion]),TODAY()-Exts[CurVersion],0)</f>
        <v>1434</v>
      </c>
      <c r="AA1344" s="69">
        <f>IF(Exts[cTB52]=DATE(2099,1,1), 0, Exts[cTB52]-$AA$6)</f>
        <v>0</v>
      </c>
      <c r="AB1344" s="69">
        <f>IF(Exts[[#This Row],[cTB60]]=DATE(2099,1,1), 0, Exts[[#This Row],[cTB60]]-$AA$7)</f>
        <v>0</v>
      </c>
      <c r="AC1344" s="69">
        <f>IF(Exts[[#This Row],[cTB68]]=DATE(2099,1,1), 0, Exts[[#This Row],[cTB68]]-$AA$8)</f>
        <v>0</v>
      </c>
      <c r="AD1344" s="70">
        <f t="shared" si="43"/>
        <v>1326</v>
      </c>
      <c r="AE1344" s="70"/>
      <c r="AF1344" s="70">
        <f>IF(Exts[[#This Row],[OID]], INDEX( Exts[], MATCH(Exts[[#This Row],[OID]],Exts[ID],0), MATCH("avgusers", Exts[#Headers],0) )+1, Exts[[#This Row],[avgusers]])</f>
        <v>0</v>
      </c>
      <c r="AG1344" s="70"/>
      <c r="AH1344" s="70"/>
      <c r="AI1344" s="70"/>
    </row>
    <row r="1345" spans="1:35" x14ac:dyDescent="0.35">
      <c r="A1345" s="72">
        <v>662712</v>
      </c>
      <c r="B1345" s="72" t="s">
        <v>1868</v>
      </c>
      <c r="C1345" s="72">
        <v>0</v>
      </c>
      <c r="D1345" s="72">
        <v>24</v>
      </c>
      <c r="E1345" s="68">
        <v>42326</v>
      </c>
      <c r="F1345" s="72">
        <v>31</v>
      </c>
      <c r="G1345" s="72">
        <v>45</v>
      </c>
      <c r="H1345" s="72">
        <v>0</v>
      </c>
      <c r="I1345" s="72">
        <v>1</v>
      </c>
      <c r="J1345" s="72" t="s">
        <v>76</v>
      </c>
      <c r="K1345" s="72">
        <v>182999</v>
      </c>
      <c r="L1345" s="72"/>
      <c r="M1345" s="72"/>
      <c r="N1345" s="68">
        <v>72686</v>
      </c>
      <c r="O1345" s="68">
        <v>72686</v>
      </c>
      <c r="P1345" s="68">
        <v>72686</v>
      </c>
      <c r="Q1345" s="68">
        <v>72686</v>
      </c>
      <c r="R1345" s="72" t="s">
        <v>6485</v>
      </c>
      <c r="S1345" s="72" t="s">
        <v>3058</v>
      </c>
      <c r="T1345" s="70">
        <f>IF(Exts[cTB52]=DATE(2099,1,1), 0, IF(Exts[minV]&gt;52, 1, 2))</f>
        <v>0</v>
      </c>
      <c r="U1345" s="69">
        <f t="shared" si="42"/>
        <v>0</v>
      </c>
      <c r="V1345" s="69">
        <f>IF(Exts[cTB60]=DATE(2099,1,1), 0, IF(Exts[minV]&gt;60.9, 1, 2))</f>
        <v>0</v>
      </c>
      <c r="W1345" s="70">
        <f>IF(Exts[cTB61-67]=DATE(2099,1,1), 0, IF(Exts[minV]&gt;67.9, 1, 2))</f>
        <v>0</v>
      </c>
      <c r="X1345" s="70">
        <f>IF( OR( Exts[cTB68]=DATE(2099,1,1), Exts[Mext]=0 ), 0, IF( OR( Exts[maxV]&lt;68, Exts[minV]&gt;68 ), 2, 3)  )</f>
        <v>0</v>
      </c>
      <c r="Y1345" s="71">
        <f>IF(SUBTOTAL(3,Exts[avgusers]),Exts[avgusers],0)</f>
        <v>0</v>
      </c>
      <c r="Z1345" s="69">
        <f ca="1">IF(SUBTOTAL(3,Exts[CurVersion]),TODAY()-Exts[CurVersion],0)</f>
        <v>1399</v>
      </c>
      <c r="AA1345" s="69">
        <f>IF(Exts[cTB52]=DATE(2099,1,1), 0, Exts[cTB52]-$AA$6)</f>
        <v>0</v>
      </c>
      <c r="AB1345" s="69">
        <f>IF(Exts[[#This Row],[cTB60]]=DATE(2099,1,1), 0, Exts[[#This Row],[cTB60]]-$AA$7)</f>
        <v>0</v>
      </c>
      <c r="AC1345" s="69">
        <f>IF(Exts[[#This Row],[cTB68]]=DATE(2099,1,1), 0, Exts[[#This Row],[cTB68]]-$AA$8)</f>
        <v>0</v>
      </c>
      <c r="AD1345" s="70">
        <f t="shared" si="43"/>
        <v>1327</v>
      </c>
      <c r="AE1345" s="70"/>
      <c r="AF1345" s="70">
        <f>IF(Exts[[#This Row],[OID]], INDEX( Exts[], MATCH(Exts[[#This Row],[OID]],Exts[ID],0), MATCH("avgusers", Exts[#Headers],0) )+1, Exts[[#This Row],[avgusers]])</f>
        <v>0</v>
      </c>
      <c r="AG1345" s="70"/>
      <c r="AH1345" s="70"/>
      <c r="AI1345" s="70"/>
    </row>
    <row r="1346" spans="1:35" x14ac:dyDescent="0.35">
      <c r="A1346" s="72">
        <v>669010</v>
      </c>
      <c r="B1346" s="72" t="s">
        <v>1956</v>
      </c>
      <c r="C1346" s="72">
        <v>0</v>
      </c>
      <c r="D1346" s="72">
        <v>22</v>
      </c>
      <c r="E1346" s="68">
        <v>42316</v>
      </c>
      <c r="F1346" s="72">
        <v>3</v>
      </c>
      <c r="G1346" s="72">
        <v>45</v>
      </c>
      <c r="H1346" s="72">
        <v>0</v>
      </c>
      <c r="I1346" s="72">
        <v>1</v>
      </c>
      <c r="J1346" s="72" t="s">
        <v>864</v>
      </c>
      <c r="K1346" s="72">
        <v>6064107</v>
      </c>
      <c r="L1346" s="72"/>
      <c r="M1346" s="72"/>
      <c r="N1346" s="68">
        <v>72686</v>
      </c>
      <c r="O1346" s="68">
        <v>72686</v>
      </c>
      <c r="P1346" s="68">
        <v>72686</v>
      </c>
      <c r="Q1346" s="68">
        <v>72686</v>
      </c>
      <c r="R1346" s="72" t="s">
        <v>6490</v>
      </c>
      <c r="S1346" s="72" t="s">
        <v>5978</v>
      </c>
      <c r="T1346" s="70">
        <f>IF(Exts[cTB52]=DATE(2099,1,1), 0, IF(Exts[minV]&gt;52, 1, 2))</f>
        <v>0</v>
      </c>
      <c r="U1346" s="69">
        <f t="shared" si="42"/>
        <v>0</v>
      </c>
      <c r="V1346" s="69">
        <f>IF(Exts[cTB60]=DATE(2099,1,1), 0, IF(Exts[minV]&gt;60.9, 1, 2))</f>
        <v>0</v>
      </c>
      <c r="W1346" s="70">
        <f>IF(Exts[cTB61-67]=DATE(2099,1,1), 0, IF(Exts[minV]&gt;67.9, 1, 2))</f>
        <v>0</v>
      </c>
      <c r="X1346" s="70">
        <f>IF( OR( Exts[cTB68]=DATE(2099,1,1), Exts[Mext]=0 ), 0, IF( OR( Exts[maxV]&lt;68, Exts[minV]&gt;68 ), 2, 3)  )</f>
        <v>0</v>
      </c>
      <c r="Y1346" s="71">
        <f>IF(SUBTOTAL(3,Exts[avgusers]),Exts[avgusers],0)</f>
        <v>0</v>
      </c>
      <c r="Z1346" s="69">
        <f ca="1">IF(SUBTOTAL(3,Exts[CurVersion]),TODAY()-Exts[CurVersion],0)</f>
        <v>1409</v>
      </c>
      <c r="AA1346" s="69">
        <f>IF(Exts[cTB52]=DATE(2099,1,1), 0, Exts[cTB52]-$AA$6)</f>
        <v>0</v>
      </c>
      <c r="AB1346" s="69">
        <f>IF(Exts[[#This Row],[cTB60]]=DATE(2099,1,1), 0, Exts[[#This Row],[cTB60]]-$AA$7)</f>
        <v>0</v>
      </c>
      <c r="AC1346" s="69">
        <f>IF(Exts[[#This Row],[cTB68]]=DATE(2099,1,1), 0, Exts[[#This Row],[cTB68]]-$AA$8)</f>
        <v>0</v>
      </c>
      <c r="AD1346" s="70">
        <f t="shared" si="43"/>
        <v>1328</v>
      </c>
      <c r="AE1346" s="70"/>
      <c r="AF1346" s="70">
        <f>IF(Exts[[#This Row],[OID]], INDEX( Exts[], MATCH(Exts[[#This Row],[OID]],Exts[ID],0), MATCH("avgusers", Exts[#Headers],0) )+1, Exts[[#This Row],[avgusers]])</f>
        <v>0</v>
      </c>
      <c r="AG1346" s="70"/>
      <c r="AH1346" s="70"/>
      <c r="AI1346" s="70"/>
    </row>
    <row r="1347" spans="1:35" x14ac:dyDescent="0.35">
      <c r="A1347" s="72">
        <v>673530</v>
      </c>
      <c r="B1347" s="72" t="s">
        <v>1758</v>
      </c>
      <c r="C1347" s="72">
        <v>0</v>
      </c>
      <c r="D1347" s="72">
        <v>28</v>
      </c>
      <c r="E1347" s="68">
        <v>43033</v>
      </c>
      <c r="F1347" s="72">
        <v>1</v>
      </c>
      <c r="G1347" s="72">
        <v>3</v>
      </c>
      <c r="H1347" s="72">
        <v>0</v>
      </c>
      <c r="I1347" s="72">
        <v>1</v>
      </c>
      <c r="J1347" s="72" t="s">
        <v>1759</v>
      </c>
      <c r="K1347" s="72">
        <v>12054635</v>
      </c>
      <c r="L1347" s="72"/>
      <c r="M1347" s="72"/>
      <c r="N1347" s="68">
        <v>42389</v>
      </c>
      <c r="O1347" s="68">
        <v>72686</v>
      </c>
      <c r="P1347" s="68">
        <v>72686</v>
      </c>
      <c r="Q1347" s="68">
        <v>72686</v>
      </c>
      <c r="R1347" s="72" t="s">
        <v>6495</v>
      </c>
      <c r="S1347" s="72" t="s">
        <v>3058</v>
      </c>
      <c r="T1347" s="70">
        <f>IF(Exts[cTB52]=DATE(2099,1,1), 0, IF(Exts[minV]&gt;52, 1, 2))</f>
        <v>2</v>
      </c>
      <c r="U1347" s="69">
        <f t="shared" si="42"/>
        <v>0</v>
      </c>
      <c r="V1347" s="69">
        <f>IF(Exts[cTB60]=DATE(2099,1,1), 0, IF(Exts[minV]&gt;60.9, 1, 2))</f>
        <v>0</v>
      </c>
      <c r="W1347" s="70">
        <f>IF(Exts[cTB61-67]=DATE(2099,1,1), 0, IF(Exts[minV]&gt;67.9, 1, 2))</f>
        <v>0</v>
      </c>
      <c r="X1347" s="70">
        <f>IF( OR( Exts[cTB68]=DATE(2099,1,1), Exts[Mext]=0 ), 0, IF( OR( Exts[maxV]&lt;68, Exts[minV]&gt;68 ), 2, 3)  )</f>
        <v>0</v>
      </c>
      <c r="Y1347" s="71">
        <f>IF(SUBTOTAL(3,Exts[avgusers]),Exts[avgusers],0)</f>
        <v>0</v>
      </c>
      <c r="Z1347" s="69">
        <f ca="1">IF(SUBTOTAL(3,Exts[CurVersion]),TODAY()-Exts[CurVersion],0)</f>
        <v>692</v>
      </c>
      <c r="AA1347" s="69">
        <f>IF(Exts[cTB52]=DATE(2099,1,1), 0, Exts[cTB52]-$AA$6)</f>
        <v>-409</v>
      </c>
      <c r="AB1347" s="69">
        <f>IF(Exts[[#This Row],[cTB60]]=DATE(2099,1,1), 0, Exts[[#This Row],[cTB60]]-$AA$7)</f>
        <v>0</v>
      </c>
      <c r="AC1347" s="69">
        <f>IF(Exts[[#This Row],[cTB68]]=DATE(2099,1,1), 0, Exts[[#This Row],[cTB68]]-$AA$8)</f>
        <v>0</v>
      </c>
      <c r="AD1347" s="70">
        <f t="shared" si="43"/>
        <v>1329</v>
      </c>
      <c r="AE1347" s="70"/>
      <c r="AF1347" s="70">
        <f>IF(Exts[[#This Row],[OID]], INDEX( Exts[], MATCH(Exts[[#This Row],[OID]],Exts[ID],0), MATCH("avgusers", Exts[#Headers],0) )+1, Exts[[#This Row],[avgusers]])</f>
        <v>0</v>
      </c>
      <c r="AG1347" s="70"/>
      <c r="AH1347" s="70"/>
      <c r="AI1347" s="70"/>
    </row>
    <row r="1348" spans="1:35" x14ac:dyDescent="0.35">
      <c r="A1348" s="72">
        <v>673737</v>
      </c>
      <c r="B1348" s="72" t="s">
        <v>1712</v>
      </c>
      <c r="C1348" s="72">
        <v>0</v>
      </c>
      <c r="D1348" s="72">
        <v>21</v>
      </c>
      <c r="E1348" s="68">
        <v>42392</v>
      </c>
      <c r="F1348" s="72">
        <v>3</v>
      </c>
      <c r="G1348" s="72">
        <v>38</v>
      </c>
      <c r="H1348" s="72">
        <v>0</v>
      </c>
      <c r="I1348" s="72">
        <v>1</v>
      </c>
      <c r="J1348" s="72" t="s">
        <v>1713</v>
      </c>
      <c r="K1348" s="72">
        <v>12055877</v>
      </c>
      <c r="L1348" s="72"/>
      <c r="M1348" s="72"/>
      <c r="N1348" s="68">
        <v>72686</v>
      </c>
      <c r="O1348" s="68">
        <v>72686</v>
      </c>
      <c r="P1348" s="68">
        <v>72686</v>
      </c>
      <c r="Q1348" s="68">
        <v>72686</v>
      </c>
      <c r="R1348" s="72" t="s">
        <v>6497</v>
      </c>
      <c r="S1348" s="72" t="s">
        <v>6498</v>
      </c>
      <c r="T1348" s="70">
        <f>IF(Exts[cTB52]=DATE(2099,1,1), 0, IF(Exts[minV]&gt;52, 1, 2))</f>
        <v>0</v>
      </c>
      <c r="U1348" s="69">
        <f t="shared" si="42"/>
        <v>0</v>
      </c>
      <c r="V1348" s="69">
        <f>IF(Exts[cTB60]=DATE(2099,1,1), 0, IF(Exts[minV]&gt;60.9, 1, 2))</f>
        <v>0</v>
      </c>
      <c r="W1348" s="70">
        <f>IF(Exts[cTB61-67]=DATE(2099,1,1), 0, IF(Exts[minV]&gt;67.9, 1, 2))</f>
        <v>0</v>
      </c>
      <c r="X1348" s="70">
        <f>IF( OR( Exts[cTB68]=DATE(2099,1,1), Exts[Mext]=0 ), 0, IF( OR( Exts[maxV]&lt;68, Exts[minV]&gt;68 ), 2, 3)  )</f>
        <v>0</v>
      </c>
      <c r="Y1348" s="71">
        <f>IF(SUBTOTAL(3,Exts[avgusers]),Exts[avgusers],0)</f>
        <v>0</v>
      </c>
      <c r="Z1348" s="69">
        <f ca="1">IF(SUBTOTAL(3,Exts[CurVersion]),TODAY()-Exts[CurVersion],0)</f>
        <v>1333</v>
      </c>
      <c r="AA1348" s="69">
        <f>IF(Exts[cTB52]=DATE(2099,1,1), 0, Exts[cTB52]-$AA$6)</f>
        <v>0</v>
      </c>
      <c r="AB1348" s="69">
        <f>IF(Exts[[#This Row],[cTB60]]=DATE(2099,1,1), 0, Exts[[#This Row],[cTB60]]-$AA$7)</f>
        <v>0</v>
      </c>
      <c r="AC1348" s="69">
        <f>IF(Exts[[#This Row],[cTB68]]=DATE(2099,1,1), 0, Exts[[#This Row],[cTB68]]-$AA$8)</f>
        <v>0</v>
      </c>
      <c r="AD1348" s="70">
        <f t="shared" si="43"/>
        <v>1330</v>
      </c>
      <c r="AE1348" s="70"/>
      <c r="AF1348" s="70">
        <f>IF(Exts[[#This Row],[OID]], INDEX( Exts[], MATCH(Exts[[#This Row],[OID]],Exts[ID],0), MATCH("avgusers", Exts[#Headers],0) )+1, Exts[[#This Row],[avgusers]])</f>
        <v>0</v>
      </c>
      <c r="AG1348" s="70"/>
      <c r="AH1348" s="70"/>
      <c r="AI1348" s="70"/>
    </row>
    <row r="1349" spans="1:35" x14ac:dyDescent="0.35">
      <c r="A1349" s="72">
        <v>677444</v>
      </c>
      <c r="B1349" s="72" t="s">
        <v>1601</v>
      </c>
      <c r="C1349" s="72">
        <v>0</v>
      </c>
      <c r="D1349" s="72">
        <v>41</v>
      </c>
      <c r="E1349" s="68">
        <v>42800</v>
      </c>
      <c r="F1349" s="72">
        <v>3</v>
      </c>
      <c r="G1349" s="72">
        <v>45</v>
      </c>
      <c r="H1349" s="72">
        <v>0</v>
      </c>
      <c r="I1349" s="72">
        <v>1</v>
      </c>
      <c r="J1349" s="72" t="s">
        <v>338</v>
      </c>
      <c r="K1349" s="72">
        <v>2846</v>
      </c>
      <c r="L1349" s="72"/>
      <c r="M1349" s="72"/>
      <c r="N1349" s="68">
        <v>72686</v>
      </c>
      <c r="O1349" s="68">
        <v>72686</v>
      </c>
      <c r="P1349" s="68">
        <v>72686</v>
      </c>
      <c r="Q1349" s="68">
        <v>72686</v>
      </c>
      <c r="R1349" s="72" t="s">
        <v>6505</v>
      </c>
      <c r="S1349" s="72" t="s">
        <v>3058</v>
      </c>
      <c r="T1349" s="70">
        <f>IF(Exts[cTB52]=DATE(2099,1,1), 0, IF(Exts[minV]&gt;52, 1, 2))</f>
        <v>0</v>
      </c>
      <c r="U1349" s="69">
        <f t="shared" si="42"/>
        <v>0</v>
      </c>
      <c r="V1349" s="69">
        <f>IF(Exts[cTB60]=DATE(2099,1,1), 0, IF(Exts[minV]&gt;60.9, 1, 2))</f>
        <v>0</v>
      </c>
      <c r="W1349" s="70">
        <f>IF(Exts[cTB61-67]=DATE(2099,1,1), 0, IF(Exts[minV]&gt;67.9, 1, 2))</f>
        <v>0</v>
      </c>
      <c r="X1349" s="70">
        <f>IF( OR( Exts[cTB68]=DATE(2099,1,1), Exts[Mext]=0 ), 0, IF( OR( Exts[maxV]&lt;68, Exts[minV]&gt;68 ), 2, 3)  )</f>
        <v>0</v>
      </c>
      <c r="Y1349" s="71">
        <f>IF(SUBTOTAL(3,Exts[avgusers]),Exts[avgusers],0)</f>
        <v>0</v>
      </c>
      <c r="Z1349" s="69">
        <f ca="1">IF(SUBTOTAL(3,Exts[CurVersion]),TODAY()-Exts[CurVersion],0)</f>
        <v>925</v>
      </c>
      <c r="AA1349" s="69">
        <f>IF(Exts[cTB52]=DATE(2099,1,1), 0, Exts[cTB52]-$AA$6)</f>
        <v>0</v>
      </c>
      <c r="AB1349" s="69">
        <f>IF(Exts[[#This Row],[cTB60]]=DATE(2099,1,1), 0, Exts[[#This Row],[cTB60]]-$AA$7)</f>
        <v>0</v>
      </c>
      <c r="AC1349" s="69">
        <f>IF(Exts[[#This Row],[cTB68]]=DATE(2099,1,1), 0, Exts[[#This Row],[cTB68]]-$AA$8)</f>
        <v>0</v>
      </c>
      <c r="AD1349" s="70">
        <f t="shared" si="43"/>
        <v>1331</v>
      </c>
      <c r="AE1349" s="70"/>
      <c r="AF1349" s="70">
        <f>IF(Exts[[#This Row],[OID]], INDEX( Exts[], MATCH(Exts[[#This Row],[OID]],Exts[ID],0), MATCH("avgusers", Exts[#Headers],0) )+1, Exts[[#This Row],[avgusers]])</f>
        <v>0</v>
      </c>
      <c r="AG1349" s="70"/>
      <c r="AH1349" s="70"/>
      <c r="AI1349" s="70"/>
    </row>
    <row r="1350" spans="1:35" x14ac:dyDescent="0.35">
      <c r="A1350" s="72">
        <v>682671</v>
      </c>
      <c r="B1350" s="72" t="s">
        <v>1894</v>
      </c>
      <c r="C1350" s="72">
        <v>0</v>
      </c>
      <c r="D1350" s="72">
        <v>23</v>
      </c>
      <c r="E1350" s="68">
        <v>42398</v>
      </c>
      <c r="F1350" s="72">
        <v>38.5</v>
      </c>
      <c r="G1350" s="72">
        <v>45</v>
      </c>
      <c r="H1350" s="72">
        <v>0</v>
      </c>
      <c r="I1350" s="72">
        <v>1</v>
      </c>
      <c r="J1350" s="72" t="s">
        <v>1895</v>
      </c>
      <c r="K1350" s="72">
        <v>12099889</v>
      </c>
      <c r="L1350" s="72"/>
      <c r="M1350" s="72"/>
      <c r="N1350" s="68">
        <v>72686</v>
      </c>
      <c r="O1350" s="68">
        <v>72686</v>
      </c>
      <c r="P1350" s="68">
        <v>72686</v>
      </c>
      <c r="Q1350" s="68">
        <v>72686</v>
      </c>
      <c r="R1350" s="72" t="s">
        <v>6509</v>
      </c>
      <c r="S1350" s="72" t="s">
        <v>3058</v>
      </c>
      <c r="T1350" s="70">
        <f>IF(Exts[cTB52]=DATE(2099,1,1), 0, IF(Exts[minV]&gt;52, 1, 2))</f>
        <v>0</v>
      </c>
      <c r="U1350" s="69">
        <f t="shared" si="42"/>
        <v>0</v>
      </c>
      <c r="V1350" s="69">
        <f>IF(Exts[cTB60]=DATE(2099,1,1), 0, IF(Exts[minV]&gt;60.9, 1, 2))</f>
        <v>0</v>
      </c>
      <c r="W1350" s="70">
        <f>IF(Exts[cTB61-67]=DATE(2099,1,1), 0, IF(Exts[minV]&gt;67.9, 1, 2))</f>
        <v>0</v>
      </c>
      <c r="X1350" s="70">
        <f>IF( OR( Exts[cTB68]=DATE(2099,1,1), Exts[Mext]=0 ), 0, IF( OR( Exts[maxV]&lt;68, Exts[minV]&gt;68 ), 2, 3)  )</f>
        <v>0</v>
      </c>
      <c r="Y1350" s="71">
        <f>IF(SUBTOTAL(3,Exts[avgusers]),Exts[avgusers],0)</f>
        <v>0</v>
      </c>
      <c r="Z1350" s="69">
        <f ca="1">IF(SUBTOTAL(3,Exts[CurVersion]),TODAY()-Exts[CurVersion],0)</f>
        <v>1327</v>
      </c>
      <c r="AA1350" s="69">
        <f>IF(Exts[cTB52]=DATE(2099,1,1), 0, Exts[cTB52]-$AA$6)</f>
        <v>0</v>
      </c>
      <c r="AB1350" s="69">
        <f>IF(Exts[[#This Row],[cTB60]]=DATE(2099,1,1), 0, Exts[[#This Row],[cTB60]]-$AA$7)</f>
        <v>0</v>
      </c>
      <c r="AC1350" s="69">
        <f>IF(Exts[[#This Row],[cTB68]]=DATE(2099,1,1), 0, Exts[[#This Row],[cTB68]]-$AA$8)</f>
        <v>0</v>
      </c>
      <c r="AD1350" s="70">
        <f t="shared" si="43"/>
        <v>1332</v>
      </c>
      <c r="AE1350" s="70"/>
      <c r="AF1350" s="70">
        <f>IF(Exts[[#This Row],[OID]], INDEX( Exts[], MATCH(Exts[[#This Row],[OID]],Exts[ID],0), MATCH("avgusers", Exts[#Headers],0) )+1, Exts[[#This Row],[avgusers]])</f>
        <v>0</v>
      </c>
      <c r="AG1350" s="70"/>
      <c r="AH1350" s="70"/>
      <c r="AI1350" s="70"/>
    </row>
    <row r="1351" spans="1:35" x14ac:dyDescent="0.35">
      <c r="A1351" s="72">
        <v>688457</v>
      </c>
      <c r="B1351" s="72" t="s">
        <v>1793</v>
      </c>
      <c r="C1351" s="72">
        <v>0</v>
      </c>
      <c r="D1351" s="72">
        <v>26</v>
      </c>
      <c r="E1351" s="68">
        <v>42451</v>
      </c>
      <c r="F1351" s="72">
        <v>38</v>
      </c>
      <c r="G1351" s="72">
        <v>57</v>
      </c>
      <c r="H1351" s="72">
        <v>0</v>
      </c>
      <c r="I1351" s="72">
        <v>2</v>
      </c>
      <c r="J1351" s="72" t="s">
        <v>1794</v>
      </c>
      <c r="K1351" s="72">
        <v>12314278</v>
      </c>
      <c r="L1351" s="72">
        <v>11884182</v>
      </c>
      <c r="M1351" s="72"/>
      <c r="N1351" s="68">
        <v>42450</v>
      </c>
      <c r="O1351" s="68">
        <v>72686</v>
      </c>
      <c r="P1351" s="68">
        <v>72686</v>
      </c>
      <c r="Q1351" s="68">
        <v>72686</v>
      </c>
      <c r="R1351" s="72" t="s">
        <v>6520</v>
      </c>
      <c r="S1351" s="72" t="s">
        <v>6521</v>
      </c>
      <c r="T1351" s="70">
        <f>IF(Exts[cTB52]=DATE(2099,1,1), 0, IF(Exts[minV]&gt;52, 1, 2))</f>
        <v>2</v>
      </c>
      <c r="U1351" s="69">
        <f t="shared" si="42"/>
        <v>0</v>
      </c>
      <c r="V1351" s="69">
        <f>IF(Exts[cTB60]=DATE(2099,1,1), 0, IF(Exts[minV]&gt;60.9, 1, 2))</f>
        <v>0</v>
      </c>
      <c r="W1351" s="70">
        <f>IF(Exts[cTB61-67]=DATE(2099,1,1), 0, IF(Exts[minV]&gt;67.9, 1, 2))</f>
        <v>0</v>
      </c>
      <c r="X1351" s="70">
        <f>IF( OR( Exts[cTB68]=DATE(2099,1,1), Exts[Mext]=0 ), 0, IF( OR( Exts[maxV]&lt;68, Exts[minV]&gt;68 ), 2, 3)  )</f>
        <v>0</v>
      </c>
      <c r="Y1351" s="71">
        <f>IF(SUBTOTAL(3,Exts[avgusers]),Exts[avgusers],0)</f>
        <v>0</v>
      </c>
      <c r="Z1351" s="69">
        <f ca="1">IF(SUBTOTAL(3,Exts[CurVersion]),TODAY()-Exts[CurVersion],0)</f>
        <v>1274</v>
      </c>
      <c r="AA1351" s="69">
        <f>IF(Exts[cTB52]=DATE(2099,1,1), 0, Exts[cTB52]-$AA$6)</f>
        <v>-348</v>
      </c>
      <c r="AB1351" s="69">
        <f>IF(Exts[[#This Row],[cTB60]]=DATE(2099,1,1), 0, Exts[[#This Row],[cTB60]]-$AA$7)</f>
        <v>0</v>
      </c>
      <c r="AC1351" s="69">
        <f>IF(Exts[[#This Row],[cTB68]]=DATE(2099,1,1), 0, Exts[[#This Row],[cTB68]]-$AA$8)</f>
        <v>0</v>
      </c>
      <c r="AD1351" s="70">
        <f t="shared" si="43"/>
        <v>1333</v>
      </c>
      <c r="AE1351" s="70"/>
      <c r="AF1351" s="70">
        <f>IF(Exts[[#This Row],[OID]], INDEX( Exts[], MATCH(Exts[[#This Row],[OID]],Exts[ID],0), MATCH("avgusers", Exts[#Headers],0) )+1, Exts[[#This Row],[avgusers]])</f>
        <v>0</v>
      </c>
      <c r="AG1351" s="70"/>
      <c r="AH1351" s="70"/>
      <c r="AI1351" s="70"/>
    </row>
    <row r="1352" spans="1:35" x14ac:dyDescent="0.35">
      <c r="A1352" s="72">
        <v>692879</v>
      </c>
      <c r="B1352" s="72" t="s">
        <v>796</v>
      </c>
      <c r="C1352" s="72">
        <v>0</v>
      </c>
      <c r="D1352" s="72">
        <v>42</v>
      </c>
      <c r="E1352" s="68">
        <v>42459</v>
      </c>
      <c r="F1352" s="72">
        <v>15</v>
      </c>
      <c r="G1352" s="72">
        <v>48</v>
      </c>
      <c r="H1352" s="72">
        <v>0</v>
      </c>
      <c r="I1352" s="72">
        <v>1</v>
      </c>
      <c r="J1352" s="72" t="s">
        <v>487</v>
      </c>
      <c r="K1352" s="72">
        <v>6640</v>
      </c>
      <c r="L1352" s="72"/>
      <c r="M1352" s="72"/>
      <c r="N1352" s="68">
        <v>72686</v>
      </c>
      <c r="O1352" s="68">
        <v>72686</v>
      </c>
      <c r="P1352" s="68">
        <v>72686</v>
      </c>
      <c r="Q1352" s="68">
        <v>72686</v>
      </c>
      <c r="R1352" s="72" t="s">
        <v>6528</v>
      </c>
      <c r="S1352" s="72" t="s">
        <v>6529</v>
      </c>
      <c r="T1352" s="70">
        <f>IF(Exts[cTB52]=DATE(2099,1,1), 0, IF(Exts[minV]&gt;52, 1, 2))</f>
        <v>0</v>
      </c>
      <c r="U1352" s="69">
        <f t="shared" si="42"/>
        <v>0</v>
      </c>
      <c r="V1352" s="69">
        <f>IF(Exts[cTB60]=DATE(2099,1,1), 0, IF(Exts[minV]&gt;60.9, 1, 2))</f>
        <v>0</v>
      </c>
      <c r="W1352" s="70">
        <f>IF(Exts[cTB61-67]=DATE(2099,1,1), 0, IF(Exts[minV]&gt;67.9, 1, 2))</f>
        <v>0</v>
      </c>
      <c r="X1352" s="70">
        <f>IF( OR( Exts[cTB68]=DATE(2099,1,1), Exts[Mext]=0 ), 0, IF( OR( Exts[maxV]&lt;68, Exts[minV]&gt;68 ), 2, 3)  )</f>
        <v>0</v>
      </c>
      <c r="Y1352" s="71">
        <f>IF(SUBTOTAL(3,Exts[avgusers]),Exts[avgusers],0)</f>
        <v>0</v>
      </c>
      <c r="Z1352" s="69">
        <f ca="1">IF(SUBTOTAL(3,Exts[CurVersion]),TODAY()-Exts[CurVersion],0)</f>
        <v>1266</v>
      </c>
      <c r="AA1352" s="69">
        <f>IF(Exts[cTB52]=DATE(2099,1,1), 0, Exts[cTB52]-$AA$6)</f>
        <v>0</v>
      </c>
      <c r="AB1352" s="69">
        <f>IF(Exts[[#This Row],[cTB60]]=DATE(2099,1,1), 0, Exts[[#This Row],[cTB60]]-$AA$7)</f>
        <v>0</v>
      </c>
      <c r="AC1352" s="69">
        <f>IF(Exts[[#This Row],[cTB68]]=DATE(2099,1,1), 0, Exts[[#This Row],[cTB68]]-$AA$8)</f>
        <v>0</v>
      </c>
      <c r="AD1352" s="70">
        <f t="shared" si="43"/>
        <v>1334</v>
      </c>
      <c r="AE1352" s="70"/>
      <c r="AF1352" s="70">
        <f>IF(Exts[[#This Row],[OID]], INDEX( Exts[], MATCH(Exts[[#This Row],[OID]],Exts[ID],0), MATCH("avgusers", Exts[#Headers],0) )+1, Exts[[#This Row],[avgusers]])</f>
        <v>0</v>
      </c>
      <c r="AG1352" s="70"/>
      <c r="AH1352" s="70"/>
      <c r="AI1352" s="70"/>
    </row>
    <row r="1353" spans="1:35" x14ac:dyDescent="0.35">
      <c r="A1353" s="72">
        <v>696824</v>
      </c>
      <c r="B1353" s="72" t="s">
        <v>1969</v>
      </c>
      <c r="C1353" s="72">
        <v>0</v>
      </c>
      <c r="D1353" s="72">
        <v>22</v>
      </c>
      <c r="E1353" s="68">
        <v>42471</v>
      </c>
      <c r="F1353" s="72">
        <v>20</v>
      </c>
      <c r="G1353" s="72">
        <v>38</v>
      </c>
      <c r="H1353" s="72">
        <v>0</v>
      </c>
      <c r="I1353" s="72">
        <v>2</v>
      </c>
      <c r="J1353" s="72" t="s">
        <v>1167</v>
      </c>
      <c r="K1353" s="72">
        <v>12160844</v>
      </c>
      <c r="L1353" s="72">
        <v>12232162</v>
      </c>
      <c r="M1353" s="72"/>
      <c r="N1353" s="68">
        <v>72686</v>
      </c>
      <c r="O1353" s="68">
        <v>72686</v>
      </c>
      <c r="P1353" s="68">
        <v>72686</v>
      </c>
      <c r="Q1353" s="68">
        <v>72686</v>
      </c>
      <c r="R1353" s="72" t="s">
        <v>6539</v>
      </c>
      <c r="S1353" s="72" t="s">
        <v>3058</v>
      </c>
      <c r="T1353" s="70">
        <f>IF(Exts[cTB52]=DATE(2099,1,1), 0, IF(Exts[minV]&gt;52, 1, 2))</f>
        <v>0</v>
      </c>
      <c r="U1353" s="69">
        <f t="shared" si="42"/>
        <v>0</v>
      </c>
      <c r="V1353" s="69">
        <f>IF(Exts[cTB60]=DATE(2099,1,1), 0, IF(Exts[minV]&gt;60.9, 1, 2))</f>
        <v>0</v>
      </c>
      <c r="W1353" s="70">
        <f>IF(Exts[cTB61-67]=DATE(2099,1,1), 0, IF(Exts[minV]&gt;67.9, 1, 2))</f>
        <v>0</v>
      </c>
      <c r="X1353" s="70">
        <f>IF( OR( Exts[cTB68]=DATE(2099,1,1), Exts[Mext]=0 ), 0, IF( OR( Exts[maxV]&lt;68, Exts[minV]&gt;68 ), 2, 3)  )</f>
        <v>0</v>
      </c>
      <c r="Y1353" s="71">
        <f>IF(SUBTOTAL(3,Exts[avgusers]),Exts[avgusers],0)</f>
        <v>0</v>
      </c>
      <c r="Z1353" s="69">
        <f ca="1">IF(SUBTOTAL(3,Exts[CurVersion]),TODAY()-Exts[CurVersion],0)</f>
        <v>1254</v>
      </c>
      <c r="AA1353" s="69">
        <f>IF(Exts[cTB52]=DATE(2099,1,1), 0, Exts[cTB52]-$AA$6)</f>
        <v>0</v>
      </c>
      <c r="AB1353" s="69">
        <f>IF(Exts[[#This Row],[cTB60]]=DATE(2099,1,1), 0, Exts[[#This Row],[cTB60]]-$AA$7)</f>
        <v>0</v>
      </c>
      <c r="AC1353" s="69">
        <f>IF(Exts[[#This Row],[cTB68]]=DATE(2099,1,1), 0, Exts[[#This Row],[cTB68]]-$AA$8)</f>
        <v>0</v>
      </c>
      <c r="AD1353" s="70">
        <f t="shared" si="43"/>
        <v>1335</v>
      </c>
      <c r="AE1353" s="70"/>
      <c r="AF1353" s="70">
        <f>IF(Exts[[#This Row],[OID]], INDEX( Exts[], MATCH(Exts[[#This Row],[OID]],Exts[ID],0), MATCH("avgusers", Exts[#Headers],0) )+1, Exts[[#This Row],[avgusers]])</f>
        <v>0</v>
      </c>
      <c r="AG1353" s="70"/>
      <c r="AH1353" s="70"/>
      <c r="AI1353" s="70"/>
    </row>
    <row r="1354" spans="1:35" x14ac:dyDescent="0.35">
      <c r="A1354" s="72">
        <v>709887</v>
      </c>
      <c r="B1354" s="72" t="s">
        <v>775</v>
      </c>
      <c r="C1354" s="72">
        <v>0</v>
      </c>
      <c r="D1354" s="72">
        <v>69</v>
      </c>
      <c r="E1354" s="68">
        <v>42542</v>
      </c>
      <c r="F1354" s="72">
        <v>10</v>
      </c>
      <c r="G1354" s="72">
        <v>45</v>
      </c>
      <c r="H1354" s="72">
        <v>0</v>
      </c>
      <c r="I1354" s="72">
        <v>1</v>
      </c>
      <c r="J1354" s="72" t="s">
        <v>394</v>
      </c>
      <c r="K1354" s="72">
        <v>12334377</v>
      </c>
      <c r="L1354" s="72"/>
      <c r="M1354" s="72"/>
      <c r="N1354" s="68">
        <v>72686</v>
      </c>
      <c r="O1354" s="68">
        <v>72686</v>
      </c>
      <c r="P1354" s="68">
        <v>72686</v>
      </c>
      <c r="Q1354" s="68">
        <v>72686</v>
      </c>
      <c r="R1354" s="72" t="s">
        <v>6555</v>
      </c>
      <c r="S1354" s="72" t="s">
        <v>6556</v>
      </c>
      <c r="T1354" s="70">
        <f>IF(Exts[cTB52]=DATE(2099,1,1), 0, IF(Exts[minV]&gt;52, 1, 2))</f>
        <v>0</v>
      </c>
      <c r="U1354" s="69">
        <f t="shared" si="42"/>
        <v>0</v>
      </c>
      <c r="V1354" s="69">
        <f>IF(Exts[cTB60]=DATE(2099,1,1), 0, IF(Exts[minV]&gt;60.9, 1, 2))</f>
        <v>0</v>
      </c>
      <c r="W1354" s="70">
        <f>IF(Exts[cTB61-67]=DATE(2099,1,1), 0, IF(Exts[minV]&gt;67.9, 1, 2))</f>
        <v>0</v>
      </c>
      <c r="X1354" s="70">
        <f>IF( OR( Exts[cTB68]=DATE(2099,1,1), Exts[Mext]=0 ), 0, IF( OR( Exts[maxV]&lt;68, Exts[minV]&gt;68 ), 2, 3)  )</f>
        <v>0</v>
      </c>
      <c r="Y1354" s="71">
        <f>IF(SUBTOTAL(3,Exts[avgusers]),Exts[avgusers],0)</f>
        <v>0</v>
      </c>
      <c r="Z1354" s="69">
        <f ca="1">IF(SUBTOTAL(3,Exts[CurVersion]),TODAY()-Exts[CurVersion],0)</f>
        <v>1183</v>
      </c>
      <c r="AA1354" s="69">
        <f>IF(Exts[cTB52]=DATE(2099,1,1), 0, Exts[cTB52]-$AA$6)</f>
        <v>0</v>
      </c>
      <c r="AB1354" s="69">
        <f>IF(Exts[[#This Row],[cTB60]]=DATE(2099,1,1), 0, Exts[[#This Row],[cTB60]]-$AA$7)</f>
        <v>0</v>
      </c>
      <c r="AC1354" s="69">
        <f>IF(Exts[[#This Row],[cTB68]]=DATE(2099,1,1), 0, Exts[[#This Row],[cTB68]]-$AA$8)</f>
        <v>0</v>
      </c>
      <c r="AD1354" s="70">
        <f t="shared" si="43"/>
        <v>1336</v>
      </c>
      <c r="AE1354" s="70"/>
      <c r="AF1354" s="70">
        <f>IF(Exts[[#This Row],[OID]], INDEX( Exts[], MATCH(Exts[[#This Row],[OID]],Exts[ID],0), MATCH("avgusers", Exts[#Headers],0) )+1, Exts[[#This Row],[avgusers]])</f>
        <v>0</v>
      </c>
      <c r="AG1354" s="70"/>
      <c r="AH1354" s="70"/>
      <c r="AI1354" s="70"/>
    </row>
    <row r="1355" spans="1:35" x14ac:dyDescent="0.35">
      <c r="A1355" s="72">
        <v>710358</v>
      </c>
      <c r="B1355" s="72" t="s">
        <v>769</v>
      </c>
      <c r="C1355" s="72">
        <v>0</v>
      </c>
      <c r="D1355" s="72">
        <v>109</v>
      </c>
      <c r="E1355" s="68">
        <v>42541</v>
      </c>
      <c r="F1355" s="72">
        <v>10</v>
      </c>
      <c r="G1355" s="72">
        <v>45</v>
      </c>
      <c r="H1355" s="72">
        <v>0</v>
      </c>
      <c r="I1355" s="72">
        <v>1</v>
      </c>
      <c r="J1355" s="72" t="s">
        <v>389</v>
      </c>
      <c r="K1355" s="72">
        <v>12366578</v>
      </c>
      <c r="L1355" s="72"/>
      <c r="M1355" s="72"/>
      <c r="N1355" s="68">
        <v>72686</v>
      </c>
      <c r="O1355" s="68">
        <v>72686</v>
      </c>
      <c r="P1355" s="68">
        <v>72686</v>
      </c>
      <c r="Q1355" s="68">
        <v>72686</v>
      </c>
      <c r="R1355" s="72" t="s">
        <v>6559</v>
      </c>
      <c r="S1355" s="72" t="s">
        <v>6560</v>
      </c>
      <c r="T1355" s="70">
        <f>IF(Exts[cTB52]=DATE(2099,1,1), 0, IF(Exts[minV]&gt;52, 1, 2))</f>
        <v>0</v>
      </c>
      <c r="U1355" s="69">
        <f t="shared" si="42"/>
        <v>0</v>
      </c>
      <c r="V1355" s="69">
        <f>IF(Exts[cTB60]=DATE(2099,1,1), 0, IF(Exts[minV]&gt;60.9, 1, 2))</f>
        <v>0</v>
      </c>
      <c r="W1355" s="70">
        <f>IF(Exts[cTB61-67]=DATE(2099,1,1), 0, IF(Exts[minV]&gt;67.9, 1, 2))</f>
        <v>0</v>
      </c>
      <c r="X1355" s="70">
        <f>IF( OR( Exts[cTB68]=DATE(2099,1,1), Exts[Mext]=0 ), 0, IF( OR( Exts[maxV]&lt;68, Exts[minV]&gt;68 ), 2, 3)  )</f>
        <v>0</v>
      </c>
      <c r="Y1355" s="71">
        <f>IF(SUBTOTAL(3,Exts[avgusers]),Exts[avgusers],0)</f>
        <v>0</v>
      </c>
      <c r="Z1355" s="69">
        <f ca="1">IF(SUBTOTAL(3,Exts[CurVersion]),TODAY()-Exts[CurVersion],0)</f>
        <v>1184</v>
      </c>
      <c r="AA1355" s="69">
        <f>IF(Exts[cTB52]=DATE(2099,1,1), 0, Exts[cTB52]-$AA$6)</f>
        <v>0</v>
      </c>
      <c r="AB1355" s="69">
        <f>IF(Exts[[#This Row],[cTB60]]=DATE(2099,1,1), 0, Exts[[#This Row],[cTB60]]-$AA$7)</f>
        <v>0</v>
      </c>
      <c r="AC1355" s="69">
        <f>IF(Exts[[#This Row],[cTB68]]=DATE(2099,1,1), 0, Exts[[#This Row],[cTB68]]-$AA$8)</f>
        <v>0</v>
      </c>
      <c r="AD1355" s="70">
        <f t="shared" si="43"/>
        <v>1337</v>
      </c>
      <c r="AE1355" s="70"/>
      <c r="AF1355" s="70">
        <f>IF(Exts[[#This Row],[OID]], INDEX( Exts[], MATCH(Exts[[#This Row],[OID]],Exts[ID],0), MATCH("avgusers", Exts[#Headers],0) )+1, Exts[[#This Row],[avgusers]])</f>
        <v>0</v>
      </c>
      <c r="AG1355" s="70"/>
      <c r="AH1355" s="70"/>
      <c r="AI1355" s="70"/>
    </row>
    <row r="1356" spans="1:35" x14ac:dyDescent="0.35">
      <c r="A1356" s="72">
        <v>719661</v>
      </c>
      <c r="B1356" s="72" t="s">
        <v>1538</v>
      </c>
      <c r="C1356" s="72">
        <v>0</v>
      </c>
      <c r="D1356" s="72">
        <v>32</v>
      </c>
      <c r="E1356" s="68">
        <v>42585</v>
      </c>
      <c r="F1356" s="72">
        <v>3</v>
      </c>
      <c r="G1356" s="72">
        <v>20</v>
      </c>
      <c r="H1356" s="72">
        <v>0</v>
      </c>
      <c r="I1356" s="72">
        <v>1</v>
      </c>
      <c r="J1356" s="72" t="s">
        <v>1539</v>
      </c>
      <c r="K1356" s="72">
        <v>12450297</v>
      </c>
      <c r="L1356" s="72"/>
      <c r="M1356" s="72"/>
      <c r="N1356" s="68">
        <v>72686</v>
      </c>
      <c r="O1356" s="68">
        <v>72686</v>
      </c>
      <c r="P1356" s="68">
        <v>72686</v>
      </c>
      <c r="Q1356" s="68">
        <v>72686</v>
      </c>
      <c r="R1356" s="72" t="s">
        <v>6568</v>
      </c>
      <c r="S1356" s="72" t="s">
        <v>3058</v>
      </c>
      <c r="T1356" s="70">
        <f>IF(Exts[cTB52]=DATE(2099,1,1), 0, IF(Exts[minV]&gt;52, 1, 2))</f>
        <v>0</v>
      </c>
      <c r="U1356" s="69">
        <f t="shared" si="42"/>
        <v>0</v>
      </c>
      <c r="V1356" s="69">
        <f>IF(Exts[cTB60]=DATE(2099,1,1), 0, IF(Exts[minV]&gt;60.9, 1, 2))</f>
        <v>0</v>
      </c>
      <c r="W1356" s="70">
        <f>IF(Exts[cTB61-67]=DATE(2099,1,1), 0, IF(Exts[minV]&gt;67.9, 1, 2))</f>
        <v>0</v>
      </c>
      <c r="X1356" s="70">
        <f>IF( OR( Exts[cTB68]=DATE(2099,1,1), Exts[Mext]=0 ), 0, IF( OR( Exts[maxV]&lt;68, Exts[minV]&gt;68 ), 2, 3)  )</f>
        <v>0</v>
      </c>
      <c r="Y1356" s="71">
        <f>IF(SUBTOTAL(3,Exts[avgusers]),Exts[avgusers],0)</f>
        <v>0</v>
      </c>
      <c r="Z1356" s="69">
        <f ca="1">IF(SUBTOTAL(3,Exts[CurVersion]),TODAY()-Exts[CurVersion],0)</f>
        <v>1140</v>
      </c>
      <c r="AA1356" s="69">
        <f>IF(Exts[cTB52]=DATE(2099,1,1), 0, Exts[cTB52]-$AA$6)</f>
        <v>0</v>
      </c>
      <c r="AB1356" s="69">
        <f>IF(Exts[[#This Row],[cTB60]]=DATE(2099,1,1), 0, Exts[[#This Row],[cTB60]]-$AA$7)</f>
        <v>0</v>
      </c>
      <c r="AC1356" s="69">
        <f>IF(Exts[[#This Row],[cTB68]]=DATE(2099,1,1), 0, Exts[[#This Row],[cTB68]]-$AA$8)</f>
        <v>0</v>
      </c>
      <c r="AD1356" s="70">
        <f t="shared" si="43"/>
        <v>1338</v>
      </c>
      <c r="AE1356" s="70"/>
      <c r="AF1356" s="70">
        <f>IF(Exts[[#This Row],[OID]], INDEX( Exts[], MATCH(Exts[[#This Row],[OID]],Exts[ID],0), MATCH("avgusers", Exts[#Headers],0) )+1, Exts[[#This Row],[avgusers]])</f>
        <v>0</v>
      </c>
      <c r="AG1356" s="70"/>
      <c r="AH1356" s="70"/>
      <c r="AI1356" s="70"/>
    </row>
    <row r="1357" spans="1:35" x14ac:dyDescent="0.35">
      <c r="A1357" s="72">
        <v>722550</v>
      </c>
      <c r="B1357" s="72" t="s">
        <v>771</v>
      </c>
      <c r="C1357" s="72">
        <v>0</v>
      </c>
      <c r="D1357" s="72">
        <v>83</v>
      </c>
      <c r="E1357" s="68">
        <v>42687</v>
      </c>
      <c r="F1357" s="72">
        <v>1.5</v>
      </c>
      <c r="G1357" s="72">
        <v>51</v>
      </c>
      <c r="H1357" s="72">
        <v>0</v>
      </c>
      <c r="I1357" s="72">
        <v>1</v>
      </c>
      <c r="J1357" s="72" t="s">
        <v>391</v>
      </c>
      <c r="K1357" s="72">
        <v>12464301</v>
      </c>
      <c r="L1357" s="72"/>
      <c r="M1357" s="72"/>
      <c r="N1357" s="68">
        <v>72686</v>
      </c>
      <c r="O1357" s="68">
        <v>72686</v>
      </c>
      <c r="P1357" s="68">
        <v>72686</v>
      </c>
      <c r="Q1357" s="68">
        <v>72686</v>
      </c>
      <c r="R1357" s="72" t="s">
        <v>6571</v>
      </c>
      <c r="S1357" s="72" t="s">
        <v>3058</v>
      </c>
      <c r="T1357" s="70">
        <f>IF(Exts[cTB52]=DATE(2099,1,1), 0, IF(Exts[minV]&gt;52, 1, 2))</f>
        <v>0</v>
      </c>
      <c r="U1357" s="69">
        <f t="shared" si="42"/>
        <v>0</v>
      </c>
      <c r="V1357" s="69">
        <f>IF(Exts[cTB60]=DATE(2099,1,1), 0, IF(Exts[minV]&gt;60.9, 1, 2))</f>
        <v>0</v>
      </c>
      <c r="W1357" s="70">
        <f>IF(Exts[cTB61-67]=DATE(2099,1,1), 0, IF(Exts[minV]&gt;67.9, 1, 2))</f>
        <v>0</v>
      </c>
      <c r="X1357" s="70">
        <f>IF( OR( Exts[cTB68]=DATE(2099,1,1), Exts[Mext]=0 ), 0, IF( OR( Exts[maxV]&lt;68, Exts[minV]&gt;68 ), 2, 3)  )</f>
        <v>0</v>
      </c>
      <c r="Y1357" s="71">
        <f>IF(SUBTOTAL(3,Exts[avgusers]),Exts[avgusers],0)</f>
        <v>0</v>
      </c>
      <c r="Z1357" s="69">
        <f ca="1">IF(SUBTOTAL(3,Exts[CurVersion]),TODAY()-Exts[CurVersion],0)</f>
        <v>1038</v>
      </c>
      <c r="AA1357" s="69">
        <f>IF(Exts[cTB52]=DATE(2099,1,1), 0, Exts[cTB52]-$AA$6)</f>
        <v>0</v>
      </c>
      <c r="AB1357" s="69">
        <f>IF(Exts[[#This Row],[cTB60]]=DATE(2099,1,1), 0, Exts[[#This Row],[cTB60]]-$AA$7)</f>
        <v>0</v>
      </c>
      <c r="AC1357" s="69">
        <f>IF(Exts[[#This Row],[cTB68]]=DATE(2099,1,1), 0, Exts[[#This Row],[cTB68]]-$AA$8)</f>
        <v>0</v>
      </c>
      <c r="AD1357" s="70">
        <f t="shared" si="43"/>
        <v>1339</v>
      </c>
      <c r="AE1357" s="70"/>
      <c r="AF1357" s="70">
        <f>IF(Exts[[#This Row],[OID]], INDEX( Exts[], MATCH(Exts[[#This Row],[OID]],Exts[ID],0), MATCH("avgusers", Exts[#Headers],0) )+1, Exts[[#This Row],[avgusers]])</f>
        <v>0</v>
      </c>
      <c r="AG1357" s="70"/>
      <c r="AH1357" s="70"/>
      <c r="AI1357" s="70"/>
    </row>
    <row r="1358" spans="1:35" x14ac:dyDescent="0.35">
      <c r="A1358" s="72">
        <v>787027</v>
      </c>
      <c r="B1358" s="72" t="s">
        <v>1738</v>
      </c>
      <c r="C1358" s="72">
        <v>0</v>
      </c>
      <c r="D1358" s="72">
        <v>33</v>
      </c>
      <c r="E1358" s="68">
        <v>42908</v>
      </c>
      <c r="F1358" s="72">
        <v>40</v>
      </c>
      <c r="G1358" s="72">
        <v>54</v>
      </c>
      <c r="H1358" s="72">
        <v>0</v>
      </c>
      <c r="I1358" s="72">
        <v>1</v>
      </c>
      <c r="J1358" s="72" t="s">
        <v>1739</v>
      </c>
      <c r="K1358" s="72">
        <v>12842763</v>
      </c>
      <c r="L1358" s="72"/>
      <c r="M1358" s="72"/>
      <c r="N1358" s="68">
        <v>42797</v>
      </c>
      <c r="O1358" s="68">
        <v>72686</v>
      </c>
      <c r="P1358" s="68">
        <v>72686</v>
      </c>
      <c r="Q1358" s="68">
        <v>72686</v>
      </c>
      <c r="R1358" s="72" t="s">
        <v>6610</v>
      </c>
      <c r="S1358" s="72" t="s">
        <v>3058</v>
      </c>
      <c r="T1358" s="70">
        <f>IF(Exts[cTB52]=DATE(2099,1,1), 0, IF(Exts[minV]&gt;52, 1, 2))</f>
        <v>2</v>
      </c>
      <c r="U1358" s="69">
        <f t="shared" si="42"/>
        <v>0</v>
      </c>
      <c r="V1358" s="69">
        <f>IF(Exts[cTB60]=DATE(2099,1,1), 0, IF(Exts[minV]&gt;60.9, 1, 2))</f>
        <v>0</v>
      </c>
      <c r="W1358" s="70">
        <f>IF(Exts[cTB61-67]=DATE(2099,1,1), 0, IF(Exts[minV]&gt;67.9, 1, 2))</f>
        <v>0</v>
      </c>
      <c r="X1358" s="70">
        <f>IF( OR( Exts[cTB68]=DATE(2099,1,1), Exts[Mext]=0 ), 0, IF( OR( Exts[maxV]&lt;68, Exts[minV]&gt;68 ), 2, 3)  )</f>
        <v>0</v>
      </c>
      <c r="Y1358" s="71">
        <f>IF(SUBTOTAL(3,Exts[avgusers]),Exts[avgusers],0)</f>
        <v>0</v>
      </c>
      <c r="Z1358" s="69">
        <f ca="1">IF(SUBTOTAL(3,Exts[CurVersion]),TODAY()-Exts[CurVersion],0)</f>
        <v>817</v>
      </c>
      <c r="AA1358" s="69">
        <f>IF(Exts[cTB52]=DATE(2099,1,1), 0, Exts[cTB52]-$AA$6)</f>
        <v>-1</v>
      </c>
      <c r="AB1358" s="69">
        <f>IF(Exts[[#This Row],[cTB60]]=DATE(2099,1,1), 0, Exts[[#This Row],[cTB60]]-$AA$7)</f>
        <v>0</v>
      </c>
      <c r="AC1358" s="69">
        <f>IF(Exts[[#This Row],[cTB68]]=DATE(2099,1,1), 0, Exts[[#This Row],[cTB68]]-$AA$8)</f>
        <v>0</v>
      </c>
      <c r="AD1358" s="70">
        <f t="shared" si="43"/>
        <v>1340</v>
      </c>
      <c r="AE1358" s="70"/>
      <c r="AF1358" s="70">
        <f>IF(Exts[[#This Row],[OID]], INDEX( Exts[], MATCH(Exts[[#This Row],[OID]],Exts[ID],0), MATCH("avgusers", Exts[#Headers],0) )+1, Exts[[#This Row],[avgusers]])</f>
        <v>0</v>
      </c>
      <c r="AG1358" s="70"/>
      <c r="AH1358" s="70"/>
      <c r="AI1358" s="70"/>
    </row>
    <row r="1359" spans="1:35" x14ac:dyDescent="0.35">
      <c r="A1359" s="72">
        <v>986420</v>
      </c>
      <c r="B1359" s="72" t="s">
        <v>6812</v>
      </c>
      <c r="C1359" s="72">
        <v>0</v>
      </c>
      <c r="D1359" s="72">
        <v>0</v>
      </c>
      <c r="E1359" s="68">
        <v>43449</v>
      </c>
      <c r="F1359" s="72">
        <v>60</v>
      </c>
      <c r="G1359" s="72">
        <v>100</v>
      </c>
      <c r="H1359" s="72">
        <v>1</v>
      </c>
      <c r="I1359" s="72">
        <v>1</v>
      </c>
      <c r="J1359" s="72" t="s">
        <v>6813</v>
      </c>
      <c r="K1359" s="72">
        <v>14159360</v>
      </c>
      <c r="L1359" s="72"/>
      <c r="M1359" s="72"/>
      <c r="N1359" s="68">
        <v>72686</v>
      </c>
      <c r="O1359" s="68">
        <v>43444</v>
      </c>
      <c r="P1359" s="68">
        <v>43444</v>
      </c>
      <c r="Q1359" s="68">
        <v>43444</v>
      </c>
      <c r="R1359" s="72" t="s">
        <v>6814</v>
      </c>
      <c r="S1359" s="72" t="s">
        <v>3058</v>
      </c>
      <c r="T1359" s="70">
        <f>IF(Exts[cTB52]=DATE(2099,1,1), 0, IF(Exts[minV]&gt;52, 1, 2))</f>
        <v>0</v>
      </c>
      <c r="U1359" s="69">
        <f t="shared" si="42"/>
        <v>0</v>
      </c>
      <c r="V1359" s="69">
        <f>IF(Exts[cTB60]=DATE(2099,1,1), 0, IF(Exts[minV]&gt;60.9, 1, 2))</f>
        <v>2</v>
      </c>
      <c r="W1359" s="70">
        <f>IF(Exts[cTB61-67]=DATE(2099,1,1), 0, IF(Exts[minV]&gt;67.9, 1, 2))</f>
        <v>2</v>
      </c>
      <c r="X1359" s="70">
        <f>IF( OR( Exts[cTB68]=DATE(2099,1,1), Exts[Mext]=0 ), 0, IF( OR( Exts[maxV]&lt;68, Exts[minV]&gt;68 ), 2, 3)  )</f>
        <v>3</v>
      </c>
      <c r="Y1359" s="71">
        <f>IF(SUBTOTAL(3,Exts[avgusers]),Exts[avgusers],0)</f>
        <v>0</v>
      </c>
      <c r="Z1359" s="69">
        <f ca="1">IF(SUBTOTAL(3,Exts[CurVersion]),TODAY()-Exts[CurVersion],0)</f>
        <v>276</v>
      </c>
      <c r="AA1359" s="69">
        <f>IF(Exts[cTB52]=DATE(2099,1,1), 0, Exts[cTB52]-$AA$6)</f>
        <v>0</v>
      </c>
      <c r="AB1359" s="69">
        <f>IF(Exts[[#This Row],[cTB60]]=DATE(2099,1,1), 0, Exts[[#This Row],[cTB60]]-$AA$7)</f>
        <v>184</v>
      </c>
      <c r="AC1359" s="69">
        <f>IF(Exts[[#This Row],[cTB68]]=DATE(2099,1,1), 0, Exts[[#This Row],[cTB68]]-$AA$8)</f>
        <v>-253</v>
      </c>
      <c r="AD1359" s="70">
        <f t="shared" si="43"/>
        <v>1341</v>
      </c>
      <c r="AE1359" s="70"/>
      <c r="AF1359" s="70">
        <f>IF(Exts[[#This Row],[OID]], INDEX( Exts[], MATCH(Exts[[#This Row],[OID]],Exts[ID],0), MATCH("avgusers", Exts[#Headers],0) )+1, Exts[[#This Row],[avgusers]])</f>
        <v>0</v>
      </c>
      <c r="AG1359" s="70"/>
      <c r="AH1359" s="70"/>
      <c r="AI1359" s="70"/>
    </row>
    <row r="1360" spans="1:35" x14ac:dyDescent="0.35">
      <c r="B1360" s="54">
        <f>SUBTOTAL(3,Exts[ID])</f>
        <v>1341</v>
      </c>
      <c r="C1360" s="6">
        <f>MAX(Exts[avgusers])</f>
        <v>6765218</v>
      </c>
      <c r="D1360" s="5"/>
      <c r="E1360" s="5"/>
      <c r="F1360" s="5"/>
      <c r="G1360" s="5"/>
      <c r="H1360" s="6"/>
      <c r="I1360" s="6"/>
      <c r="J1360" s="5" t="s">
        <v>825</v>
      </c>
      <c r="K1360" s="5"/>
      <c r="L1360" s="5"/>
      <c r="M1360" s="5"/>
      <c r="N1360" s="33"/>
      <c r="O1360" s="33"/>
      <c r="P1360" s="59"/>
      <c r="Q1360" s="33"/>
      <c r="R1360" s="59"/>
      <c r="S1360" s="59"/>
      <c r="T1360" s="7">
        <f>SUBTOTAL(109,Exts[TB522])</f>
        <v>703</v>
      </c>
      <c r="U1360" s="7">
        <f>SUBTOTAL(109,Exts[TB58])</f>
        <v>191</v>
      </c>
      <c r="V1360" s="7">
        <f>SUBTOTAL(109,Exts[TB60])</f>
        <v>566</v>
      </c>
      <c r="W1360" s="7">
        <f>SUBTOTAL(109,Exts[TB61+])</f>
        <v>219</v>
      </c>
      <c r="X1360" s="7">
        <f>SUBTOTAL(109,Exts[TB68])</f>
        <v>290</v>
      </c>
      <c r="Y1360" s="6">
        <f>SUBTOTAL(109,Exts[avgusers])</f>
        <v>10003518</v>
      </c>
      <c r="Z1360" s="6"/>
      <c r="AA1360" s="60"/>
      <c r="AB1360" s="60"/>
      <c r="AC1360" s="60"/>
    </row>
    <row r="1361" spans="2:29" x14ac:dyDescent="0.35">
      <c r="B1361" s="5"/>
      <c r="C1361" s="6">
        <f>MIN(Exts[avgusers])</f>
        <v>0</v>
      </c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33"/>
      <c r="O1361" s="33"/>
      <c r="P1361" s="59"/>
      <c r="Q1361" s="33"/>
      <c r="R1361" s="59"/>
      <c r="S1361" s="59"/>
      <c r="T1361" s="5"/>
      <c r="U1361" s="5"/>
      <c r="V1361" s="5"/>
      <c r="W1361" s="5"/>
      <c r="X1361" s="5"/>
      <c r="Y1361" s="5"/>
    </row>
    <row r="1362" spans="2:29" x14ac:dyDescent="0.35">
      <c r="C1362" s="5">
        <f>AVERAGE(Exts[avgusers])</f>
        <v>7459.7449664429532</v>
      </c>
      <c r="D1362" s="5"/>
      <c r="E1362" s="5"/>
      <c r="F1362" s="5"/>
      <c r="G1362" s="5"/>
      <c r="H1362" s="5"/>
      <c r="I1362" s="5"/>
      <c r="J1362" s="6"/>
      <c r="K1362" s="5"/>
      <c r="L1362" s="5"/>
      <c r="M1362" s="5"/>
      <c r="N1362" s="33"/>
      <c r="O1362" s="33"/>
      <c r="P1362" s="59"/>
      <c r="Q1362" s="33"/>
      <c r="R1362" s="59"/>
      <c r="S1362" s="59"/>
      <c r="T1362" s="6"/>
      <c r="U1362" s="5"/>
      <c r="V1362" s="5"/>
      <c r="W1362" s="5" t="s">
        <v>820</v>
      </c>
      <c r="X1362" s="5"/>
      <c r="Y1362" s="6">
        <f>SUBTOTAL(104,Exts[avgusers])</f>
        <v>6765218</v>
      </c>
      <c r="Z1362" s="6"/>
      <c r="AA1362" s="60"/>
      <c r="AB1362" s="60"/>
      <c r="AC1362" s="60"/>
    </row>
    <row r="1363" spans="2:29" x14ac:dyDescent="0.35"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33"/>
      <c r="O1363" s="33"/>
      <c r="P1363" s="59"/>
      <c r="Q1363" s="33"/>
      <c r="R1363" s="59"/>
      <c r="S1363" s="59"/>
      <c r="T1363" s="5"/>
      <c r="U1363" s="5"/>
      <c r="V1363" s="5"/>
      <c r="W1363" s="5" t="s">
        <v>821</v>
      </c>
      <c r="X1363" s="5"/>
      <c r="Y1363" s="6">
        <f>SUBTOTAL(105,Exts[avgusers])</f>
        <v>0</v>
      </c>
      <c r="Z1363" s="6"/>
      <c r="AA1363" s="60"/>
      <c r="AB1363" s="60"/>
      <c r="AC1363" s="60"/>
    </row>
    <row r="1364" spans="2:29" x14ac:dyDescent="0.35"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33"/>
      <c r="O1364" s="33"/>
      <c r="P1364" s="59"/>
      <c r="Q1364" s="33"/>
      <c r="R1364" s="59"/>
      <c r="S1364" s="59"/>
      <c r="T1364" s="5"/>
      <c r="U1364" s="5"/>
      <c r="V1364" s="5"/>
      <c r="W1364" s="5"/>
      <c r="X1364" s="5"/>
      <c r="Y1364" s="6"/>
      <c r="Z1364" s="6"/>
      <c r="AA1364" s="60"/>
      <c r="AB1364" s="60"/>
      <c r="AC1364" s="60"/>
    </row>
    <row r="1365" spans="2:29" x14ac:dyDescent="0.35">
      <c r="B1365" s="5"/>
      <c r="C1365" s="5"/>
      <c r="D1365" s="5"/>
      <c r="E1365" s="5"/>
      <c r="F1365" s="5"/>
      <c r="G1365" s="5"/>
      <c r="H1365" s="5"/>
      <c r="I1365" s="5"/>
      <c r="X1365"/>
    </row>
    <row r="1366" spans="2:29" x14ac:dyDescent="0.35">
      <c r="X1366"/>
    </row>
    <row r="1367" spans="2:29" x14ac:dyDescent="0.35">
      <c r="X1367"/>
    </row>
    <row r="1368" spans="2:29" x14ac:dyDescent="0.35">
      <c r="X1368"/>
    </row>
    <row r="1369" spans="2:29" x14ac:dyDescent="0.35">
      <c r="X1369"/>
    </row>
    <row r="1370" spans="2:29" x14ac:dyDescent="0.35">
      <c r="X1370"/>
    </row>
    <row r="1371" spans="2:29" x14ac:dyDescent="0.35">
      <c r="X1371"/>
    </row>
  </sheetData>
  <dataConsolidate link="1"/>
  <phoneticPr fontId="25" type="noConversion"/>
  <conditionalFormatting sqref="O19:Q1359">
    <cfRule type="cellIs" dxfId="0" priority="1" operator="equal">
      <formula>72686</formula>
    </cfRule>
  </conditionalFormatting>
  <conditionalFormatting sqref="Y19:Y1359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{33CA0692-E3A6-4B17-8C1C-9A4F3B25A9E4}</x14:id>
        </ext>
      </extLst>
    </cfRule>
  </conditionalFormatting>
  <conditionalFormatting sqref="Z19:AC1359">
    <cfRule type="dataBar" priority="2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{BD803899-1963-4282-BF7D-131F99CB7345}</x14:id>
        </ext>
      </extLst>
    </cfRule>
  </conditionalFormatting>
  <conditionalFormatting sqref="AA19:AC1359">
    <cfRule type="dataBar" priority="2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{E312E2AA-4365-4799-9EDD-B864CAFFDDB1}</x14:id>
        </ext>
      </extLst>
    </cfRule>
  </conditionalFormatting>
  <pageMargins left="0.25" right="0.25" top="0.4" bottom="0.2" header="0.2" footer="0"/>
  <pageSetup scale="39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CA0692-E3A6-4B17-8C1C-9A4F3B25A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Y19:Y1359</xm:sqref>
        </x14:conditionalFormatting>
        <x14:conditionalFormatting xmlns:xm="http://schemas.microsoft.com/office/excel/2006/main">
          <x14:cfRule type="dataBar" id="{BD803899-1963-4282-BF7D-131F99CB7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Z19:AC1359</xm:sqref>
        </x14:conditionalFormatting>
        <x14:conditionalFormatting xmlns:xm="http://schemas.microsoft.com/office/excel/2006/main">
          <x14:cfRule type="dataBar" id="{E312E2AA-4365-4799-9EDD-B864CAFFD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AA19:AC1359</xm:sqref>
        </x14:conditionalFormatting>
        <x14:conditionalFormatting xmlns:xm="http://schemas.microsoft.com/office/excel/2006/main">
          <x14:cfRule type="iconSet" priority="2664" id="{00000000-000E-0000-0100-0000470A0000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W19:X1359</xm:sqref>
        </x14:conditionalFormatting>
        <x14:conditionalFormatting xmlns:xm="http://schemas.microsoft.com/office/excel/2006/main">
          <x14:cfRule type="iconSet" priority="2665" id="{00000000-000E-0000-0100-0000480A0000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T19:T1359</xm:sqref>
        </x14:conditionalFormatting>
        <x14:conditionalFormatting xmlns:xm="http://schemas.microsoft.com/office/excel/2006/main">
          <x14:cfRule type="iconSet" priority="2666" id="{00000000-000E-0000-0100-0000490A0000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U19:U1359</xm:sqref>
        </x14:conditionalFormatting>
        <x14:conditionalFormatting xmlns:xm="http://schemas.microsoft.com/office/excel/2006/main">
          <x14:cfRule type="iconSet" priority="2667" id="{00000000-000E-0000-0100-00004C0A0000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V19:V1359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79B8-8E92-4F69-AAFE-55E0F3EE2CFB}">
  <dimension ref="A1:S1343"/>
  <sheetViews>
    <sheetView topLeftCell="S1326" workbookViewId="0">
      <selection activeCell="A2" sqref="A2:S1343"/>
    </sheetView>
  </sheetViews>
  <sheetFormatPr defaultRowHeight="14.5" x14ac:dyDescent="0.35"/>
  <cols>
    <col min="1" max="1" width="6.81640625" bestFit="1" customWidth="1"/>
    <col min="2" max="2" width="30.6328125" customWidth="1"/>
    <col min="3" max="3" width="15" bestFit="1" customWidth="1"/>
    <col min="4" max="4" width="13.54296875" customWidth="1"/>
    <col min="5" max="5" width="13.1796875" customWidth="1"/>
    <col min="6" max="6" width="10.453125" bestFit="1" customWidth="1"/>
    <col min="7" max="7" width="7.7265625" customWidth="1"/>
    <col min="8" max="8" width="10.7265625" customWidth="1"/>
    <col min="9" max="9" width="8.26953125" customWidth="1"/>
    <col min="10" max="10" width="60.81640625" bestFit="1" customWidth="1"/>
    <col min="11" max="11" width="13" hidden="1" customWidth="1"/>
    <col min="12" max="12" width="13.453125" hidden="1" customWidth="1"/>
    <col min="13" max="13" width="8.81640625" hidden="1" customWidth="1"/>
    <col min="14" max="16" width="10.453125" hidden="1" customWidth="1"/>
    <col min="17" max="17" width="10.453125" bestFit="1" customWidth="1"/>
    <col min="18" max="19" width="80.7265625" bestFit="1" customWidth="1"/>
  </cols>
  <sheetData>
    <row r="1" spans="1:19" x14ac:dyDescent="0.35">
      <c r="A1" t="s">
        <v>488</v>
      </c>
      <c r="B1" t="s">
        <v>489</v>
      </c>
      <c r="C1" t="s">
        <v>490</v>
      </c>
      <c r="D1" t="s">
        <v>491</v>
      </c>
      <c r="E1" t="s">
        <v>492</v>
      </c>
      <c r="F1" t="s">
        <v>493</v>
      </c>
      <c r="G1" t="s">
        <v>494</v>
      </c>
      <c r="H1" t="s">
        <v>495</v>
      </c>
      <c r="I1" t="s">
        <v>6816</v>
      </c>
      <c r="J1" t="s">
        <v>6817</v>
      </c>
      <c r="K1" t="s">
        <v>6818</v>
      </c>
      <c r="L1" t="s">
        <v>6819</v>
      </c>
      <c r="M1" t="s">
        <v>6820</v>
      </c>
      <c r="N1" t="s">
        <v>6821</v>
      </c>
      <c r="O1" t="s">
        <v>6822</v>
      </c>
      <c r="P1" t="s">
        <v>6823</v>
      </c>
      <c r="Q1" t="s">
        <v>6824</v>
      </c>
      <c r="R1" t="s">
        <v>6825</v>
      </c>
      <c r="S1" t="s">
        <v>6826</v>
      </c>
    </row>
    <row r="2" spans="1:19" x14ac:dyDescent="0.35">
      <c r="A2">
        <v>2313</v>
      </c>
      <c r="B2" t="s">
        <v>9</v>
      </c>
      <c r="C2">
        <v>6765218</v>
      </c>
      <c r="D2">
        <v>15304</v>
      </c>
      <c r="E2" s="68">
        <v>43709</v>
      </c>
      <c r="F2">
        <v>68</v>
      </c>
      <c r="G2">
        <v>68</v>
      </c>
      <c r="H2">
        <v>1</v>
      </c>
      <c r="I2">
        <v>1</v>
      </c>
      <c r="J2" t="s">
        <v>10</v>
      </c>
      <c r="K2">
        <v>133</v>
      </c>
      <c r="N2" s="68">
        <v>42845</v>
      </c>
      <c r="O2" s="68">
        <v>43489</v>
      </c>
      <c r="P2" s="68">
        <v>72686</v>
      </c>
      <c r="Q2" s="68">
        <v>43690</v>
      </c>
      <c r="R2" t="s">
        <v>5117</v>
      </c>
      <c r="S2" t="s">
        <v>5118</v>
      </c>
    </row>
    <row r="3" spans="1:19" x14ac:dyDescent="0.35">
      <c r="A3">
        <v>324492</v>
      </c>
      <c r="B3" t="s">
        <v>11</v>
      </c>
      <c r="C3">
        <v>477346</v>
      </c>
      <c r="D3">
        <v>15185</v>
      </c>
      <c r="E3" s="68">
        <v>43492</v>
      </c>
      <c r="F3">
        <v>14</v>
      </c>
      <c r="G3">
        <v>60</v>
      </c>
      <c r="H3">
        <v>0</v>
      </c>
      <c r="I3">
        <v>1</v>
      </c>
      <c r="J3" t="s">
        <v>12</v>
      </c>
      <c r="K3">
        <v>235043</v>
      </c>
      <c r="N3" s="68">
        <v>42253</v>
      </c>
      <c r="O3" s="68">
        <v>43121</v>
      </c>
      <c r="P3" s="68">
        <v>72686</v>
      </c>
      <c r="Q3" s="68">
        <v>72686</v>
      </c>
      <c r="R3" t="s">
        <v>5865</v>
      </c>
      <c r="S3" t="s">
        <v>6783</v>
      </c>
    </row>
    <row r="4" spans="1:19" x14ac:dyDescent="0.35">
      <c r="A4">
        <v>4631</v>
      </c>
      <c r="B4" t="s">
        <v>13</v>
      </c>
      <c r="C4">
        <v>291636</v>
      </c>
      <c r="D4">
        <v>7128</v>
      </c>
      <c r="E4" s="68">
        <v>43712</v>
      </c>
      <c r="F4">
        <v>68</v>
      </c>
      <c r="G4">
        <v>100</v>
      </c>
      <c r="H4">
        <v>1</v>
      </c>
      <c r="I4">
        <v>1</v>
      </c>
      <c r="J4" t="s">
        <v>14</v>
      </c>
      <c r="K4">
        <v>85036</v>
      </c>
      <c r="N4" s="68">
        <v>42850</v>
      </c>
      <c r="O4" s="68">
        <v>43312</v>
      </c>
      <c r="P4" s="68">
        <v>43312</v>
      </c>
      <c r="Q4" s="68">
        <v>43685</v>
      </c>
      <c r="R4" t="s">
        <v>5276</v>
      </c>
      <c r="S4" t="s">
        <v>5277</v>
      </c>
    </row>
    <row r="5" spans="1:19" x14ac:dyDescent="0.35">
      <c r="A5">
        <v>15102</v>
      </c>
      <c r="B5" t="s">
        <v>15</v>
      </c>
      <c r="C5">
        <v>174287</v>
      </c>
      <c r="D5">
        <v>3364</v>
      </c>
      <c r="E5" s="68">
        <v>43495</v>
      </c>
      <c r="F5">
        <v>60</v>
      </c>
      <c r="G5">
        <v>64</v>
      </c>
      <c r="H5">
        <v>0</v>
      </c>
      <c r="I5">
        <v>1</v>
      </c>
      <c r="J5" t="s">
        <v>16</v>
      </c>
      <c r="K5">
        <v>343</v>
      </c>
      <c r="N5" s="68">
        <v>42491</v>
      </c>
      <c r="O5" s="68">
        <v>42491</v>
      </c>
      <c r="P5" s="68">
        <v>42491</v>
      </c>
      <c r="Q5" s="68">
        <v>72686</v>
      </c>
      <c r="R5" t="s">
        <v>5564</v>
      </c>
      <c r="S5" t="s">
        <v>5565</v>
      </c>
    </row>
    <row r="6" spans="1:19" x14ac:dyDescent="0.35">
      <c r="A6">
        <v>711780</v>
      </c>
      <c r="B6" t="s">
        <v>19</v>
      </c>
      <c r="C6">
        <v>126915</v>
      </c>
      <c r="D6">
        <v>2165</v>
      </c>
      <c r="E6" s="68">
        <v>43707</v>
      </c>
      <c r="F6">
        <v>68</v>
      </c>
      <c r="G6">
        <v>100</v>
      </c>
      <c r="H6">
        <v>1</v>
      </c>
      <c r="I6">
        <v>2</v>
      </c>
      <c r="J6" t="s">
        <v>398</v>
      </c>
      <c r="K6">
        <v>5642089</v>
      </c>
      <c r="L6">
        <v>14152435</v>
      </c>
      <c r="N6" s="68">
        <v>42724</v>
      </c>
      <c r="O6" s="68">
        <v>43068</v>
      </c>
      <c r="P6" s="68">
        <v>43068</v>
      </c>
      <c r="Q6" s="68">
        <v>43707</v>
      </c>
      <c r="R6" t="s">
        <v>6562</v>
      </c>
      <c r="S6" t="s">
        <v>6563</v>
      </c>
    </row>
    <row r="7" spans="1:19" x14ac:dyDescent="0.35">
      <c r="A7">
        <v>71</v>
      </c>
      <c r="B7" t="s">
        <v>17</v>
      </c>
      <c r="C7">
        <v>120631</v>
      </c>
      <c r="D7">
        <v>6498</v>
      </c>
      <c r="E7" s="68">
        <v>43695</v>
      </c>
      <c r="F7">
        <v>68</v>
      </c>
      <c r="G7">
        <v>68</v>
      </c>
      <c r="H7">
        <v>1</v>
      </c>
      <c r="I7">
        <v>1</v>
      </c>
      <c r="J7" t="s">
        <v>18</v>
      </c>
      <c r="K7">
        <v>53</v>
      </c>
      <c r="N7" s="68">
        <v>42679</v>
      </c>
      <c r="O7" s="68">
        <v>43184</v>
      </c>
      <c r="P7" s="68">
        <v>72686</v>
      </c>
      <c r="Q7" s="68">
        <v>43657</v>
      </c>
      <c r="R7" t="s">
        <v>4924</v>
      </c>
      <c r="S7" t="s">
        <v>4925</v>
      </c>
    </row>
    <row r="8" spans="1:19" x14ac:dyDescent="0.35">
      <c r="A8">
        <v>640</v>
      </c>
      <c r="B8" t="s">
        <v>21</v>
      </c>
      <c r="C8">
        <v>98607</v>
      </c>
      <c r="D8">
        <v>1615</v>
      </c>
      <c r="E8" s="68">
        <v>43707</v>
      </c>
      <c r="F8">
        <v>68</v>
      </c>
      <c r="G8">
        <v>100</v>
      </c>
      <c r="H8">
        <v>1</v>
      </c>
      <c r="I8">
        <v>3</v>
      </c>
      <c r="J8" t="s">
        <v>2251</v>
      </c>
      <c r="K8">
        <v>10309007</v>
      </c>
      <c r="L8">
        <v>3346687</v>
      </c>
      <c r="M8">
        <v>12110223</v>
      </c>
      <c r="N8" s="68">
        <v>43208</v>
      </c>
      <c r="O8" s="68">
        <v>43208</v>
      </c>
      <c r="P8" s="68">
        <v>72686</v>
      </c>
      <c r="Q8" s="68">
        <v>43633</v>
      </c>
      <c r="R8" t="s">
        <v>4995</v>
      </c>
      <c r="S8" t="s">
        <v>3058</v>
      </c>
    </row>
    <row r="9" spans="1:19" x14ac:dyDescent="0.35">
      <c r="A9">
        <v>8451</v>
      </c>
      <c r="B9" t="s">
        <v>23</v>
      </c>
      <c r="C9">
        <v>84300</v>
      </c>
      <c r="D9">
        <v>2809</v>
      </c>
      <c r="E9" s="68">
        <v>43628</v>
      </c>
      <c r="F9">
        <v>67</v>
      </c>
      <c r="G9">
        <v>100</v>
      </c>
      <c r="H9">
        <v>1</v>
      </c>
      <c r="I9">
        <v>1</v>
      </c>
      <c r="J9" t="s">
        <v>24</v>
      </c>
      <c r="K9">
        <v>2233840</v>
      </c>
      <c r="N9" s="68">
        <v>42839</v>
      </c>
      <c r="O9" s="68">
        <v>43616</v>
      </c>
      <c r="P9" s="68">
        <v>72686</v>
      </c>
      <c r="Q9" s="68">
        <v>43534</v>
      </c>
      <c r="R9" t="s">
        <v>5420</v>
      </c>
      <c r="S9" t="s">
        <v>5421</v>
      </c>
    </row>
    <row r="10" spans="1:19" x14ac:dyDescent="0.35">
      <c r="A10">
        <v>13564</v>
      </c>
      <c r="B10" t="s">
        <v>25</v>
      </c>
      <c r="C10">
        <v>81888</v>
      </c>
      <c r="D10">
        <v>788</v>
      </c>
      <c r="E10" s="68">
        <v>43693</v>
      </c>
      <c r="F10">
        <v>68</v>
      </c>
      <c r="G10">
        <v>100</v>
      </c>
      <c r="H10">
        <v>1</v>
      </c>
      <c r="I10">
        <v>1</v>
      </c>
      <c r="J10" t="s">
        <v>26</v>
      </c>
      <c r="K10">
        <v>25957</v>
      </c>
      <c r="N10" s="68">
        <v>42102</v>
      </c>
      <c r="O10" s="68">
        <v>43152</v>
      </c>
      <c r="P10" s="68">
        <v>72686</v>
      </c>
      <c r="Q10" s="68">
        <v>43643</v>
      </c>
      <c r="R10" t="s">
        <v>5532</v>
      </c>
      <c r="S10" t="s">
        <v>5533</v>
      </c>
    </row>
    <row r="11" spans="1:19" x14ac:dyDescent="0.35">
      <c r="A11">
        <v>4654</v>
      </c>
      <c r="B11" t="s">
        <v>27</v>
      </c>
      <c r="C11">
        <v>74781</v>
      </c>
      <c r="D11">
        <v>1433</v>
      </c>
      <c r="E11" s="68">
        <v>43550</v>
      </c>
      <c r="F11">
        <v>31</v>
      </c>
      <c r="G11">
        <v>61</v>
      </c>
      <c r="H11">
        <v>0</v>
      </c>
      <c r="I11">
        <v>1</v>
      </c>
      <c r="J11" t="s">
        <v>28</v>
      </c>
      <c r="K11">
        <v>9020</v>
      </c>
      <c r="N11" s="68">
        <v>42070</v>
      </c>
      <c r="O11" s="68">
        <v>43194</v>
      </c>
      <c r="P11" s="68">
        <v>43549</v>
      </c>
      <c r="Q11" s="68">
        <v>72686</v>
      </c>
      <c r="R11" t="s">
        <v>5281</v>
      </c>
      <c r="S11" t="s">
        <v>5282</v>
      </c>
    </row>
    <row r="12" spans="1:19" x14ac:dyDescent="0.35">
      <c r="A12">
        <v>195275</v>
      </c>
      <c r="B12" t="s">
        <v>29</v>
      </c>
      <c r="C12">
        <v>73826</v>
      </c>
      <c r="D12">
        <v>2002</v>
      </c>
      <c r="E12" s="68">
        <v>43718</v>
      </c>
      <c r="F12">
        <v>68</v>
      </c>
      <c r="G12">
        <v>100</v>
      </c>
      <c r="H12">
        <v>1</v>
      </c>
      <c r="I12">
        <v>1</v>
      </c>
      <c r="J12" t="s">
        <v>30</v>
      </c>
      <c r="K12">
        <v>5389259</v>
      </c>
      <c r="N12" s="68">
        <v>43004</v>
      </c>
      <c r="O12" s="68">
        <v>43083</v>
      </c>
      <c r="P12" s="68">
        <v>43095</v>
      </c>
      <c r="Q12" s="68">
        <v>43554</v>
      </c>
      <c r="R12" t="s">
        <v>5695</v>
      </c>
      <c r="S12" t="s">
        <v>5696</v>
      </c>
    </row>
    <row r="13" spans="1:19" x14ac:dyDescent="0.35">
      <c r="A13">
        <v>611</v>
      </c>
      <c r="B13" t="s">
        <v>31</v>
      </c>
      <c r="C13">
        <v>62303</v>
      </c>
      <c r="D13">
        <v>802</v>
      </c>
      <c r="E13" s="68">
        <v>43711</v>
      </c>
      <c r="F13">
        <v>61</v>
      </c>
      <c r="G13">
        <v>100</v>
      </c>
      <c r="H13">
        <v>1</v>
      </c>
      <c r="I13">
        <v>1</v>
      </c>
      <c r="J13" t="s">
        <v>32</v>
      </c>
      <c r="K13">
        <v>912</v>
      </c>
      <c r="N13" s="68">
        <v>42959</v>
      </c>
      <c r="O13" s="68">
        <v>43251</v>
      </c>
      <c r="P13" s="68">
        <v>43690</v>
      </c>
      <c r="Q13" s="68">
        <v>43690</v>
      </c>
      <c r="R13" t="s">
        <v>4991</v>
      </c>
      <c r="S13" t="s">
        <v>3058</v>
      </c>
    </row>
    <row r="14" spans="1:19" x14ac:dyDescent="0.35">
      <c r="A14">
        <v>47144</v>
      </c>
      <c r="B14" t="s">
        <v>33</v>
      </c>
      <c r="C14">
        <v>62189</v>
      </c>
      <c r="D14">
        <v>2236</v>
      </c>
      <c r="E14" s="68">
        <v>43635</v>
      </c>
      <c r="F14">
        <v>68</v>
      </c>
      <c r="G14">
        <v>68</v>
      </c>
      <c r="H14">
        <v>1</v>
      </c>
      <c r="I14">
        <v>1</v>
      </c>
      <c r="J14" t="s">
        <v>34</v>
      </c>
      <c r="K14">
        <v>4830636</v>
      </c>
      <c r="N14" s="68">
        <v>42895</v>
      </c>
      <c r="O14" s="68">
        <v>43102</v>
      </c>
      <c r="P14" s="68">
        <v>72686</v>
      </c>
      <c r="Q14" s="68">
        <v>43635</v>
      </c>
      <c r="R14" t="s">
        <v>5571</v>
      </c>
      <c r="S14" t="s">
        <v>3058</v>
      </c>
    </row>
    <row r="15" spans="1:19" x14ac:dyDescent="0.35">
      <c r="A15">
        <v>634298</v>
      </c>
      <c r="B15" t="s">
        <v>35</v>
      </c>
      <c r="C15">
        <v>48682</v>
      </c>
      <c r="D15">
        <v>3717</v>
      </c>
      <c r="E15" s="68">
        <v>43721</v>
      </c>
      <c r="F15">
        <v>68</v>
      </c>
      <c r="G15">
        <v>69</v>
      </c>
      <c r="H15">
        <v>1</v>
      </c>
      <c r="I15">
        <v>1</v>
      </c>
      <c r="J15" t="s">
        <v>36</v>
      </c>
      <c r="K15">
        <v>11011018</v>
      </c>
      <c r="N15" s="68">
        <v>43565</v>
      </c>
      <c r="O15" s="68">
        <v>43565</v>
      </c>
      <c r="P15" s="68">
        <v>72686</v>
      </c>
      <c r="Q15" s="68">
        <v>43634</v>
      </c>
      <c r="R15" t="s">
        <v>6458</v>
      </c>
      <c r="S15" t="s">
        <v>6805</v>
      </c>
    </row>
    <row r="16" spans="1:19" x14ac:dyDescent="0.35">
      <c r="A16">
        <v>550</v>
      </c>
      <c r="B16" t="s">
        <v>37</v>
      </c>
      <c r="C16">
        <v>37607</v>
      </c>
      <c r="D16">
        <v>949</v>
      </c>
      <c r="E16" s="68">
        <v>43672</v>
      </c>
      <c r="F16">
        <v>6</v>
      </c>
      <c r="G16">
        <v>70</v>
      </c>
      <c r="H16">
        <v>1</v>
      </c>
      <c r="I16">
        <v>2</v>
      </c>
      <c r="J16" t="s">
        <v>2250</v>
      </c>
      <c r="K16">
        <v>131881</v>
      </c>
      <c r="L16">
        <v>544</v>
      </c>
      <c r="N16" s="68">
        <v>42744</v>
      </c>
      <c r="O16" s="68">
        <v>43129</v>
      </c>
      <c r="P16" s="68">
        <v>43466</v>
      </c>
      <c r="Q16" s="68">
        <v>43670</v>
      </c>
      <c r="R16" t="s">
        <v>4980</v>
      </c>
      <c r="S16" t="s">
        <v>4981</v>
      </c>
    </row>
    <row r="17" spans="1:19" x14ac:dyDescent="0.35">
      <c r="A17">
        <v>881</v>
      </c>
      <c r="B17" t="s">
        <v>41</v>
      </c>
      <c r="C17">
        <v>34107</v>
      </c>
      <c r="D17">
        <v>374</v>
      </c>
      <c r="E17" s="68">
        <v>43343</v>
      </c>
      <c r="F17">
        <v>5</v>
      </c>
      <c r="G17">
        <v>61</v>
      </c>
      <c r="H17">
        <v>0</v>
      </c>
      <c r="I17">
        <v>1</v>
      </c>
      <c r="J17" t="s">
        <v>42</v>
      </c>
      <c r="K17">
        <v>3098</v>
      </c>
      <c r="N17" s="68">
        <v>41625</v>
      </c>
      <c r="O17" s="68">
        <v>43339</v>
      </c>
      <c r="P17" s="68">
        <v>43339</v>
      </c>
      <c r="Q17" s="68">
        <v>72686</v>
      </c>
      <c r="R17" t="s">
        <v>5018</v>
      </c>
      <c r="S17" t="s">
        <v>3058</v>
      </c>
    </row>
    <row r="18" spans="1:19" x14ac:dyDescent="0.35">
      <c r="A18">
        <v>2533</v>
      </c>
      <c r="B18" t="s">
        <v>39</v>
      </c>
      <c r="C18">
        <v>33317</v>
      </c>
      <c r="D18">
        <v>482</v>
      </c>
      <c r="E18" s="68">
        <v>43217</v>
      </c>
      <c r="F18">
        <v>5</v>
      </c>
      <c r="G18">
        <v>62</v>
      </c>
      <c r="H18">
        <v>0</v>
      </c>
      <c r="I18">
        <v>1</v>
      </c>
      <c r="J18" t="s">
        <v>40</v>
      </c>
      <c r="K18">
        <v>16512</v>
      </c>
      <c r="N18" s="68">
        <v>42800</v>
      </c>
      <c r="O18" s="68">
        <v>43217</v>
      </c>
      <c r="P18" s="68">
        <v>43217</v>
      </c>
      <c r="Q18" s="68">
        <v>72686</v>
      </c>
      <c r="R18" t="s">
        <v>5136</v>
      </c>
      <c r="S18" t="s">
        <v>5137</v>
      </c>
    </row>
    <row r="19" spans="1:19" x14ac:dyDescent="0.35">
      <c r="A19">
        <v>330424</v>
      </c>
      <c r="B19" t="s">
        <v>38</v>
      </c>
      <c r="C19">
        <v>32894</v>
      </c>
      <c r="D19">
        <v>358</v>
      </c>
      <c r="E19" s="68">
        <v>43236</v>
      </c>
      <c r="F19">
        <v>3</v>
      </c>
      <c r="G19">
        <v>60</v>
      </c>
      <c r="H19">
        <v>0</v>
      </c>
      <c r="I19">
        <v>1</v>
      </c>
      <c r="J19" t="s">
        <v>12</v>
      </c>
      <c r="K19">
        <v>235043</v>
      </c>
      <c r="N19" s="68">
        <v>41892</v>
      </c>
      <c r="O19" s="68">
        <v>43160</v>
      </c>
      <c r="P19" s="68">
        <v>72686</v>
      </c>
      <c r="Q19" s="68">
        <v>72686</v>
      </c>
      <c r="R19" t="s">
        <v>5895</v>
      </c>
      <c r="S19" t="s">
        <v>3058</v>
      </c>
    </row>
    <row r="20" spans="1:19" x14ac:dyDescent="0.35">
      <c r="A20">
        <v>5582</v>
      </c>
      <c r="B20" t="s">
        <v>55</v>
      </c>
      <c r="C20">
        <v>27456</v>
      </c>
      <c r="D20">
        <v>387</v>
      </c>
      <c r="E20" s="68">
        <v>43462</v>
      </c>
      <c r="F20">
        <v>60</v>
      </c>
      <c r="G20">
        <v>62</v>
      </c>
      <c r="H20">
        <v>0</v>
      </c>
      <c r="I20">
        <v>1</v>
      </c>
      <c r="J20" t="s">
        <v>56</v>
      </c>
      <c r="K20">
        <v>4848388</v>
      </c>
      <c r="N20" s="68">
        <v>43417</v>
      </c>
      <c r="O20" s="68">
        <v>43417</v>
      </c>
      <c r="P20" s="68">
        <v>43417</v>
      </c>
      <c r="Q20" s="68">
        <v>72686</v>
      </c>
      <c r="R20" t="s">
        <v>5336</v>
      </c>
      <c r="S20" t="s">
        <v>5337</v>
      </c>
    </row>
    <row r="21" spans="1:19" x14ac:dyDescent="0.35">
      <c r="A21">
        <v>4394</v>
      </c>
      <c r="B21" t="s">
        <v>43</v>
      </c>
      <c r="C21">
        <v>27338</v>
      </c>
      <c r="D21">
        <v>574</v>
      </c>
      <c r="E21" s="68">
        <v>43436</v>
      </c>
      <c r="F21">
        <v>52</v>
      </c>
      <c r="G21">
        <v>60</v>
      </c>
      <c r="H21">
        <v>0</v>
      </c>
      <c r="I21">
        <v>1</v>
      </c>
      <c r="J21" t="s">
        <v>44</v>
      </c>
      <c r="K21">
        <v>98987</v>
      </c>
      <c r="N21" s="68">
        <v>42948</v>
      </c>
      <c r="O21" s="68">
        <v>43310</v>
      </c>
      <c r="P21" s="68">
        <v>72686</v>
      </c>
      <c r="Q21" s="68">
        <v>72686</v>
      </c>
      <c r="R21" t="s">
        <v>5251</v>
      </c>
      <c r="S21" t="s">
        <v>3058</v>
      </c>
    </row>
    <row r="22" spans="1:19" x14ac:dyDescent="0.35">
      <c r="A22">
        <v>277002</v>
      </c>
      <c r="B22" t="s">
        <v>50</v>
      </c>
      <c r="C22">
        <v>23688</v>
      </c>
      <c r="D22">
        <v>495</v>
      </c>
      <c r="E22" s="68">
        <v>43236</v>
      </c>
      <c r="F22">
        <v>3</v>
      </c>
      <c r="G22">
        <v>64</v>
      </c>
      <c r="H22">
        <v>0</v>
      </c>
      <c r="I22">
        <v>1</v>
      </c>
      <c r="J22" t="s">
        <v>51</v>
      </c>
      <c r="K22">
        <v>5616758</v>
      </c>
      <c r="N22" s="68">
        <v>42665</v>
      </c>
      <c r="O22" s="68">
        <v>42875</v>
      </c>
      <c r="P22" s="68">
        <v>43236</v>
      </c>
      <c r="Q22" s="68">
        <v>72686</v>
      </c>
      <c r="R22" t="s">
        <v>5784</v>
      </c>
      <c r="S22" t="s">
        <v>5785</v>
      </c>
    </row>
    <row r="23" spans="1:19" x14ac:dyDescent="0.35">
      <c r="A23">
        <v>773590</v>
      </c>
      <c r="B23" t="s">
        <v>61</v>
      </c>
      <c r="C23">
        <v>23398</v>
      </c>
      <c r="D23">
        <v>1158</v>
      </c>
      <c r="E23" s="68">
        <v>43705</v>
      </c>
      <c r="F23">
        <v>68</v>
      </c>
      <c r="G23">
        <v>69</v>
      </c>
      <c r="H23">
        <v>1</v>
      </c>
      <c r="I23">
        <v>1</v>
      </c>
      <c r="J23" t="s">
        <v>62</v>
      </c>
      <c r="K23">
        <v>10309007</v>
      </c>
      <c r="N23" s="68">
        <v>72686</v>
      </c>
      <c r="O23" s="68">
        <v>43495</v>
      </c>
      <c r="P23" s="68">
        <v>43495</v>
      </c>
      <c r="Q23" s="68">
        <v>43699</v>
      </c>
      <c r="R23" t="s">
        <v>6602</v>
      </c>
      <c r="S23" t="s">
        <v>6603</v>
      </c>
    </row>
    <row r="24" spans="1:19" x14ac:dyDescent="0.35">
      <c r="A24">
        <v>6622</v>
      </c>
      <c r="B24" t="s">
        <v>45</v>
      </c>
      <c r="C24">
        <v>23053</v>
      </c>
      <c r="D24">
        <v>228</v>
      </c>
      <c r="E24" s="68">
        <v>42194</v>
      </c>
      <c r="F24">
        <v>5</v>
      </c>
      <c r="G24">
        <v>42</v>
      </c>
      <c r="H24">
        <v>0</v>
      </c>
      <c r="I24">
        <v>1</v>
      </c>
      <c r="J24" t="s">
        <v>46</v>
      </c>
      <c r="K24">
        <v>5422377</v>
      </c>
      <c r="N24" s="68">
        <v>72686</v>
      </c>
      <c r="O24" s="68">
        <v>72686</v>
      </c>
      <c r="P24" s="68">
        <v>72686</v>
      </c>
      <c r="Q24" s="68">
        <v>72686</v>
      </c>
      <c r="R24" t="s">
        <v>5385</v>
      </c>
      <c r="S24" t="s">
        <v>5386</v>
      </c>
    </row>
    <row r="25" spans="1:19" x14ac:dyDescent="0.35">
      <c r="A25">
        <v>54035</v>
      </c>
      <c r="B25" t="s">
        <v>49</v>
      </c>
      <c r="C25">
        <v>22697</v>
      </c>
      <c r="D25">
        <v>833</v>
      </c>
      <c r="E25" s="68">
        <v>43710</v>
      </c>
      <c r="F25">
        <v>68</v>
      </c>
      <c r="G25">
        <v>100</v>
      </c>
      <c r="H25">
        <v>1</v>
      </c>
      <c r="I25">
        <v>2</v>
      </c>
      <c r="J25" t="s">
        <v>399</v>
      </c>
      <c r="K25">
        <v>343</v>
      </c>
      <c r="L25">
        <v>14169072</v>
      </c>
      <c r="N25" s="68">
        <v>42978</v>
      </c>
      <c r="O25" s="68">
        <v>43309</v>
      </c>
      <c r="P25" s="68">
        <v>72686</v>
      </c>
      <c r="Q25" s="68">
        <v>43668</v>
      </c>
      <c r="R25" t="s">
        <v>5586</v>
      </c>
      <c r="S25" t="s">
        <v>6769</v>
      </c>
    </row>
    <row r="26" spans="1:19" x14ac:dyDescent="0.35">
      <c r="A26">
        <v>386321</v>
      </c>
      <c r="B26" t="s">
        <v>52</v>
      </c>
      <c r="C26">
        <v>21979</v>
      </c>
      <c r="D26">
        <v>597</v>
      </c>
      <c r="E26" s="68">
        <v>43696</v>
      </c>
      <c r="F26">
        <v>68</v>
      </c>
      <c r="G26">
        <v>100</v>
      </c>
      <c r="H26">
        <v>1</v>
      </c>
      <c r="I26">
        <v>1</v>
      </c>
      <c r="J26" t="s">
        <v>53</v>
      </c>
      <c r="K26">
        <v>6190887</v>
      </c>
      <c r="N26" s="68">
        <v>42902</v>
      </c>
      <c r="O26" s="68">
        <v>43215</v>
      </c>
      <c r="P26" s="68">
        <v>72686</v>
      </c>
      <c r="Q26" s="68">
        <v>43696</v>
      </c>
      <c r="R26" t="s">
        <v>6059</v>
      </c>
      <c r="S26" t="s">
        <v>3058</v>
      </c>
    </row>
    <row r="27" spans="1:19" x14ac:dyDescent="0.35">
      <c r="A27">
        <v>3254</v>
      </c>
      <c r="B27" t="s">
        <v>57</v>
      </c>
      <c r="C27">
        <v>21759</v>
      </c>
      <c r="D27">
        <v>576</v>
      </c>
      <c r="E27" s="68">
        <v>43710</v>
      </c>
      <c r="F27">
        <v>60</v>
      </c>
      <c r="G27">
        <v>100</v>
      </c>
      <c r="H27">
        <v>1</v>
      </c>
      <c r="I27">
        <v>2</v>
      </c>
      <c r="J27" t="s">
        <v>400</v>
      </c>
      <c r="K27">
        <v>66492</v>
      </c>
      <c r="L27">
        <v>40600</v>
      </c>
      <c r="N27" s="68">
        <v>42795</v>
      </c>
      <c r="O27" s="68">
        <v>43172</v>
      </c>
      <c r="P27" s="68">
        <v>43606</v>
      </c>
      <c r="Q27" s="68">
        <v>43606</v>
      </c>
      <c r="R27" t="s">
        <v>5179</v>
      </c>
      <c r="S27" t="s">
        <v>3058</v>
      </c>
    </row>
    <row r="28" spans="1:19" x14ac:dyDescent="0.35">
      <c r="A28">
        <v>986288</v>
      </c>
      <c r="B28" t="s">
        <v>2195</v>
      </c>
      <c r="C28">
        <v>21746</v>
      </c>
      <c r="D28">
        <v>0</v>
      </c>
      <c r="E28" s="68">
        <v>43602</v>
      </c>
      <c r="F28">
        <v>60</v>
      </c>
      <c r="G28">
        <v>63</v>
      </c>
      <c r="H28">
        <v>0</v>
      </c>
      <c r="I28">
        <v>1</v>
      </c>
      <c r="J28" t="s">
        <v>2196</v>
      </c>
      <c r="K28">
        <v>13597965</v>
      </c>
      <c r="N28" s="68">
        <v>72686</v>
      </c>
      <c r="O28" s="68">
        <v>43486</v>
      </c>
      <c r="P28" s="68">
        <v>43486</v>
      </c>
      <c r="Q28" s="68">
        <v>72686</v>
      </c>
      <c r="R28" t="s">
        <v>6682</v>
      </c>
      <c r="S28" t="s">
        <v>6683</v>
      </c>
    </row>
    <row r="29" spans="1:19" x14ac:dyDescent="0.35">
      <c r="A29">
        <v>64758</v>
      </c>
      <c r="B29" t="s">
        <v>59</v>
      </c>
      <c r="C29">
        <v>21579</v>
      </c>
      <c r="D29">
        <v>349</v>
      </c>
      <c r="E29" s="68">
        <v>43706</v>
      </c>
      <c r="F29">
        <v>68</v>
      </c>
      <c r="G29">
        <v>68</v>
      </c>
      <c r="H29">
        <v>1</v>
      </c>
      <c r="I29">
        <v>1</v>
      </c>
      <c r="J29" t="s">
        <v>60</v>
      </c>
      <c r="K29">
        <v>5066124</v>
      </c>
      <c r="N29" s="68">
        <v>42629</v>
      </c>
      <c r="O29" s="68">
        <v>43215</v>
      </c>
      <c r="P29" s="68">
        <v>72686</v>
      </c>
      <c r="Q29" s="68">
        <v>43660</v>
      </c>
      <c r="R29" t="s">
        <v>5613</v>
      </c>
      <c r="S29" t="s">
        <v>5614</v>
      </c>
    </row>
    <row r="30" spans="1:19" x14ac:dyDescent="0.35">
      <c r="A30">
        <v>962584</v>
      </c>
      <c r="B30" t="s">
        <v>64</v>
      </c>
      <c r="C30">
        <v>21215</v>
      </c>
      <c r="D30">
        <v>2321</v>
      </c>
      <c r="E30" s="68">
        <v>43388</v>
      </c>
      <c r="F30">
        <v>58</v>
      </c>
      <c r="G30">
        <v>65</v>
      </c>
      <c r="H30">
        <v>0</v>
      </c>
      <c r="I30">
        <v>1</v>
      </c>
      <c r="J30" t="s">
        <v>65</v>
      </c>
      <c r="K30">
        <v>2018788</v>
      </c>
      <c r="N30" s="68">
        <v>43203</v>
      </c>
      <c r="O30" s="68">
        <v>43324</v>
      </c>
      <c r="P30" s="68">
        <v>43324</v>
      </c>
      <c r="Q30" s="68">
        <v>72686</v>
      </c>
      <c r="R30" t="s">
        <v>6665</v>
      </c>
      <c r="S30" t="s">
        <v>6666</v>
      </c>
    </row>
    <row r="31" spans="1:19" x14ac:dyDescent="0.35">
      <c r="A31">
        <v>344149</v>
      </c>
      <c r="B31" t="s">
        <v>826</v>
      </c>
      <c r="C31">
        <v>20495</v>
      </c>
      <c r="D31">
        <v>28</v>
      </c>
      <c r="E31" s="68">
        <v>41737</v>
      </c>
      <c r="F31">
        <v>17</v>
      </c>
      <c r="G31">
        <v>46</v>
      </c>
      <c r="H31">
        <v>0</v>
      </c>
      <c r="I31">
        <v>1</v>
      </c>
      <c r="J31" t="s">
        <v>425</v>
      </c>
      <c r="K31">
        <v>12110223</v>
      </c>
      <c r="N31" s="68">
        <v>72686</v>
      </c>
      <c r="O31" s="68">
        <v>72686</v>
      </c>
      <c r="P31" s="68">
        <v>72686</v>
      </c>
      <c r="Q31" s="68">
        <v>72686</v>
      </c>
      <c r="R31" t="s">
        <v>5928</v>
      </c>
      <c r="S31" t="s">
        <v>3058</v>
      </c>
    </row>
    <row r="32" spans="1:19" x14ac:dyDescent="0.35">
      <c r="A32">
        <v>487108</v>
      </c>
      <c r="B32" t="s">
        <v>75</v>
      </c>
      <c r="C32">
        <v>18913</v>
      </c>
      <c r="D32">
        <v>243</v>
      </c>
      <c r="E32" s="68">
        <v>43715</v>
      </c>
      <c r="F32">
        <v>52</v>
      </c>
      <c r="G32">
        <v>60</v>
      </c>
      <c r="H32">
        <v>0</v>
      </c>
      <c r="I32">
        <v>1</v>
      </c>
      <c r="J32" t="s">
        <v>76</v>
      </c>
      <c r="K32">
        <v>182999</v>
      </c>
      <c r="N32" s="68">
        <v>42830</v>
      </c>
      <c r="O32" s="68">
        <v>43228</v>
      </c>
      <c r="P32" s="68">
        <v>72686</v>
      </c>
      <c r="Q32" s="68">
        <v>72686</v>
      </c>
      <c r="R32" t="s">
        <v>6277</v>
      </c>
      <c r="S32" t="s">
        <v>6278</v>
      </c>
    </row>
    <row r="33" spans="1:19" x14ac:dyDescent="0.35">
      <c r="A33">
        <v>2281</v>
      </c>
      <c r="B33" t="s">
        <v>70</v>
      </c>
      <c r="C33">
        <v>18637</v>
      </c>
      <c r="D33">
        <v>455</v>
      </c>
      <c r="E33" s="68">
        <v>43343</v>
      </c>
      <c r="F33">
        <v>60</v>
      </c>
      <c r="G33">
        <v>60</v>
      </c>
      <c r="H33">
        <v>0</v>
      </c>
      <c r="I33">
        <v>1</v>
      </c>
      <c r="J33" t="s">
        <v>71</v>
      </c>
      <c r="K33">
        <v>7226</v>
      </c>
      <c r="N33" s="68">
        <v>42854</v>
      </c>
      <c r="O33" s="68">
        <v>43337</v>
      </c>
      <c r="P33" s="68">
        <v>72686</v>
      </c>
      <c r="Q33" s="68">
        <v>72686</v>
      </c>
      <c r="R33" t="s">
        <v>5111</v>
      </c>
      <c r="S33" t="s">
        <v>6747</v>
      </c>
    </row>
    <row r="34" spans="1:19" x14ac:dyDescent="0.35">
      <c r="A34">
        <v>986386</v>
      </c>
      <c r="B34" t="s">
        <v>827</v>
      </c>
      <c r="C34">
        <v>18214</v>
      </c>
      <c r="D34">
        <v>0</v>
      </c>
      <c r="E34" s="68">
        <v>43487</v>
      </c>
      <c r="F34">
        <v>60</v>
      </c>
      <c r="G34">
        <v>65</v>
      </c>
      <c r="H34">
        <v>1</v>
      </c>
      <c r="I34">
        <v>1</v>
      </c>
      <c r="J34" t="s">
        <v>828</v>
      </c>
      <c r="K34">
        <v>14158447</v>
      </c>
      <c r="N34" s="68">
        <v>72686</v>
      </c>
      <c r="O34" s="68">
        <v>43427</v>
      </c>
      <c r="P34" s="68">
        <v>43487</v>
      </c>
      <c r="Q34" s="68">
        <v>72686</v>
      </c>
      <c r="R34" t="s">
        <v>6696</v>
      </c>
      <c r="S34" t="s">
        <v>6697</v>
      </c>
    </row>
    <row r="35" spans="1:19" x14ac:dyDescent="0.35">
      <c r="A35">
        <v>4433</v>
      </c>
      <c r="B35" t="s">
        <v>47</v>
      </c>
      <c r="C35">
        <v>17872</v>
      </c>
      <c r="D35">
        <v>1562</v>
      </c>
      <c r="E35" s="68">
        <v>40821</v>
      </c>
      <c r="F35">
        <v>1.5</v>
      </c>
      <c r="G35">
        <v>12</v>
      </c>
      <c r="H35">
        <v>0</v>
      </c>
      <c r="I35">
        <v>1</v>
      </c>
      <c r="J35" t="s">
        <v>48</v>
      </c>
      <c r="K35">
        <v>100945</v>
      </c>
      <c r="N35" s="68">
        <v>72686</v>
      </c>
      <c r="O35" s="68">
        <v>72686</v>
      </c>
      <c r="P35" s="68">
        <v>72686</v>
      </c>
      <c r="Q35" s="68">
        <v>72686</v>
      </c>
      <c r="R35" t="s">
        <v>5256</v>
      </c>
      <c r="S35" t="s">
        <v>5257</v>
      </c>
    </row>
    <row r="36" spans="1:19" x14ac:dyDescent="0.35">
      <c r="A36">
        <v>244848</v>
      </c>
      <c r="B36" t="s">
        <v>54</v>
      </c>
      <c r="C36">
        <v>16666</v>
      </c>
      <c r="D36">
        <v>2419</v>
      </c>
      <c r="E36" s="68">
        <v>43650</v>
      </c>
      <c r="F36">
        <v>60.5</v>
      </c>
      <c r="G36">
        <v>68</v>
      </c>
      <c r="H36">
        <v>1</v>
      </c>
      <c r="I36">
        <v>1</v>
      </c>
      <c r="J36" t="s">
        <v>426</v>
      </c>
      <c r="K36">
        <v>14156264</v>
      </c>
      <c r="N36" s="68">
        <v>72686</v>
      </c>
      <c r="O36" s="68">
        <v>72686</v>
      </c>
      <c r="P36" s="68">
        <v>43644</v>
      </c>
      <c r="Q36" s="68">
        <v>43644</v>
      </c>
      <c r="R36" t="s">
        <v>5744</v>
      </c>
      <c r="S36" t="s">
        <v>3058</v>
      </c>
    </row>
    <row r="37" spans="1:19" x14ac:dyDescent="0.35">
      <c r="A37">
        <v>158397</v>
      </c>
      <c r="B37" t="s">
        <v>66</v>
      </c>
      <c r="C37">
        <v>16292</v>
      </c>
      <c r="D37">
        <v>5136</v>
      </c>
      <c r="E37" s="68">
        <v>43458</v>
      </c>
      <c r="F37">
        <v>3.3</v>
      </c>
      <c r="G37">
        <v>60</v>
      </c>
      <c r="H37">
        <v>0</v>
      </c>
      <c r="I37">
        <v>1</v>
      </c>
      <c r="J37" t="s">
        <v>67</v>
      </c>
      <c r="K37">
        <v>5250414</v>
      </c>
      <c r="N37" s="68">
        <v>42625</v>
      </c>
      <c r="O37" s="68">
        <v>43338</v>
      </c>
      <c r="P37" s="68">
        <v>72686</v>
      </c>
      <c r="Q37" s="68">
        <v>72686</v>
      </c>
      <c r="R37" t="s">
        <v>5673</v>
      </c>
      <c r="S37" t="s">
        <v>5674</v>
      </c>
    </row>
    <row r="38" spans="1:19" x14ac:dyDescent="0.35">
      <c r="A38">
        <v>91129</v>
      </c>
      <c r="B38" t="s">
        <v>68</v>
      </c>
      <c r="C38">
        <v>15348</v>
      </c>
      <c r="D38">
        <v>466</v>
      </c>
      <c r="E38" s="68">
        <v>43632</v>
      </c>
      <c r="F38">
        <v>68</v>
      </c>
      <c r="G38">
        <v>100</v>
      </c>
      <c r="H38">
        <v>1</v>
      </c>
      <c r="I38">
        <v>1</v>
      </c>
      <c r="J38" t="s">
        <v>69</v>
      </c>
      <c r="K38">
        <v>5162928</v>
      </c>
      <c r="N38" s="68">
        <v>42649</v>
      </c>
      <c r="O38" s="68">
        <v>43193</v>
      </c>
      <c r="P38" s="68">
        <v>72686</v>
      </c>
      <c r="Q38" s="68">
        <v>43618</v>
      </c>
      <c r="R38" t="s">
        <v>5639</v>
      </c>
      <c r="S38" t="s">
        <v>3058</v>
      </c>
    </row>
    <row r="39" spans="1:19" x14ac:dyDescent="0.35">
      <c r="A39">
        <v>9808</v>
      </c>
      <c r="B39" t="s">
        <v>73</v>
      </c>
      <c r="C39">
        <v>14973</v>
      </c>
      <c r="D39">
        <v>518</v>
      </c>
      <c r="E39" s="68">
        <v>43039</v>
      </c>
      <c r="F39">
        <v>10</v>
      </c>
      <c r="G39">
        <v>61</v>
      </c>
      <c r="H39">
        <v>0</v>
      </c>
      <c r="I39">
        <v>1</v>
      </c>
      <c r="J39" t="s">
        <v>74</v>
      </c>
      <c r="K39">
        <v>1702469</v>
      </c>
      <c r="N39" s="68">
        <v>42674</v>
      </c>
      <c r="O39" s="68">
        <v>43039</v>
      </c>
      <c r="P39" s="68">
        <v>43039</v>
      </c>
      <c r="Q39" s="68">
        <v>72686</v>
      </c>
      <c r="R39" t="s">
        <v>5453</v>
      </c>
      <c r="S39" t="s">
        <v>3058</v>
      </c>
    </row>
    <row r="40" spans="1:19" x14ac:dyDescent="0.35">
      <c r="A40">
        <v>1191</v>
      </c>
      <c r="B40" t="s">
        <v>72</v>
      </c>
      <c r="C40">
        <v>14782</v>
      </c>
      <c r="D40">
        <v>574</v>
      </c>
      <c r="E40" s="68">
        <v>43481</v>
      </c>
      <c r="F40">
        <v>45</v>
      </c>
      <c r="G40">
        <v>60.4</v>
      </c>
      <c r="H40">
        <v>1</v>
      </c>
      <c r="I40">
        <v>3</v>
      </c>
      <c r="J40" t="s">
        <v>2246</v>
      </c>
      <c r="K40">
        <v>5275</v>
      </c>
      <c r="L40">
        <v>5664</v>
      </c>
      <c r="M40">
        <v>36999</v>
      </c>
      <c r="N40" s="68">
        <v>43164</v>
      </c>
      <c r="O40" s="68">
        <v>43164</v>
      </c>
      <c r="P40" s="68">
        <v>72686</v>
      </c>
      <c r="Q40" s="68">
        <v>72686</v>
      </c>
      <c r="R40" t="s">
        <v>5037</v>
      </c>
      <c r="S40" t="s">
        <v>6742</v>
      </c>
    </row>
    <row r="41" spans="1:19" x14ac:dyDescent="0.35">
      <c r="A41">
        <v>4970</v>
      </c>
      <c r="B41" t="s">
        <v>85</v>
      </c>
      <c r="C41">
        <v>14323</v>
      </c>
      <c r="D41">
        <v>281</v>
      </c>
      <c r="E41" s="68">
        <v>43505</v>
      </c>
      <c r="F41">
        <v>60</v>
      </c>
      <c r="G41">
        <v>60</v>
      </c>
      <c r="H41">
        <v>0</v>
      </c>
      <c r="I41">
        <v>1</v>
      </c>
      <c r="J41" t="s">
        <v>71</v>
      </c>
      <c r="K41">
        <v>7226</v>
      </c>
      <c r="N41" s="68">
        <v>42854</v>
      </c>
      <c r="O41" s="68">
        <v>43337</v>
      </c>
      <c r="P41" s="68">
        <v>72686</v>
      </c>
      <c r="Q41" s="68">
        <v>72686</v>
      </c>
      <c r="R41" t="s">
        <v>5306</v>
      </c>
      <c r="S41" t="s">
        <v>6744</v>
      </c>
    </row>
    <row r="42" spans="1:19" x14ac:dyDescent="0.35">
      <c r="A42">
        <v>324497</v>
      </c>
      <c r="B42" t="s">
        <v>63</v>
      </c>
      <c r="C42">
        <v>14036</v>
      </c>
      <c r="D42">
        <v>414</v>
      </c>
      <c r="E42" s="68">
        <v>43690</v>
      </c>
      <c r="F42">
        <v>60</v>
      </c>
      <c r="G42">
        <v>68</v>
      </c>
      <c r="H42">
        <v>1</v>
      </c>
      <c r="I42">
        <v>2</v>
      </c>
      <c r="J42" t="s">
        <v>401</v>
      </c>
      <c r="K42">
        <v>66492</v>
      </c>
      <c r="L42">
        <v>2448736</v>
      </c>
      <c r="N42" s="68">
        <v>42757</v>
      </c>
      <c r="O42" s="68">
        <v>43216</v>
      </c>
      <c r="P42" s="68">
        <v>43674</v>
      </c>
      <c r="Q42" s="68">
        <v>43674</v>
      </c>
      <c r="R42" t="s">
        <v>5866</v>
      </c>
      <c r="S42" t="s">
        <v>6784</v>
      </c>
    </row>
    <row r="43" spans="1:19" x14ac:dyDescent="0.35">
      <c r="A43">
        <v>14385</v>
      </c>
      <c r="B43" t="s">
        <v>82</v>
      </c>
      <c r="C43">
        <v>13965</v>
      </c>
      <c r="D43">
        <v>293</v>
      </c>
      <c r="E43" s="68">
        <v>43420</v>
      </c>
      <c r="F43">
        <v>31</v>
      </c>
      <c r="G43">
        <v>60</v>
      </c>
      <c r="H43">
        <v>0</v>
      </c>
      <c r="I43">
        <v>1</v>
      </c>
      <c r="J43" t="s">
        <v>78</v>
      </c>
      <c r="K43">
        <v>1236621</v>
      </c>
      <c r="N43" s="68">
        <v>42350</v>
      </c>
      <c r="O43" s="68">
        <v>43335</v>
      </c>
      <c r="P43" s="68">
        <v>72686</v>
      </c>
      <c r="Q43" s="68">
        <v>72686</v>
      </c>
      <c r="R43" t="s">
        <v>5546</v>
      </c>
      <c r="S43" t="s">
        <v>3058</v>
      </c>
    </row>
    <row r="44" spans="1:19" x14ac:dyDescent="0.35">
      <c r="A44">
        <v>2610</v>
      </c>
      <c r="B44" t="s">
        <v>86</v>
      </c>
      <c r="C44">
        <v>13793</v>
      </c>
      <c r="D44">
        <v>230</v>
      </c>
      <c r="E44" s="68">
        <v>43716</v>
      </c>
      <c r="F44">
        <v>60</v>
      </c>
      <c r="G44">
        <v>100</v>
      </c>
      <c r="H44">
        <v>1</v>
      </c>
      <c r="I44">
        <v>1</v>
      </c>
      <c r="J44" t="s">
        <v>87</v>
      </c>
      <c r="K44">
        <v>21748</v>
      </c>
      <c r="N44" s="68">
        <v>43092</v>
      </c>
      <c r="O44" s="68">
        <v>43143</v>
      </c>
      <c r="P44" s="68">
        <v>43143</v>
      </c>
      <c r="Q44" s="68">
        <v>43681</v>
      </c>
      <c r="R44" t="s">
        <v>5143</v>
      </c>
      <c r="S44" t="s">
        <v>5144</v>
      </c>
    </row>
    <row r="45" spans="1:19" x14ac:dyDescent="0.35">
      <c r="A45">
        <v>14384</v>
      </c>
      <c r="B45" t="s">
        <v>77</v>
      </c>
      <c r="C45">
        <v>13786</v>
      </c>
      <c r="D45">
        <v>331</v>
      </c>
      <c r="E45" s="68">
        <v>43366</v>
      </c>
      <c r="F45">
        <v>24</v>
      </c>
      <c r="G45">
        <v>60</v>
      </c>
      <c r="H45">
        <v>0</v>
      </c>
      <c r="I45">
        <v>1</v>
      </c>
      <c r="J45" t="s">
        <v>78</v>
      </c>
      <c r="K45">
        <v>1236621</v>
      </c>
      <c r="N45" s="68">
        <v>42436</v>
      </c>
      <c r="O45" s="68">
        <v>43335</v>
      </c>
      <c r="P45" s="68">
        <v>72686</v>
      </c>
      <c r="Q45" s="68">
        <v>72686</v>
      </c>
      <c r="R45" t="s">
        <v>5545</v>
      </c>
      <c r="S45" t="s">
        <v>3058</v>
      </c>
    </row>
    <row r="46" spans="1:19" x14ac:dyDescent="0.35">
      <c r="A46">
        <v>372870</v>
      </c>
      <c r="B46" t="s">
        <v>91</v>
      </c>
      <c r="C46">
        <v>13174</v>
      </c>
      <c r="D46">
        <v>463</v>
      </c>
      <c r="E46" s="68">
        <v>43714</v>
      </c>
      <c r="F46">
        <v>60</v>
      </c>
      <c r="G46">
        <v>100</v>
      </c>
      <c r="H46">
        <v>1</v>
      </c>
      <c r="I46">
        <v>1</v>
      </c>
      <c r="J46" t="s">
        <v>58</v>
      </c>
      <c r="K46">
        <v>66492</v>
      </c>
      <c r="N46" s="68">
        <v>42852</v>
      </c>
      <c r="O46" s="68">
        <v>43223</v>
      </c>
      <c r="P46" s="68">
        <v>43613</v>
      </c>
      <c r="Q46" s="68">
        <v>43613</v>
      </c>
      <c r="R46" t="s">
        <v>6022</v>
      </c>
      <c r="S46" t="s">
        <v>6023</v>
      </c>
    </row>
    <row r="47" spans="1:19" x14ac:dyDescent="0.35">
      <c r="A47">
        <v>986338</v>
      </c>
      <c r="B47" t="s">
        <v>829</v>
      </c>
      <c r="C47">
        <v>13008</v>
      </c>
      <c r="D47">
        <v>0</v>
      </c>
      <c r="E47" s="68">
        <v>43709</v>
      </c>
      <c r="F47">
        <v>68</v>
      </c>
      <c r="G47">
        <v>69</v>
      </c>
      <c r="H47">
        <v>1</v>
      </c>
      <c r="I47">
        <v>1</v>
      </c>
      <c r="J47" t="s">
        <v>62</v>
      </c>
      <c r="K47">
        <v>10309007</v>
      </c>
      <c r="N47" s="68">
        <v>72686</v>
      </c>
      <c r="O47" s="68">
        <v>43495</v>
      </c>
      <c r="P47" s="68">
        <v>43495</v>
      </c>
      <c r="Q47" s="68">
        <v>43699</v>
      </c>
      <c r="R47" t="s">
        <v>6693</v>
      </c>
      <c r="S47" t="s">
        <v>6811</v>
      </c>
    </row>
    <row r="48" spans="1:19" x14ac:dyDescent="0.35">
      <c r="A48">
        <v>708783</v>
      </c>
      <c r="B48" t="s">
        <v>95</v>
      </c>
      <c r="C48">
        <v>12804</v>
      </c>
      <c r="D48">
        <v>488</v>
      </c>
      <c r="E48" s="68">
        <v>43707</v>
      </c>
      <c r="F48">
        <v>68</v>
      </c>
      <c r="G48">
        <v>100</v>
      </c>
      <c r="H48">
        <v>1</v>
      </c>
      <c r="I48">
        <v>1</v>
      </c>
      <c r="J48" t="s">
        <v>96</v>
      </c>
      <c r="K48">
        <v>12353367</v>
      </c>
      <c r="N48" s="68">
        <v>42968</v>
      </c>
      <c r="O48" s="68">
        <v>43222</v>
      </c>
      <c r="P48" s="68">
        <v>72686</v>
      </c>
      <c r="Q48" s="68">
        <v>43707</v>
      </c>
      <c r="R48" t="s">
        <v>6554</v>
      </c>
      <c r="S48" t="s">
        <v>3058</v>
      </c>
    </row>
    <row r="49" spans="1:19" x14ac:dyDescent="0.35">
      <c r="A49">
        <v>306600</v>
      </c>
      <c r="B49" t="s">
        <v>80</v>
      </c>
      <c r="C49">
        <v>12801</v>
      </c>
      <c r="D49">
        <v>284</v>
      </c>
      <c r="E49" s="68">
        <v>43344</v>
      </c>
      <c r="F49">
        <v>59</v>
      </c>
      <c r="G49">
        <v>60</v>
      </c>
      <c r="H49">
        <v>0</v>
      </c>
      <c r="I49">
        <v>1</v>
      </c>
      <c r="J49" t="s">
        <v>81</v>
      </c>
      <c r="K49">
        <v>1680847</v>
      </c>
      <c r="N49" s="68">
        <v>42798</v>
      </c>
      <c r="O49" s="68">
        <v>43274</v>
      </c>
      <c r="P49" s="68">
        <v>72686</v>
      </c>
      <c r="Q49" s="68">
        <v>72686</v>
      </c>
      <c r="R49" t="s">
        <v>5823</v>
      </c>
      <c r="S49" t="s">
        <v>3058</v>
      </c>
    </row>
    <row r="50" spans="1:19" x14ac:dyDescent="0.35">
      <c r="A50">
        <v>4868</v>
      </c>
      <c r="B50" t="s">
        <v>90</v>
      </c>
      <c r="C50">
        <v>12491</v>
      </c>
      <c r="D50">
        <v>757</v>
      </c>
      <c r="E50" s="68">
        <v>42491</v>
      </c>
      <c r="F50">
        <v>7</v>
      </c>
      <c r="G50">
        <v>50</v>
      </c>
      <c r="H50">
        <v>0</v>
      </c>
      <c r="I50">
        <v>3</v>
      </c>
      <c r="J50" t="s">
        <v>403</v>
      </c>
      <c r="K50">
        <v>5761479</v>
      </c>
      <c r="L50">
        <v>581609</v>
      </c>
      <c r="M50">
        <v>136020</v>
      </c>
      <c r="N50" s="68">
        <v>72686</v>
      </c>
      <c r="O50" s="68">
        <v>72686</v>
      </c>
      <c r="P50" s="68">
        <v>72686</v>
      </c>
      <c r="Q50" s="68">
        <v>72686</v>
      </c>
      <c r="R50" t="s">
        <v>5296</v>
      </c>
      <c r="S50" t="s">
        <v>5297</v>
      </c>
    </row>
    <row r="51" spans="1:19" x14ac:dyDescent="0.35">
      <c r="A51">
        <v>217293</v>
      </c>
      <c r="B51" t="s">
        <v>94</v>
      </c>
      <c r="C51">
        <v>12210</v>
      </c>
      <c r="D51">
        <v>452</v>
      </c>
      <c r="E51" s="68">
        <v>43427</v>
      </c>
      <c r="F51">
        <v>38</v>
      </c>
      <c r="G51">
        <v>68</v>
      </c>
      <c r="H51">
        <v>0</v>
      </c>
      <c r="I51">
        <v>2</v>
      </c>
      <c r="J51" t="s">
        <v>404</v>
      </c>
      <c r="K51">
        <v>5427288</v>
      </c>
      <c r="L51">
        <v>11726506</v>
      </c>
      <c r="N51" s="68">
        <v>42923</v>
      </c>
      <c r="O51" s="68">
        <v>43343</v>
      </c>
      <c r="P51" s="68">
        <v>43426</v>
      </c>
      <c r="Q51" s="68">
        <v>43426</v>
      </c>
      <c r="R51" t="s">
        <v>5715</v>
      </c>
      <c r="S51" t="s">
        <v>5716</v>
      </c>
    </row>
    <row r="52" spans="1:19" x14ac:dyDescent="0.35">
      <c r="A52">
        <v>216</v>
      </c>
      <c r="B52" t="s">
        <v>79</v>
      </c>
      <c r="C52">
        <v>12122</v>
      </c>
      <c r="D52">
        <v>513</v>
      </c>
      <c r="E52" s="68">
        <v>40991</v>
      </c>
      <c r="F52">
        <v>3</v>
      </c>
      <c r="G52">
        <v>16</v>
      </c>
      <c r="H52">
        <v>0</v>
      </c>
      <c r="I52">
        <v>3</v>
      </c>
      <c r="J52" t="s">
        <v>402</v>
      </c>
      <c r="K52">
        <v>20</v>
      </c>
      <c r="L52">
        <v>23</v>
      </c>
      <c r="M52">
        <v>9275</v>
      </c>
      <c r="N52" s="68">
        <v>72686</v>
      </c>
      <c r="O52" s="68">
        <v>72686</v>
      </c>
      <c r="P52" s="68">
        <v>72686</v>
      </c>
      <c r="Q52" s="68">
        <v>72686</v>
      </c>
      <c r="R52" t="s">
        <v>4943</v>
      </c>
      <c r="S52" t="s">
        <v>4944</v>
      </c>
    </row>
    <row r="53" spans="1:19" x14ac:dyDescent="0.35">
      <c r="A53">
        <v>876088</v>
      </c>
      <c r="B53" t="s">
        <v>88</v>
      </c>
      <c r="C53">
        <v>12110</v>
      </c>
      <c r="D53">
        <v>659</v>
      </c>
      <c r="E53" s="68">
        <v>43115</v>
      </c>
      <c r="F53">
        <v>3</v>
      </c>
      <c r="G53">
        <v>60</v>
      </c>
      <c r="H53">
        <v>0</v>
      </c>
      <c r="I53">
        <v>1</v>
      </c>
      <c r="J53" t="s">
        <v>89</v>
      </c>
      <c r="K53">
        <v>4010195</v>
      </c>
      <c r="N53" s="68">
        <v>43053</v>
      </c>
      <c r="O53" s="68">
        <v>43111</v>
      </c>
      <c r="P53" s="68">
        <v>72686</v>
      </c>
      <c r="Q53" s="68">
        <v>72686</v>
      </c>
      <c r="R53" t="s">
        <v>6642</v>
      </c>
      <c r="S53" t="s">
        <v>6643</v>
      </c>
    </row>
    <row r="54" spans="1:19" x14ac:dyDescent="0.35">
      <c r="A54">
        <v>222207</v>
      </c>
      <c r="B54" t="s">
        <v>103</v>
      </c>
      <c r="C54">
        <v>11381</v>
      </c>
      <c r="D54">
        <v>156</v>
      </c>
      <c r="E54" s="68">
        <v>43425</v>
      </c>
      <c r="F54">
        <v>3</v>
      </c>
      <c r="G54">
        <v>60</v>
      </c>
      <c r="H54">
        <v>0</v>
      </c>
      <c r="I54">
        <v>1</v>
      </c>
      <c r="J54" t="s">
        <v>2246</v>
      </c>
      <c r="K54">
        <v>3845826</v>
      </c>
      <c r="N54" s="68">
        <v>40803</v>
      </c>
      <c r="O54" s="68">
        <v>40803</v>
      </c>
      <c r="P54" s="68">
        <v>72686</v>
      </c>
      <c r="Q54" s="68">
        <v>72686</v>
      </c>
      <c r="R54" t="s">
        <v>5722</v>
      </c>
      <c r="S54" t="s">
        <v>5723</v>
      </c>
    </row>
    <row r="55" spans="1:19" x14ac:dyDescent="0.35">
      <c r="A55">
        <v>986258</v>
      </c>
      <c r="B55" t="s">
        <v>830</v>
      </c>
      <c r="C55">
        <v>11261</v>
      </c>
      <c r="D55">
        <v>0</v>
      </c>
      <c r="E55" s="68">
        <v>43705</v>
      </c>
      <c r="F55">
        <v>68</v>
      </c>
      <c r="G55">
        <v>69</v>
      </c>
      <c r="H55">
        <v>1</v>
      </c>
      <c r="I55">
        <v>1</v>
      </c>
      <c r="J55" t="s">
        <v>62</v>
      </c>
      <c r="K55">
        <v>10309007</v>
      </c>
      <c r="N55" s="68">
        <v>72686</v>
      </c>
      <c r="O55" s="68">
        <v>43495</v>
      </c>
      <c r="P55" s="68">
        <v>43495</v>
      </c>
      <c r="Q55" s="68">
        <v>43699</v>
      </c>
      <c r="R55" t="s">
        <v>6678</v>
      </c>
      <c r="S55" t="s">
        <v>6810</v>
      </c>
    </row>
    <row r="56" spans="1:19" x14ac:dyDescent="0.35">
      <c r="A56">
        <v>5337</v>
      </c>
      <c r="B56" t="s">
        <v>92</v>
      </c>
      <c r="C56">
        <v>11216</v>
      </c>
      <c r="D56">
        <v>78</v>
      </c>
      <c r="E56" s="68">
        <v>43426</v>
      </c>
      <c r="F56">
        <v>3</v>
      </c>
      <c r="G56">
        <v>60</v>
      </c>
      <c r="H56">
        <v>0</v>
      </c>
      <c r="I56">
        <v>1</v>
      </c>
      <c r="J56" t="s">
        <v>93</v>
      </c>
      <c r="K56">
        <v>184482</v>
      </c>
      <c r="N56" s="68">
        <v>43396</v>
      </c>
      <c r="O56" s="68">
        <v>43396</v>
      </c>
      <c r="P56" s="68">
        <v>72686</v>
      </c>
      <c r="Q56" s="68">
        <v>72686</v>
      </c>
      <c r="R56" t="s">
        <v>5326</v>
      </c>
      <c r="S56" t="s">
        <v>5327</v>
      </c>
    </row>
    <row r="57" spans="1:19" x14ac:dyDescent="0.35">
      <c r="A57">
        <v>1279</v>
      </c>
      <c r="B57" t="s">
        <v>97</v>
      </c>
      <c r="C57">
        <v>11179</v>
      </c>
      <c r="D57">
        <v>166</v>
      </c>
      <c r="E57" s="68">
        <v>43415</v>
      </c>
      <c r="F57">
        <v>68</v>
      </c>
      <c r="G57">
        <v>100</v>
      </c>
      <c r="H57">
        <v>1</v>
      </c>
      <c r="I57">
        <v>1</v>
      </c>
      <c r="J57" t="s">
        <v>98</v>
      </c>
      <c r="K57">
        <v>6199</v>
      </c>
      <c r="N57" s="68">
        <v>41616</v>
      </c>
      <c r="O57" s="68">
        <v>43330</v>
      </c>
      <c r="P57" s="68">
        <v>72686</v>
      </c>
      <c r="Q57" s="68">
        <v>43721</v>
      </c>
      <c r="R57" t="s">
        <v>5041</v>
      </c>
      <c r="S57" t="s">
        <v>5042</v>
      </c>
    </row>
    <row r="58" spans="1:19" x14ac:dyDescent="0.35">
      <c r="A58">
        <v>10052</v>
      </c>
      <c r="B58" t="s">
        <v>104</v>
      </c>
      <c r="C58">
        <v>10816</v>
      </c>
      <c r="D58">
        <v>246</v>
      </c>
      <c r="E58" s="68">
        <v>43647</v>
      </c>
      <c r="F58">
        <v>52</v>
      </c>
      <c r="G58">
        <v>60</v>
      </c>
      <c r="H58">
        <v>0</v>
      </c>
      <c r="I58">
        <v>2</v>
      </c>
      <c r="J58" t="s">
        <v>405</v>
      </c>
      <c r="K58">
        <v>3346687</v>
      </c>
      <c r="L58">
        <v>66492</v>
      </c>
      <c r="N58" s="68">
        <v>43414</v>
      </c>
      <c r="O58" s="68">
        <v>43414</v>
      </c>
      <c r="P58" s="68">
        <v>72686</v>
      </c>
      <c r="Q58" s="68">
        <v>72686</v>
      </c>
      <c r="R58" t="s">
        <v>5465</v>
      </c>
      <c r="S58" t="s">
        <v>6839</v>
      </c>
    </row>
    <row r="59" spans="1:19" x14ac:dyDescent="0.35">
      <c r="A59">
        <v>12581</v>
      </c>
      <c r="B59" t="s">
        <v>83</v>
      </c>
      <c r="C59">
        <v>10728</v>
      </c>
      <c r="D59">
        <v>1340</v>
      </c>
      <c r="E59" s="68">
        <v>42587</v>
      </c>
      <c r="F59">
        <v>31</v>
      </c>
      <c r="G59">
        <v>50</v>
      </c>
      <c r="H59">
        <v>0</v>
      </c>
      <c r="I59">
        <v>1</v>
      </c>
      <c r="J59" t="s">
        <v>84</v>
      </c>
      <c r="K59">
        <v>105689</v>
      </c>
      <c r="N59" s="68">
        <v>72686</v>
      </c>
      <c r="O59" s="68">
        <v>72686</v>
      </c>
      <c r="P59" s="68">
        <v>72686</v>
      </c>
      <c r="Q59" s="68">
        <v>72686</v>
      </c>
      <c r="R59" t="s">
        <v>5519</v>
      </c>
      <c r="S59" t="s">
        <v>5520</v>
      </c>
    </row>
    <row r="60" spans="1:19" x14ac:dyDescent="0.35">
      <c r="A60">
        <v>1556</v>
      </c>
      <c r="B60" t="s">
        <v>99</v>
      </c>
      <c r="C60">
        <v>10668</v>
      </c>
      <c r="D60">
        <v>219</v>
      </c>
      <c r="E60" s="68">
        <v>43602</v>
      </c>
      <c r="F60">
        <v>66</v>
      </c>
      <c r="G60">
        <v>100</v>
      </c>
      <c r="H60">
        <v>1</v>
      </c>
      <c r="I60">
        <v>1</v>
      </c>
      <c r="J60" t="s">
        <v>100</v>
      </c>
      <c r="K60">
        <v>712</v>
      </c>
      <c r="N60" s="68">
        <v>42440</v>
      </c>
      <c r="O60" s="68">
        <v>43191</v>
      </c>
      <c r="P60" s="68">
        <v>72686</v>
      </c>
      <c r="Q60" s="68">
        <v>43602</v>
      </c>
      <c r="R60" t="s">
        <v>5059</v>
      </c>
      <c r="S60" t="s">
        <v>6745</v>
      </c>
    </row>
    <row r="61" spans="1:19" x14ac:dyDescent="0.35">
      <c r="A61">
        <v>363065</v>
      </c>
      <c r="B61" t="s">
        <v>101</v>
      </c>
      <c r="C61">
        <v>10491</v>
      </c>
      <c r="D61">
        <v>334</v>
      </c>
      <c r="E61" s="68">
        <v>42212</v>
      </c>
      <c r="F61">
        <v>6</v>
      </c>
      <c r="G61">
        <v>60</v>
      </c>
      <c r="H61">
        <v>0</v>
      </c>
      <c r="I61">
        <v>1</v>
      </c>
      <c r="J61" t="s">
        <v>102</v>
      </c>
      <c r="K61">
        <v>5913899</v>
      </c>
      <c r="N61" s="68">
        <v>42212</v>
      </c>
      <c r="O61" s="68">
        <v>42212</v>
      </c>
      <c r="P61" s="68">
        <v>72686</v>
      </c>
      <c r="Q61" s="68">
        <v>72686</v>
      </c>
      <c r="R61" t="s">
        <v>5984</v>
      </c>
      <c r="S61" t="s">
        <v>3058</v>
      </c>
    </row>
    <row r="62" spans="1:19" x14ac:dyDescent="0.35">
      <c r="A62">
        <v>438634</v>
      </c>
      <c r="B62" t="s">
        <v>107</v>
      </c>
      <c r="C62">
        <v>10290</v>
      </c>
      <c r="D62">
        <v>2129</v>
      </c>
      <c r="E62" s="68">
        <v>43710</v>
      </c>
      <c r="F62">
        <v>68</v>
      </c>
      <c r="G62">
        <v>100</v>
      </c>
      <c r="H62">
        <v>1</v>
      </c>
      <c r="I62">
        <v>1</v>
      </c>
      <c r="J62" t="s">
        <v>108</v>
      </c>
      <c r="K62">
        <v>1890578</v>
      </c>
      <c r="N62" s="68">
        <v>42694</v>
      </c>
      <c r="O62" s="68">
        <v>43209</v>
      </c>
      <c r="P62" s="68">
        <v>72686</v>
      </c>
      <c r="Q62" s="68">
        <v>43709</v>
      </c>
      <c r="R62" t="s">
        <v>6183</v>
      </c>
      <c r="S62" t="s">
        <v>6184</v>
      </c>
    </row>
    <row r="63" spans="1:19" x14ac:dyDescent="0.35">
      <c r="A63">
        <v>5602</v>
      </c>
      <c r="B63" t="s">
        <v>105</v>
      </c>
      <c r="C63">
        <v>10258</v>
      </c>
      <c r="D63">
        <v>187</v>
      </c>
      <c r="E63" s="68">
        <v>41871</v>
      </c>
      <c r="F63">
        <v>24</v>
      </c>
      <c r="G63">
        <v>60</v>
      </c>
      <c r="H63">
        <v>0</v>
      </c>
      <c r="I63">
        <v>1</v>
      </c>
      <c r="J63" t="s">
        <v>106</v>
      </c>
      <c r="K63">
        <v>212790</v>
      </c>
      <c r="N63" s="68">
        <v>41871</v>
      </c>
      <c r="O63" s="68">
        <v>41871</v>
      </c>
      <c r="P63" s="68">
        <v>72686</v>
      </c>
      <c r="Q63" s="68">
        <v>72686</v>
      </c>
      <c r="R63" t="s">
        <v>5340</v>
      </c>
      <c r="S63" t="s">
        <v>3058</v>
      </c>
    </row>
    <row r="64" spans="1:19" x14ac:dyDescent="0.35">
      <c r="A64">
        <v>800008</v>
      </c>
      <c r="B64" t="s">
        <v>109</v>
      </c>
      <c r="C64">
        <v>9698</v>
      </c>
      <c r="D64">
        <v>201</v>
      </c>
      <c r="E64" s="68">
        <v>43150</v>
      </c>
      <c r="F64">
        <v>45</v>
      </c>
      <c r="G64">
        <v>61</v>
      </c>
      <c r="H64">
        <v>0</v>
      </c>
      <c r="I64">
        <v>1</v>
      </c>
      <c r="J64" t="s">
        <v>110</v>
      </c>
      <c r="K64">
        <v>12921290</v>
      </c>
      <c r="N64" s="68">
        <v>42843</v>
      </c>
      <c r="O64" s="68">
        <v>43150</v>
      </c>
      <c r="P64" s="68">
        <v>43150</v>
      </c>
      <c r="Q64" s="68">
        <v>72686</v>
      </c>
      <c r="R64" t="s">
        <v>6615</v>
      </c>
      <c r="S64" t="s">
        <v>3058</v>
      </c>
    </row>
    <row r="65" spans="1:19" x14ac:dyDescent="0.35">
      <c r="A65">
        <v>986477</v>
      </c>
      <c r="B65" t="s">
        <v>842</v>
      </c>
      <c r="C65">
        <v>9641</v>
      </c>
      <c r="D65">
        <v>0</v>
      </c>
      <c r="E65" s="68">
        <v>43521</v>
      </c>
      <c r="F65">
        <v>60</v>
      </c>
      <c r="G65">
        <v>100</v>
      </c>
      <c r="H65">
        <v>0</v>
      </c>
      <c r="I65">
        <v>1</v>
      </c>
      <c r="J65" t="s">
        <v>843</v>
      </c>
      <c r="K65">
        <v>14160771</v>
      </c>
      <c r="N65" s="68">
        <v>72686</v>
      </c>
      <c r="O65" s="68">
        <v>43473</v>
      </c>
      <c r="P65" s="68">
        <v>43473</v>
      </c>
      <c r="Q65" s="68">
        <v>43473</v>
      </c>
      <c r="R65" t="s">
        <v>6702</v>
      </c>
      <c r="S65" t="s">
        <v>6815</v>
      </c>
    </row>
    <row r="66" spans="1:19" x14ac:dyDescent="0.35">
      <c r="A66">
        <v>2548</v>
      </c>
      <c r="B66" t="s">
        <v>111</v>
      </c>
      <c r="C66">
        <v>9349</v>
      </c>
      <c r="D66">
        <v>198</v>
      </c>
      <c r="E66" s="68">
        <v>43542</v>
      </c>
      <c r="F66">
        <v>10</v>
      </c>
      <c r="G66">
        <v>66</v>
      </c>
      <c r="H66">
        <v>0</v>
      </c>
      <c r="I66">
        <v>1</v>
      </c>
      <c r="J66" t="s">
        <v>112</v>
      </c>
      <c r="K66">
        <v>19246</v>
      </c>
      <c r="N66" s="68">
        <v>43098</v>
      </c>
      <c r="O66" s="68">
        <v>43098</v>
      </c>
      <c r="P66" s="68">
        <v>43163</v>
      </c>
      <c r="Q66" s="68">
        <v>72686</v>
      </c>
      <c r="R66" t="s">
        <v>5138</v>
      </c>
      <c r="S66" t="s">
        <v>5139</v>
      </c>
    </row>
    <row r="67" spans="1:19" x14ac:dyDescent="0.35">
      <c r="A67">
        <v>330066</v>
      </c>
      <c r="B67" t="s">
        <v>113</v>
      </c>
      <c r="C67">
        <v>9011</v>
      </c>
      <c r="D67">
        <v>167</v>
      </c>
      <c r="E67" s="68">
        <v>43373</v>
      </c>
      <c r="F67">
        <v>3</v>
      </c>
      <c r="G67">
        <v>60</v>
      </c>
      <c r="H67">
        <v>0</v>
      </c>
      <c r="I67">
        <v>1</v>
      </c>
      <c r="J67" t="s">
        <v>114</v>
      </c>
      <c r="K67">
        <v>5443943</v>
      </c>
      <c r="N67" s="68">
        <v>42865</v>
      </c>
      <c r="O67" s="68">
        <v>42865</v>
      </c>
      <c r="P67" s="68">
        <v>72686</v>
      </c>
      <c r="Q67" s="68">
        <v>72686</v>
      </c>
      <c r="R67" t="s">
        <v>5894</v>
      </c>
      <c r="S67" t="s">
        <v>6785</v>
      </c>
    </row>
    <row r="68" spans="1:19" x14ac:dyDescent="0.35">
      <c r="A68">
        <v>1339</v>
      </c>
      <c r="B68" t="s">
        <v>115</v>
      </c>
      <c r="C68">
        <v>8835</v>
      </c>
      <c r="D68">
        <v>278</v>
      </c>
      <c r="E68" s="68">
        <v>43177</v>
      </c>
      <c r="F68">
        <v>52</v>
      </c>
      <c r="G68">
        <v>60</v>
      </c>
      <c r="H68">
        <v>0</v>
      </c>
      <c r="I68">
        <v>1</v>
      </c>
      <c r="J68" t="s">
        <v>116</v>
      </c>
      <c r="K68">
        <v>2624362</v>
      </c>
      <c r="N68" s="68">
        <v>42956</v>
      </c>
      <c r="O68" s="68">
        <v>43177</v>
      </c>
      <c r="P68" s="68">
        <v>72686</v>
      </c>
      <c r="Q68" s="68">
        <v>72686</v>
      </c>
      <c r="R68" t="s">
        <v>5047</v>
      </c>
      <c r="S68" t="s">
        <v>5048</v>
      </c>
    </row>
    <row r="69" spans="1:19" x14ac:dyDescent="0.35">
      <c r="A69">
        <v>438960</v>
      </c>
      <c r="B69" t="s">
        <v>119</v>
      </c>
      <c r="C69">
        <v>8538</v>
      </c>
      <c r="D69">
        <v>104</v>
      </c>
      <c r="E69" s="68">
        <v>43391</v>
      </c>
      <c r="F69">
        <v>5</v>
      </c>
      <c r="G69">
        <v>60</v>
      </c>
      <c r="H69">
        <v>0</v>
      </c>
      <c r="I69">
        <v>1</v>
      </c>
      <c r="J69" t="s">
        <v>120</v>
      </c>
      <c r="K69">
        <v>6014727</v>
      </c>
      <c r="N69" s="68">
        <v>41677</v>
      </c>
      <c r="O69" s="68">
        <v>41677</v>
      </c>
      <c r="P69" s="68">
        <v>41677</v>
      </c>
      <c r="Q69" s="68">
        <v>72686</v>
      </c>
      <c r="R69" t="s">
        <v>6185</v>
      </c>
      <c r="S69" t="s">
        <v>3058</v>
      </c>
    </row>
    <row r="70" spans="1:19" x14ac:dyDescent="0.35">
      <c r="A70">
        <v>986325</v>
      </c>
      <c r="B70" t="s">
        <v>845</v>
      </c>
      <c r="C70">
        <v>8494</v>
      </c>
      <c r="D70">
        <v>0</v>
      </c>
      <c r="E70" s="68">
        <v>43706</v>
      </c>
      <c r="F70">
        <v>60.5</v>
      </c>
      <c r="G70">
        <v>100</v>
      </c>
      <c r="H70">
        <v>1</v>
      </c>
      <c r="I70">
        <v>1</v>
      </c>
      <c r="J70" t="s">
        <v>426</v>
      </c>
      <c r="K70">
        <v>14156264</v>
      </c>
      <c r="N70" s="68">
        <v>72686</v>
      </c>
      <c r="O70" s="68">
        <v>72686</v>
      </c>
      <c r="P70" s="68">
        <v>43564</v>
      </c>
      <c r="Q70" s="68">
        <v>43581</v>
      </c>
      <c r="R70" t="s">
        <v>6691</v>
      </c>
      <c r="S70" t="s">
        <v>3058</v>
      </c>
    </row>
    <row r="71" spans="1:19" x14ac:dyDescent="0.35">
      <c r="A71">
        <v>902</v>
      </c>
      <c r="B71" t="s">
        <v>121</v>
      </c>
      <c r="C71">
        <v>8041</v>
      </c>
      <c r="D71">
        <v>59</v>
      </c>
      <c r="E71" s="68">
        <v>43646</v>
      </c>
      <c r="F71">
        <v>68</v>
      </c>
      <c r="G71">
        <v>100</v>
      </c>
      <c r="H71">
        <v>1</v>
      </c>
      <c r="I71">
        <v>1</v>
      </c>
      <c r="J71" t="s">
        <v>100</v>
      </c>
      <c r="K71">
        <v>712</v>
      </c>
      <c r="N71" s="68">
        <v>42831</v>
      </c>
      <c r="O71" s="68">
        <v>43191</v>
      </c>
      <c r="P71" s="68">
        <v>72686</v>
      </c>
      <c r="Q71" s="68">
        <v>43602</v>
      </c>
      <c r="R71" t="s">
        <v>5024</v>
      </c>
      <c r="S71" t="s">
        <v>6741</v>
      </c>
    </row>
    <row r="72" spans="1:19" x14ac:dyDescent="0.35">
      <c r="A72">
        <v>90003</v>
      </c>
      <c r="B72" t="s">
        <v>135</v>
      </c>
      <c r="C72">
        <v>7993</v>
      </c>
      <c r="D72">
        <v>80</v>
      </c>
      <c r="E72" s="68">
        <v>43693</v>
      </c>
      <c r="F72">
        <v>60</v>
      </c>
      <c r="G72">
        <v>100</v>
      </c>
      <c r="H72">
        <v>1</v>
      </c>
      <c r="I72">
        <v>2</v>
      </c>
      <c r="J72" t="s">
        <v>406</v>
      </c>
      <c r="K72">
        <v>1793295</v>
      </c>
      <c r="L72">
        <v>14161498</v>
      </c>
      <c r="N72" s="68">
        <v>72686</v>
      </c>
      <c r="O72" s="68">
        <v>43503</v>
      </c>
      <c r="P72" s="68">
        <v>43503</v>
      </c>
      <c r="Q72" s="68">
        <v>43503</v>
      </c>
      <c r="R72" t="s">
        <v>5637</v>
      </c>
      <c r="S72" t="s">
        <v>5638</v>
      </c>
    </row>
    <row r="73" spans="1:19" x14ac:dyDescent="0.35">
      <c r="A73">
        <v>478179</v>
      </c>
      <c r="B73" t="s">
        <v>124</v>
      </c>
      <c r="C73">
        <v>7928</v>
      </c>
      <c r="D73">
        <v>364</v>
      </c>
      <c r="E73" s="68">
        <v>43367</v>
      </c>
      <c r="F73">
        <v>60</v>
      </c>
      <c r="G73">
        <v>63</v>
      </c>
      <c r="H73">
        <v>0</v>
      </c>
      <c r="I73">
        <v>1</v>
      </c>
      <c r="J73" t="s">
        <v>116</v>
      </c>
      <c r="K73">
        <v>2624362</v>
      </c>
      <c r="N73" s="68">
        <v>42965</v>
      </c>
      <c r="O73" s="68">
        <v>43345</v>
      </c>
      <c r="P73" s="68">
        <v>43345</v>
      </c>
      <c r="Q73" s="68">
        <v>72686</v>
      </c>
      <c r="R73" t="s">
        <v>6262</v>
      </c>
      <c r="S73" t="s">
        <v>6263</v>
      </c>
    </row>
    <row r="74" spans="1:19" x14ac:dyDescent="0.35">
      <c r="A74">
        <v>331319</v>
      </c>
      <c r="B74" t="s">
        <v>122</v>
      </c>
      <c r="C74">
        <v>7687</v>
      </c>
      <c r="D74">
        <v>139</v>
      </c>
      <c r="E74" s="68">
        <v>43718</v>
      </c>
      <c r="F74">
        <v>68</v>
      </c>
      <c r="G74">
        <v>100</v>
      </c>
      <c r="H74">
        <v>1</v>
      </c>
      <c r="I74">
        <v>1</v>
      </c>
      <c r="J74" t="s">
        <v>30</v>
      </c>
      <c r="K74">
        <v>5389259</v>
      </c>
      <c r="N74" s="68">
        <v>42516</v>
      </c>
      <c r="O74" s="68">
        <v>42871</v>
      </c>
      <c r="P74" s="68">
        <v>43095</v>
      </c>
      <c r="Q74" s="68">
        <v>43555</v>
      </c>
      <c r="R74" t="s">
        <v>5899</v>
      </c>
      <c r="S74" t="s">
        <v>3058</v>
      </c>
    </row>
    <row r="75" spans="1:19" x14ac:dyDescent="0.35">
      <c r="A75">
        <v>986686</v>
      </c>
      <c r="B75" t="s">
        <v>2286</v>
      </c>
      <c r="C75">
        <v>7620</v>
      </c>
      <c r="D75">
        <v>0</v>
      </c>
      <c r="E75" s="68">
        <v>43720</v>
      </c>
      <c r="F75">
        <v>60</v>
      </c>
      <c r="G75">
        <v>69</v>
      </c>
      <c r="H75">
        <v>1</v>
      </c>
      <c r="I75">
        <v>1</v>
      </c>
      <c r="J75" t="s">
        <v>2287</v>
      </c>
      <c r="K75">
        <v>14161498</v>
      </c>
      <c r="N75" s="68">
        <v>72686</v>
      </c>
      <c r="O75" s="68">
        <v>43661</v>
      </c>
      <c r="P75" s="68">
        <v>43661</v>
      </c>
      <c r="Q75" s="68">
        <v>43661</v>
      </c>
      <c r="R75" t="s">
        <v>6716</v>
      </c>
      <c r="S75" t="s">
        <v>6717</v>
      </c>
    </row>
    <row r="76" spans="1:19" x14ac:dyDescent="0.35">
      <c r="A76">
        <v>2377</v>
      </c>
      <c r="B76" t="s">
        <v>117</v>
      </c>
      <c r="C76">
        <v>7573</v>
      </c>
      <c r="D76">
        <v>247</v>
      </c>
      <c r="E76" s="68">
        <v>42150</v>
      </c>
      <c r="F76">
        <v>20</v>
      </c>
      <c r="G76">
        <v>61</v>
      </c>
      <c r="H76">
        <v>0</v>
      </c>
      <c r="I76">
        <v>1</v>
      </c>
      <c r="J76" t="s">
        <v>118</v>
      </c>
      <c r="K76">
        <v>11280414</v>
      </c>
      <c r="N76" s="68">
        <v>42141</v>
      </c>
      <c r="O76" s="68">
        <v>42141</v>
      </c>
      <c r="P76" s="68">
        <v>42141</v>
      </c>
      <c r="Q76" s="68">
        <v>72686</v>
      </c>
      <c r="R76" t="s">
        <v>5124</v>
      </c>
      <c r="S76" t="s">
        <v>5125</v>
      </c>
    </row>
    <row r="77" spans="1:19" x14ac:dyDescent="0.35">
      <c r="A77">
        <v>335326</v>
      </c>
      <c r="B77" t="s">
        <v>127</v>
      </c>
      <c r="C77">
        <v>7546</v>
      </c>
      <c r="D77">
        <v>196</v>
      </c>
      <c r="E77" s="68">
        <v>43606</v>
      </c>
      <c r="F77">
        <v>68</v>
      </c>
      <c r="G77">
        <v>100</v>
      </c>
      <c r="H77">
        <v>1</v>
      </c>
      <c r="I77">
        <v>1</v>
      </c>
      <c r="J77" t="s">
        <v>30</v>
      </c>
      <c r="K77">
        <v>5389259</v>
      </c>
      <c r="N77" s="68">
        <v>40861</v>
      </c>
      <c r="O77" s="68">
        <v>42957</v>
      </c>
      <c r="P77" s="68">
        <v>43393</v>
      </c>
      <c r="Q77" s="68">
        <v>43393</v>
      </c>
      <c r="R77" t="s">
        <v>5905</v>
      </c>
      <c r="S77" t="s">
        <v>3058</v>
      </c>
    </row>
    <row r="78" spans="1:19" x14ac:dyDescent="0.35">
      <c r="A78">
        <v>901</v>
      </c>
      <c r="B78" t="s">
        <v>125</v>
      </c>
      <c r="C78">
        <v>7544</v>
      </c>
      <c r="D78">
        <v>131</v>
      </c>
      <c r="E78" s="68">
        <v>43602</v>
      </c>
      <c r="F78">
        <v>66</v>
      </c>
      <c r="G78">
        <v>100</v>
      </c>
      <c r="H78">
        <v>1</v>
      </c>
      <c r="I78">
        <v>1</v>
      </c>
      <c r="J78" t="s">
        <v>100</v>
      </c>
      <c r="K78">
        <v>712</v>
      </c>
      <c r="N78" s="68">
        <v>41505</v>
      </c>
      <c r="O78" s="68">
        <v>43191</v>
      </c>
      <c r="P78" s="68">
        <v>72686</v>
      </c>
      <c r="Q78" s="68">
        <v>43602</v>
      </c>
      <c r="R78" t="s">
        <v>5023</v>
      </c>
      <c r="S78" t="s">
        <v>6740</v>
      </c>
    </row>
    <row r="79" spans="1:19" x14ac:dyDescent="0.35">
      <c r="A79">
        <v>699831</v>
      </c>
      <c r="B79" t="s">
        <v>137</v>
      </c>
      <c r="C79">
        <v>7511</v>
      </c>
      <c r="D79">
        <v>259</v>
      </c>
      <c r="E79" s="68">
        <v>43602</v>
      </c>
      <c r="F79">
        <v>66</v>
      </c>
      <c r="G79">
        <v>100</v>
      </c>
      <c r="H79">
        <v>1</v>
      </c>
      <c r="I79">
        <v>1</v>
      </c>
      <c r="J79" t="s">
        <v>100</v>
      </c>
      <c r="K79">
        <v>712</v>
      </c>
      <c r="N79" s="68">
        <v>42489</v>
      </c>
      <c r="O79" s="68">
        <v>43191</v>
      </c>
      <c r="P79" s="68">
        <v>72686</v>
      </c>
      <c r="Q79" s="68">
        <v>43602</v>
      </c>
      <c r="R79" t="s">
        <v>6542</v>
      </c>
      <c r="S79" t="s">
        <v>6806</v>
      </c>
    </row>
    <row r="80" spans="1:19" x14ac:dyDescent="0.35">
      <c r="A80">
        <v>56935</v>
      </c>
      <c r="B80" t="s">
        <v>123</v>
      </c>
      <c r="C80">
        <v>7501</v>
      </c>
      <c r="D80">
        <v>135</v>
      </c>
      <c r="E80" s="68">
        <v>43343</v>
      </c>
      <c r="F80">
        <v>59</v>
      </c>
      <c r="G80">
        <v>60</v>
      </c>
      <c r="H80">
        <v>0</v>
      </c>
      <c r="I80">
        <v>1</v>
      </c>
      <c r="J80" t="s">
        <v>81</v>
      </c>
      <c r="K80">
        <v>1680847</v>
      </c>
      <c r="N80" s="68">
        <v>42199</v>
      </c>
      <c r="O80" s="68">
        <v>43320</v>
      </c>
      <c r="P80" s="68">
        <v>72686</v>
      </c>
      <c r="Q80" s="68">
        <v>72686</v>
      </c>
      <c r="R80" t="s">
        <v>5593</v>
      </c>
      <c r="S80" t="s">
        <v>3058</v>
      </c>
    </row>
    <row r="81" spans="1:19" x14ac:dyDescent="0.35">
      <c r="A81">
        <v>477467</v>
      </c>
      <c r="B81" t="s">
        <v>130</v>
      </c>
      <c r="C81">
        <v>7449</v>
      </c>
      <c r="D81">
        <v>253</v>
      </c>
      <c r="E81" s="68">
        <v>43516</v>
      </c>
      <c r="F81">
        <v>8</v>
      </c>
      <c r="G81">
        <v>60</v>
      </c>
      <c r="H81">
        <v>0</v>
      </c>
      <c r="I81">
        <v>1</v>
      </c>
      <c r="J81" t="s">
        <v>131</v>
      </c>
      <c r="K81">
        <v>10446181</v>
      </c>
      <c r="N81" s="68">
        <v>43096</v>
      </c>
      <c r="O81" s="68">
        <v>43190</v>
      </c>
      <c r="P81" s="68">
        <v>72686</v>
      </c>
      <c r="Q81" s="68">
        <v>72686</v>
      </c>
      <c r="R81" t="s">
        <v>6261</v>
      </c>
      <c r="S81" t="s">
        <v>3058</v>
      </c>
    </row>
    <row r="82" spans="1:19" x14ac:dyDescent="0.35">
      <c r="A82">
        <v>333220</v>
      </c>
      <c r="B82" t="s">
        <v>126</v>
      </c>
      <c r="C82">
        <v>7252</v>
      </c>
      <c r="D82">
        <v>417</v>
      </c>
      <c r="E82" s="68">
        <v>43236</v>
      </c>
      <c r="F82">
        <v>14</v>
      </c>
      <c r="G82">
        <v>60</v>
      </c>
      <c r="H82">
        <v>0</v>
      </c>
      <c r="I82">
        <v>1</v>
      </c>
      <c r="J82" t="s">
        <v>12</v>
      </c>
      <c r="K82">
        <v>235043</v>
      </c>
      <c r="N82" s="68">
        <v>42546</v>
      </c>
      <c r="O82" s="68">
        <v>43160</v>
      </c>
      <c r="P82" s="68">
        <v>72686</v>
      </c>
      <c r="Q82" s="68">
        <v>72686</v>
      </c>
      <c r="R82" t="s">
        <v>5902</v>
      </c>
      <c r="S82" t="s">
        <v>3058</v>
      </c>
    </row>
    <row r="83" spans="1:19" x14ac:dyDescent="0.35">
      <c r="A83">
        <v>2487</v>
      </c>
      <c r="B83" t="s">
        <v>128</v>
      </c>
      <c r="C83">
        <v>7179</v>
      </c>
      <c r="D83">
        <v>130</v>
      </c>
      <c r="E83" s="68">
        <v>43366</v>
      </c>
      <c r="F83">
        <v>31</v>
      </c>
      <c r="G83">
        <v>60</v>
      </c>
      <c r="H83">
        <v>0</v>
      </c>
      <c r="I83">
        <v>1</v>
      </c>
      <c r="J83" t="s">
        <v>129</v>
      </c>
      <c r="K83">
        <v>17071</v>
      </c>
      <c r="N83" s="68">
        <v>42531</v>
      </c>
      <c r="O83" s="68">
        <v>43348</v>
      </c>
      <c r="P83" s="68">
        <v>72686</v>
      </c>
      <c r="Q83" s="68">
        <v>72686</v>
      </c>
      <c r="R83" t="s">
        <v>5132</v>
      </c>
      <c r="S83" t="s">
        <v>5133</v>
      </c>
    </row>
    <row r="84" spans="1:19" x14ac:dyDescent="0.35">
      <c r="A84">
        <v>470213</v>
      </c>
      <c r="B84" t="s">
        <v>134</v>
      </c>
      <c r="C84">
        <v>6921</v>
      </c>
      <c r="D84">
        <v>216</v>
      </c>
      <c r="E84" s="68">
        <v>41704</v>
      </c>
      <c r="F84">
        <v>27</v>
      </c>
      <c r="G84">
        <v>64</v>
      </c>
      <c r="H84">
        <v>0</v>
      </c>
      <c r="I84">
        <v>1</v>
      </c>
      <c r="J84" t="s">
        <v>51</v>
      </c>
      <c r="K84">
        <v>5616758</v>
      </c>
      <c r="N84" s="68">
        <v>41703</v>
      </c>
      <c r="O84" s="68">
        <v>41703</v>
      </c>
      <c r="P84" s="68">
        <v>41703</v>
      </c>
      <c r="Q84" s="68">
        <v>72686</v>
      </c>
      <c r="R84" t="s">
        <v>6245</v>
      </c>
      <c r="S84" t="s">
        <v>6246</v>
      </c>
    </row>
    <row r="85" spans="1:19" x14ac:dyDescent="0.35">
      <c r="A85">
        <v>11005</v>
      </c>
      <c r="B85" t="s">
        <v>132</v>
      </c>
      <c r="C85">
        <v>6799</v>
      </c>
      <c r="D85">
        <v>170</v>
      </c>
      <c r="E85" s="68">
        <v>43642</v>
      </c>
      <c r="F85">
        <v>68</v>
      </c>
      <c r="G85">
        <v>100</v>
      </c>
      <c r="H85">
        <v>1</v>
      </c>
      <c r="I85">
        <v>1</v>
      </c>
      <c r="J85" t="s">
        <v>133</v>
      </c>
      <c r="K85">
        <v>4285224</v>
      </c>
      <c r="N85" s="68">
        <v>42726</v>
      </c>
      <c r="O85" s="68">
        <v>42986</v>
      </c>
      <c r="P85" s="68">
        <v>72686</v>
      </c>
      <c r="Q85" s="68">
        <v>43456</v>
      </c>
      <c r="R85" t="s">
        <v>5480</v>
      </c>
      <c r="S85" t="s">
        <v>3058</v>
      </c>
    </row>
    <row r="86" spans="1:19" x14ac:dyDescent="0.35">
      <c r="A86">
        <v>550640</v>
      </c>
      <c r="B86" t="s">
        <v>136</v>
      </c>
      <c r="C86">
        <v>6644</v>
      </c>
      <c r="D86">
        <v>231</v>
      </c>
      <c r="E86" s="68">
        <v>43374</v>
      </c>
      <c r="F86">
        <v>17</v>
      </c>
      <c r="G86">
        <v>60</v>
      </c>
      <c r="H86">
        <v>0</v>
      </c>
      <c r="I86">
        <v>2</v>
      </c>
      <c r="J86" t="s">
        <v>407</v>
      </c>
      <c r="K86">
        <v>10207615</v>
      </c>
      <c r="L86">
        <v>12914932</v>
      </c>
      <c r="N86" s="68">
        <v>42830</v>
      </c>
      <c r="O86" s="68">
        <v>43368</v>
      </c>
      <c r="P86" s="68">
        <v>72686</v>
      </c>
      <c r="Q86" s="68">
        <v>72686</v>
      </c>
      <c r="R86" t="s">
        <v>6368</v>
      </c>
      <c r="S86" t="s">
        <v>6369</v>
      </c>
    </row>
    <row r="87" spans="1:19" x14ac:dyDescent="0.35">
      <c r="A87">
        <v>327777</v>
      </c>
      <c r="B87" t="s">
        <v>190</v>
      </c>
      <c r="C87">
        <v>6059</v>
      </c>
      <c r="D87">
        <v>208</v>
      </c>
      <c r="E87" s="68">
        <v>43343</v>
      </c>
      <c r="F87">
        <v>3</v>
      </c>
      <c r="G87">
        <v>60</v>
      </c>
      <c r="H87">
        <v>0</v>
      </c>
      <c r="I87">
        <v>1</v>
      </c>
      <c r="J87" t="s">
        <v>67</v>
      </c>
      <c r="K87">
        <v>5250414</v>
      </c>
      <c r="N87" s="68">
        <v>42626</v>
      </c>
      <c r="O87" s="68">
        <v>43343</v>
      </c>
      <c r="P87" s="68">
        <v>72686</v>
      </c>
      <c r="Q87" s="68">
        <v>72686</v>
      </c>
      <c r="R87" t="s">
        <v>5882</v>
      </c>
      <c r="S87" t="s">
        <v>5674</v>
      </c>
    </row>
    <row r="88" spans="1:19" x14ac:dyDescent="0.35">
      <c r="A88">
        <v>602486</v>
      </c>
      <c r="B88" t="s">
        <v>148</v>
      </c>
      <c r="C88">
        <v>5898</v>
      </c>
      <c r="D88">
        <v>242</v>
      </c>
      <c r="E88" s="68">
        <v>43158</v>
      </c>
      <c r="F88">
        <v>5</v>
      </c>
      <c r="G88">
        <v>60</v>
      </c>
      <c r="H88">
        <v>0</v>
      </c>
      <c r="I88">
        <v>2</v>
      </c>
      <c r="J88" t="s">
        <v>408</v>
      </c>
      <c r="K88">
        <v>1093194</v>
      </c>
      <c r="L88">
        <v>5389259</v>
      </c>
      <c r="N88" s="68">
        <v>42448</v>
      </c>
      <c r="O88" s="68">
        <v>43083</v>
      </c>
      <c r="P88" s="68">
        <v>43095</v>
      </c>
      <c r="Q88" s="68">
        <v>72686</v>
      </c>
      <c r="R88" t="s">
        <v>6416</v>
      </c>
      <c r="S88" t="s">
        <v>6417</v>
      </c>
    </row>
    <row r="89" spans="1:19" x14ac:dyDescent="0.35">
      <c r="A89">
        <v>356507</v>
      </c>
      <c r="B89" t="s">
        <v>138</v>
      </c>
      <c r="C89">
        <v>5865</v>
      </c>
      <c r="D89">
        <v>160</v>
      </c>
      <c r="E89" s="68">
        <v>43226</v>
      </c>
      <c r="F89">
        <v>14</v>
      </c>
      <c r="G89">
        <v>60</v>
      </c>
      <c r="H89">
        <v>0</v>
      </c>
      <c r="I89">
        <v>1</v>
      </c>
      <c r="J89" t="s">
        <v>12</v>
      </c>
      <c r="K89">
        <v>235043</v>
      </c>
      <c r="N89" s="68">
        <v>41703</v>
      </c>
      <c r="O89" s="68">
        <v>43226</v>
      </c>
      <c r="P89" s="68">
        <v>72686</v>
      </c>
      <c r="Q89" s="68">
        <v>72686</v>
      </c>
      <c r="R89" t="s">
        <v>5966</v>
      </c>
      <c r="S89" t="s">
        <v>3058</v>
      </c>
    </row>
    <row r="90" spans="1:19" x14ac:dyDescent="0.35">
      <c r="A90">
        <v>702920</v>
      </c>
      <c r="B90" t="s">
        <v>157</v>
      </c>
      <c r="C90">
        <v>5761</v>
      </c>
      <c r="D90">
        <v>197</v>
      </c>
      <c r="E90" s="68">
        <v>43652</v>
      </c>
      <c r="F90">
        <v>68</v>
      </c>
      <c r="G90">
        <v>100</v>
      </c>
      <c r="H90">
        <v>1</v>
      </c>
      <c r="I90">
        <v>1</v>
      </c>
      <c r="J90" t="s">
        <v>158</v>
      </c>
      <c r="K90">
        <v>6190978</v>
      </c>
      <c r="N90" s="68">
        <v>42925</v>
      </c>
      <c r="O90" s="68">
        <v>43194</v>
      </c>
      <c r="P90" s="68">
        <v>72686</v>
      </c>
      <c r="Q90" s="68">
        <v>43652</v>
      </c>
      <c r="R90" t="s">
        <v>6548</v>
      </c>
      <c r="S90" t="s">
        <v>6468</v>
      </c>
    </row>
    <row r="91" spans="1:19" x14ac:dyDescent="0.35">
      <c r="A91">
        <v>318146</v>
      </c>
      <c r="B91" t="s">
        <v>831</v>
      </c>
      <c r="C91">
        <v>5687</v>
      </c>
      <c r="D91">
        <v>36</v>
      </c>
      <c r="E91" s="68">
        <v>43417</v>
      </c>
      <c r="F91">
        <v>60</v>
      </c>
      <c r="G91">
        <v>63</v>
      </c>
      <c r="H91">
        <v>0</v>
      </c>
      <c r="I91">
        <v>1</v>
      </c>
      <c r="J91" t="s">
        <v>832</v>
      </c>
      <c r="K91">
        <v>5766125</v>
      </c>
      <c r="N91" s="68">
        <v>72686</v>
      </c>
      <c r="O91" s="68">
        <v>43417</v>
      </c>
      <c r="P91" s="68">
        <v>43417</v>
      </c>
      <c r="Q91" s="68">
        <v>72686</v>
      </c>
      <c r="R91" t="s">
        <v>5851</v>
      </c>
      <c r="S91" t="s">
        <v>3058</v>
      </c>
    </row>
    <row r="92" spans="1:19" x14ac:dyDescent="0.35">
      <c r="A92">
        <v>745143</v>
      </c>
      <c r="B92" t="s">
        <v>146</v>
      </c>
      <c r="C92">
        <v>5459</v>
      </c>
      <c r="D92">
        <v>708</v>
      </c>
      <c r="E92" s="68">
        <v>43694</v>
      </c>
      <c r="F92">
        <v>52</v>
      </c>
      <c r="G92">
        <v>60</v>
      </c>
      <c r="H92">
        <v>0</v>
      </c>
      <c r="I92">
        <v>1</v>
      </c>
      <c r="J92" t="s">
        <v>147</v>
      </c>
      <c r="K92">
        <v>5641642</v>
      </c>
      <c r="N92" s="68">
        <v>43109</v>
      </c>
      <c r="O92" s="68">
        <v>43172</v>
      </c>
      <c r="P92" s="68">
        <v>43172</v>
      </c>
      <c r="Q92" s="68">
        <v>72686</v>
      </c>
      <c r="R92" t="s">
        <v>6583</v>
      </c>
      <c r="S92" t="s">
        <v>6584</v>
      </c>
    </row>
    <row r="93" spans="1:19" x14ac:dyDescent="0.35">
      <c r="A93">
        <v>59195</v>
      </c>
      <c r="B93" t="s">
        <v>141</v>
      </c>
      <c r="C93">
        <v>5428</v>
      </c>
      <c r="D93">
        <v>193</v>
      </c>
      <c r="E93" s="68">
        <v>43714</v>
      </c>
      <c r="F93">
        <v>68</v>
      </c>
      <c r="G93">
        <v>72</v>
      </c>
      <c r="H93">
        <v>1</v>
      </c>
      <c r="I93">
        <v>1</v>
      </c>
      <c r="J93" t="s">
        <v>142</v>
      </c>
      <c r="K93">
        <v>3014939</v>
      </c>
      <c r="N93" s="68">
        <v>42331</v>
      </c>
      <c r="O93" s="68">
        <v>43216</v>
      </c>
      <c r="P93" s="68">
        <v>43216</v>
      </c>
      <c r="Q93" s="68">
        <v>43714</v>
      </c>
      <c r="R93" t="s">
        <v>5602</v>
      </c>
      <c r="S93" t="s">
        <v>6840</v>
      </c>
    </row>
    <row r="94" spans="1:19" x14ac:dyDescent="0.35">
      <c r="A94">
        <v>605874</v>
      </c>
      <c r="B94" t="s">
        <v>188</v>
      </c>
      <c r="C94">
        <v>5418</v>
      </c>
      <c r="D94">
        <v>162</v>
      </c>
      <c r="E94" s="68">
        <v>43519</v>
      </c>
      <c r="F94">
        <v>57</v>
      </c>
      <c r="G94">
        <v>60</v>
      </c>
      <c r="H94">
        <v>0</v>
      </c>
      <c r="I94">
        <v>1</v>
      </c>
      <c r="J94" t="s">
        <v>189</v>
      </c>
      <c r="K94">
        <v>11603440</v>
      </c>
      <c r="N94" s="68">
        <v>42873</v>
      </c>
      <c r="O94" s="68">
        <v>43321</v>
      </c>
      <c r="P94" s="68">
        <v>43321</v>
      </c>
      <c r="Q94" s="68">
        <v>72686</v>
      </c>
      <c r="R94" t="s">
        <v>6425</v>
      </c>
      <c r="S94" t="s">
        <v>6426</v>
      </c>
    </row>
    <row r="95" spans="1:19" x14ac:dyDescent="0.35">
      <c r="A95">
        <v>116388</v>
      </c>
      <c r="B95" t="s">
        <v>143</v>
      </c>
      <c r="C95">
        <v>5370</v>
      </c>
      <c r="D95">
        <v>306</v>
      </c>
      <c r="E95" s="68">
        <v>43718</v>
      </c>
      <c r="F95">
        <v>67</v>
      </c>
      <c r="G95">
        <v>100</v>
      </c>
      <c r="H95">
        <v>1</v>
      </c>
      <c r="I95">
        <v>1</v>
      </c>
      <c r="J95" t="s">
        <v>144</v>
      </c>
      <c r="K95">
        <v>2814460</v>
      </c>
      <c r="N95" s="68">
        <v>42836</v>
      </c>
      <c r="O95" s="68">
        <v>43214</v>
      </c>
      <c r="P95" s="68">
        <v>43406</v>
      </c>
      <c r="Q95" s="68">
        <v>43716</v>
      </c>
      <c r="R95" t="s">
        <v>5647</v>
      </c>
      <c r="S95" t="s">
        <v>6774</v>
      </c>
    </row>
    <row r="96" spans="1:19" x14ac:dyDescent="0.35">
      <c r="A96">
        <v>658700</v>
      </c>
      <c r="B96" t="s">
        <v>139</v>
      </c>
      <c r="C96">
        <v>5338</v>
      </c>
      <c r="D96">
        <v>349</v>
      </c>
      <c r="E96" s="68">
        <v>43158</v>
      </c>
      <c r="F96">
        <v>21</v>
      </c>
      <c r="G96">
        <v>60</v>
      </c>
      <c r="H96">
        <v>0</v>
      </c>
      <c r="I96">
        <v>1</v>
      </c>
      <c r="J96" t="s">
        <v>140</v>
      </c>
      <c r="K96">
        <v>5484460</v>
      </c>
      <c r="N96" s="68">
        <v>42295</v>
      </c>
      <c r="O96" s="68">
        <v>43157</v>
      </c>
      <c r="P96" s="68">
        <v>72686</v>
      </c>
      <c r="Q96" s="68">
        <v>72686</v>
      </c>
      <c r="R96" t="s">
        <v>6479</v>
      </c>
      <c r="S96" t="s">
        <v>6480</v>
      </c>
    </row>
    <row r="97" spans="1:19" x14ac:dyDescent="0.35">
      <c r="A97">
        <v>508352</v>
      </c>
      <c r="B97" t="s">
        <v>145</v>
      </c>
      <c r="C97">
        <v>5188</v>
      </c>
      <c r="D97">
        <v>705</v>
      </c>
      <c r="E97" s="68">
        <v>43384</v>
      </c>
      <c r="F97">
        <v>17</v>
      </c>
      <c r="G97">
        <v>64</v>
      </c>
      <c r="H97">
        <v>0</v>
      </c>
      <c r="I97">
        <v>1</v>
      </c>
      <c r="J97" t="s">
        <v>20</v>
      </c>
      <c r="K97">
        <v>5642089</v>
      </c>
      <c r="N97" s="68">
        <v>42823</v>
      </c>
      <c r="O97" s="68">
        <v>43384</v>
      </c>
      <c r="P97" s="68">
        <v>43384</v>
      </c>
      <c r="Q97" s="68">
        <v>72686</v>
      </c>
      <c r="R97" t="s">
        <v>6322</v>
      </c>
      <c r="S97" t="s">
        <v>6323</v>
      </c>
    </row>
    <row r="98" spans="1:19" x14ac:dyDescent="0.35">
      <c r="A98">
        <v>543462</v>
      </c>
      <c r="B98" t="s">
        <v>150</v>
      </c>
      <c r="C98">
        <v>5186</v>
      </c>
      <c r="D98">
        <v>179</v>
      </c>
      <c r="E98" s="68">
        <v>42785</v>
      </c>
      <c r="F98">
        <v>28</v>
      </c>
      <c r="G98">
        <v>65</v>
      </c>
      <c r="H98">
        <v>0</v>
      </c>
      <c r="I98">
        <v>1</v>
      </c>
      <c r="J98" t="s">
        <v>151</v>
      </c>
      <c r="K98">
        <v>5643070</v>
      </c>
      <c r="N98" s="68">
        <v>42784</v>
      </c>
      <c r="O98" s="68">
        <v>42784</v>
      </c>
      <c r="P98" s="68">
        <v>42784</v>
      </c>
      <c r="Q98" s="68">
        <v>72686</v>
      </c>
      <c r="R98" t="s">
        <v>6359</v>
      </c>
      <c r="S98" t="s">
        <v>3058</v>
      </c>
    </row>
    <row r="99" spans="1:19" x14ac:dyDescent="0.35">
      <c r="A99">
        <v>941901</v>
      </c>
      <c r="B99" t="s">
        <v>168</v>
      </c>
      <c r="C99">
        <v>5097</v>
      </c>
      <c r="D99">
        <v>320</v>
      </c>
      <c r="E99" s="68">
        <v>43466</v>
      </c>
      <c r="F99">
        <v>3</v>
      </c>
      <c r="G99">
        <v>60</v>
      </c>
      <c r="H99">
        <v>0</v>
      </c>
      <c r="I99">
        <v>1</v>
      </c>
      <c r="J99" t="s">
        <v>169</v>
      </c>
      <c r="K99">
        <v>3721275</v>
      </c>
      <c r="N99" s="68">
        <v>43162</v>
      </c>
      <c r="O99" s="68">
        <v>43162</v>
      </c>
      <c r="P99" s="68">
        <v>72686</v>
      </c>
      <c r="Q99" s="68">
        <v>72686</v>
      </c>
      <c r="R99" t="s">
        <v>6656</v>
      </c>
      <c r="S99" t="s">
        <v>6657</v>
      </c>
    </row>
    <row r="100" spans="1:19" x14ac:dyDescent="0.35">
      <c r="A100">
        <v>472193</v>
      </c>
      <c r="B100" t="s">
        <v>163</v>
      </c>
      <c r="C100">
        <v>4946</v>
      </c>
      <c r="D100">
        <v>183</v>
      </c>
      <c r="E100" s="68">
        <v>43651</v>
      </c>
      <c r="F100">
        <v>68</v>
      </c>
      <c r="G100">
        <v>68</v>
      </c>
      <c r="H100">
        <v>1</v>
      </c>
      <c r="I100">
        <v>1</v>
      </c>
      <c r="J100" t="s">
        <v>62</v>
      </c>
      <c r="K100">
        <v>10309007</v>
      </c>
      <c r="N100" s="68">
        <v>42658</v>
      </c>
      <c r="O100" s="68">
        <v>43211</v>
      </c>
      <c r="P100" s="68">
        <v>72686</v>
      </c>
      <c r="Q100" s="68">
        <v>43600</v>
      </c>
      <c r="R100" t="s">
        <v>6248</v>
      </c>
      <c r="S100" t="s">
        <v>6249</v>
      </c>
    </row>
    <row r="101" spans="1:19" x14ac:dyDescent="0.35">
      <c r="A101">
        <v>12018</v>
      </c>
      <c r="B101" t="s">
        <v>154</v>
      </c>
      <c r="C101">
        <v>4884</v>
      </c>
      <c r="D101">
        <v>137</v>
      </c>
      <c r="E101" s="68">
        <v>43436</v>
      </c>
      <c r="F101">
        <v>60</v>
      </c>
      <c r="G101">
        <v>60</v>
      </c>
      <c r="H101">
        <v>0</v>
      </c>
      <c r="I101">
        <v>1</v>
      </c>
      <c r="J101" t="s">
        <v>14</v>
      </c>
      <c r="K101">
        <v>85036</v>
      </c>
      <c r="N101" s="68">
        <v>43090</v>
      </c>
      <c r="O101" s="68">
        <v>43436</v>
      </c>
      <c r="P101" s="68">
        <v>72686</v>
      </c>
      <c r="Q101" s="68">
        <v>72686</v>
      </c>
      <c r="R101" t="s">
        <v>5504</v>
      </c>
      <c r="S101" t="s">
        <v>5505</v>
      </c>
    </row>
    <row r="102" spans="1:19" x14ac:dyDescent="0.35">
      <c r="A102">
        <v>809689</v>
      </c>
      <c r="B102" t="s">
        <v>159</v>
      </c>
      <c r="C102">
        <v>4859</v>
      </c>
      <c r="D102">
        <v>220</v>
      </c>
      <c r="E102" s="68">
        <v>43343</v>
      </c>
      <c r="F102">
        <v>59</v>
      </c>
      <c r="G102">
        <v>64</v>
      </c>
      <c r="H102">
        <v>0</v>
      </c>
      <c r="I102">
        <v>1</v>
      </c>
      <c r="J102" t="s">
        <v>160</v>
      </c>
      <c r="K102">
        <v>4845174</v>
      </c>
      <c r="N102" s="68">
        <v>42851</v>
      </c>
      <c r="O102" s="68">
        <v>43319</v>
      </c>
      <c r="P102" s="68">
        <v>43319</v>
      </c>
      <c r="Q102" s="68">
        <v>72686</v>
      </c>
      <c r="R102" t="s">
        <v>6617</v>
      </c>
      <c r="S102" t="s">
        <v>6618</v>
      </c>
    </row>
    <row r="103" spans="1:19" x14ac:dyDescent="0.35">
      <c r="A103">
        <v>6533</v>
      </c>
      <c r="B103" t="s">
        <v>152</v>
      </c>
      <c r="C103">
        <v>4847</v>
      </c>
      <c r="D103">
        <v>123</v>
      </c>
      <c r="E103" s="68">
        <v>43242</v>
      </c>
      <c r="F103">
        <v>52</v>
      </c>
      <c r="G103">
        <v>60</v>
      </c>
      <c r="H103">
        <v>0</v>
      </c>
      <c r="I103">
        <v>1</v>
      </c>
      <c r="J103" t="s">
        <v>153</v>
      </c>
      <c r="K103">
        <v>799943</v>
      </c>
      <c r="N103" s="68">
        <v>43105</v>
      </c>
      <c r="O103" s="68">
        <v>43241</v>
      </c>
      <c r="P103" s="68">
        <v>72686</v>
      </c>
      <c r="Q103" s="68">
        <v>72686</v>
      </c>
      <c r="R103" t="s">
        <v>5383</v>
      </c>
      <c r="S103" t="s">
        <v>6753</v>
      </c>
    </row>
    <row r="104" spans="1:19" x14ac:dyDescent="0.35">
      <c r="A104">
        <v>781706</v>
      </c>
      <c r="B104" t="s">
        <v>174</v>
      </c>
      <c r="C104">
        <v>4772</v>
      </c>
      <c r="D104">
        <v>509</v>
      </c>
      <c r="E104" s="68">
        <v>43503</v>
      </c>
      <c r="F104">
        <v>1.5</v>
      </c>
      <c r="G104">
        <v>61</v>
      </c>
      <c r="H104">
        <v>0</v>
      </c>
      <c r="I104">
        <v>1</v>
      </c>
      <c r="J104" t="s">
        <v>175</v>
      </c>
      <c r="K104">
        <v>9522248</v>
      </c>
      <c r="N104" s="68">
        <v>42773</v>
      </c>
      <c r="O104" s="68">
        <v>43501</v>
      </c>
      <c r="P104" s="68">
        <v>43501</v>
      </c>
      <c r="Q104" s="68">
        <v>72686</v>
      </c>
      <c r="R104" t="s">
        <v>6608</v>
      </c>
      <c r="S104" t="s">
        <v>6609</v>
      </c>
    </row>
    <row r="105" spans="1:19" x14ac:dyDescent="0.35">
      <c r="A105">
        <v>256173</v>
      </c>
      <c r="B105" t="s">
        <v>166</v>
      </c>
      <c r="C105">
        <v>4621</v>
      </c>
      <c r="D105">
        <v>276</v>
      </c>
      <c r="E105" s="68">
        <v>43563</v>
      </c>
      <c r="F105">
        <v>5</v>
      </c>
      <c r="G105">
        <v>62</v>
      </c>
      <c r="H105">
        <v>0</v>
      </c>
      <c r="I105">
        <v>1</v>
      </c>
      <c r="J105" t="s">
        <v>167</v>
      </c>
      <c r="K105">
        <v>630411</v>
      </c>
      <c r="N105" s="68">
        <v>42733</v>
      </c>
      <c r="O105" s="68">
        <v>43324</v>
      </c>
      <c r="P105" s="68">
        <v>43324</v>
      </c>
      <c r="Q105" s="68">
        <v>72686</v>
      </c>
      <c r="R105" t="s">
        <v>5756</v>
      </c>
      <c r="S105" t="s">
        <v>6779</v>
      </c>
    </row>
    <row r="106" spans="1:19" x14ac:dyDescent="0.35">
      <c r="A106">
        <v>347</v>
      </c>
      <c r="B106" t="s">
        <v>161</v>
      </c>
      <c r="C106">
        <v>4482</v>
      </c>
      <c r="D106">
        <v>58</v>
      </c>
      <c r="E106" s="68">
        <v>43713</v>
      </c>
      <c r="F106">
        <v>68</v>
      </c>
      <c r="G106">
        <v>100</v>
      </c>
      <c r="H106">
        <v>1</v>
      </c>
      <c r="I106">
        <v>1</v>
      </c>
      <c r="J106" t="s">
        <v>162</v>
      </c>
      <c r="K106">
        <v>176</v>
      </c>
      <c r="N106" s="68">
        <v>43188</v>
      </c>
      <c r="O106" s="68">
        <v>43188</v>
      </c>
      <c r="P106" s="68">
        <v>72686</v>
      </c>
      <c r="Q106" s="68">
        <v>43712</v>
      </c>
      <c r="R106" t="s">
        <v>4961</v>
      </c>
      <c r="S106" t="s">
        <v>4962</v>
      </c>
    </row>
    <row r="107" spans="1:19" x14ac:dyDescent="0.35">
      <c r="A107">
        <v>14781</v>
      </c>
      <c r="B107" t="s">
        <v>197</v>
      </c>
      <c r="C107">
        <v>4417</v>
      </c>
      <c r="D107">
        <v>169</v>
      </c>
      <c r="E107" s="68">
        <v>43430</v>
      </c>
      <c r="F107">
        <v>1.5</v>
      </c>
      <c r="G107">
        <v>60</v>
      </c>
      <c r="H107">
        <v>0</v>
      </c>
      <c r="I107">
        <v>1</v>
      </c>
      <c r="J107" t="s">
        <v>198</v>
      </c>
      <c r="K107">
        <v>4939387</v>
      </c>
      <c r="N107" s="68">
        <v>42825</v>
      </c>
      <c r="O107" s="68">
        <v>43095</v>
      </c>
      <c r="P107" s="68">
        <v>72686</v>
      </c>
      <c r="Q107" s="68">
        <v>72686</v>
      </c>
      <c r="R107" t="s">
        <v>5554</v>
      </c>
      <c r="S107" t="s">
        <v>5555</v>
      </c>
    </row>
    <row r="108" spans="1:19" x14ac:dyDescent="0.35">
      <c r="A108">
        <v>161924</v>
      </c>
      <c r="B108" t="s">
        <v>172</v>
      </c>
      <c r="C108">
        <v>4399</v>
      </c>
      <c r="D108">
        <v>56</v>
      </c>
      <c r="E108" s="68">
        <v>40739</v>
      </c>
      <c r="F108">
        <v>3</v>
      </c>
      <c r="G108">
        <v>65</v>
      </c>
      <c r="H108">
        <v>0</v>
      </c>
      <c r="I108">
        <v>1</v>
      </c>
      <c r="J108" t="s">
        <v>173</v>
      </c>
      <c r="K108">
        <v>776161</v>
      </c>
      <c r="N108" s="68">
        <v>40733</v>
      </c>
      <c r="O108" s="68">
        <v>40733</v>
      </c>
      <c r="P108" s="68">
        <v>40733</v>
      </c>
      <c r="Q108" s="68">
        <v>72686</v>
      </c>
      <c r="R108" t="s">
        <v>5680</v>
      </c>
      <c r="S108" t="s">
        <v>3058</v>
      </c>
    </row>
    <row r="109" spans="1:19" x14ac:dyDescent="0.35">
      <c r="A109">
        <v>362387</v>
      </c>
      <c r="B109" t="s">
        <v>184</v>
      </c>
      <c r="C109">
        <v>4258</v>
      </c>
      <c r="D109">
        <v>67</v>
      </c>
      <c r="E109" s="68">
        <v>43384</v>
      </c>
      <c r="F109">
        <v>60</v>
      </c>
      <c r="G109">
        <v>60</v>
      </c>
      <c r="H109">
        <v>0</v>
      </c>
      <c r="I109">
        <v>1</v>
      </c>
      <c r="J109" t="s">
        <v>185</v>
      </c>
      <c r="K109">
        <v>5738760</v>
      </c>
      <c r="N109" s="68">
        <v>42867</v>
      </c>
      <c r="O109" s="68">
        <v>43381</v>
      </c>
      <c r="P109" s="68">
        <v>72686</v>
      </c>
      <c r="Q109" s="68">
        <v>72686</v>
      </c>
      <c r="R109" t="s">
        <v>5981</v>
      </c>
      <c r="S109" t="s">
        <v>5982</v>
      </c>
    </row>
    <row r="110" spans="1:19" x14ac:dyDescent="0.35">
      <c r="A110">
        <v>2152</v>
      </c>
      <c r="B110" t="s">
        <v>833</v>
      </c>
      <c r="C110">
        <v>4239</v>
      </c>
      <c r="D110">
        <v>26</v>
      </c>
      <c r="E110" s="68">
        <v>43444</v>
      </c>
      <c r="F110">
        <v>60</v>
      </c>
      <c r="G110">
        <v>60</v>
      </c>
      <c r="H110">
        <v>0</v>
      </c>
      <c r="I110">
        <v>1</v>
      </c>
      <c r="J110" t="s">
        <v>412</v>
      </c>
      <c r="K110">
        <v>9429</v>
      </c>
      <c r="N110" s="68">
        <v>72686</v>
      </c>
      <c r="O110" s="68">
        <v>43444</v>
      </c>
      <c r="P110" s="68">
        <v>72686</v>
      </c>
      <c r="Q110" s="68">
        <v>72686</v>
      </c>
      <c r="R110" t="s">
        <v>5099</v>
      </c>
      <c r="S110" t="s">
        <v>3058</v>
      </c>
    </row>
    <row r="111" spans="1:19" x14ac:dyDescent="0.35">
      <c r="A111">
        <v>265079</v>
      </c>
      <c r="B111" t="s">
        <v>182</v>
      </c>
      <c r="C111">
        <v>4026</v>
      </c>
      <c r="D111">
        <v>121</v>
      </c>
      <c r="E111" s="68">
        <v>43398</v>
      </c>
      <c r="F111">
        <v>3</v>
      </c>
      <c r="G111">
        <v>60</v>
      </c>
      <c r="H111">
        <v>0</v>
      </c>
      <c r="I111">
        <v>1</v>
      </c>
      <c r="J111" t="s">
        <v>183</v>
      </c>
      <c r="K111">
        <v>4877927</v>
      </c>
      <c r="N111" s="68">
        <v>43098</v>
      </c>
      <c r="O111" s="68">
        <v>43393</v>
      </c>
      <c r="P111" s="68">
        <v>72686</v>
      </c>
      <c r="Q111" s="68">
        <v>72686</v>
      </c>
      <c r="R111" t="s">
        <v>5768</v>
      </c>
      <c r="S111" t="s">
        <v>5769</v>
      </c>
    </row>
    <row r="112" spans="1:19" x14ac:dyDescent="0.35">
      <c r="A112">
        <v>556</v>
      </c>
      <c r="B112" t="s">
        <v>155</v>
      </c>
      <c r="C112">
        <v>3811</v>
      </c>
      <c r="D112">
        <v>534</v>
      </c>
      <c r="E112" s="68">
        <v>40840</v>
      </c>
      <c r="F112">
        <v>2</v>
      </c>
      <c r="G112">
        <v>16</v>
      </c>
      <c r="H112">
        <v>0</v>
      </c>
      <c r="I112">
        <v>1</v>
      </c>
      <c r="J112" t="s">
        <v>156</v>
      </c>
      <c r="K112">
        <v>631</v>
      </c>
      <c r="N112" s="68">
        <v>72686</v>
      </c>
      <c r="O112" s="68">
        <v>72686</v>
      </c>
      <c r="P112" s="68">
        <v>72686</v>
      </c>
      <c r="Q112" s="68">
        <v>72686</v>
      </c>
      <c r="R112" t="s">
        <v>4984</v>
      </c>
      <c r="S112" t="s">
        <v>3058</v>
      </c>
    </row>
    <row r="113" spans="1:19" x14ac:dyDescent="0.35">
      <c r="A113">
        <v>326741</v>
      </c>
      <c r="B113" t="s">
        <v>164</v>
      </c>
      <c r="C113">
        <v>3786</v>
      </c>
      <c r="D113">
        <v>295</v>
      </c>
      <c r="E113" s="68">
        <v>41609</v>
      </c>
      <c r="F113">
        <v>22</v>
      </c>
      <c r="G113">
        <v>31</v>
      </c>
      <c r="H113">
        <v>0</v>
      </c>
      <c r="I113">
        <v>1</v>
      </c>
      <c r="J113" t="s">
        <v>165</v>
      </c>
      <c r="K113">
        <v>5800277</v>
      </c>
      <c r="N113" s="68">
        <v>72686</v>
      </c>
      <c r="O113" s="68">
        <v>72686</v>
      </c>
      <c r="P113" s="68">
        <v>72686</v>
      </c>
      <c r="Q113" s="68">
        <v>72686</v>
      </c>
      <c r="R113" t="s">
        <v>5877</v>
      </c>
      <c r="S113" t="s">
        <v>3058</v>
      </c>
    </row>
    <row r="114" spans="1:19" x14ac:dyDescent="0.35">
      <c r="A114">
        <v>505906</v>
      </c>
      <c r="B114" t="s">
        <v>199</v>
      </c>
      <c r="C114">
        <v>3693</v>
      </c>
      <c r="D114">
        <v>116</v>
      </c>
      <c r="E114" s="68">
        <v>43671</v>
      </c>
      <c r="F114">
        <v>68</v>
      </c>
      <c r="G114">
        <v>100</v>
      </c>
      <c r="H114">
        <v>1</v>
      </c>
      <c r="I114">
        <v>2</v>
      </c>
      <c r="J114" t="s">
        <v>2281</v>
      </c>
      <c r="K114">
        <v>5484460</v>
      </c>
      <c r="L114">
        <v>165138</v>
      </c>
      <c r="N114" s="68">
        <v>41796</v>
      </c>
      <c r="O114" s="68">
        <v>41796</v>
      </c>
      <c r="P114" s="68">
        <v>72686</v>
      </c>
      <c r="Q114" s="68">
        <v>43669</v>
      </c>
      <c r="R114" t="s">
        <v>6320</v>
      </c>
      <c r="S114" t="s">
        <v>3058</v>
      </c>
    </row>
    <row r="115" spans="1:19" x14ac:dyDescent="0.35">
      <c r="A115">
        <v>479809</v>
      </c>
      <c r="B115" t="s">
        <v>200</v>
      </c>
      <c r="C115">
        <v>3667</v>
      </c>
      <c r="D115">
        <v>199</v>
      </c>
      <c r="E115" s="68">
        <v>43445</v>
      </c>
      <c r="F115">
        <v>60</v>
      </c>
      <c r="G115">
        <v>60</v>
      </c>
      <c r="H115">
        <v>0</v>
      </c>
      <c r="I115">
        <v>1</v>
      </c>
      <c r="J115" t="s">
        <v>201</v>
      </c>
      <c r="K115">
        <v>10470256</v>
      </c>
      <c r="N115" s="68">
        <v>42873</v>
      </c>
      <c r="O115" s="68">
        <v>43445</v>
      </c>
      <c r="P115" s="68">
        <v>72686</v>
      </c>
      <c r="Q115" s="68">
        <v>72686</v>
      </c>
      <c r="R115" t="s">
        <v>6266</v>
      </c>
      <c r="S115" t="s">
        <v>3058</v>
      </c>
    </row>
    <row r="116" spans="1:19" x14ac:dyDescent="0.35">
      <c r="A116">
        <v>349218</v>
      </c>
      <c r="B116" t="s">
        <v>176</v>
      </c>
      <c r="C116">
        <v>3657</v>
      </c>
      <c r="D116">
        <v>59</v>
      </c>
      <c r="E116" s="68">
        <v>43395</v>
      </c>
      <c r="F116">
        <v>60</v>
      </c>
      <c r="G116">
        <v>60</v>
      </c>
      <c r="H116">
        <v>0</v>
      </c>
      <c r="I116">
        <v>1</v>
      </c>
      <c r="J116" t="s">
        <v>177</v>
      </c>
      <c r="K116">
        <v>5969551</v>
      </c>
      <c r="N116" s="68">
        <v>72686</v>
      </c>
      <c r="O116" s="68">
        <v>43394</v>
      </c>
      <c r="P116" s="68">
        <v>72686</v>
      </c>
      <c r="Q116" s="68">
        <v>72686</v>
      </c>
      <c r="R116" t="s">
        <v>5947</v>
      </c>
      <c r="S116" t="s">
        <v>3058</v>
      </c>
    </row>
    <row r="117" spans="1:19" x14ac:dyDescent="0.35">
      <c r="A117">
        <v>12514</v>
      </c>
      <c r="B117" t="s">
        <v>180</v>
      </c>
      <c r="C117">
        <v>3647</v>
      </c>
      <c r="D117">
        <v>105</v>
      </c>
      <c r="E117" s="68">
        <v>43283</v>
      </c>
      <c r="F117">
        <v>57</v>
      </c>
      <c r="G117">
        <v>64</v>
      </c>
      <c r="H117">
        <v>0</v>
      </c>
      <c r="I117">
        <v>1</v>
      </c>
      <c r="J117" t="s">
        <v>181</v>
      </c>
      <c r="K117">
        <v>35213</v>
      </c>
      <c r="N117" s="68">
        <v>42268</v>
      </c>
      <c r="O117" s="68">
        <v>43281</v>
      </c>
      <c r="P117" s="68">
        <v>43281</v>
      </c>
      <c r="Q117" s="68">
        <v>72686</v>
      </c>
      <c r="R117" t="s">
        <v>5516</v>
      </c>
      <c r="S117" t="s">
        <v>5517</v>
      </c>
    </row>
    <row r="118" spans="1:19" x14ac:dyDescent="0.35">
      <c r="A118">
        <v>747286</v>
      </c>
      <c r="B118" t="s">
        <v>193</v>
      </c>
      <c r="C118">
        <v>3603</v>
      </c>
      <c r="D118">
        <v>139</v>
      </c>
      <c r="E118" s="68">
        <v>43715</v>
      </c>
      <c r="F118">
        <v>68</v>
      </c>
      <c r="G118">
        <v>100</v>
      </c>
      <c r="H118">
        <v>1</v>
      </c>
      <c r="I118">
        <v>1</v>
      </c>
      <c r="J118" t="s">
        <v>194</v>
      </c>
      <c r="K118">
        <v>12619543</v>
      </c>
      <c r="N118" s="68">
        <v>42864</v>
      </c>
      <c r="O118" s="68">
        <v>43220</v>
      </c>
      <c r="P118" s="68">
        <v>43423</v>
      </c>
      <c r="Q118" s="68">
        <v>43714</v>
      </c>
      <c r="R118" t="s">
        <v>6588</v>
      </c>
      <c r="S118" t="s">
        <v>6589</v>
      </c>
    </row>
    <row r="119" spans="1:19" x14ac:dyDescent="0.35">
      <c r="A119">
        <v>324989</v>
      </c>
      <c r="B119" t="s">
        <v>178</v>
      </c>
      <c r="C119">
        <v>3553</v>
      </c>
      <c r="D119">
        <v>67</v>
      </c>
      <c r="E119" s="68">
        <v>43240</v>
      </c>
      <c r="F119">
        <v>60</v>
      </c>
      <c r="G119">
        <v>64</v>
      </c>
      <c r="H119">
        <v>0</v>
      </c>
      <c r="I119">
        <v>1</v>
      </c>
      <c r="J119" t="s">
        <v>179</v>
      </c>
      <c r="K119">
        <v>5498792</v>
      </c>
      <c r="N119" s="68">
        <v>42831</v>
      </c>
      <c r="O119" s="68">
        <v>43240</v>
      </c>
      <c r="P119" s="68">
        <v>43240</v>
      </c>
      <c r="Q119" s="68">
        <v>72686</v>
      </c>
      <c r="R119" t="s">
        <v>5868</v>
      </c>
      <c r="S119" t="s">
        <v>5869</v>
      </c>
    </row>
    <row r="120" spans="1:19" x14ac:dyDescent="0.35">
      <c r="A120">
        <v>375281</v>
      </c>
      <c r="B120" t="s">
        <v>191</v>
      </c>
      <c r="C120">
        <v>3416</v>
      </c>
      <c r="D120">
        <v>184</v>
      </c>
      <c r="E120" s="68">
        <v>43373</v>
      </c>
      <c r="F120">
        <v>6</v>
      </c>
      <c r="G120">
        <v>60</v>
      </c>
      <c r="H120">
        <v>0</v>
      </c>
      <c r="I120">
        <v>1</v>
      </c>
      <c r="J120" t="s">
        <v>192</v>
      </c>
      <c r="K120">
        <v>6225309</v>
      </c>
      <c r="N120" s="68">
        <v>42913</v>
      </c>
      <c r="O120" s="68">
        <v>43357</v>
      </c>
      <c r="P120" s="68">
        <v>72686</v>
      </c>
      <c r="Q120" s="68">
        <v>72686</v>
      </c>
      <c r="R120" t="s">
        <v>6035</v>
      </c>
      <c r="S120" t="s">
        <v>6036</v>
      </c>
    </row>
    <row r="121" spans="1:19" x14ac:dyDescent="0.35">
      <c r="A121">
        <v>956</v>
      </c>
      <c r="B121" t="s">
        <v>170</v>
      </c>
      <c r="C121">
        <v>3375</v>
      </c>
      <c r="D121">
        <v>219</v>
      </c>
      <c r="E121" s="68">
        <v>41908</v>
      </c>
      <c r="F121">
        <v>5</v>
      </c>
      <c r="G121">
        <v>32</v>
      </c>
      <c r="H121">
        <v>0</v>
      </c>
      <c r="I121">
        <v>1</v>
      </c>
      <c r="J121" t="s">
        <v>171</v>
      </c>
      <c r="K121">
        <v>3643</v>
      </c>
      <c r="N121" s="68">
        <v>72686</v>
      </c>
      <c r="O121" s="68">
        <v>72686</v>
      </c>
      <c r="P121" s="68">
        <v>72686</v>
      </c>
      <c r="Q121" s="68">
        <v>72686</v>
      </c>
      <c r="R121" t="s">
        <v>5031</v>
      </c>
      <c r="S121" t="s">
        <v>3058</v>
      </c>
    </row>
    <row r="122" spans="1:19" x14ac:dyDescent="0.35">
      <c r="A122">
        <v>312205</v>
      </c>
      <c r="B122" t="s">
        <v>212</v>
      </c>
      <c r="C122">
        <v>3332</v>
      </c>
      <c r="D122">
        <v>60</v>
      </c>
      <c r="E122" s="68">
        <v>43384</v>
      </c>
      <c r="F122">
        <v>3</v>
      </c>
      <c r="G122">
        <v>60</v>
      </c>
      <c r="H122">
        <v>0</v>
      </c>
      <c r="I122">
        <v>1</v>
      </c>
      <c r="J122" t="s">
        <v>185</v>
      </c>
      <c r="K122">
        <v>5738760</v>
      </c>
      <c r="N122" s="68">
        <v>40730</v>
      </c>
      <c r="O122" s="68">
        <v>43381</v>
      </c>
      <c r="P122" s="68">
        <v>72686</v>
      </c>
      <c r="Q122" s="68">
        <v>72686</v>
      </c>
      <c r="R122" t="s">
        <v>5835</v>
      </c>
      <c r="S122" t="s">
        <v>5836</v>
      </c>
    </row>
    <row r="123" spans="1:19" x14ac:dyDescent="0.35">
      <c r="A123">
        <v>7026</v>
      </c>
      <c r="B123" t="s">
        <v>409</v>
      </c>
      <c r="C123">
        <v>3286</v>
      </c>
      <c r="D123">
        <v>51</v>
      </c>
      <c r="E123" s="68">
        <v>42465</v>
      </c>
      <c r="F123">
        <v>1.5</v>
      </c>
      <c r="G123">
        <v>60</v>
      </c>
      <c r="H123">
        <v>0</v>
      </c>
      <c r="I123">
        <v>1</v>
      </c>
      <c r="J123" t="s">
        <v>410</v>
      </c>
      <c r="K123">
        <v>131881</v>
      </c>
      <c r="N123" s="68">
        <v>42464</v>
      </c>
      <c r="O123" s="68">
        <v>42464</v>
      </c>
      <c r="P123" s="68">
        <v>72686</v>
      </c>
      <c r="Q123" s="68">
        <v>72686</v>
      </c>
      <c r="R123" t="s">
        <v>5394</v>
      </c>
      <c r="S123" t="s">
        <v>5395</v>
      </c>
    </row>
    <row r="124" spans="1:19" x14ac:dyDescent="0.35">
      <c r="A124">
        <v>7148</v>
      </c>
      <c r="B124" t="s">
        <v>195</v>
      </c>
      <c r="C124">
        <v>3237</v>
      </c>
      <c r="D124">
        <v>119</v>
      </c>
      <c r="E124" s="68">
        <v>42486</v>
      </c>
      <c r="F124">
        <v>1.5</v>
      </c>
      <c r="G124">
        <v>45</v>
      </c>
      <c r="H124">
        <v>0</v>
      </c>
      <c r="I124">
        <v>1</v>
      </c>
      <c r="J124" t="s">
        <v>196</v>
      </c>
      <c r="K124">
        <v>800978</v>
      </c>
      <c r="N124" s="68">
        <v>72686</v>
      </c>
      <c r="O124" s="68">
        <v>72686</v>
      </c>
      <c r="P124" s="68">
        <v>72686</v>
      </c>
      <c r="Q124" s="68">
        <v>72686</v>
      </c>
      <c r="R124" t="s">
        <v>5400</v>
      </c>
      <c r="S124" t="s">
        <v>3058</v>
      </c>
    </row>
    <row r="125" spans="1:19" x14ac:dyDescent="0.35">
      <c r="A125">
        <v>475804</v>
      </c>
      <c r="B125" t="s">
        <v>209</v>
      </c>
      <c r="C125">
        <v>3192</v>
      </c>
      <c r="D125">
        <v>105</v>
      </c>
      <c r="E125" s="68">
        <v>43480</v>
      </c>
      <c r="F125">
        <v>60</v>
      </c>
      <c r="G125">
        <v>60</v>
      </c>
      <c r="H125">
        <v>0</v>
      </c>
      <c r="I125">
        <v>1</v>
      </c>
      <c r="J125" t="s">
        <v>210</v>
      </c>
      <c r="K125">
        <v>10410158</v>
      </c>
      <c r="N125" s="68">
        <v>42380</v>
      </c>
      <c r="O125" s="68">
        <v>43478</v>
      </c>
      <c r="P125" s="68">
        <v>72686</v>
      </c>
      <c r="Q125" s="68">
        <v>72686</v>
      </c>
      <c r="R125" t="s">
        <v>6254</v>
      </c>
      <c r="S125" t="s">
        <v>3058</v>
      </c>
    </row>
    <row r="126" spans="1:19" x14ac:dyDescent="0.35">
      <c r="A126">
        <v>742199</v>
      </c>
      <c r="B126" t="s">
        <v>215</v>
      </c>
      <c r="C126">
        <v>3126</v>
      </c>
      <c r="D126">
        <v>124</v>
      </c>
      <c r="E126" s="68">
        <v>43707</v>
      </c>
      <c r="F126">
        <v>68</v>
      </c>
      <c r="G126">
        <v>100</v>
      </c>
      <c r="H126">
        <v>1</v>
      </c>
      <c r="I126">
        <v>1</v>
      </c>
      <c r="J126" t="s">
        <v>96</v>
      </c>
      <c r="K126">
        <v>12353367</v>
      </c>
      <c r="N126" s="68">
        <v>43034</v>
      </c>
      <c r="O126" s="68">
        <v>43222</v>
      </c>
      <c r="P126" s="68">
        <v>72686</v>
      </c>
      <c r="Q126" s="68">
        <v>43706</v>
      </c>
      <c r="R126" t="s">
        <v>6579</v>
      </c>
      <c r="S126" t="s">
        <v>3058</v>
      </c>
    </row>
    <row r="127" spans="1:19" x14ac:dyDescent="0.35">
      <c r="A127">
        <v>669617</v>
      </c>
      <c r="B127" t="s">
        <v>213</v>
      </c>
      <c r="C127">
        <v>3077</v>
      </c>
      <c r="D127">
        <v>727</v>
      </c>
      <c r="E127" s="68">
        <v>43446</v>
      </c>
      <c r="F127">
        <v>13</v>
      </c>
      <c r="G127">
        <v>60</v>
      </c>
      <c r="H127">
        <v>0</v>
      </c>
      <c r="I127">
        <v>1</v>
      </c>
      <c r="J127" t="s">
        <v>214</v>
      </c>
      <c r="K127">
        <v>6939280</v>
      </c>
      <c r="N127" s="68">
        <v>42387</v>
      </c>
      <c r="O127" s="68">
        <v>43350</v>
      </c>
      <c r="P127" s="68">
        <v>72686</v>
      </c>
      <c r="Q127" s="68">
        <v>72686</v>
      </c>
      <c r="R127" t="s">
        <v>6492</v>
      </c>
      <c r="S127" t="s">
        <v>3058</v>
      </c>
    </row>
    <row r="128" spans="1:19" x14ac:dyDescent="0.35">
      <c r="A128">
        <v>11727</v>
      </c>
      <c r="B128" t="s">
        <v>205</v>
      </c>
      <c r="C128">
        <v>3010</v>
      </c>
      <c r="D128">
        <v>110</v>
      </c>
      <c r="E128" s="68">
        <v>43458</v>
      </c>
      <c r="F128">
        <v>24</v>
      </c>
      <c r="G128">
        <v>100</v>
      </c>
      <c r="H128">
        <v>0</v>
      </c>
      <c r="I128">
        <v>1</v>
      </c>
      <c r="J128" t="s">
        <v>206</v>
      </c>
      <c r="K128">
        <v>3240010</v>
      </c>
      <c r="N128" s="68">
        <v>40449</v>
      </c>
      <c r="O128" s="68">
        <v>43000</v>
      </c>
      <c r="P128" s="68">
        <v>43000</v>
      </c>
      <c r="Q128" s="68">
        <v>43446</v>
      </c>
      <c r="R128" t="s">
        <v>5496</v>
      </c>
      <c r="S128" t="s">
        <v>5497</v>
      </c>
    </row>
    <row r="129" spans="1:19" x14ac:dyDescent="0.35">
      <c r="A129">
        <v>1898</v>
      </c>
      <c r="B129" t="s">
        <v>411</v>
      </c>
      <c r="C129">
        <v>3001</v>
      </c>
      <c r="D129">
        <v>44</v>
      </c>
      <c r="E129" s="68">
        <v>43709</v>
      </c>
      <c r="F129">
        <v>68</v>
      </c>
      <c r="G129">
        <v>100</v>
      </c>
      <c r="H129">
        <v>1</v>
      </c>
      <c r="I129">
        <v>1</v>
      </c>
      <c r="J129" t="s">
        <v>412</v>
      </c>
      <c r="K129">
        <v>9429</v>
      </c>
      <c r="N129" s="68">
        <v>41192</v>
      </c>
      <c r="O129" s="68">
        <v>41192</v>
      </c>
      <c r="P129" s="68">
        <v>72686</v>
      </c>
      <c r="Q129" s="68">
        <v>43709</v>
      </c>
      <c r="R129" t="s">
        <v>5080</v>
      </c>
      <c r="S129" t="s">
        <v>3058</v>
      </c>
    </row>
    <row r="130" spans="1:19" x14ac:dyDescent="0.35">
      <c r="A130">
        <v>14467</v>
      </c>
      <c r="B130" t="s">
        <v>834</v>
      </c>
      <c r="C130">
        <v>2922</v>
      </c>
      <c r="D130">
        <v>35</v>
      </c>
      <c r="E130" s="68">
        <v>43642</v>
      </c>
      <c r="F130">
        <v>60</v>
      </c>
      <c r="G130">
        <v>60</v>
      </c>
      <c r="H130">
        <v>0</v>
      </c>
      <c r="I130">
        <v>1</v>
      </c>
      <c r="J130" t="s">
        <v>835</v>
      </c>
      <c r="K130">
        <v>4058733</v>
      </c>
      <c r="N130" s="68">
        <v>72686</v>
      </c>
      <c r="O130" s="68">
        <v>43385</v>
      </c>
      <c r="P130" s="68">
        <v>72686</v>
      </c>
      <c r="Q130" s="68">
        <v>72686</v>
      </c>
      <c r="R130" t="s">
        <v>5548</v>
      </c>
      <c r="S130" t="s">
        <v>5549</v>
      </c>
    </row>
    <row r="131" spans="1:19" x14ac:dyDescent="0.35">
      <c r="A131">
        <v>2273</v>
      </c>
      <c r="B131" t="s">
        <v>207</v>
      </c>
      <c r="C131">
        <v>2916</v>
      </c>
      <c r="D131">
        <v>58</v>
      </c>
      <c r="E131" s="68">
        <v>43444</v>
      </c>
      <c r="F131">
        <v>1</v>
      </c>
      <c r="G131">
        <v>60</v>
      </c>
      <c r="H131">
        <v>0</v>
      </c>
      <c r="I131">
        <v>1</v>
      </c>
      <c r="J131" t="s">
        <v>208</v>
      </c>
      <c r="K131">
        <v>9572</v>
      </c>
      <c r="N131" s="68">
        <v>42012</v>
      </c>
      <c r="O131" s="68">
        <v>43441</v>
      </c>
      <c r="P131" s="68">
        <v>72686</v>
      </c>
      <c r="Q131" s="68">
        <v>72686</v>
      </c>
      <c r="R131" t="s">
        <v>5110</v>
      </c>
      <c r="S131" t="s">
        <v>3058</v>
      </c>
    </row>
    <row r="132" spans="1:19" x14ac:dyDescent="0.35">
      <c r="A132">
        <v>5731</v>
      </c>
      <c r="B132" t="s">
        <v>836</v>
      </c>
      <c r="C132">
        <v>2880</v>
      </c>
      <c r="D132">
        <v>29</v>
      </c>
      <c r="E132" s="68">
        <v>43328</v>
      </c>
      <c r="F132">
        <v>1.5</v>
      </c>
      <c r="G132">
        <v>60</v>
      </c>
      <c r="H132">
        <v>0</v>
      </c>
      <c r="I132">
        <v>1</v>
      </c>
      <c r="J132" t="s">
        <v>837</v>
      </c>
      <c r="K132">
        <v>228402</v>
      </c>
      <c r="N132" s="68">
        <v>43327</v>
      </c>
      <c r="O132" s="68">
        <v>43327</v>
      </c>
      <c r="P132" s="68">
        <v>72686</v>
      </c>
      <c r="Q132" s="68">
        <v>72686</v>
      </c>
      <c r="R132" t="s">
        <v>5342</v>
      </c>
      <c r="S132" t="s">
        <v>3058</v>
      </c>
    </row>
    <row r="133" spans="1:19" x14ac:dyDescent="0.35">
      <c r="A133">
        <v>2561</v>
      </c>
      <c r="B133" t="s">
        <v>413</v>
      </c>
      <c r="C133">
        <v>2835</v>
      </c>
      <c r="D133">
        <v>53</v>
      </c>
      <c r="E133" s="68">
        <v>43510</v>
      </c>
      <c r="F133">
        <v>5</v>
      </c>
      <c r="G133">
        <v>100</v>
      </c>
      <c r="H133">
        <v>1</v>
      </c>
      <c r="I133">
        <v>1</v>
      </c>
      <c r="J133" t="s">
        <v>40</v>
      </c>
      <c r="K133">
        <v>16512</v>
      </c>
      <c r="N133" s="68">
        <v>42848</v>
      </c>
      <c r="O133" s="68">
        <v>43217</v>
      </c>
      <c r="P133" s="68">
        <v>43217</v>
      </c>
      <c r="Q133" s="68">
        <v>43510</v>
      </c>
      <c r="R133" t="s">
        <v>5140</v>
      </c>
      <c r="S133" t="s">
        <v>5137</v>
      </c>
    </row>
    <row r="134" spans="1:19" x14ac:dyDescent="0.35">
      <c r="A134">
        <v>377160</v>
      </c>
      <c r="B134" t="s">
        <v>224</v>
      </c>
      <c r="C134">
        <v>2772</v>
      </c>
      <c r="D134">
        <v>95</v>
      </c>
      <c r="E134" s="68">
        <v>43607</v>
      </c>
      <c r="F134">
        <v>68</v>
      </c>
      <c r="G134">
        <v>100</v>
      </c>
      <c r="H134">
        <v>1</v>
      </c>
      <c r="I134">
        <v>1</v>
      </c>
      <c r="J134" t="s">
        <v>30</v>
      </c>
      <c r="K134">
        <v>5389259</v>
      </c>
      <c r="N134" s="68">
        <v>41067</v>
      </c>
      <c r="O134" s="68">
        <v>41067</v>
      </c>
      <c r="P134" s="68">
        <v>43555</v>
      </c>
      <c r="Q134" s="68">
        <v>43555</v>
      </c>
      <c r="R134" t="s">
        <v>6045</v>
      </c>
      <c r="S134" t="s">
        <v>3058</v>
      </c>
    </row>
    <row r="135" spans="1:19" x14ac:dyDescent="0.35">
      <c r="A135">
        <v>161748</v>
      </c>
      <c r="B135" t="s">
        <v>218</v>
      </c>
      <c r="C135">
        <v>2771</v>
      </c>
      <c r="D135">
        <v>88</v>
      </c>
      <c r="E135" s="68">
        <v>43222</v>
      </c>
      <c r="F135">
        <v>3</v>
      </c>
      <c r="G135">
        <v>60</v>
      </c>
      <c r="H135">
        <v>0</v>
      </c>
      <c r="I135">
        <v>1</v>
      </c>
      <c r="J135" t="s">
        <v>219</v>
      </c>
      <c r="K135">
        <v>5322005</v>
      </c>
      <c r="N135" s="68">
        <v>42705</v>
      </c>
      <c r="O135" s="68">
        <v>43222</v>
      </c>
      <c r="P135" s="68">
        <v>72686</v>
      </c>
      <c r="Q135" s="68">
        <v>72686</v>
      </c>
      <c r="R135" t="s">
        <v>5678</v>
      </c>
      <c r="S135" t="s">
        <v>3058</v>
      </c>
    </row>
    <row r="136" spans="1:19" x14ac:dyDescent="0.35">
      <c r="A136">
        <v>418520</v>
      </c>
      <c r="B136" t="s">
        <v>838</v>
      </c>
      <c r="C136">
        <v>2648</v>
      </c>
      <c r="D136">
        <v>32</v>
      </c>
      <c r="E136" s="68">
        <v>43415</v>
      </c>
      <c r="F136">
        <v>13</v>
      </c>
      <c r="G136">
        <v>65</v>
      </c>
      <c r="H136">
        <v>0</v>
      </c>
      <c r="I136">
        <v>1</v>
      </c>
      <c r="J136" t="s">
        <v>839</v>
      </c>
      <c r="K136">
        <v>6887346</v>
      </c>
      <c r="N136" s="68">
        <v>41404</v>
      </c>
      <c r="O136" s="68">
        <v>41404</v>
      </c>
      <c r="P136" s="68">
        <v>41404</v>
      </c>
      <c r="Q136" s="68">
        <v>72686</v>
      </c>
      <c r="R136" t="s">
        <v>6149</v>
      </c>
      <c r="S136" t="s">
        <v>3058</v>
      </c>
    </row>
    <row r="137" spans="1:19" x14ac:dyDescent="0.35">
      <c r="A137">
        <v>367989</v>
      </c>
      <c r="B137" t="s">
        <v>220</v>
      </c>
      <c r="C137">
        <v>2590</v>
      </c>
      <c r="D137">
        <v>67</v>
      </c>
      <c r="E137" s="68">
        <v>43632</v>
      </c>
      <c r="F137">
        <v>68</v>
      </c>
      <c r="G137">
        <v>100</v>
      </c>
      <c r="H137">
        <v>1</v>
      </c>
      <c r="I137">
        <v>1</v>
      </c>
      <c r="J137" t="s">
        <v>69</v>
      </c>
      <c r="K137">
        <v>5162928</v>
      </c>
      <c r="N137" s="68">
        <v>42233</v>
      </c>
      <c r="O137" s="68">
        <v>43193</v>
      </c>
      <c r="P137" s="68">
        <v>72686</v>
      </c>
      <c r="Q137" s="68">
        <v>43618</v>
      </c>
      <c r="R137" t="s">
        <v>5999</v>
      </c>
      <c r="S137" t="s">
        <v>3058</v>
      </c>
    </row>
    <row r="138" spans="1:19" x14ac:dyDescent="0.35">
      <c r="A138">
        <v>11604</v>
      </c>
      <c r="B138" t="s">
        <v>216</v>
      </c>
      <c r="C138">
        <v>2556</v>
      </c>
      <c r="D138">
        <v>113</v>
      </c>
      <c r="E138" s="68">
        <v>40740</v>
      </c>
      <c r="F138">
        <v>2</v>
      </c>
      <c r="G138">
        <v>31</v>
      </c>
      <c r="H138">
        <v>0</v>
      </c>
      <c r="I138">
        <v>1</v>
      </c>
      <c r="J138" t="s">
        <v>217</v>
      </c>
      <c r="K138">
        <v>2042974</v>
      </c>
      <c r="N138" s="68">
        <v>72686</v>
      </c>
      <c r="O138" s="68">
        <v>72686</v>
      </c>
      <c r="P138" s="68">
        <v>72686</v>
      </c>
      <c r="Q138" s="68">
        <v>72686</v>
      </c>
      <c r="R138" t="s">
        <v>5493</v>
      </c>
      <c r="S138" t="s">
        <v>3058</v>
      </c>
    </row>
    <row r="139" spans="1:19" x14ac:dyDescent="0.35">
      <c r="A139">
        <v>353047</v>
      </c>
      <c r="B139" t="s">
        <v>211</v>
      </c>
      <c r="C139">
        <v>2533</v>
      </c>
      <c r="D139">
        <v>551</v>
      </c>
      <c r="E139" s="68">
        <v>43287</v>
      </c>
      <c r="F139">
        <v>24</v>
      </c>
      <c r="G139">
        <v>58</v>
      </c>
      <c r="H139">
        <v>0</v>
      </c>
      <c r="I139">
        <v>1</v>
      </c>
      <c r="J139" t="s">
        <v>147</v>
      </c>
      <c r="K139">
        <v>5641642</v>
      </c>
      <c r="N139" s="68">
        <v>42657</v>
      </c>
      <c r="O139" s="68">
        <v>72686</v>
      </c>
      <c r="P139" s="68">
        <v>72686</v>
      </c>
      <c r="Q139" s="68">
        <v>72686</v>
      </c>
      <c r="R139" t="s">
        <v>5954</v>
      </c>
      <c r="S139" t="s">
        <v>5955</v>
      </c>
    </row>
    <row r="140" spans="1:19" x14ac:dyDescent="0.35">
      <c r="A140">
        <v>695913</v>
      </c>
      <c r="B140" t="s">
        <v>241</v>
      </c>
      <c r="C140">
        <v>2504</v>
      </c>
      <c r="D140">
        <v>100</v>
      </c>
      <c r="E140" s="68">
        <v>43393</v>
      </c>
      <c r="F140">
        <v>38</v>
      </c>
      <c r="G140">
        <v>60</v>
      </c>
      <c r="H140">
        <v>0</v>
      </c>
      <c r="I140">
        <v>1</v>
      </c>
      <c r="J140" t="s">
        <v>76</v>
      </c>
      <c r="K140">
        <v>182999</v>
      </c>
      <c r="N140" s="68">
        <v>43392</v>
      </c>
      <c r="O140" s="68">
        <v>43392</v>
      </c>
      <c r="P140" s="68">
        <v>72686</v>
      </c>
      <c r="Q140" s="68">
        <v>72686</v>
      </c>
      <c r="R140" t="s">
        <v>6535</v>
      </c>
      <c r="S140" t="s">
        <v>6536</v>
      </c>
    </row>
    <row r="141" spans="1:19" x14ac:dyDescent="0.35">
      <c r="A141">
        <v>4591</v>
      </c>
      <c r="B141" t="s">
        <v>225</v>
      </c>
      <c r="C141">
        <v>2467</v>
      </c>
      <c r="D141">
        <v>113</v>
      </c>
      <c r="E141" s="68">
        <v>43249</v>
      </c>
      <c r="F141">
        <v>45</v>
      </c>
      <c r="G141">
        <v>60</v>
      </c>
      <c r="H141">
        <v>0</v>
      </c>
      <c r="I141">
        <v>1</v>
      </c>
      <c r="J141" t="s">
        <v>226</v>
      </c>
      <c r="K141">
        <v>8577</v>
      </c>
      <c r="N141" s="68">
        <v>43077</v>
      </c>
      <c r="O141" s="68">
        <v>43249</v>
      </c>
      <c r="P141" s="68">
        <v>72686</v>
      </c>
      <c r="Q141" s="68">
        <v>72686</v>
      </c>
      <c r="R141" t="s">
        <v>5272</v>
      </c>
      <c r="S141" t="s">
        <v>5273</v>
      </c>
    </row>
    <row r="142" spans="1:19" x14ac:dyDescent="0.35">
      <c r="A142">
        <v>986300</v>
      </c>
      <c r="B142" t="s">
        <v>840</v>
      </c>
      <c r="C142">
        <v>2442</v>
      </c>
      <c r="D142">
        <v>0</v>
      </c>
      <c r="E142" s="68">
        <v>43367</v>
      </c>
      <c r="F142">
        <v>60</v>
      </c>
      <c r="G142">
        <v>60</v>
      </c>
      <c r="H142">
        <v>0</v>
      </c>
      <c r="I142">
        <v>1</v>
      </c>
      <c r="J142" t="s">
        <v>841</v>
      </c>
      <c r="K142">
        <v>244</v>
      </c>
      <c r="N142" s="68">
        <v>72686</v>
      </c>
      <c r="O142" s="68">
        <v>43366</v>
      </c>
      <c r="P142" s="68">
        <v>72686</v>
      </c>
      <c r="Q142" s="68">
        <v>72686</v>
      </c>
      <c r="R142" t="s">
        <v>6684</v>
      </c>
      <c r="S142" t="s">
        <v>6685</v>
      </c>
    </row>
    <row r="143" spans="1:19" x14ac:dyDescent="0.35">
      <c r="A143">
        <v>368862</v>
      </c>
      <c r="B143" t="s">
        <v>533</v>
      </c>
      <c r="C143">
        <v>2356</v>
      </c>
      <c r="D143">
        <v>77</v>
      </c>
      <c r="E143" s="68">
        <v>43604</v>
      </c>
      <c r="F143">
        <v>60</v>
      </c>
      <c r="G143">
        <v>61</v>
      </c>
      <c r="H143">
        <v>0</v>
      </c>
      <c r="I143">
        <v>1</v>
      </c>
      <c r="J143" t="s">
        <v>279</v>
      </c>
      <c r="K143">
        <v>1660309</v>
      </c>
      <c r="N143" s="68">
        <v>72686</v>
      </c>
      <c r="O143" s="68">
        <v>43446</v>
      </c>
      <c r="P143" s="68">
        <v>43446</v>
      </c>
      <c r="Q143" s="68">
        <v>72686</v>
      </c>
      <c r="R143" t="s">
        <v>6004</v>
      </c>
      <c r="S143" t="s">
        <v>6005</v>
      </c>
    </row>
    <row r="144" spans="1:19" x14ac:dyDescent="0.35">
      <c r="A144">
        <v>310</v>
      </c>
      <c r="B144" t="s">
        <v>223</v>
      </c>
      <c r="C144">
        <v>2306</v>
      </c>
      <c r="D144">
        <v>94</v>
      </c>
      <c r="E144" s="68">
        <v>43240</v>
      </c>
      <c r="F144">
        <v>2</v>
      </c>
      <c r="G144">
        <v>60</v>
      </c>
      <c r="H144">
        <v>0</v>
      </c>
      <c r="I144">
        <v>2</v>
      </c>
      <c r="J144" t="s">
        <v>415</v>
      </c>
      <c r="K144">
        <v>204</v>
      </c>
      <c r="L144">
        <v>9020</v>
      </c>
      <c r="N144" s="68">
        <v>42237</v>
      </c>
      <c r="O144" s="68">
        <v>43239</v>
      </c>
      <c r="P144" s="68">
        <v>72686</v>
      </c>
      <c r="Q144" s="68">
        <v>72686</v>
      </c>
      <c r="R144" t="s">
        <v>4955</v>
      </c>
      <c r="S144" t="s">
        <v>4956</v>
      </c>
    </row>
    <row r="145" spans="1:19" x14ac:dyDescent="0.35">
      <c r="A145">
        <v>70768</v>
      </c>
      <c r="B145" t="s">
        <v>203</v>
      </c>
      <c r="C145">
        <v>2258</v>
      </c>
      <c r="D145">
        <v>260</v>
      </c>
      <c r="E145" s="68">
        <v>40834</v>
      </c>
      <c r="F145">
        <v>3.1</v>
      </c>
      <c r="G145">
        <v>31</v>
      </c>
      <c r="H145">
        <v>0</v>
      </c>
      <c r="I145">
        <v>1</v>
      </c>
      <c r="J145" t="s">
        <v>204</v>
      </c>
      <c r="K145">
        <v>879821</v>
      </c>
      <c r="N145" s="68">
        <v>72686</v>
      </c>
      <c r="O145" s="68">
        <v>72686</v>
      </c>
      <c r="P145" s="68">
        <v>72686</v>
      </c>
      <c r="Q145" s="68">
        <v>72686</v>
      </c>
      <c r="R145" t="s">
        <v>5622</v>
      </c>
      <c r="S145" t="s">
        <v>3058</v>
      </c>
    </row>
    <row r="146" spans="1:19" x14ac:dyDescent="0.35">
      <c r="A146">
        <v>769143</v>
      </c>
      <c r="B146" t="s">
        <v>229</v>
      </c>
      <c r="C146">
        <v>2233</v>
      </c>
      <c r="D146">
        <v>166</v>
      </c>
      <c r="E146" s="68">
        <v>43206</v>
      </c>
      <c r="F146">
        <v>45</v>
      </c>
      <c r="G146">
        <v>60</v>
      </c>
      <c r="H146">
        <v>0</v>
      </c>
      <c r="I146">
        <v>1</v>
      </c>
      <c r="J146" t="s">
        <v>230</v>
      </c>
      <c r="K146">
        <v>12760509</v>
      </c>
      <c r="N146" s="68">
        <v>42847</v>
      </c>
      <c r="O146" s="68">
        <v>43206</v>
      </c>
      <c r="P146" s="68">
        <v>72686</v>
      </c>
      <c r="Q146" s="68">
        <v>72686</v>
      </c>
      <c r="R146" t="s">
        <v>6599</v>
      </c>
      <c r="S146" t="s">
        <v>6600</v>
      </c>
    </row>
    <row r="147" spans="1:19" x14ac:dyDescent="0.35">
      <c r="A147">
        <v>986476</v>
      </c>
      <c r="B147" t="s">
        <v>870</v>
      </c>
      <c r="C147">
        <v>2209</v>
      </c>
      <c r="D147">
        <v>0</v>
      </c>
      <c r="E147" s="68">
        <v>43481</v>
      </c>
      <c r="F147">
        <v>60</v>
      </c>
      <c r="G147">
        <v>60</v>
      </c>
      <c r="H147">
        <v>0</v>
      </c>
      <c r="I147">
        <v>1</v>
      </c>
      <c r="J147" t="s">
        <v>871</v>
      </c>
      <c r="K147">
        <v>14160347</v>
      </c>
      <c r="N147" s="68">
        <v>72686</v>
      </c>
      <c r="O147" s="68">
        <v>43472</v>
      </c>
      <c r="P147" s="68">
        <v>72686</v>
      </c>
      <c r="Q147" s="68">
        <v>72686</v>
      </c>
      <c r="R147" t="s">
        <v>6700</v>
      </c>
      <c r="S147" t="s">
        <v>6701</v>
      </c>
    </row>
    <row r="148" spans="1:19" x14ac:dyDescent="0.35">
      <c r="A148">
        <v>175989</v>
      </c>
      <c r="B148" t="s">
        <v>239</v>
      </c>
      <c r="C148">
        <v>2205</v>
      </c>
      <c r="D148">
        <v>73</v>
      </c>
      <c r="E148" s="68">
        <v>43405</v>
      </c>
      <c r="F148">
        <v>3</v>
      </c>
      <c r="G148">
        <v>60</v>
      </c>
      <c r="H148">
        <v>0</v>
      </c>
      <c r="I148">
        <v>1</v>
      </c>
      <c r="J148" t="s">
        <v>67</v>
      </c>
      <c r="K148">
        <v>5250414</v>
      </c>
      <c r="N148" s="68">
        <v>42646</v>
      </c>
      <c r="O148" s="68">
        <v>43342</v>
      </c>
      <c r="P148" s="68">
        <v>72686</v>
      </c>
      <c r="Q148" s="68">
        <v>72686</v>
      </c>
      <c r="R148" t="s">
        <v>5686</v>
      </c>
      <c r="S148" t="s">
        <v>3058</v>
      </c>
    </row>
    <row r="149" spans="1:19" x14ac:dyDescent="0.35">
      <c r="A149">
        <v>176736</v>
      </c>
      <c r="B149" t="s">
        <v>416</v>
      </c>
      <c r="C149">
        <v>2159</v>
      </c>
      <c r="D149">
        <v>48</v>
      </c>
      <c r="E149" s="68">
        <v>43711</v>
      </c>
      <c r="F149">
        <v>57</v>
      </c>
      <c r="G149">
        <v>60</v>
      </c>
      <c r="H149">
        <v>0</v>
      </c>
      <c r="I149">
        <v>1</v>
      </c>
      <c r="J149" t="s">
        <v>417</v>
      </c>
      <c r="K149">
        <v>5351245</v>
      </c>
      <c r="N149" s="68">
        <v>42285</v>
      </c>
      <c r="O149" s="68">
        <v>42285</v>
      </c>
      <c r="P149" s="68">
        <v>72686</v>
      </c>
      <c r="Q149" s="68">
        <v>72686</v>
      </c>
      <c r="R149" t="s">
        <v>5687</v>
      </c>
      <c r="S149" t="s">
        <v>3058</v>
      </c>
    </row>
    <row r="150" spans="1:19" x14ac:dyDescent="0.35">
      <c r="A150">
        <v>70</v>
      </c>
      <c r="B150" t="s">
        <v>227</v>
      </c>
      <c r="C150">
        <v>2147</v>
      </c>
      <c r="D150">
        <v>77</v>
      </c>
      <c r="E150" s="68">
        <v>39341</v>
      </c>
      <c r="F150">
        <v>1.5</v>
      </c>
      <c r="G150">
        <v>3</v>
      </c>
      <c r="H150">
        <v>0</v>
      </c>
      <c r="I150">
        <v>1</v>
      </c>
      <c r="J150" t="s">
        <v>228</v>
      </c>
      <c r="K150">
        <v>52</v>
      </c>
      <c r="N150" s="68">
        <v>72686</v>
      </c>
      <c r="O150" s="68">
        <v>72686</v>
      </c>
      <c r="P150" s="68">
        <v>72686</v>
      </c>
      <c r="Q150" s="68">
        <v>72686</v>
      </c>
      <c r="R150" t="s">
        <v>4923</v>
      </c>
      <c r="S150" t="s">
        <v>3058</v>
      </c>
    </row>
    <row r="151" spans="1:19" x14ac:dyDescent="0.35">
      <c r="A151">
        <v>287743</v>
      </c>
      <c r="B151" t="s">
        <v>418</v>
      </c>
      <c r="C151">
        <v>2140</v>
      </c>
      <c r="D151">
        <v>47</v>
      </c>
      <c r="E151" s="68">
        <v>43559</v>
      </c>
      <c r="F151">
        <v>3</v>
      </c>
      <c r="G151">
        <v>60</v>
      </c>
      <c r="H151">
        <v>0</v>
      </c>
      <c r="I151">
        <v>1</v>
      </c>
      <c r="J151" t="s">
        <v>419</v>
      </c>
      <c r="K151">
        <v>1226917</v>
      </c>
      <c r="N151" s="68">
        <v>43332</v>
      </c>
      <c r="O151" s="68">
        <v>43332</v>
      </c>
      <c r="P151" s="68">
        <v>72686</v>
      </c>
      <c r="Q151" s="68">
        <v>72686</v>
      </c>
      <c r="R151" t="s">
        <v>5805</v>
      </c>
      <c r="S151" t="s">
        <v>5806</v>
      </c>
    </row>
    <row r="152" spans="1:19" x14ac:dyDescent="0.35">
      <c r="A152">
        <v>354877</v>
      </c>
      <c r="B152" t="s">
        <v>844</v>
      </c>
      <c r="C152">
        <v>2091</v>
      </c>
      <c r="D152">
        <v>28</v>
      </c>
      <c r="E152" s="68">
        <v>43391</v>
      </c>
      <c r="F152">
        <v>5</v>
      </c>
      <c r="G152">
        <v>60</v>
      </c>
      <c r="H152">
        <v>0</v>
      </c>
      <c r="I152">
        <v>1</v>
      </c>
      <c r="J152" t="s">
        <v>120</v>
      </c>
      <c r="K152">
        <v>6014727</v>
      </c>
      <c r="N152" s="68">
        <v>43390</v>
      </c>
      <c r="O152" s="68">
        <v>43390</v>
      </c>
      <c r="P152" s="68">
        <v>72686</v>
      </c>
      <c r="Q152" s="68">
        <v>72686</v>
      </c>
      <c r="R152" t="s">
        <v>5959</v>
      </c>
      <c r="S152" t="s">
        <v>3058</v>
      </c>
    </row>
    <row r="153" spans="1:19" x14ac:dyDescent="0.35">
      <c r="A153">
        <v>11646</v>
      </c>
      <c r="B153" t="s">
        <v>6844</v>
      </c>
      <c r="C153">
        <v>2081</v>
      </c>
      <c r="D153">
        <v>66</v>
      </c>
      <c r="E153" s="68">
        <v>43274</v>
      </c>
      <c r="F153">
        <v>68</v>
      </c>
      <c r="G153">
        <v>100</v>
      </c>
      <c r="H153">
        <v>1</v>
      </c>
      <c r="I153">
        <v>1</v>
      </c>
      <c r="J153" t="s">
        <v>81</v>
      </c>
      <c r="K153">
        <v>1680847</v>
      </c>
      <c r="N153" s="68">
        <v>40750</v>
      </c>
      <c r="O153" s="68">
        <v>43274</v>
      </c>
      <c r="P153" s="68">
        <v>72686</v>
      </c>
      <c r="Q153" s="68">
        <v>43723</v>
      </c>
      <c r="R153" t="s">
        <v>5495</v>
      </c>
      <c r="S153" t="s">
        <v>6765</v>
      </c>
    </row>
    <row r="154" spans="1:19" x14ac:dyDescent="0.35">
      <c r="A154">
        <v>405960</v>
      </c>
      <c r="B154" t="s">
        <v>242</v>
      </c>
      <c r="C154">
        <v>2063</v>
      </c>
      <c r="D154">
        <v>85</v>
      </c>
      <c r="E154" s="68">
        <v>43465</v>
      </c>
      <c r="F154">
        <v>59</v>
      </c>
      <c r="G154">
        <v>60</v>
      </c>
      <c r="H154">
        <v>0</v>
      </c>
      <c r="I154">
        <v>1</v>
      </c>
      <c r="J154" t="s">
        <v>243</v>
      </c>
      <c r="K154">
        <v>6389921</v>
      </c>
      <c r="N154" s="68">
        <v>42759</v>
      </c>
      <c r="O154" s="68">
        <v>43221</v>
      </c>
      <c r="P154" s="68">
        <v>72686</v>
      </c>
      <c r="Q154" s="68">
        <v>72686</v>
      </c>
      <c r="R154" t="s">
        <v>6112</v>
      </c>
      <c r="S154" t="s">
        <v>3058</v>
      </c>
    </row>
    <row r="155" spans="1:19" x14ac:dyDescent="0.35">
      <c r="A155">
        <v>2874</v>
      </c>
      <c r="B155" t="s">
        <v>846</v>
      </c>
      <c r="C155">
        <v>2062</v>
      </c>
      <c r="D155">
        <v>35</v>
      </c>
      <c r="E155" s="68">
        <v>43415</v>
      </c>
      <c r="F155">
        <v>3</v>
      </c>
      <c r="G155">
        <v>60</v>
      </c>
      <c r="H155">
        <v>0</v>
      </c>
      <c r="I155">
        <v>1</v>
      </c>
      <c r="J155" t="s">
        <v>847</v>
      </c>
      <c r="K155">
        <v>28603</v>
      </c>
      <c r="N155" s="68">
        <v>43410</v>
      </c>
      <c r="O155" s="68">
        <v>43410</v>
      </c>
      <c r="P155" s="68">
        <v>72686</v>
      </c>
      <c r="Q155" s="68">
        <v>72686</v>
      </c>
      <c r="R155" t="s">
        <v>5162</v>
      </c>
      <c r="S155" t="s">
        <v>3058</v>
      </c>
    </row>
    <row r="156" spans="1:19" x14ac:dyDescent="0.35">
      <c r="A156">
        <v>220</v>
      </c>
      <c r="B156" t="s">
        <v>233</v>
      </c>
      <c r="C156">
        <v>2004</v>
      </c>
      <c r="D156">
        <v>5714</v>
      </c>
      <c r="E156" s="68">
        <v>42705</v>
      </c>
      <c r="F156">
        <v>14</v>
      </c>
      <c r="G156">
        <v>52</v>
      </c>
      <c r="H156">
        <v>0</v>
      </c>
      <c r="I156">
        <v>1</v>
      </c>
      <c r="J156" t="s">
        <v>234</v>
      </c>
      <c r="K156">
        <v>143</v>
      </c>
      <c r="N156" s="68">
        <v>42445</v>
      </c>
      <c r="O156" s="68">
        <v>72686</v>
      </c>
      <c r="P156" s="68">
        <v>72686</v>
      </c>
      <c r="Q156" s="68">
        <v>72686</v>
      </c>
      <c r="R156" t="s">
        <v>4945</v>
      </c>
      <c r="S156" t="s">
        <v>4946</v>
      </c>
    </row>
    <row r="157" spans="1:19" x14ac:dyDescent="0.35">
      <c r="A157">
        <v>454238</v>
      </c>
      <c r="B157" t="s">
        <v>496</v>
      </c>
      <c r="C157">
        <v>1989</v>
      </c>
      <c r="D157">
        <v>48</v>
      </c>
      <c r="E157" s="68">
        <v>43496</v>
      </c>
      <c r="F157">
        <v>3</v>
      </c>
      <c r="G157">
        <v>100</v>
      </c>
      <c r="H157">
        <v>0</v>
      </c>
      <c r="I157">
        <v>1</v>
      </c>
      <c r="J157" t="s">
        <v>2246</v>
      </c>
      <c r="K157">
        <v>10138368</v>
      </c>
      <c r="N157" s="68">
        <v>43495</v>
      </c>
      <c r="O157" s="68">
        <v>43495</v>
      </c>
      <c r="P157" s="68">
        <v>43495</v>
      </c>
      <c r="Q157" s="68">
        <v>43495</v>
      </c>
      <c r="R157" t="s">
        <v>6207</v>
      </c>
      <c r="S157" t="s">
        <v>6208</v>
      </c>
    </row>
    <row r="158" spans="1:19" x14ac:dyDescent="0.35">
      <c r="A158">
        <v>358688</v>
      </c>
      <c r="B158" t="s">
        <v>237</v>
      </c>
      <c r="C158">
        <v>1978</v>
      </c>
      <c r="D158">
        <v>79</v>
      </c>
      <c r="E158" s="68">
        <v>43436</v>
      </c>
      <c r="F158">
        <v>60</v>
      </c>
      <c r="G158">
        <v>60</v>
      </c>
      <c r="H158">
        <v>0</v>
      </c>
      <c r="I158">
        <v>1</v>
      </c>
      <c r="J158" t="s">
        <v>238</v>
      </c>
      <c r="K158">
        <v>6058007</v>
      </c>
      <c r="N158" s="68">
        <v>42482</v>
      </c>
      <c r="O158" s="68">
        <v>43432</v>
      </c>
      <c r="P158" s="68">
        <v>72686</v>
      </c>
      <c r="Q158" s="68">
        <v>72686</v>
      </c>
      <c r="R158" t="s">
        <v>5976</v>
      </c>
      <c r="S158" t="s">
        <v>3058</v>
      </c>
    </row>
    <row r="159" spans="1:19" x14ac:dyDescent="0.35">
      <c r="A159">
        <v>258</v>
      </c>
      <c r="B159" t="s">
        <v>221</v>
      </c>
      <c r="C159">
        <v>1961</v>
      </c>
      <c r="D159">
        <v>72</v>
      </c>
      <c r="E159" s="68">
        <v>40753</v>
      </c>
      <c r="F159">
        <v>1</v>
      </c>
      <c r="G159">
        <v>23</v>
      </c>
      <c r="H159">
        <v>0</v>
      </c>
      <c r="I159">
        <v>2</v>
      </c>
      <c r="J159" t="s">
        <v>414</v>
      </c>
      <c r="K159">
        <v>67</v>
      </c>
      <c r="L159">
        <v>408</v>
      </c>
      <c r="N159" s="68">
        <v>72686</v>
      </c>
      <c r="O159" s="68">
        <v>72686</v>
      </c>
      <c r="P159" s="68">
        <v>72686</v>
      </c>
      <c r="Q159" s="68">
        <v>72686</v>
      </c>
      <c r="R159" t="s">
        <v>4950</v>
      </c>
      <c r="S159" t="s">
        <v>3058</v>
      </c>
    </row>
    <row r="160" spans="1:19" x14ac:dyDescent="0.35">
      <c r="A160">
        <v>9210</v>
      </c>
      <c r="B160" t="s">
        <v>850</v>
      </c>
      <c r="C160">
        <v>1855</v>
      </c>
      <c r="D160">
        <v>35</v>
      </c>
      <c r="E160" s="68">
        <v>43573</v>
      </c>
      <c r="F160">
        <v>60</v>
      </c>
      <c r="G160">
        <v>60</v>
      </c>
      <c r="H160">
        <v>0</v>
      </c>
      <c r="I160">
        <v>1</v>
      </c>
      <c r="J160" t="s">
        <v>851</v>
      </c>
      <c r="K160">
        <v>9480</v>
      </c>
      <c r="N160" s="68">
        <v>43404</v>
      </c>
      <c r="O160" s="68">
        <v>43404</v>
      </c>
      <c r="P160" s="68">
        <v>72686</v>
      </c>
      <c r="Q160" s="68">
        <v>72686</v>
      </c>
      <c r="R160" t="s">
        <v>5438</v>
      </c>
      <c r="S160" t="s">
        <v>5439</v>
      </c>
    </row>
    <row r="161" spans="1:19" x14ac:dyDescent="0.35">
      <c r="A161">
        <v>48585</v>
      </c>
      <c r="B161" t="s">
        <v>231</v>
      </c>
      <c r="C161">
        <v>1842</v>
      </c>
      <c r="D161">
        <v>172</v>
      </c>
      <c r="E161" s="68">
        <v>40294</v>
      </c>
      <c r="F161">
        <v>2</v>
      </c>
      <c r="G161">
        <v>28</v>
      </c>
      <c r="H161">
        <v>0</v>
      </c>
      <c r="I161">
        <v>1</v>
      </c>
      <c r="J161" t="s">
        <v>232</v>
      </c>
      <c r="K161">
        <v>28515</v>
      </c>
      <c r="N161" s="68">
        <v>72686</v>
      </c>
      <c r="O161" s="68">
        <v>72686</v>
      </c>
      <c r="P161" s="68">
        <v>72686</v>
      </c>
      <c r="Q161" s="68">
        <v>72686</v>
      </c>
      <c r="R161" t="s">
        <v>5575</v>
      </c>
      <c r="S161" t="s">
        <v>3058</v>
      </c>
    </row>
    <row r="162" spans="1:19" x14ac:dyDescent="0.35">
      <c r="A162">
        <v>771081</v>
      </c>
      <c r="B162" t="s">
        <v>250</v>
      </c>
      <c r="C162">
        <v>1791</v>
      </c>
      <c r="D162">
        <v>208</v>
      </c>
      <c r="E162" s="68">
        <v>43496</v>
      </c>
      <c r="F162">
        <v>45</v>
      </c>
      <c r="G162">
        <v>60</v>
      </c>
      <c r="H162">
        <v>0</v>
      </c>
      <c r="I162">
        <v>1</v>
      </c>
      <c r="J162" t="s">
        <v>251</v>
      </c>
      <c r="K162">
        <v>12753098</v>
      </c>
      <c r="N162" s="68">
        <v>42868</v>
      </c>
      <c r="O162" s="68">
        <v>43399</v>
      </c>
      <c r="P162" s="68">
        <v>72686</v>
      </c>
      <c r="Q162" s="68">
        <v>72686</v>
      </c>
      <c r="R162" t="s">
        <v>6601</v>
      </c>
      <c r="S162" t="s">
        <v>3058</v>
      </c>
    </row>
    <row r="163" spans="1:19" x14ac:dyDescent="0.35">
      <c r="A163">
        <v>442020</v>
      </c>
      <c r="B163" t="s">
        <v>261</v>
      </c>
      <c r="C163">
        <v>1783</v>
      </c>
      <c r="D163">
        <v>107</v>
      </c>
      <c r="E163" s="68">
        <v>43410</v>
      </c>
      <c r="F163">
        <v>60</v>
      </c>
      <c r="G163">
        <v>63</v>
      </c>
      <c r="H163">
        <v>0</v>
      </c>
      <c r="I163">
        <v>1</v>
      </c>
      <c r="J163" t="s">
        <v>116</v>
      </c>
      <c r="K163">
        <v>2624362</v>
      </c>
      <c r="N163" s="68">
        <v>42889</v>
      </c>
      <c r="O163" s="68">
        <v>43345</v>
      </c>
      <c r="P163" s="68">
        <v>43345</v>
      </c>
      <c r="Q163" s="68">
        <v>72686</v>
      </c>
      <c r="R163" t="s">
        <v>6189</v>
      </c>
      <c r="S163" t="s">
        <v>6190</v>
      </c>
    </row>
    <row r="164" spans="1:19" x14ac:dyDescent="0.35">
      <c r="A164">
        <v>1392</v>
      </c>
      <c r="B164" t="s">
        <v>420</v>
      </c>
      <c r="C164">
        <v>1744</v>
      </c>
      <c r="D164">
        <v>42</v>
      </c>
      <c r="E164" s="68">
        <v>43512</v>
      </c>
      <c r="F164">
        <v>60</v>
      </c>
      <c r="G164">
        <v>60</v>
      </c>
      <c r="H164">
        <v>0</v>
      </c>
      <c r="I164">
        <v>1</v>
      </c>
      <c r="J164" t="s">
        <v>71</v>
      </c>
      <c r="K164">
        <v>7226</v>
      </c>
      <c r="N164" s="68">
        <v>42840</v>
      </c>
      <c r="O164" s="68">
        <v>43337</v>
      </c>
      <c r="P164" s="68">
        <v>72686</v>
      </c>
      <c r="Q164" s="68">
        <v>72686</v>
      </c>
      <c r="R164" t="s">
        <v>5052</v>
      </c>
      <c r="S164" t="s">
        <v>6744</v>
      </c>
    </row>
    <row r="165" spans="1:19" x14ac:dyDescent="0.35">
      <c r="A165">
        <v>170</v>
      </c>
      <c r="B165" t="s">
        <v>252</v>
      </c>
      <c r="C165">
        <v>1735</v>
      </c>
      <c r="D165">
        <v>178</v>
      </c>
      <c r="E165" s="68">
        <v>40134</v>
      </c>
      <c r="F165">
        <v>2</v>
      </c>
      <c r="G165">
        <v>3.1</v>
      </c>
      <c r="H165">
        <v>0</v>
      </c>
      <c r="I165">
        <v>1</v>
      </c>
      <c r="J165" t="s">
        <v>253</v>
      </c>
      <c r="K165">
        <v>102</v>
      </c>
      <c r="N165" s="68">
        <v>72686</v>
      </c>
      <c r="O165" s="68">
        <v>72686</v>
      </c>
      <c r="P165" s="68">
        <v>72686</v>
      </c>
      <c r="Q165" s="68">
        <v>72686</v>
      </c>
      <c r="R165" t="s">
        <v>4939</v>
      </c>
      <c r="S165" t="s">
        <v>3058</v>
      </c>
    </row>
    <row r="166" spans="1:19" x14ac:dyDescent="0.35">
      <c r="A166">
        <v>612</v>
      </c>
      <c r="B166" t="s">
        <v>848</v>
      </c>
      <c r="C166">
        <v>1724</v>
      </c>
      <c r="D166">
        <v>25</v>
      </c>
      <c r="E166" s="68">
        <v>43711</v>
      </c>
      <c r="F166">
        <v>61</v>
      </c>
      <c r="G166">
        <v>100</v>
      </c>
      <c r="H166">
        <v>1</v>
      </c>
      <c r="I166">
        <v>1</v>
      </c>
      <c r="J166" t="s">
        <v>32</v>
      </c>
      <c r="K166">
        <v>912</v>
      </c>
      <c r="N166" s="68">
        <v>43319</v>
      </c>
      <c r="O166" s="68">
        <v>43319</v>
      </c>
      <c r="P166" s="68">
        <v>43690</v>
      </c>
      <c r="Q166" s="68">
        <v>43690</v>
      </c>
      <c r="R166" t="s">
        <v>4992</v>
      </c>
      <c r="S166" t="s">
        <v>3058</v>
      </c>
    </row>
    <row r="167" spans="1:19" x14ac:dyDescent="0.35">
      <c r="A167">
        <v>476761</v>
      </c>
      <c r="B167" t="s">
        <v>516</v>
      </c>
      <c r="C167">
        <v>1707</v>
      </c>
      <c r="D167">
        <v>102</v>
      </c>
      <c r="E167" s="68">
        <v>43458</v>
      </c>
      <c r="F167">
        <v>68</v>
      </c>
      <c r="G167">
        <v>100</v>
      </c>
      <c r="H167">
        <v>1</v>
      </c>
      <c r="I167">
        <v>1</v>
      </c>
      <c r="J167" t="s">
        <v>272</v>
      </c>
      <c r="K167">
        <v>10442109</v>
      </c>
      <c r="N167" s="68">
        <v>43198</v>
      </c>
      <c r="O167" s="68">
        <v>43198</v>
      </c>
      <c r="P167" s="68">
        <v>72686</v>
      </c>
      <c r="Q167" s="68">
        <v>43722</v>
      </c>
      <c r="R167" t="s">
        <v>6257</v>
      </c>
      <c r="S167" t="s">
        <v>6258</v>
      </c>
    </row>
    <row r="168" spans="1:19" x14ac:dyDescent="0.35">
      <c r="A168">
        <v>48583</v>
      </c>
      <c r="B168" t="s">
        <v>256</v>
      </c>
      <c r="C168">
        <v>1682</v>
      </c>
      <c r="D168">
        <v>84</v>
      </c>
      <c r="E168" s="68">
        <v>43481</v>
      </c>
      <c r="F168">
        <v>60</v>
      </c>
      <c r="G168">
        <v>60</v>
      </c>
      <c r="H168">
        <v>0</v>
      </c>
      <c r="I168">
        <v>1</v>
      </c>
      <c r="J168" t="s">
        <v>16</v>
      </c>
      <c r="K168">
        <v>343</v>
      </c>
      <c r="N168" s="68">
        <v>42983</v>
      </c>
      <c r="O168" s="68">
        <v>43452</v>
      </c>
      <c r="P168" s="68">
        <v>72686</v>
      </c>
      <c r="Q168" s="68">
        <v>72686</v>
      </c>
      <c r="R168" t="s">
        <v>5573</v>
      </c>
      <c r="S168" t="s">
        <v>5574</v>
      </c>
    </row>
    <row r="169" spans="1:19" x14ac:dyDescent="0.35">
      <c r="A169">
        <v>986372</v>
      </c>
      <c r="B169" t="s">
        <v>865</v>
      </c>
      <c r="C169">
        <v>1678</v>
      </c>
      <c r="D169">
        <v>0</v>
      </c>
      <c r="E169" s="68">
        <v>43462</v>
      </c>
      <c r="F169">
        <v>68</v>
      </c>
      <c r="G169">
        <v>100</v>
      </c>
      <c r="H169">
        <v>1</v>
      </c>
      <c r="I169">
        <v>1</v>
      </c>
      <c r="J169" t="s">
        <v>866</v>
      </c>
      <c r="K169">
        <v>10573</v>
      </c>
      <c r="N169" s="68">
        <v>43428</v>
      </c>
      <c r="O169" s="68">
        <v>43428</v>
      </c>
      <c r="P169" s="68">
        <v>72686</v>
      </c>
      <c r="Q169" s="68">
        <v>43722</v>
      </c>
      <c r="R169" t="s">
        <v>6694</v>
      </c>
      <c r="S169" t="s">
        <v>6695</v>
      </c>
    </row>
    <row r="170" spans="1:19" x14ac:dyDescent="0.35">
      <c r="A170">
        <v>344828</v>
      </c>
      <c r="B170" t="s">
        <v>235</v>
      </c>
      <c r="C170">
        <v>1676</v>
      </c>
      <c r="D170">
        <v>121</v>
      </c>
      <c r="E170" s="68">
        <v>41313</v>
      </c>
      <c r="F170">
        <v>15</v>
      </c>
      <c r="G170">
        <v>19</v>
      </c>
      <c r="H170">
        <v>0</v>
      </c>
      <c r="I170">
        <v>1</v>
      </c>
      <c r="J170" t="s">
        <v>236</v>
      </c>
      <c r="K170">
        <v>5934551</v>
      </c>
      <c r="N170" s="68">
        <v>72686</v>
      </c>
      <c r="O170" s="68">
        <v>72686</v>
      </c>
      <c r="P170" s="68">
        <v>72686</v>
      </c>
      <c r="Q170" s="68">
        <v>72686</v>
      </c>
      <c r="R170" t="s">
        <v>5929</v>
      </c>
      <c r="S170" t="s">
        <v>3058</v>
      </c>
    </row>
    <row r="171" spans="1:19" x14ac:dyDescent="0.35">
      <c r="A171">
        <v>451482</v>
      </c>
      <c r="B171" t="s">
        <v>254</v>
      </c>
      <c r="C171">
        <v>1624</v>
      </c>
      <c r="D171">
        <v>58</v>
      </c>
      <c r="E171" s="68">
        <v>43199</v>
      </c>
      <c r="F171">
        <v>17</v>
      </c>
      <c r="G171">
        <v>60</v>
      </c>
      <c r="H171">
        <v>0</v>
      </c>
      <c r="I171">
        <v>1</v>
      </c>
      <c r="J171" t="s">
        <v>255</v>
      </c>
      <c r="K171">
        <v>10085838</v>
      </c>
      <c r="N171" s="68">
        <v>43014</v>
      </c>
      <c r="O171" s="68">
        <v>43199</v>
      </c>
      <c r="P171" s="68">
        <v>72686</v>
      </c>
      <c r="Q171" s="68">
        <v>72686</v>
      </c>
      <c r="R171" s="72" t="s">
        <v>6200</v>
      </c>
      <c r="S171" t="s">
        <v>6201</v>
      </c>
    </row>
    <row r="172" spans="1:19" x14ac:dyDescent="0.35">
      <c r="A172">
        <v>300254</v>
      </c>
      <c r="B172" t="s">
        <v>248</v>
      </c>
      <c r="C172">
        <v>1617</v>
      </c>
      <c r="D172">
        <v>384</v>
      </c>
      <c r="E172" s="68">
        <v>40828</v>
      </c>
      <c r="F172">
        <v>3.3</v>
      </c>
      <c r="G172">
        <v>31</v>
      </c>
      <c r="H172">
        <v>0</v>
      </c>
      <c r="I172">
        <v>1</v>
      </c>
      <c r="J172" t="s">
        <v>249</v>
      </c>
      <c r="K172">
        <v>1300653</v>
      </c>
      <c r="N172" s="68">
        <v>72686</v>
      </c>
      <c r="O172" s="68">
        <v>72686</v>
      </c>
      <c r="P172" s="68">
        <v>72686</v>
      </c>
      <c r="Q172" s="68">
        <v>72686</v>
      </c>
      <c r="R172" t="s">
        <v>5814</v>
      </c>
      <c r="S172" t="s">
        <v>3058</v>
      </c>
    </row>
    <row r="173" spans="1:19" x14ac:dyDescent="0.35">
      <c r="A173">
        <v>14417</v>
      </c>
      <c r="B173" t="s">
        <v>421</v>
      </c>
      <c r="C173">
        <v>1611</v>
      </c>
      <c r="D173">
        <v>52</v>
      </c>
      <c r="E173" s="68">
        <v>42535</v>
      </c>
      <c r="F173">
        <v>24</v>
      </c>
      <c r="G173">
        <v>65</v>
      </c>
      <c r="H173">
        <v>0</v>
      </c>
      <c r="I173">
        <v>1</v>
      </c>
      <c r="J173" t="s">
        <v>422</v>
      </c>
      <c r="K173">
        <v>177630</v>
      </c>
      <c r="N173" s="68">
        <v>42535</v>
      </c>
      <c r="O173" s="68">
        <v>42535</v>
      </c>
      <c r="P173" s="68">
        <v>42535</v>
      </c>
      <c r="Q173" s="68">
        <v>72686</v>
      </c>
      <c r="R173" t="s">
        <v>5547</v>
      </c>
      <c r="S173" t="s">
        <v>3058</v>
      </c>
    </row>
    <row r="174" spans="1:19" x14ac:dyDescent="0.35">
      <c r="A174">
        <v>3492</v>
      </c>
      <c r="B174" t="s">
        <v>852</v>
      </c>
      <c r="C174">
        <v>1545</v>
      </c>
      <c r="D174">
        <v>40</v>
      </c>
      <c r="E174" s="68">
        <v>43439</v>
      </c>
      <c r="F174">
        <v>5</v>
      </c>
      <c r="G174">
        <v>64</v>
      </c>
      <c r="H174">
        <v>1</v>
      </c>
      <c r="I174">
        <v>1</v>
      </c>
      <c r="J174" t="s">
        <v>40</v>
      </c>
      <c r="K174">
        <v>16512</v>
      </c>
      <c r="N174" s="68">
        <v>42747</v>
      </c>
      <c r="O174" s="68">
        <v>43217</v>
      </c>
      <c r="P174" s="68">
        <v>43217</v>
      </c>
      <c r="Q174" s="68">
        <v>72686</v>
      </c>
      <c r="R174" t="s">
        <v>5192</v>
      </c>
      <c r="S174" t="s">
        <v>5137</v>
      </c>
    </row>
    <row r="175" spans="1:19" x14ac:dyDescent="0.35">
      <c r="A175">
        <v>269954</v>
      </c>
      <c r="B175" t="s">
        <v>498</v>
      </c>
      <c r="C175">
        <v>1540</v>
      </c>
      <c r="D175">
        <v>60</v>
      </c>
      <c r="E175" s="68">
        <v>43405</v>
      </c>
      <c r="F175">
        <v>3</v>
      </c>
      <c r="G175">
        <v>60</v>
      </c>
      <c r="H175">
        <v>0</v>
      </c>
      <c r="I175">
        <v>1</v>
      </c>
      <c r="J175" t="s">
        <v>263</v>
      </c>
      <c r="K175">
        <v>4172532</v>
      </c>
      <c r="N175" s="68">
        <v>43405</v>
      </c>
      <c r="O175" s="68">
        <v>43405</v>
      </c>
      <c r="P175" s="68">
        <v>72686</v>
      </c>
      <c r="Q175" s="68">
        <v>72686</v>
      </c>
      <c r="R175" t="s">
        <v>5771</v>
      </c>
      <c r="S175" t="s">
        <v>5772</v>
      </c>
    </row>
    <row r="176" spans="1:19" x14ac:dyDescent="0.35">
      <c r="A176">
        <v>596736</v>
      </c>
      <c r="B176" t="s">
        <v>503</v>
      </c>
      <c r="C176">
        <v>1511</v>
      </c>
      <c r="D176">
        <v>60</v>
      </c>
      <c r="E176" s="68">
        <v>43518</v>
      </c>
      <c r="F176">
        <v>60</v>
      </c>
      <c r="G176">
        <v>61</v>
      </c>
      <c r="H176">
        <v>1</v>
      </c>
      <c r="I176">
        <v>2</v>
      </c>
      <c r="J176" t="s">
        <v>504</v>
      </c>
      <c r="K176">
        <v>5484460</v>
      </c>
      <c r="L176">
        <v>14161498</v>
      </c>
      <c r="N176" s="68">
        <v>42737</v>
      </c>
      <c r="O176" s="68">
        <v>43205</v>
      </c>
      <c r="P176" s="68">
        <v>43205</v>
      </c>
      <c r="Q176" s="68">
        <v>43205</v>
      </c>
      <c r="R176" t="s">
        <v>6414</v>
      </c>
      <c r="S176" t="s">
        <v>6415</v>
      </c>
    </row>
    <row r="177" spans="1:19" x14ac:dyDescent="0.35">
      <c r="A177">
        <v>584002</v>
      </c>
      <c r="B177" t="s">
        <v>880</v>
      </c>
      <c r="C177">
        <v>1502</v>
      </c>
      <c r="D177">
        <v>24</v>
      </c>
      <c r="E177" s="68">
        <v>43713</v>
      </c>
      <c r="F177">
        <v>60</v>
      </c>
      <c r="G177">
        <v>100</v>
      </c>
      <c r="H177">
        <v>1</v>
      </c>
      <c r="I177">
        <v>1</v>
      </c>
      <c r="J177" t="s">
        <v>881</v>
      </c>
      <c r="K177">
        <v>10265925</v>
      </c>
      <c r="N177" s="68">
        <v>43324</v>
      </c>
      <c r="O177" s="68">
        <v>43324</v>
      </c>
      <c r="P177" s="68">
        <v>43324</v>
      </c>
      <c r="Q177" s="68">
        <v>43712</v>
      </c>
      <c r="R177" t="s">
        <v>6398</v>
      </c>
      <c r="S177" t="s">
        <v>3058</v>
      </c>
    </row>
    <row r="178" spans="1:19" x14ac:dyDescent="0.35">
      <c r="A178">
        <v>986334</v>
      </c>
      <c r="B178" t="s">
        <v>857</v>
      </c>
      <c r="C178">
        <v>1502</v>
      </c>
      <c r="D178">
        <v>0</v>
      </c>
      <c r="E178" s="68">
        <v>43661</v>
      </c>
      <c r="F178">
        <v>68</v>
      </c>
      <c r="G178">
        <v>100</v>
      </c>
      <c r="H178">
        <v>1</v>
      </c>
      <c r="I178">
        <v>1</v>
      </c>
      <c r="J178" t="s">
        <v>133</v>
      </c>
      <c r="K178">
        <v>4285224</v>
      </c>
      <c r="N178" s="68">
        <v>72686</v>
      </c>
      <c r="O178" s="68">
        <v>43403</v>
      </c>
      <c r="P178" s="68">
        <v>72686</v>
      </c>
      <c r="Q178" s="68">
        <v>43456</v>
      </c>
      <c r="R178" t="s">
        <v>6692</v>
      </c>
      <c r="S178" t="s">
        <v>3058</v>
      </c>
    </row>
    <row r="179" spans="1:19" x14ac:dyDescent="0.35">
      <c r="A179">
        <v>463075</v>
      </c>
      <c r="B179" t="s">
        <v>244</v>
      </c>
      <c r="C179">
        <v>1498</v>
      </c>
      <c r="D179">
        <v>686</v>
      </c>
      <c r="E179" s="68">
        <v>42955</v>
      </c>
      <c r="F179">
        <v>52</v>
      </c>
      <c r="G179">
        <v>56</v>
      </c>
      <c r="H179">
        <v>0</v>
      </c>
      <c r="I179">
        <v>1</v>
      </c>
      <c r="J179" t="s">
        <v>245</v>
      </c>
      <c r="K179">
        <v>6462017</v>
      </c>
      <c r="N179" s="68">
        <v>42780</v>
      </c>
      <c r="O179" s="68">
        <v>72686</v>
      </c>
      <c r="P179" s="68">
        <v>72686</v>
      </c>
      <c r="Q179" s="68">
        <v>72686</v>
      </c>
      <c r="R179" t="s">
        <v>6224</v>
      </c>
      <c r="S179" t="s">
        <v>6225</v>
      </c>
    </row>
    <row r="180" spans="1:19" x14ac:dyDescent="0.35">
      <c r="A180">
        <v>5878</v>
      </c>
      <c r="B180" t="s">
        <v>259</v>
      </c>
      <c r="C180">
        <v>1485</v>
      </c>
      <c r="D180">
        <v>76</v>
      </c>
      <c r="E180" s="68">
        <v>43078</v>
      </c>
      <c r="F180">
        <v>8</v>
      </c>
      <c r="G180">
        <v>60</v>
      </c>
      <c r="H180">
        <v>0</v>
      </c>
      <c r="I180">
        <v>1</v>
      </c>
      <c r="J180" t="s">
        <v>260</v>
      </c>
      <c r="K180">
        <v>61348</v>
      </c>
      <c r="N180" s="68">
        <v>42642</v>
      </c>
      <c r="O180" s="68">
        <v>43078</v>
      </c>
      <c r="P180" s="68">
        <v>72686</v>
      </c>
      <c r="Q180" s="68">
        <v>72686</v>
      </c>
      <c r="R180" t="s">
        <v>5353</v>
      </c>
      <c r="S180" t="s">
        <v>5354</v>
      </c>
    </row>
    <row r="181" spans="1:19" x14ac:dyDescent="0.35">
      <c r="A181">
        <v>442284</v>
      </c>
      <c r="B181" t="s">
        <v>497</v>
      </c>
      <c r="C181">
        <v>1444</v>
      </c>
      <c r="D181">
        <v>63</v>
      </c>
      <c r="E181" s="68">
        <v>43471</v>
      </c>
      <c r="F181">
        <v>60</v>
      </c>
      <c r="G181">
        <v>60</v>
      </c>
      <c r="H181">
        <v>0</v>
      </c>
      <c r="I181">
        <v>1</v>
      </c>
      <c r="J181" t="s">
        <v>71</v>
      </c>
      <c r="K181">
        <v>7226</v>
      </c>
      <c r="N181" s="68">
        <v>42853</v>
      </c>
      <c r="O181" s="68">
        <v>43337</v>
      </c>
      <c r="P181" s="68">
        <v>72686</v>
      </c>
      <c r="Q181" s="68">
        <v>72686</v>
      </c>
      <c r="R181" t="s">
        <v>6191</v>
      </c>
      <c r="S181" t="s">
        <v>6192</v>
      </c>
    </row>
    <row r="182" spans="1:19" x14ac:dyDescent="0.35">
      <c r="A182">
        <v>2299</v>
      </c>
      <c r="B182" t="s">
        <v>505</v>
      </c>
      <c r="C182">
        <v>1440</v>
      </c>
      <c r="D182">
        <v>53</v>
      </c>
      <c r="E182" s="68">
        <v>43680</v>
      </c>
      <c r="F182">
        <v>52</v>
      </c>
      <c r="G182">
        <v>100</v>
      </c>
      <c r="H182">
        <v>1</v>
      </c>
      <c r="I182">
        <v>2</v>
      </c>
      <c r="J182" t="s">
        <v>506</v>
      </c>
      <c r="K182">
        <v>131881</v>
      </c>
      <c r="L182">
        <v>10287</v>
      </c>
      <c r="N182" s="68">
        <v>41529</v>
      </c>
      <c r="O182" s="68">
        <v>41529</v>
      </c>
      <c r="P182" s="68">
        <v>43238</v>
      </c>
      <c r="Q182" s="68">
        <v>43595</v>
      </c>
      <c r="R182" t="s">
        <v>5114</v>
      </c>
      <c r="S182" t="s">
        <v>3058</v>
      </c>
    </row>
    <row r="183" spans="1:19" x14ac:dyDescent="0.35">
      <c r="A183">
        <v>12802</v>
      </c>
      <c r="B183" t="s">
        <v>854</v>
      </c>
      <c r="C183">
        <v>1373</v>
      </c>
      <c r="D183">
        <v>39</v>
      </c>
      <c r="E183" s="68">
        <v>43712</v>
      </c>
      <c r="F183">
        <v>68</v>
      </c>
      <c r="G183">
        <v>100</v>
      </c>
      <c r="H183">
        <v>1</v>
      </c>
      <c r="I183">
        <v>1</v>
      </c>
      <c r="J183" t="s">
        <v>855</v>
      </c>
      <c r="K183">
        <v>165138</v>
      </c>
      <c r="N183" s="68">
        <v>42330</v>
      </c>
      <c r="O183" s="68">
        <v>43114</v>
      </c>
      <c r="P183" s="68">
        <v>43199</v>
      </c>
      <c r="Q183" s="68">
        <v>43500</v>
      </c>
      <c r="R183" t="s">
        <v>5521</v>
      </c>
      <c r="S183" t="s">
        <v>3058</v>
      </c>
    </row>
    <row r="184" spans="1:19" x14ac:dyDescent="0.35">
      <c r="A184">
        <v>67147</v>
      </c>
      <c r="B184" t="s">
        <v>849</v>
      </c>
      <c r="C184">
        <v>1358</v>
      </c>
      <c r="D184">
        <v>34</v>
      </c>
      <c r="E184" s="68">
        <v>41157</v>
      </c>
      <c r="F184">
        <v>3</v>
      </c>
      <c r="G184">
        <v>28</v>
      </c>
      <c r="H184">
        <v>0</v>
      </c>
      <c r="I184">
        <v>1</v>
      </c>
      <c r="J184" t="s">
        <v>319</v>
      </c>
      <c r="K184">
        <v>1891102</v>
      </c>
      <c r="N184" s="68">
        <v>72686</v>
      </c>
      <c r="O184" s="68">
        <v>72686</v>
      </c>
      <c r="P184" s="68">
        <v>72686</v>
      </c>
      <c r="Q184" s="68">
        <v>72686</v>
      </c>
      <c r="R184" t="s">
        <v>5617</v>
      </c>
      <c r="S184" t="s">
        <v>5618</v>
      </c>
    </row>
    <row r="185" spans="1:19" x14ac:dyDescent="0.35">
      <c r="A185">
        <v>728297</v>
      </c>
      <c r="B185" t="s">
        <v>513</v>
      </c>
      <c r="C185">
        <v>1349</v>
      </c>
      <c r="D185">
        <v>192</v>
      </c>
      <c r="E185" s="68">
        <v>43586</v>
      </c>
      <c r="F185">
        <v>52</v>
      </c>
      <c r="G185">
        <v>60</v>
      </c>
      <c r="H185">
        <v>0</v>
      </c>
      <c r="I185">
        <v>1</v>
      </c>
      <c r="J185" t="s">
        <v>271</v>
      </c>
      <c r="K185">
        <v>11505924</v>
      </c>
      <c r="N185" s="68">
        <v>42991</v>
      </c>
      <c r="O185" s="68">
        <v>43384</v>
      </c>
      <c r="P185" s="68">
        <v>72686</v>
      </c>
      <c r="Q185" s="68">
        <v>72686</v>
      </c>
      <c r="R185" t="s">
        <v>6574</v>
      </c>
      <c r="S185" t="s">
        <v>3058</v>
      </c>
    </row>
    <row r="186" spans="1:19" x14ac:dyDescent="0.35">
      <c r="A186">
        <v>811161</v>
      </c>
      <c r="B186" t="s">
        <v>531</v>
      </c>
      <c r="C186">
        <v>1339</v>
      </c>
      <c r="D186">
        <v>64</v>
      </c>
      <c r="E186" s="68">
        <v>43656</v>
      </c>
      <c r="F186">
        <v>9</v>
      </c>
      <c r="G186">
        <v>60</v>
      </c>
      <c r="H186">
        <v>0</v>
      </c>
      <c r="I186">
        <v>1</v>
      </c>
      <c r="J186" t="s">
        <v>278</v>
      </c>
      <c r="K186">
        <v>13002153</v>
      </c>
      <c r="N186" s="68">
        <v>42856</v>
      </c>
      <c r="O186" s="68">
        <v>43392</v>
      </c>
      <c r="P186" s="68">
        <v>72686</v>
      </c>
      <c r="Q186" s="68">
        <v>72686</v>
      </c>
      <c r="R186" t="s">
        <v>6619</v>
      </c>
      <c r="S186" t="s">
        <v>6620</v>
      </c>
    </row>
    <row r="187" spans="1:19" x14ac:dyDescent="0.35">
      <c r="A187">
        <v>407832</v>
      </c>
      <c r="B187" t="s">
        <v>511</v>
      </c>
      <c r="C187">
        <v>1329</v>
      </c>
      <c r="D187">
        <v>51</v>
      </c>
      <c r="E187" s="68">
        <v>41582</v>
      </c>
      <c r="F187">
        <v>15</v>
      </c>
      <c r="G187">
        <v>63</v>
      </c>
      <c r="H187">
        <v>0</v>
      </c>
      <c r="I187">
        <v>1</v>
      </c>
      <c r="J187" t="s">
        <v>429</v>
      </c>
      <c r="K187">
        <v>6662196</v>
      </c>
      <c r="N187" s="68">
        <v>41562</v>
      </c>
      <c r="O187" s="68">
        <v>41562</v>
      </c>
      <c r="P187" s="68">
        <v>41562</v>
      </c>
      <c r="Q187" s="68">
        <v>72686</v>
      </c>
      <c r="R187" t="s">
        <v>6125</v>
      </c>
      <c r="S187" t="s">
        <v>3058</v>
      </c>
    </row>
    <row r="188" spans="1:19" x14ac:dyDescent="0.35">
      <c r="A188">
        <v>800006</v>
      </c>
      <c r="B188" t="s">
        <v>512</v>
      </c>
      <c r="C188">
        <v>1327</v>
      </c>
      <c r="D188">
        <v>128</v>
      </c>
      <c r="E188" s="68">
        <v>43172</v>
      </c>
      <c r="F188">
        <v>45</v>
      </c>
      <c r="G188">
        <v>61</v>
      </c>
      <c r="H188">
        <v>0</v>
      </c>
      <c r="I188">
        <v>1</v>
      </c>
      <c r="J188" t="s">
        <v>110</v>
      </c>
      <c r="K188">
        <v>12921290</v>
      </c>
      <c r="N188" s="68">
        <v>43148</v>
      </c>
      <c r="O188" s="68">
        <v>43172</v>
      </c>
      <c r="P188" s="68">
        <v>43172</v>
      </c>
      <c r="Q188" s="68">
        <v>72686</v>
      </c>
      <c r="R188" t="s">
        <v>6614</v>
      </c>
      <c r="S188" t="s">
        <v>3058</v>
      </c>
    </row>
    <row r="189" spans="1:19" x14ac:dyDescent="0.35">
      <c r="A189">
        <v>139</v>
      </c>
      <c r="B189" t="s">
        <v>257</v>
      </c>
      <c r="C189">
        <v>1326</v>
      </c>
      <c r="D189">
        <v>297</v>
      </c>
      <c r="E189" s="68">
        <v>41421</v>
      </c>
      <c r="F189">
        <v>17</v>
      </c>
      <c r="G189">
        <v>18</v>
      </c>
      <c r="H189">
        <v>0</v>
      </c>
      <c r="I189">
        <v>1</v>
      </c>
      <c r="J189" t="s">
        <v>258</v>
      </c>
      <c r="K189">
        <v>84</v>
      </c>
      <c r="N189" s="68">
        <v>72686</v>
      </c>
      <c r="O189" s="68">
        <v>72686</v>
      </c>
      <c r="P189" s="68">
        <v>72686</v>
      </c>
      <c r="Q189" s="68">
        <v>72686</v>
      </c>
      <c r="R189" t="s">
        <v>4932</v>
      </c>
      <c r="S189" t="s">
        <v>4933</v>
      </c>
    </row>
    <row r="190" spans="1:19" x14ac:dyDescent="0.35">
      <c r="A190">
        <v>57219</v>
      </c>
      <c r="B190" t="s">
        <v>856</v>
      </c>
      <c r="C190">
        <v>1323</v>
      </c>
      <c r="D190">
        <v>30</v>
      </c>
      <c r="E190" s="68">
        <v>43458</v>
      </c>
      <c r="F190">
        <v>60</v>
      </c>
      <c r="G190">
        <v>60</v>
      </c>
      <c r="H190">
        <v>0</v>
      </c>
      <c r="I190">
        <v>1</v>
      </c>
      <c r="J190" t="s">
        <v>412</v>
      </c>
      <c r="K190">
        <v>9429</v>
      </c>
      <c r="N190" s="68">
        <v>72686</v>
      </c>
      <c r="O190" s="68">
        <v>43446</v>
      </c>
      <c r="P190" s="68">
        <v>72686</v>
      </c>
      <c r="Q190" s="68">
        <v>72686</v>
      </c>
      <c r="R190" t="s">
        <v>5594</v>
      </c>
      <c r="S190" t="s">
        <v>3058</v>
      </c>
    </row>
    <row r="191" spans="1:19" x14ac:dyDescent="0.35">
      <c r="A191">
        <v>986436</v>
      </c>
      <c r="B191" t="s">
        <v>2199</v>
      </c>
      <c r="C191">
        <v>1287</v>
      </c>
      <c r="D191">
        <v>0</v>
      </c>
      <c r="E191" s="68">
        <v>43606</v>
      </c>
      <c r="F191">
        <v>60.5</v>
      </c>
      <c r="G191">
        <v>100</v>
      </c>
      <c r="H191">
        <v>1</v>
      </c>
      <c r="I191">
        <v>1</v>
      </c>
      <c r="J191" t="s">
        <v>133</v>
      </c>
      <c r="K191">
        <v>4285224</v>
      </c>
      <c r="N191" s="68">
        <v>72686</v>
      </c>
      <c r="O191" s="68">
        <v>72686</v>
      </c>
      <c r="P191" s="68">
        <v>43451</v>
      </c>
      <c r="Q191" s="68">
        <v>43451</v>
      </c>
      <c r="R191" t="s">
        <v>6698</v>
      </c>
      <c r="S191" t="s">
        <v>6699</v>
      </c>
    </row>
    <row r="192" spans="1:19" x14ac:dyDescent="0.35">
      <c r="A192">
        <v>445196</v>
      </c>
      <c r="B192" t="s">
        <v>514</v>
      </c>
      <c r="C192">
        <v>1271</v>
      </c>
      <c r="D192">
        <v>74</v>
      </c>
      <c r="E192" s="68">
        <v>43634</v>
      </c>
      <c r="F192">
        <v>60</v>
      </c>
      <c r="G192">
        <v>100</v>
      </c>
      <c r="H192">
        <v>1</v>
      </c>
      <c r="I192">
        <v>1</v>
      </c>
      <c r="J192" t="s">
        <v>58</v>
      </c>
      <c r="K192">
        <v>66492</v>
      </c>
      <c r="N192" s="68">
        <v>42803</v>
      </c>
      <c r="O192" s="68">
        <v>43217</v>
      </c>
      <c r="P192" s="68">
        <v>43388</v>
      </c>
      <c r="Q192" s="68">
        <v>43633</v>
      </c>
      <c r="R192" t="s">
        <v>6195</v>
      </c>
      <c r="S192" t="s">
        <v>6196</v>
      </c>
    </row>
    <row r="193" spans="1:19" x14ac:dyDescent="0.35">
      <c r="A193">
        <v>405119</v>
      </c>
      <c r="B193" t="s">
        <v>520</v>
      </c>
      <c r="C193">
        <v>1246</v>
      </c>
      <c r="D193">
        <v>56</v>
      </c>
      <c r="E193" s="68">
        <v>43460</v>
      </c>
      <c r="F193">
        <v>14</v>
      </c>
      <c r="G193">
        <v>60</v>
      </c>
      <c r="H193">
        <v>0</v>
      </c>
      <c r="I193">
        <v>1</v>
      </c>
      <c r="J193" t="s">
        <v>12</v>
      </c>
      <c r="K193">
        <v>235043</v>
      </c>
      <c r="N193" s="68">
        <v>42463</v>
      </c>
      <c r="O193" s="68">
        <v>43457</v>
      </c>
      <c r="P193" s="68">
        <v>72686</v>
      </c>
      <c r="Q193" s="68">
        <v>72686</v>
      </c>
      <c r="R193" t="s">
        <v>6109</v>
      </c>
      <c r="S193" t="s">
        <v>6110</v>
      </c>
    </row>
    <row r="194" spans="1:19" x14ac:dyDescent="0.35">
      <c r="A194">
        <v>402704</v>
      </c>
      <c r="B194" t="s">
        <v>507</v>
      </c>
      <c r="C194">
        <v>1242</v>
      </c>
      <c r="D194">
        <v>63</v>
      </c>
      <c r="E194" s="68">
        <v>43275</v>
      </c>
      <c r="F194">
        <v>52</v>
      </c>
      <c r="G194">
        <v>60</v>
      </c>
      <c r="H194">
        <v>0</v>
      </c>
      <c r="I194">
        <v>1</v>
      </c>
      <c r="J194" t="s">
        <v>266</v>
      </c>
      <c r="K194">
        <v>6583050</v>
      </c>
      <c r="N194" s="68">
        <v>41211</v>
      </c>
      <c r="O194" s="68">
        <v>43225</v>
      </c>
      <c r="P194" s="68">
        <v>72686</v>
      </c>
      <c r="Q194" s="68">
        <v>72686</v>
      </c>
      <c r="R194" t="s">
        <v>6105</v>
      </c>
      <c r="S194" t="s">
        <v>3058</v>
      </c>
    </row>
    <row r="195" spans="1:19" x14ac:dyDescent="0.35">
      <c r="A195">
        <v>10524</v>
      </c>
      <c r="B195" t="s">
        <v>509</v>
      </c>
      <c r="C195">
        <v>1232</v>
      </c>
      <c r="D195">
        <v>63</v>
      </c>
      <c r="E195" s="68">
        <v>43322</v>
      </c>
      <c r="F195">
        <v>31</v>
      </c>
      <c r="G195">
        <v>60</v>
      </c>
      <c r="H195">
        <v>0</v>
      </c>
      <c r="I195">
        <v>1</v>
      </c>
      <c r="J195" t="s">
        <v>269</v>
      </c>
      <c r="K195">
        <v>3208269</v>
      </c>
      <c r="N195" s="68">
        <v>42838</v>
      </c>
      <c r="O195" s="68">
        <v>43322</v>
      </c>
      <c r="P195" s="68">
        <v>72686</v>
      </c>
      <c r="Q195" s="68">
        <v>72686</v>
      </c>
      <c r="R195" t="s">
        <v>5472</v>
      </c>
      <c r="S195" t="s">
        <v>5473</v>
      </c>
    </row>
    <row r="196" spans="1:19" x14ac:dyDescent="0.35">
      <c r="A196">
        <v>9695</v>
      </c>
      <c r="B196" t="s">
        <v>853</v>
      </c>
      <c r="C196">
        <v>1224</v>
      </c>
      <c r="D196">
        <v>59</v>
      </c>
      <c r="E196" s="68">
        <v>42584</v>
      </c>
      <c r="F196">
        <v>45</v>
      </c>
      <c r="G196">
        <v>63</v>
      </c>
      <c r="H196">
        <v>0</v>
      </c>
      <c r="I196">
        <v>1</v>
      </c>
      <c r="J196" t="s">
        <v>268</v>
      </c>
      <c r="K196">
        <v>494096</v>
      </c>
      <c r="N196" s="68">
        <v>42584</v>
      </c>
      <c r="O196" s="68">
        <v>42584</v>
      </c>
      <c r="P196" s="68">
        <v>42584</v>
      </c>
      <c r="Q196" s="68">
        <v>72686</v>
      </c>
      <c r="R196" t="s">
        <v>5448</v>
      </c>
      <c r="S196" t="s">
        <v>5449</v>
      </c>
    </row>
    <row r="197" spans="1:19" x14ac:dyDescent="0.35">
      <c r="A197">
        <v>4454</v>
      </c>
      <c r="B197" t="s">
        <v>515</v>
      </c>
      <c r="C197">
        <v>1210</v>
      </c>
      <c r="D197">
        <v>46</v>
      </c>
      <c r="E197" s="68">
        <v>43342</v>
      </c>
      <c r="F197">
        <v>60</v>
      </c>
      <c r="G197">
        <v>60</v>
      </c>
      <c r="H197">
        <v>0</v>
      </c>
      <c r="I197">
        <v>1</v>
      </c>
      <c r="J197" t="s">
        <v>71</v>
      </c>
      <c r="K197">
        <v>7226</v>
      </c>
      <c r="N197" s="68">
        <v>42840</v>
      </c>
      <c r="O197" s="68">
        <v>43337</v>
      </c>
      <c r="P197" s="68">
        <v>72686</v>
      </c>
      <c r="Q197" s="68">
        <v>72686</v>
      </c>
      <c r="R197" t="s">
        <v>5258</v>
      </c>
      <c r="S197" t="s">
        <v>6744</v>
      </c>
    </row>
    <row r="198" spans="1:19" x14ac:dyDescent="0.35">
      <c r="A198">
        <v>2505</v>
      </c>
      <c r="B198" t="s">
        <v>262</v>
      </c>
      <c r="C198">
        <v>1194</v>
      </c>
      <c r="D198">
        <v>140</v>
      </c>
      <c r="E198" s="68">
        <v>41173</v>
      </c>
      <c r="F198">
        <v>3</v>
      </c>
      <c r="G198">
        <v>31</v>
      </c>
      <c r="H198">
        <v>0</v>
      </c>
      <c r="I198">
        <v>2</v>
      </c>
      <c r="J198" t="s">
        <v>423</v>
      </c>
      <c r="K198">
        <v>10289</v>
      </c>
      <c r="L198">
        <v>5112656</v>
      </c>
      <c r="N198" s="68">
        <v>72686</v>
      </c>
      <c r="O198" s="68">
        <v>72686</v>
      </c>
      <c r="P198" s="68">
        <v>72686</v>
      </c>
      <c r="Q198" s="68">
        <v>72686</v>
      </c>
      <c r="R198" t="s">
        <v>5134</v>
      </c>
      <c r="S198" t="s">
        <v>3058</v>
      </c>
    </row>
    <row r="199" spans="1:19" x14ac:dyDescent="0.35">
      <c r="A199">
        <v>4364</v>
      </c>
      <c r="B199" t="s">
        <v>508</v>
      </c>
      <c r="C199">
        <v>1189</v>
      </c>
      <c r="D199">
        <v>1322</v>
      </c>
      <c r="E199" s="68">
        <v>42837</v>
      </c>
      <c r="F199">
        <v>38</v>
      </c>
      <c r="G199">
        <v>57</v>
      </c>
      <c r="H199">
        <v>0</v>
      </c>
      <c r="I199">
        <v>1</v>
      </c>
      <c r="J199" t="s">
        <v>267</v>
      </c>
      <c r="K199">
        <v>12991016</v>
      </c>
      <c r="N199" s="68">
        <v>42584</v>
      </c>
      <c r="O199" s="68">
        <v>72686</v>
      </c>
      <c r="P199" s="68">
        <v>72686</v>
      </c>
      <c r="Q199" s="68">
        <v>72686</v>
      </c>
      <c r="R199" t="s">
        <v>5247</v>
      </c>
      <c r="S199" t="s">
        <v>5248</v>
      </c>
    </row>
    <row r="200" spans="1:19" x14ac:dyDescent="0.35">
      <c r="A200">
        <v>372603</v>
      </c>
      <c r="B200" t="s">
        <v>860</v>
      </c>
      <c r="C200">
        <v>1165</v>
      </c>
      <c r="D200">
        <v>37</v>
      </c>
      <c r="E200" s="68">
        <v>43718</v>
      </c>
      <c r="F200">
        <v>68</v>
      </c>
      <c r="G200">
        <v>100</v>
      </c>
      <c r="H200">
        <v>1</v>
      </c>
      <c r="I200">
        <v>1</v>
      </c>
      <c r="J200" t="s">
        <v>30</v>
      </c>
      <c r="K200">
        <v>5389259</v>
      </c>
      <c r="N200" s="68">
        <v>42210</v>
      </c>
      <c r="O200" s="68">
        <v>43083</v>
      </c>
      <c r="P200" s="68">
        <v>72686</v>
      </c>
      <c r="Q200" s="68">
        <v>43555</v>
      </c>
      <c r="R200" t="s">
        <v>6017</v>
      </c>
      <c r="S200" t="s">
        <v>3058</v>
      </c>
    </row>
    <row r="201" spans="1:19" x14ac:dyDescent="0.35">
      <c r="A201">
        <v>477355</v>
      </c>
      <c r="B201" t="s">
        <v>522</v>
      </c>
      <c r="C201">
        <v>1160</v>
      </c>
      <c r="D201">
        <v>83</v>
      </c>
      <c r="E201" s="68">
        <v>43531</v>
      </c>
      <c r="F201">
        <v>60</v>
      </c>
      <c r="G201">
        <v>61</v>
      </c>
      <c r="H201">
        <v>1</v>
      </c>
      <c r="I201">
        <v>2</v>
      </c>
      <c r="J201" t="s">
        <v>504</v>
      </c>
      <c r="K201">
        <v>5484460</v>
      </c>
      <c r="L201">
        <v>14161498</v>
      </c>
      <c r="N201" s="68">
        <v>42615</v>
      </c>
      <c r="O201" s="68">
        <v>43531</v>
      </c>
      <c r="P201" s="68">
        <v>43531</v>
      </c>
      <c r="Q201" s="68">
        <v>72686</v>
      </c>
      <c r="R201" t="s">
        <v>6259</v>
      </c>
      <c r="S201" t="s">
        <v>6260</v>
      </c>
    </row>
    <row r="202" spans="1:19" x14ac:dyDescent="0.35">
      <c r="A202">
        <v>162140</v>
      </c>
      <c r="B202" t="s">
        <v>859</v>
      </c>
      <c r="C202">
        <v>1153</v>
      </c>
      <c r="D202">
        <v>40</v>
      </c>
      <c r="E202" s="68">
        <v>43343</v>
      </c>
      <c r="F202">
        <v>3</v>
      </c>
      <c r="G202">
        <v>60</v>
      </c>
      <c r="H202">
        <v>0</v>
      </c>
      <c r="I202">
        <v>1</v>
      </c>
      <c r="J202" t="s">
        <v>67</v>
      </c>
      <c r="K202">
        <v>5250414</v>
      </c>
      <c r="N202" s="68">
        <v>42651</v>
      </c>
      <c r="O202" s="68">
        <v>43338</v>
      </c>
      <c r="P202" s="68">
        <v>72686</v>
      </c>
      <c r="Q202" s="68">
        <v>72686</v>
      </c>
      <c r="R202" t="s">
        <v>5683</v>
      </c>
      <c r="S202" t="s">
        <v>5674</v>
      </c>
    </row>
    <row r="203" spans="1:19" x14ac:dyDescent="0.35">
      <c r="A203">
        <v>370540</v>
      </c>
      <c r="B203" t="s">
        <v>499</v>
      </c>
      <c r="C203">
        <v>1143</v>
      </c>
      <c r="D203">
        <v>242</v>
      </c>
      <c r="E203" s="68">
        <v>41013</v>
      </c>
      <c r="F203">
        <v>11</v>
      </c>
      <c r="G203">
        <v>31</v>
      </c>
      <c r="H203">
        <v>0</v>
      </c>
      <c r="I203">
        <v>2</v>
      </c>
      <c r="J203" t="s">
        <v>500</v>
      </c>
      <c r="K203">
        <v>701648</v>
      </c>
      <c r="L203">
        <v>4822806</v>
      </c>
      <c r="N203" s="68">
        <v>72686</v>
      </c>
      <c r="O203" s="68">
        <v>72686</v>
      </c>
      <c r="P203" s="68">
        <v>72686</v>
      </c>
      <c r="Q203" s="68">
        <v>72686</v>
      </c>
      <c r="R203" t="s">
        <v>6010</v>
      </c>
      <c r="S203" t="s">
        <v>3058</v>
      </c>
    </row>
    <row r="204" spans="1:19" x14ac:dyDescent="0.35">
      <c r="A204">
        <v>239632</v>
      </c>
      <c r="B204" t="s">
        <v>867</v>
      </c>
      <c r="C204">
        <v>1142</v>
      </c>
      <c r="D204">
        <v>28</v>
      </c>
      <c r="E204" s="68">
        <v>43402</v>
      </c>
      <c r="F204">
        <v>3.1</v>
      </c>
      <c r="G204">
        <v>60</v>
      </c>
      <c r="H204">
        <v>0</v>
      </c>
      <c r="I204">
        <v>1</v>
      </c>
      <c r="J204" t="s">
        <v>868</v>
      </c>
      <c r="K204">
        <v>5477374</v>
      </c>
      <c r="N204" s="68">
        <v>43387</v>
      </c>
      <c r="O204" s="68">
        <v>43387</v>
      </c>
      <c r="P204" s="68">
        <v>72686</v>
      </c>
      <c r="Q204" s="68">
        <v>72686</v>
      </c>
      <c r="R204" t="s">
        <v>5739</v>
      </c>
      <c r="S204" t="s">
        <v>5740</v>
      </c>
    </row>
    <row r="205" spans="1:19" x14ac:dyDescent="0.35">
      <c r="A205">
        <v>295715</v>
      </c>
      <c r="B205" t="s">
        <v>861</v>
      </c>
      <c r="C205">
        <v>1104</v>
      </c>
      <c r="D205">
        <v>28</v>
      </c>
      <c r="E205" s="68">
        <v>43328</v>
      </c>
      <c r="F205">
        <v>3</v>
      </c>
      <c r="G205">
        <v>60</v>
      </c>
      <c r="H205">
        <v>0</v>
      </c>
      <c r="I205">
        <v>1</v>
      </c>
      <c r="J205" t="s">
        <v>862</v>
      </c>
      <c r="K205">
        <v>1428569</v>
      </c>
      <c r="N205" s="68">
        <v>43326</v>
      </c>
      <c r="O205" s="68">
        <v>43326</v>
      </c>
      <c r="P205" s="68">
        <v>72686</v>
      </c>
      <c r="Q205" s="68">
        <v>72686</v>
      </c>
      <c r="R205" t="s">
        <v>5810</v>
      </c>
      <c r="S205" t="s">
        <v>3058</v>
      </c>
    </row>
    <row r="206" spans="1:19" x14ac:dyDescent="0.35">
      <c r="A206">
        <v>360086</v>
      </c>
      <c r="B206" t="s">
        <v>863</v>
      </c>
      <c r="C206">
        <v>1074</v>
      </c>
      <c r="D206">
        <v>23</v>
      </c>
      <c r="E206" s="68">
        <v>42311</v>
      </c>
      <c r="F206">
        <v>2</v>
      </c>
      <c r="G206">
        <v>60</v>
      </c>
      <c r="H206">
        <v>0</v>
      </c>
      <c r="I206">
        <v>1</v>
      </c>
      <c r="J206" t="s">
        <v>864</v>
      </c>
      <c r="K206">
        <v>6064107</v>
      </c>
      <c r="N206" s="68">
        <v>42311</v>
      </c>
      <c r="O206" s="68">
        <v>42311</v>
      </c>
      <c r="P206" s="68">
        <v>72686</v>
      </c>
      <c r="Q206" s="68">
        <v>72686</v>
      </c>
      <c r="R206" t="s">
        <v>5977</v>
      </c>
      <c r="S206" t="s">
        <v>5978</v>
      </c>
    </row>
    <row r="207" spans="1:19" x14ac:dyDescent="0.35">
      <c r="A207">
        <v>60265</v>
      </c>
      <c r="B207" t="s">
        <v>510</v>
      </c>
      <c r="C207">
        <v>1069</v>
      </c>
      <c r="D207">
        <v>3262</v>
      </c>
      <c r="E207" s="68">
        <v>43039</v>
      </c>
      <c r="F207">
        <v>45</v>
      </c>
      <c r="G207">
        <v>52</v>
      </c>
      <c r="H207">
        <v>0</v>
      </c>
      <c r="I207">
        <v>1</v>
      </c>
      <c r="J207" t="s">
        <v>270</v>
      </c>
      <c r="K207">
        <v>2192507</v>
      </c>
      <c r="N207" s="68">
        <v>42699</v>
      </c>
      <c r="O207" s="68">
        <v>72686</v>
      </c>
      <c r="P207" s="68">
        <v>72686</v>
      </c>
      <c r="Q207" s="68">
        <v>72686</v>
      </c>
      <c r="R207" t="s">
        <v>5609</v>
      </c>
      <c r="S207" t="s">
        <v>5610</v>
      </c>
    </row>
    <row r="208" spans="1:19" x14ac:dyDescent="0.35">
      <c r="A208">
        <v>5373</v>
      </c>
      <c r="B208" t="s">
        <v>502</v>
      </c>
      <c r="C208">
        <v>1043</v>
      </c>
      <c r="D208">
        <v>123</v>
      </c>
      <c r="E208" s="68">
        <v>41198</v>
      </c>
      <c r="F208">
        <v>1.5</v>
      </c>
      <c r="G208">
        <v>16</v>
      </c>
      <c r="H208">
        <v>0</v>
      </c>
      <c r="I208">
        <v>1</v>
      </c>
      <c r="J208" t="s">
        <v>265</v>
      </c>
      <c r="K208">
        <v>7349</v>
      </c>
      <c r="N208" s="68">
        <v>72686</v>
      </c>
      <c r="O208" s="68">
        <v>72686</v>
      </c>
      <c r="P208" s="68">
        <v>72686</v>
      </c>
      <c r="Q208" s="68">
        <v>72686</v>
      </c>
      <c r="R208" t="s">
        <v>5328</v>
      </c>
      <c r="S208" t="s">
        <v>3058</v>
      </c>
    </row>
    <row r="209" spans="1:19" x14ac:dyDescent="0.35">
      <c r="A209">
        <v>10149</v>
      </c>
      <c r="B209" t="s">
        <v>521</v>
      </c>
      <c r="C209">
        <v>1042</v>
      </c>
      <c r="D209">
        <v>43</v>
      </c>
      <c r="E209" s="68">
        <v>43342</v>
      </c>
      <c r="F209">
        <v>60</v>
      </c>
      <c r="G209">
        <v>60</v>
      </c>
      <c r="H209">
        <v>0</v>
      </c>
      <c r="I209">
        <v>1</v>
      </c>
      <c r="J209" t="s">
        <v>71</v>
      </c>
      <c r="K209">
        <v>7226</v>
      </c>
      <c r="N209" s="68">
        <v>42842</v>
      </c>
      <c r="O209" s="68">
        <v>43337</v>
      </c>
      <c r="P209" s="68">
        <v>72686</v>
      </c>
      <c r="Q209" s="68">
        <v>72686</v>
      </c>
      <c r="R209" t="s">
        <v>5467</v>
      </c>
      <c r="S209" t="s">
        <v>5468</v>
      </c>
    </row>
    <row r="210" spans="1:19" x14ac:dyDescent="0.35">
      <c r="A210">
        <v>439060</v>
      </c>
      <c r="B210" t="s">
        <v>872</v>
      </c>
      <c r="C210">
        <v>1041</v>
      </c>
      <c r="D210">
        <v>30</v>
      </c>
      <c r="E210" s="68">
        <v>43391</v>
      </c>
      <c r="F210">
        <v>5</v>
      </c>
      <c r="G210">
        <v>60</v>
      </c>
      <c r="H210">
        <v>0</v>
      </c>
      <c r="I210">
        <v>1</v>
      </c>
      <c r="J210" t="s">
        <v>120</v>
      </c>
      <c r="K210">
        <v>6014727</v>
      </c>
      <c r="N210" s="68">
        <v>43390</v>
      </c>
      <c r="O210" s="68">
        <v>43390</v>
      </c>
      <c r="P210" s="68">
        <v>72686</v>
      </c>
      <c r="Q210" s="68">
        <v>72686</v>
      </c>
      <c r="R210" t="s">
        <v>6186</v>
      </c>
      <c r="S210" t="s">
        <v>3058</v>
      </c>
    </row>
    <row r="211" spans="1:19" x14ac:dyDescent="0.35">
      <c r="A211">
        <v>2307</v>
      </c>
      <c r="B211" t="s">
        <v>858</v>
      </c>
      <c r="C211">
        <v>1030</v>
      </c>
      <c r="D211">
        <v>40</v>
      </c>
      <c r="E211" s="68">
        <v>42514</v>
      </c>
      <c r="F211">
        <v>3</v>
      </c>
      <c r="G211">
        <v>49</v>
      </c>
      <c r="H211">
        <v>0</v>
      </c>
      <c r="I211">
        <v>2</v>
      </c>
      <c r="J211" t="s">
        <v>2246</v>
      </c>
      <c r="K211">
        <v>54957</v>
      </c>
      <c r="L211">
        <v>1891102</v>
      </c>
      <c r="N211" s="68">
        <v>72686</v>
      </c>
      <c r="O211" s="68">
        <v>72686</v>
      </c>
      <c r="P211" s="68">
        <v>72686</v>
      </c>
      <c r="Q211" s="68">
        <v>72686</v>
      </c>
      <c r="R211" t="s">
        <v>5115</v>
      </c>
      <c r="S211" t="s">
        <v>5116</v>
      </c>
    </row>
    <row r="212" spans="1:19" x14ac:dyDescent="0.35">
      <c r="A212">
        <v>866823</v>
      </c>
      <c r="B212" t="s">
        <v>530</v>
      </c>
      <c r="C212">
        <v>1024</v>
      </c>
      <c r="D212">
        <v>125</v>
      </c>
      <c r="E212" s="68">
        <v>43352</v>
      </c>
      <c r="F212">
        <v>52</v>
      </c>
      <c r="G212">
        <v>60</v>
      </c>
      <c r="H212">
        <v>0</v>
      </c>
      <c r="I212">
        <v>1</v>
      </c>
      <c r="J212" t="s">
        <v>270</v>
      </c>
      <c r="K212">
        <v>2192507</v>
      </c>
      <c r="N212" s="68">
        <v>43031</v>
      </c>
      <c r="O212" s="68">
        <v>43201</v>
      </c>
      <c r="P212" s="68">
        <v>72686</v>
      </c>
      <c r="Q212" s="68">
        <v>72686</v>
      </c>
      <c r="R212" t="s">
        <v>6640</v>
      </c>
      <c r="S212" t="s">
        <v>5610</v>
      </c>
    </row>
    <row r="213" spans="1:19" x14ac:dyDescent="0.35">
      <c r="A213">
        <v>1333</v>
      </c>
      <c r="B213" t="s">
        <v>501</v>
      </c>
      <c r="C213">
        <v>1023</v>
      </c>
      <c r="D213">
        <v>284</v>
      </c>
      <c r="E213" s="68">
        <v>41331</v>
      </c>
      <c r="F213">
        <v>5</v>
      </c>
      <c r="G213">
        <v>21</v>
      </c>
      <c r="H213">
        <v>0</v>
      </c>
      <c r="I213">
        <v>1</v>
      </c>
      <c r="J213" t="s">
        <v>264</v>
      </c>
      <c r="K213">
        <v>6636647</v>
      </c>
      <c r="N213" s="68">
        <v>72686</v>
      </c>
      <c r="O213" s="68">
        <v>72686</v>
      </c>
      <c r="P213" s="68">
        <v>72686</v>
      </c>
      <c r="Q213" s="68">
        <v>72686</v>
      </c>
      <c r="R213" t="s">
        <v>5045</v>
      </c>
      <c r="S213" t="s">
        <v>5046</v>
      </c>
    </row>
    <row r="214" spans="1:19" x14ac:dyDescent="0.35">
      <c r="A214">
        <v>1203</v>
      </c>
      <c r="B214" t="s">
        <v>519</v>
      </c>
      <c r="C214">
        <v>1007</v>
      </c>
      <c r="D214">
        <v>78</v>
      </c>
      <c r="E214" s="68">
        <v>43151</v>
      </c>
      <c r="F214">
        <v>1</v>
      </c>
      <c r="G214">
        <v>59</v>
      </c>
      <c r="H214">
        <v>0</v>
      </c>
      <c r="I214">
        <v>1</v>
      </c>
      <c r="J214" t="s">
        <v>275</v>
      </c>
      <c r="K214">
        <v>4502</v>
      </c>
      <c r="N214" s="68">
        <v>42878</v>
      </c>
      <c r="O214" s="68">
        <v>72686</v>
      </c>
      <c r="P214" s="68">
        <v>72686</v>
      </c>
      <c r="Q214" s="68">
        <v>72686</v>
      </c>
      <c r="R214" t="s">
        <v>5038</v>
      </c>
      <c r="S214" t="s">
        <v>5039</v>
      </c>
    </row>
    <row r="215" spans="1:19" x14ac:dyDescent="0.35">
      <c r="A215">
        <v>322568</v>
      </c>
      <c r="B215" t="s">
        <v>873</v>
      </c>
      <c r="C215">
        <v>999</v>
      </c>
      <c r="D215">
        <v>25</v>
      </c>
      <c r="E215" s="68">
        <v>43532</v>
      </c>
      <c r="F215">
        <v>60</v>
      </c>
      <c r="G215">
        <v>60</v>
      </c>
      <c r="H215">
        <v>0</v>
      </c>
      <c r="I215">
        <v>2</v>
      </c>
      <c r="J215" t="s">
        <v>2246</v>
      </c>
      <c r="K215">
        <v>14162664</v>
      </c>
      <c r="L215">
        <v>5810723</v>
      </c>
      <c r="N215" s="68">
        <v>43531</v>
      </c>
      <c r="O215" s="68">
        <v>43532</v>
      </c>
      <c r="P215" s="68">
        <v>72686</v>
      </c>
      <c r="Q215" s="68">
        <v>72686</v>
      </c>
      <c r="R215" t="s">
        <v>5864</v>
      </c>
      <c r="S215" t="s">
        <v>3058</v>
      </c>
    </row>
    <row r="216" spans="1:19" x14ac:dyDescent="0.35">
      <c r="A216">
        <v>312997</v>
      </c>
      <c r="B216" t="s">
        <v>869</v>
      </c>
      <c r="C216">
        <v>984</v>
      </c>
      <c r="D216">
        <v>21</v>
      </c>
      <c r="E216" s="68">
        <v>42179</v>
      </c>
      <c r="F216">
        <v>5</v>
      </c>
      <c r="G216">
        <v>65</v>
      </c>
      <c r="H216">
        <v>0</v>
      </c>
      <c r="I216">
        <v>1</v>
      </c>
      <c r="J216" t="s">
        <v>179</v>
      </c>
      <c r="K216">
        <v>5498792</v>
      </c>
      <c r="N216" s="68">
        <v>42179</v>
      </c>
      <c r="O216" s="68">
        <v>42179</v>
      </c>
      <c r="P216" s="68">
        <v>42179</v>
      </c>
      <c r="Q216" s="68">
        <v>72686</v>
      </c>
      <c r="R216" t="s">
        <v>5837</v>
      </c>
      <c r="S216" t="s">
        <v>5838</v>
      </c>
    </row>
    <row r="217" spans="1:19" x14ac:dyDescent="0.35">
      <c r="A217">
        <v>331666</v>
      </c>
      <c r="B217" t="s">
        <v>527</v>
      </c>
      <c r="C217">
        <v>983</v>
      </c>
      <c r="D217">
        <v>55</v>
      </c>
      <c r="E217" s="68">
        <v>43384</v>
      </c>
      <c r="F217">
        <v>3</v>
      </c>
      <c r="G217">
        <v>65</v>
      </c>
      <c r="H217">
        <v>0</v>
      </c>
      <c r="I217">
        <v>1</v>
      </c>
      <c r="J217" t="s">
        <v>276</v>
      </c>
      <c r="K217">
        <v>5831476</v>
      </c>
      <c r="N217" s="68">
        <v>41863</v>
      </c>
      <c r="O217" s="68">
        <v>43332</v>
      </c>
      <c r="P217" s="68">
        <v>43378</v>
      </c>
      <c r="Q217" s="68">
        <v>72686</v>
      </c>
      <c r="R217" t="s">
        <v>5900</v>
      </c>
      <c r="S217" t="s">
        <v>6786</v>
      </c>
    </row>
    <row r="218" spans="1:19" x14ac:dyDescent="0.35">
      <c r="A218">
        <v>303967</v>
      </c>
      <c r="B218" t="s">
        <v>523</v>
      </c>
      <c r="C218">
        <v>974</v>
      </c>
      <c r="D218">
        <v>44</v>
      </c>
      <c r="E218" s="68">
        <v>42493</v>
      </c>
      <c r="F218">
        <v>3.1</v>
      </c>
      <c r="G218">
        <v>60</v>
      </c>
      <c r="H218">
        <v>0</v>
      </c>
      <c r="I218">
        <v>1</v>
      </c>
      <c r="J218" t="s">
        <v>14</v>
      </c>
      <c r="K218">
        <v>85036</v>
      </c>
      <c r="N218" s="68">
        <v>42493</v>
      </c>
      <c r="O218" s="68">
        <v>42493</v>
      </c>
      <c r="P218" s="68">
        <v>72686</v>
      </c>
      <c r="Q218" s="68">
        <v>72686</v>
      </c>
      <c r="R218" t="s">
        <v>5817</v>
      </c>
      <c r="S218" t="s">
        <v>3058</v>
      </c>
    </row>
    <row r="219" spans="1:19" x14ac:dyDescent="0.35">
      <c r="A219">
        <v>262821</v>
      </c>
      <c r="B219" t="s">
        <v>525</v>
      </c>
      <c r="C219">
        <v>972</v>
      </c>
      <c r="D219">
        <v>53</v>
      </c>
      <c r="E219" s="68">
        <v>43557</v>
      </c>
      <c r="F219">
        <v>63</v>
      </c>
      <c r="G219">
        <v>100</v>
      </c>
      <c r="H219">
        <v>1</v>
      </c>
      <c r="I219">
        <v>3</v>
      </c>
      <c r="J219" t="s">
        <v>526</v>
      </c>
      <c r="K219">
        <v>5576469</v>
      </c>
      <c r="L219">
        <v>5576486</v>
      </c>
      <c r="M219">
        <v>5577761</v>
      </c>
      <c r="N219" s="68">
        <v>42707</v>
      </c>
      <c r="O219" s="68">
        <v>43326</v>
      </c>
      <c r="P219" s="68">
        <v>72686</v>
      </c>
      <c r="Q219" s="68">
        <v>43557</v>
      </c>
      <c r="R219" t="s">
        <v>5761</v>
      </c>
      <c r="S219" t="s">
        <v>5762</v>
      </c>
    </row>
    <row r="220" spans="1:19" x14ac:dyDescent="0.35">
      <c r="A220">
        <v>498988</v>
      </c>
      <c r="B220" t="s">
        <v>2197</v>
      </c>
      <c r="C220">
        <v>948</v>
      </c>
      <c r="D220">
        <v>47</v>
      </c>
      <c r="E220" s="68">
        <v>42930</v>
      </c>
      <c r="F220">
        <v>10</v>
      </c>
      <c r="G220">
        <v>38</v>
      </c>
      <c r="H220">
        <v>0</v>
      </c>
      <c r="I220">
        <v>1</v>
      </c>
      <c r="J220" t="s">
        <v>2198</v>
      </c>
      <c r="K220">
        <v>10188612</v>
      </c>
      <c r="N220" s="68">
        <v>42615</v>
      </c>
      <c r="O220" s="68">
        <v>72686</v>
      </c>
      <c r="P220" s="68">
        <v>72686</v>
      </c>
      <c r="Q220" s="68">
        <v>72686</v>
      </c>
      <c r="R220" t="s">
        <v>6314</v>
      </c>
      <c r="S220" t="s">
        <v>6803</v>
      </c>
    </row>
    <row r="221" spans="1:19" x14ac:dyDescent="0.35">
      <c r="A221">
        <v>464919</v>
      </c>
      <c r="B221" t="s">
        <v>518</v>
      </c>
      <c r="C221">
        <v>941</v>
      </c>
      <c r="D221">
        <v>143</v>
      </c>
      <c r="E221" s="68">
        <v>42952</v>
      </c>
      <c r="F221">
        <v>17</v>
      </c>
      <c r="G221">
        <v>57</v>
      </c>
      <c r="H221">
        <v>0</v>
      </c>
      <c r="I221">
        <v>1</v>
      </c>
      <c r="J221" t="s">
        <v>274</v>
      </c>
      <c r="K221">
        <v>10099982</v>
      </c>
      <c r="N221" s="68">
        <v>42820</v>
      </c>
      <c r="O221" s="68">
        <v>72686</v>
      </c>
      <c r="P221" s="68">
        <v>72686</v>
      </c>
      <c r="Q221" s="68">
        <v>72686</v>
      </c>
      <c r="R221" t="s">
        <v>6230</v>
      </c>
      <c r="S221" t="s">
        <v>3058</v>
      </c>
    </row>
    <row r="222" spans="1:19" x14ac:dyDescent="0.35">
      <c r="A222">
        <v>580612</v>
      </c>
      <c r="B222" t="s">
        <v>529</v>
      </c>
      <c r="C222">
        <v>929</v>
      </c>
      <c r="D222">
        <v>68</v>
      </c>
      <c r="E222" s="68">
        <v>42203</v>
      </c>
      <c r="F222">
        <v>21</v>
      </c>
      <c r="G222">
        <v>60</v>
      </c>
      <c r="H222">
        <v>0</v>
      </c>
      <c r="I222">
        <v>1</v>
      </c>
      <c r="J222" t="s">
        <v>140</v>
      </c>
      <c r="K222">
        <v>5484460</v>
      </c>
      <c r="N222" s="68">
        <v>42203</v>
      </c>
      <c r="O222" s="68">
        <v>42203</v>
      </c>
      <c r="P222" s="68">
        <v>72686</v>
      </c>
      <c r="Q222" s="68">
        <v>72686</v>
      </c>
      <c r="R222" t="s">
        <v>6394</v>
      </c>
      <c r="S222" t="s">
        <v>3058</v>
      </c>
    </row>
    <row r="223" spans="1:19" x14ac:dyDescent="0.35">
      <c r="A223">
        <v>589242</v>
      </c>
      <c r="B223" t="s">
        <v>532</v>
      </c>
      <c r="C223">
        <v>928</v>
      </c>
      <c r="D223">
        <v>70</v>
      </c>
      <c r="E223" s="68">
        <v>42183</v>
      </c>
      <c r="F223">
        <v>1.5</v>
      </c>
      <c r="G223">
        <v>41</v>
      </c>
      <c r="H223">
        <v>0</v>
      </c>
      <c r="I223">
        <v>1</v>
      </c>
      <c r="J223" t="s">
        <v>118</v>
      </c>
      <c r="K223">
        <v>11280414</v>
      </c>
      <c r="N223" s="68">
        <v>72686</v>
      </c>
      <c r="O223" s="68">
        <v>72686</v>
      </c>
      <c r="P223" s="68">
        <v>72686</v>
      </c>
      <c r="Q223" s="68">
        <v>72686</v>
      </c>
      <c r="R223" t="s">
        <v>6409</v>
      </c>
      <c r="S223" t="s">
        <v>6381</v>
      </c>
    </row>
    <row r="224" spans="1:19" x14ac:dyDescent="0.35">
      <c r="A224">
        <v>705889</v>
      </c>
      <c r="B224" t="s">
        <v>524</v>
      </c>
      <c r="C224">
        <v>913</v>
      </c>
      <c r="D224">
        <v>53</v>
      </c>
      <c r="E224" s="68">
        <v>43436</v>
      </c>
      <c r="F224">
        <v>26</v>
      </c>
      <c r="G224">
        <v>60</v>
      </c>
      <c r="H224">
        <v>0</v>
      </c>
      <c r="I224">
        <v>1</v>
      </c>
      <c r="J224" t="s">
        <v>430</v>
      </c>
      <c r="K224">
        <v>12956744</v>
      </c>
      <c r="N224" s="68">
        <v>42835</v>
      </c>
      <c r="O224" s="68">
        <v>43218</v>
      </c>
      <c r="P224" s="68">
        <v>72686</v>
      </c>
      <c r="Q224" s="68">
        <v>72686</v>
      </c>
      <c r="R224" t="s">
        <v>6551</v>
      </c>
      <c r="S224" t="s">
        <v>6807</v>
      </c>
    </row>
    <row r="225" spans="1:19" x14ac:dyDescent="0.35">
      <c r="A225">
        <v>55669</v>
      </c>
      <c r="B225" t="s">
        <v>2203</v>
      </c>
      <c r="C225">
        <v>912</v>
      </c>
      <c r="D225">
        <v>79</v>
      </c>
      <c r="E225" s="68">
        <v>40219</v>
      </c>
      <c r="F225">
        <v>1</v>
      </c>
      <c r="G225">
        <v>60</v>
      </c>
      <c r="H225">
        <v>0</v>
      </c>
      <c r="I225">
        <v>1</v>
      </c>
      <c r="J225" t="s">
        <v>208</v>
      </c>
      <c r="K225">
        <v>9572</v>
      </c>
      <c r="N225" s="68">
        <v>40166</v>
      </c>
      <c r="O225" s="68">
        <v>40166</v>
      </c>
      <c r="P225" s="68">
        <v>72686</v>
      </c>
      <c r="Q225" s="68">
        <v>72686</v>
      </c>
      <c r="R225" t="s">
        <v>5591</v>
      </c>
      <c r="S225" t="s">
        <v>3058</v>
      </c>
    </row>
    <row r="226" spans="1:19" x14ac:dyDescent="0.35">
      <c r="A226">
        <v>336740</v>
      </c>
      <c r="B226" t="s">
        <v>535</v>
      </c>
      <c r="C226">
        <v>900</v>
      </c>
      <c r="D226">
        <v>49</v>
      </c>
      <c r="E226" s="68">
        <v>43458</v>
      </c>
      <c r="F226">
        <v>1</v>
      </c>
      <c r="G226">
        <v>100</v>
      </c>
      <c r="H226">
        <v>0</v>
      </c>
      <c r="I226">
        <v>1</v>
      </c>
      <c r="J226" t="s">
        <v>431</v>
      </c>
      <c r="K226">
        <v>5823360</v>
      </c>
      <c r="N226" s="68">
        <v>41261</v>
      </c>
      <c r="O226" s="68">
        <v>42873</v>
      </c>
      <c r="P226" s="68">
        <v>42873</v>
      </c>
      <c r="Q226" s="68">
        <v>42873</v>
      </c>
      <c r="R226" t="s">
        <v>5911</v>
      </c>
      <c r="S226" t="s">
        <v>5912</v>
      </c>
    </row>
    <row r="227" spans="1:19" x14ac:dyDescent="0.35">
      <c r="A227">
        <v>441146</v>
      </c>
      <c r="B227" t="s">
        <v>528</v>
      </c>
      <c r="C227">
        <v>895</v>
      </c>
      <c r="D227">
        <v>376</v>
      </c>
      <c r="E227" s="68">
        <v>42961</v>
      </c>
      <c r="F227">
        <v>48</v>
      </c>
      <c r="G227">
        <v>53</v>
      </c>
      <c r="H227">
        <v>0</v>
      </c>
      <c r="I227">
        <v>1</v>
      </c>
      <c r="J227" t="s">
        <v>277</v>
      </c>
      <c r="K227">
        <v>5575361</v>
      </c>
      <c r="N227" s="68">
        <v>42905</v>
      </c>
      <c r="O227" s="68">
        <v>72686</v>
      </c>
      <c r="P227" s="68">
        <v>72686</v>
      </c>
      <c r="Q227" s="68">
        <v>72686</v>
      </c>
      <c r="R227" t="s">
        <v>6187</v>
      </c>
      <c r="S227" t="s">
        <v>5847</v>
      </c>
    </row>
    <row r="228" spans="1:19" x14ac:dyDescent="0.35">
      <c r="A228">
        <v>740067</v>
      </c>
      <c r="B228" t="s">
        <v>540</v>
      </c>
      <c r="C228">
        <v>883</v>
      </c>
      <c r="D228">
        <v>53</v>
      </c>
      <c r="E228" s="68">
        <v>43471</v>
      </c>
      <c r="F228">
        <v>3</v>
      </c>
      <c r="G228">
        <v>60</v>
      </c>
      <c r="H228">
        <v>0</v>
      </c>
      <c r="I228">
        <v>1</v>
      </c>
      <c r="J228" t="s">
        <v>67</v>
      </c>
      <c r="K228">
        <v>5250414</v>
      </c>
      <c r="N228" s="68">
        <v>42651</v>
      </c>
      <c r="O228" s="68">
        <v>43332</v>
      </c>
      <c r="P228" s="68">
        <v>72686</v>
      </c>
      <c r="Q228" s="68">
        <v>72686</v>
      </c>
      <c r="R228" s="72" t="s">
        <v>6575</v>
      </c>
      <c r="S228" t="s">
        <v>3058</v>
      </c>
    </row>
    <row r="229" spans="1:19" x14ac:dyDescent="0.35">
      <c r="A229">
        <v>6095</v>
      </c>
      <c r="B229" t="s">
        <v>517</v>
      </c>
      <c r="C229">
        <v>873</v>
      </c>
      <c r="D229">
        <v>60</v>
      </c>
      <c r="E229" s="68">
        <v>41153</v>
      </c>
      <c r="F229">
        <v>2</v>
      </c>
      <c r="G229">
        <v>17</v>
      </c>
      <c r="H229">
        <v>0</v>
      </c>
      <c r="I229">
        <v>1</v>
      </c>
      <c r="J229" t="s">
        <v>273</v>
      </c>
      <c r="K229">
        <v>498924</v>
      </c>
      <c r="N229" s="68">
        <v>72686</v>
      </c>
      <c r="O229" s="68">
        <v>72686</v>
      </c>
      <c r="P229" s="68">
        <v>72686</v>
      </c>
      <c r="Q229" s="68">
        <v>72686</v>
      </c>
      <c r="R229" t="s">
        <v>5364</v>
      </c>
      <c r="S229" t="s">
        <v>6752</v>
      </c>
    </row>
    <row r="230" spans="1:19" x14ac:dyDescent="0.35">
      <c r="A230">
        <v>314745</v>
      </c>
      <c r="B230" t="s">
        <v>542</v>
      </c>
      <c r="C230">
        <v>857</v>
      </c>
      <c r="D230">
        <v>106</v>
      </c>
      <c r="E230" s="68">
        <v>43482</v>
      </c>
      <c r="F230">
        <v>38</v>
      </c>
      <c r="G230">
        <v>65</v>
      </c>
      <c r="H230">
        <v>1</v>
      </c>
      <c r="I230">
        <v>2</v>
      </c>
      <c r="J230" t="s">
        <v>543</v>
      </c>
      <c r="K230">
        <v>5744695</v>
      </c>
      <c r="L230">
        <v>14152415</v>
      </c>
      <c r="N230" s="68">
        <v>43453</v>
      </c>
      <c r="O230" s="68">
        <v>43443</v>
      </c>
      <c r="P230" s="68">
        <v>43453</v>
      </c>
      <c r="Q230" s="68">
        <v>72686</v>
      </c>
      <c r="R230" t="s">
        <v>5840</v>
      </c>
      <c r="S230" t="s">
        <v>6781</v>
      </c>
    </row>
    <row r="231" spans="1:19" x14ac:dyDescent="0.35">
      <c r="A231">
        <v>6038</v>
      </c>
      <c r="B231" t="s">
        <v>534</v>
      </c>
      <c r="C231">
        <v>813</v>
      </c>
      <c r="D231">
        <v>44</v>
      </c>
      <c r="E231" s="68">
        <v>42002</v>
      </c>
      <c r="F231">
        <v>5</v>
      </c>
      <c r="G231">
        <v>48</v>
      </c>
      <c r="H231">
        <v>0</v>
      </c>
      <c r="I231">
        <v>1</v>
      </c>
      <c r="J231" t="s">
        <v>2246</v>
      </c>
      <c r="K231">
        <v>54957</v>
      </c>
      <c r="N231" s="68">
        <v>72686</v>
      </c>
      <c r="O231" s="68">
        <v>72686</v>
      </c>
      <c r="P231" s="68">
        <v>72686</v>
      </c>
      <c r="Q231" s="68">
        <v>72686</v>
      </c>
      <c r="R231" t="s">
        <v>5363</v>
      </c>
      <c r="S231" t="s">
        <v>3058</v>
      </c>
    </row>
    <row r="232" spans="1:19" x14ac:dyDescent="0.35">
      <c r="A232">
        <v>161710</v>
      </c>
      <c r="B232" t="s">
        <v>878</v>
      </c>
      <c r="C232">
        <v>797</v>
      </c>
      <c r="D232">
        <v>32</v>
      </c>
      <c r="E232" s="68">
        <v>43496</v>
      </c>
      <c r="F232">
        <v>60.5</v>
      </c>
      <c r="G232">
        <v>60</v>
      </c>
      <c r="H232">
        <v>0</v>
      </c>
      <c r="I232">
        <v>2</v>
      </c>
      <c r="J232" t="s">
        <v>879</v>
      </c>
      <c r="K232">
        <v>2657359</v>
      </c>
      <c r="L232">
        <v>5697171</v>
      </c>
      <c r="N232" s="68">
        <v>72686</v>
      </c>
      <c r="O232" s="68">
        <v>43350</v>
      </c>
      <c r="P232" s="68">
        <v>72686</v>
      </c>
      <c r="Q232" s="68">
        <v>72686</v>
      </c>
      <c r="R232" t="s">
        <v>5676</v>
      </c>
      <c r="S232" t="s">
        <v>5677</v>
      </c>
    </row>
    <row r="233" spans="1:19" x14ac:dyDescent="0.35">
      <c r="A233">
        <v>377585</v>
      </c>
      <c r="B233" t="s">
        <v>246</v>
      </c>
      <c r="C233">
        <v>785</v>
      </c>
      <c r="D233">
        <v>61</v>
      </c>
      <c r="E233" s="68">
        <v>42483</v>
      </c>
      <c r="F233">
        <v>3</v>
      </c>
      <c r="G233">
        <v>52</v>
      </c>
      <c r="H233">
        <v>0</v>
      </c>
      <c r="I233">
        <v>1</v>
      </c>
      <c r="J233" t="s">
        <v>247</v>
      </c>
      <c r="K233">
        <v>6250238</v>
      </c>
      <c r="N233" s="68">
        <v>42482</v>
      </c>
      <c r="O233" s="68">
        <v>72686</v>
      </c>
      <c r="P233" s="68">
        <v>72686</v>
      </c>
      <c r="Q233" s="68">
        <v>72686</v>
      </c>
      <c r="R233" s="72" t="s">
        <v>6048</v>
      </c>
      <c r="S233" s="72" t="s">
        <v>3058</v>
      </c>
    </row>
    <row r="234" spans="1:19" x14ac:dyDescent="0.35">
      <c r="A234">
        <v>376453</v>
      </c>
      <c r="B234" t="s">
        <v>889</v>
      </c>
      <c r="C234">
        <v>773</v>
      </c>
      <c r="D234">
        <v>24</v>
      </c>
      <c r="E234" s="68">
        <v>43371</v>
      </c>
      <c r="F234">
        <v>3</v>
      </c>
      <c r="G234">
        <v>61</v>
      </c>
      <c r="H234">
        <v>0</v>
      </c>
      <c r="I234">
        <v>1</v>
      </c>
      <c r="J234" t="s">
        <v>279</v>
      </c>
      <c r="K234">
        <v>1660309</v>
      </c>
      <c r="N234" s="68">
        <v>43370</v>
      </c>
      <c r="O234" s="68">
        <v>43370</v>
      </c>
      <c r="P234" s="68">
        <v>43370</v>
      </c>
      <c r="Q234" s="68">
        <v>72686</v>
      </c>
      <c r="R234" t="s">
        <v>6044</v>
      </c>
      <c r="S234" t="s">
        <v>3058</v>
      </c>
    </row>
    <row r="235" spans="1:19" x14ac:dyDescent="0.35">
      <c r="A235">
        <v>14896</v>
      </c>
      <c r="B235" t="s">
        <v>882</v>
      </c>
      <c r="C235">
        <v>764</v>
      </c>
      <c r="D235">
        <v>23</v>
      </c>
      <c r="E235" s="68">
        <v>43606</v>
      </c>
      <c r="F235">
        <v>60</v>
      </c>
      <c r="G235">
        <v>100</v>
      </c>
      <c r="H235">
        <v>1</v>
      </c>
      <c r="I235">
        <v>2</v>
      </c>
      <c r="J235" t="s">
        <v>883</v>
      </c>
      <c r="K235">
        <v>631</v>
      </c>
      <c r="L235">
        <v>14161498</v>
      </c>
      <c r="N235" s="68">
        <v>72686</v>
      </c>
      <c r="O235" s="68">
        <v>43497</v>
      </c>
      <c r="P235" s="68">
        <v>43540</v>
      </c>
      <c r="Q235" s="68">
        <v>43540</v>
      </c>
      <c r="R235" t="s">
        <v>5558</v>
      </c>
      <c r="S235" t="s">
        <v>5559</v>
      </c>
    </row>
    <row r="236" spans="1:19" x14ac:dyDescent="0.35">
      <c r="A236">
        <v>381417</v>
      </c>
      <c r="B236" t="s">
        <v>536</v>
      </c>
      <c r="C236">
        <v>757</v>
      </c>
      <c r="D236">
        <v>261</v>
      </c>
      <c r="E236" s="68">
        <v>43400</v>
      </c>
      <c r="F236">
        <v>52</v>
      </c>
      <c r="G236">
        <v>60</v>
      </c>
      <c r="H236">
        <v>0</v>
      </c>
      <c r="I236">
        <v>1</v>
      </c>
      <c r="J236" t="s">
        <v>280</v>
      </c>
      <c r="K236">
        <v>6081699</v>
      </c>
      <c r="N236" s="68">
        <v>42828</v>
      </c>
      <c r="O236" s="68">
        <v>43224</v>
      </c>
      <c r="P236" s="68">
        <v>72686</v>
      </c>
      <c r="Q236" s="68">
        <v>72686</v>
      </c>
      <c r="R236" t="s">
        <v>6054</v>
      </c>
      <c r="S236" t="s">
        <v>6055</v>
      </c>
    </row>
    <row r="237" spans="1:19" x14ac:dyDescent="0.35">
      <c r="A237">
        <v>75777</v>
      </c>
      <c r="B237" t="s">
        <v>541</v>
      </c>
      <c r="C237">
        <v>752</v>
      </c>
      <c r="D237">
        <v>83</v>
      </c>
      <c r="E237" s="68">
        <v>43228</v>
      </c>
      <c r="F237">
        <v>22</v>
      </c>
      <c r="G237">
        <v>60</v>
      </c>
      <c r="H237">
        <v>0</v>
      </c>
      <c r="I237">
        <v>1</v>
      </c>
      <c r="J237" t="s">
        <v>58</v>
      </c>
      <c r="K237">
        <v>66492</v>
      </c>
      <c r="N237" s="68">
        <v>42783</v>
      </c>
      <c r="O237" s="68">
        <v>43227</v>
      </c>
      <c r="P237" s="68">
        <v>72686</v>
      </c>
      <c r="Q237" s="68">
        <v>72686</v>
      </c>
      <c r="R237" t="s">
        <v>5625</v>
      </c>
      <c r="S237" t="s">
        <v>5626</v>
      </c>
    </row>
    <row r="238" spans="1:19" x14ac:dyDescent="0.35">
      <c r="A238">
        <v>676875</v>
      </c>
      <c r="B238" t="s">
        <v>537</v>
      </c>
      <c r="C238">
        <v>747</v>
      </c>
      <c r="D238">
        <v>52</v>
      </c>
      <c r="E238" s="68">
        <v>43705</v>
      </c>
      <c r="F238">
        <v>24</v>
      </c>
      <c r="G238">
        <v>60</v>
      </c>
      <c r="H238">
        <v>0</v>
      </c>
      <c r="I238">
        <v>1</v>
      </c>
      <c r="J238" t="s">
        <v>432</v>
      </c>
      <c r="K238">
        <v>6800362</v>
      </c>
      <c r="N238" s="68">
        <v>42500</v>
      </c>
      <c r="O238" s="68">
        <v>43142</v>
      </c>
      <c r="P238" s="68">
        <v>72686</v>
      </c>
      <c r="Q238" s="68">
        <v>72686</v>
      </c>
      <c r="R238" t="s">
        <v>6502</v>
      </c>
      <c r="S238" t="s">
        <v>6503</v>
      </c>
    </row>
    <row r="239" spans="1:19" x14ac:dyDescent="0.35">
      <c r="A239">
        <v>327780</v>
      </c>
      <c r="B239" t="s">
        <v>886</v>
      </c>
      <c r="C239">
        <v>734</v>
      </c>
      <c r="D239">
        <v>34</v>
      </c>
      <c r="E239" s="68">
        <v>43670</v>
      </c>
      <c r="F239">
        <v>3.3</v>
      </c>
      <c r="G239">
        <v>63</v>
      </c>
      <c r="H239">
        <v>0</v>
      </c>
      <c r="I239">
        <v>1</v>
      </c>
      <c r="J239" t="s">
        <v>167</v>
      </c>
      <c r="K239">
        <v>630411</v>
      </c>
      <c r="N239" s="68">
        <v>42188</v>
      </c>
      <c r="O239" s="68">
        <v>43315</v>
      </c>
      <c r="P239" s="68">
        <v>43315</v>
      </c>
      <c r="Q239" s="68">
        <v>72686</v>
      </c>
      <c r="R239" t="s">
        <v>5883</v>
      </c>
      <c r="S239" t="s">
        <v>3058</v>
      </c>
    </row>
    <row r="240" spans="1:19" x14ac:dyDescent="0.35">
      <c r="A240">
        <v>975494</v>
      </c>
      <c r="B240" t="s">
        <v>544</v>
      </c>
      <c r="C240">
        <v>734</v>
      </c>
      <c r="D240">
        <v>87</v>
      </c>
      <c r="E240" s="68">
        <v>43436</v>
      </c>
      <c r="F240">
        <v>60</v>
      </c>
      <c r="G240">
        <v>60</v>
      </c>
      <c r="H240">
        <v>0</v>
      </c>
      <c r="I240">
        <v>1</v>
      </c>
      <c r="J240" t="s">
        <v>282</v>
      </c>
      <c r="K240">
        <v>6098061</v>
      </c>
      <c r="N240" s="68">
        <v>43244</v>
      </c>
      <c r="O240" s="68">
        <v>43325</v>
      </c>
      <c r="P240" s="68">
        <v>43325</v>
      </c>
      <c r="Q240" s="68">
        <v>72686</v>
      </c>
      <c r="R240" t="s">
        <v>6669</v>
      </c>
      <c r="S240" t="s">
        <v>6670</v>
      </c>
    </row>
    <row r="241" spans="1:19" x14ac:dyDescent="0.35">
      <c r="A241">
        <v>650068</v>
      </c>
      <c r="B241" t="s">
        <v>559</v>
      </c>
      <c r="C241">
        <v>711</v>
      </c>
      <c r="D241">
        <v>142</v>
      </c>
      <c r="E241" s="68">
        <v>43615</v>
      </c>
      <c r="F241">
        <v>60</v>
      </c>
      <c r="G241">
        <v>63</v>
      </c>
      <c r="H241">
        <v>0</v>
      </c>
      <c r="I241">
        <v>1</v>
      </c>
      <c r="J241" t="s">
        <v>292</v>
      </c>
      <c r="K241">
        <v>11859208</v>
      </c>
      <c r="N241" s="68">
        <v>42745</v>
      </c>
      <c r="O241" s="68">
        <v>43395</v>
      </c>
      <c r="P241" s="68">
        <v>43395</v>
      </c>
      <c r="Q241" s="68">
        <v>72686</v>
      </c>
      <c r="R241" t="s">
        <v>6469</v>
      </c>
      <c r="S241" t="s">
        <v>6470</v>
      </c>
    </row>
    <row r="242" spans="1:19" x14ac:dyDescent="0.35">
      <c r="A242">
        <v>823247</v>
      </c>
      <c r="B242" t="s">
        <v>556</v>
      </c>
      <c r="C242">
        <v>705</v>
      </c>
      <c r="D242">
        <v>68</v>
      </c>
      <c r="E242" s="68">
        <v>42901</v>
      </c>
      <c r="F242">
        <v>45</v>
      </c>
      <c r="G242">
        <v>60</v>
      </c>
      <c r="H242">
        <v>0</v>
      </c>
      <c r="I242">
        <v>1</v>
      </c>
      <c r="J242" t="s">
        <v>290</v>
      </c>
      <c r="K242">
        <v>11074922</v>
      </c>
      <c r="N242" s="68">
        <v>42900</v>
      </c>
      <c r="O242" s="68">
        <v>42900</v>
      </c>
      <c r="P242" s="68">
        <v>72686</v>
      </c>
      <c r="Q242" s="68">
        <v>72686</v>
      </c>
      <c r="R242" t="s">
        <v>6628</v>
      </c>
      <c r="S242" t="s">
        <v>3058</v>
      </c>
    </row>
    <row r="243" spans="1:19" x14ac:dyDescent="0.35">
      <c r="A243">
        <v>4546</v>
      </c>
      <c r="B243" t="s">
        <v>876</v>
      </c>
      <c r="C243">
        <v>688</v>
      </c>
      <c r="D243">
        <v>32</v>
      </c>
      <c r="E243" s="68">
        <v>40823</v>
      </c>
      <c r="F243">
        <v>1.5</v>
      </c>
      <c r="G243">
        <v>31</v>
      </c>
      <c r="H243">
        <v>0</v>
      </c>
      <c r="I243">
        <v>1</v>
      </c>
      <c r="J243" t="s">
        <v>877</v>
      </c>
      <c r="K243">
        <v>106954</v>
      </c>
      <c r="N243" s="68">
        <v>72686</v>
      </c>
      <c r="O243" s="68">
        <v>72686</v>
      </c>
      <c r="P243" s="68">
        <v>72686</v>
      </c>
      <c r="Q243" s="68">
        <v>72686</v>
      </c>
      <c r="R243" t="s">
        <v>5268</v>
      </c>
      <c r="S243" t="s">
        <v>5269</v>
      </c>
    </row>
    <row r="244" spans="1:19" x14ac:dyDescent="0.35">
      <c r="A244">
        <v>2335</v>
      </c>
      <c r="B244" t="s">
        <v>563</v>
      </c>
      <c r="C244">
        <v>685</v>
      </c>
      <c r="D244">
        <v>45</v>
      </c>
      <c r="E244" s="68">
        <v>43685</v>
      </c>
      <c r="F244">
        <v>60</v>
      </c>
      <c r="G244">
        <v>68</v>
      </c>
      <c r="H244">
        <v>1</v>
      </c>
      <c r="I244">
        <v>2</v>
      </c>
      <c r="J244" t="s">
        <v>564</v>
      </c>
      <c r="K244">
        <v>66492</v>
      </c>
      <c r="L244">
        <v>10396</v>
      </c>
      <c r="N244" s="68">
        <v>42748</v>
      </c>
      <c r="O244" s="68">
        <v>43227</v>
      </c>
      <c r="P244" s="68">
        <v>43684</v>
      </c>
      <c r="Q244" s="68">
        <v>43684</v>
      </c>
      <c r="R244" t="s">
        <v>5122</v>
      </c>
      <c r="S244" t="s">
        <v>5123</v>
      </c>
    </row>
    <row r="245" spans="1:19" x14ac:dyDescent="0.35">
      <c r="A245">
        <v>508826</v>
      </c>
      <c r="B245" t="s">
        <v>545</v>
      </c>
      <c r="C245">
        <v>683</v>
      </c>
      <c r="D245">
        <v>99</v>
      </c>
      <c r="E245" s="68">
        <v>43700</v>
      </c>
      <c r="F245">
        <v>68</v>
      </c>
      <c r="G245">
        <v>100</v>
      </c>
      <c r="H245">
        <v>1</v>
      </c>
      <c r="I245">
        <v>1</v>
      </c>
      <c r="J245" t="s">
        <v>283</v>
      </c>
      <c r="K245">
        <v>10825570</v>
      </c>
      <c r="N245" s="68">
        <v>42449</v>
      </c>
      <c r="O245" s="68">
        <v>43193</v>
      </c>
      <c r="P245" s="68">
        <v>43193</v>
      </c>
      <c r="Q245" s="68">
        <v>43699</v>
      </c>
      <c r="R245" t="s">
        <v>6326</v>
      </c>
      <c r="S245" t="s">
        <v>6327</v>
      </c>
    </row>
    <row r="246" spans="1:19" x14ac:dyDescent="0.35">
      <c r="A246">
        <v>711456</v>
      </c>
      <c r="B246" t="s">
        <v>685</v>
      </c>
      <c r="C246">
        <v>674</v>
      </c>
      <c r="D246">
        <v>100</v>
      </c>
      <c r="E246" s="68">
        <v>43671</v>
      </c>
      <c r="F246">
        <v>45</v>
      </c>
      <c r="G246">
        <v>100</v>
      </c>
      <c r="H246">
        <v>0</v>
      </c>
      <c r="I246">
        <v>1</v>
      </c>
      <c r="J246" t="s">
        <v>353</v>
      </c>
      <c r="K246">
        <v>12318752</v>
      </c>
      <c r="N246" s="68">
        <v>42646</v>
      </c>
      <c r="O246" s="68">
        <v>43346</v>
      </c>
      <c r="P246" s="68">
        <v>43346</v>
      </c>
      <c r="Q246" s="68">
        <v>43346</v>
      </c>
      <c r="R246" t="s">
        <v>6561</v>
      </c>
      <c r="S246" t="s">
        <v>3058</v>
      </c>
    </row>
    <row r="247" spans="1:19" x14ac:dyDescent="0.35">
      <c r="A247">
        <v>364572</v>
      </c>
      <c r="B247" t="s">
        <v>890</v>
      </c>
      <c r="C247">
        <v>669</v>
      </c>
      <c r="D247">
        <v>50</v>
      </c>
      <c r="E247" s="68">
        <v>42071</v>
      </c>
      <c r="F247">
        <v>31</v>
      </c>
      <c r="G247">
        <v>61</v>
      </c>
      <c r="H247">
        <v>0</v>
      </c>
      <c r="I247">
        <v>1</v>
      </c>
      <c r="J247" t="s">
        <v>282</v>
      </c>
      <c r="K247">
        <v>6098061</v>
      </c>
      <c r="N247" s="68">
        <v>42071</v>
      </c>
      <c r="O247" s="68">
        <v>42071</v>
      </c>
      <c r="P247" s="68">
        <v>42071</v>
      </c>
      <c r="Q247" s="68">
        <v>72686</v>
      </c>
      <c r="R247" t="s">
        <v>5991</v>
      </c>
      <c r="S247" t="s">
        <v>5992</v>
      </c>
    </row>
    <row r="248" spans="1:19" x14ac:dyDescent="0.35">
      <c r="A248">
        <v>2848</v>
      </c>
      <c r="B248" t="s">
        <v>538</v>
      </c>
      <c r="C248">
        <v>640</v>
      </c>
      <c r="D248">
        <v>1473</v>
      </c>
      <c r="E248" s="68">
        <v>42920</v>
      </c>
      <c r="F248">
        <v>31</v>
      </c>
      <c r="G248">
        <v>55</v>
      </c>
      <c r="H248">
        <v>0</v>
      </c>
      <c r="I248">
        <v>2</v>
      </c>
      <c r="J248" t="s">
        <v>539</v>
      </c>
      <c r="K248">
        <v>9945</v>
      </c>
      <c r="L248">
        <v>4230</v>
      </c>
      <c r="N248" s="68">
        <v>42805</v>
      </c>
      <c r="O248" s="68">
        <v>72686</v>
      </c>
      <c r="P248" s="68">
        <v>72686</v>
      </c>
      <c r="Q248" s="68">
        <v>72686</v>
      </c>
      <c r="R248" t="s">
        <v>5159</v>
      </c>
      <c r="S248" t="s">
        <v>5160</v>
      </c>
    </row>
    <row r="249" spans="1:19" x14ac:dyDescent="0.35">
      <c r="A249">
        <v>49594</v>
      </c>
      <c r="B249" t="s">
        <v>554</v>
      </c>
      <c r="C249">
        <v>636</v>
      </c>
      <c r="D249">
        <v>59</v>
      </c>
      <c r="E249" s="68">
        <v>43367</v>
      </c>
      <c r="F249">
        <v>56</v>
      </c>
      <c r="G249">
        <v>65</v>
      </c>
      <c r="H249">
        <v>0</v>
      </c>
      <c r="I249">
        <v>1</v>
      </c>
      <c r="J249" t="s">
        <v>288</v>
      </c>
      <c r="K249">
        <v>3315471</v>
      </c>
      <c r="N249" s="68">
        <v>41589</v>
      </c>
      <c r="O249" s="68">
        <v>41589</v>
      </c>
      <c r="P249" s="68">
        <v>41589</v>
      </c>
      <c r="Q249" s="68">
        <v>72686</v>
      </c>
      <c r="R249" t="s">
        <v>5578</v>
      </c>
      <c r="S249" t="s">
        <v>3058</v>
      </c>
    </row>
    <row r="250" spans="1:19" x14ac:dyDescent="0.35">
      <c r="A250">
        <v>818635</v>
      </c>
      <c r="B250" t="s">
        <v>565</v>
      </c>
      <c r="C250">
        <v>619</v>
      </c>
      <c r="D250">
        <v>68</v>
      </c>
      <c r="E250" s="68">
        <v>43718</v>
      </c>
      <c r="F250">
        <v>68</v>
      </c>
      <c r="G250">
        <v>100</v>
      </c>
      <c r="H250">
        <v>1</v>
      </c>
      <c r="I250">
        <v>1</v>
      </c>
      <c r="J250" t="s">
        <v>30</v>
      </c>
      <c r="K250">
        <v>5389259</v>
      </c>
      <c r="N250" s="68">
        <v>42887</v>
      </c>
      <c r="O250" s="68">
        <v>43079</v>
      </c>
      <c r="P250" s="68">
        <v>72686</v>
      </c>
      <c r="Q250" s="68">
        <v>43555</v>
      </c>
      <c r="R250" t="s">
        <v>6626</v>
      </c>
      <c r="S250" t="s">
        <v>3058</v>
      </c>
    </row>
    <row r="251" spans="1:19" x14ac:dyDescent="0.35">
      <c r="A251">
        <v>488576</v>
      </c>
      <c r="B251" t="s">
        <v>550</v>
      </c>
      <c r="C251">
        <v>613</v>
      </c>
      <c r="D251">
        <v>68</v>
      </c>
      <c r="E251" s="68">
        <v>42426</v>
      </c>
      <c r="F251">
        <v>3</v>
      </c>
      <c r="G251">
        <v>38.4</v>
      </c>
      <c r="H251">
        <v>0</v>
      </c>
      <c r="I251">
        <v>1</v>
      </c>
      <c r="J251" t="s">
        <v>287</v>
      </c>
      <c r="K251">
        <v>10601292</v>
      </c>
      <c r="N251" s="68">
        <v>72686</v>
      </c>
      <c r="O251" s="68">
        <v>72686</v>
      </c>
      <c r="P251" s="68">
        <v>72686</v>
      </c>
      <c r="Q251" s="68">
        <v>72686</v>
      </c>
      <c r="R251" t="s">
        <v>6295</v>
      </c>
      <c r="S251" t="s">
        <v>6296</v>
      </c>
    </row>
    <row r="252" spans="1:19" x14ac:dyDescent="0.35">
      <c r="A252">
        <v>9956</v>
      </c>
      <c r="B252" t="s">
        <v>551</v>
      </c>
      <c r="C252">
        <v>610</v>
      </c>
      <c r="D252">
        <v>45</v>
      </c>
      <c r="E252" s="68">
        <v>41550</v>
      </c>
      <c r="F252">
        <v>3</v>
      </c>
      <c r="G252">
        <v>24</v>
      </c>
      <c r="H252">
        <v>0</v>
      </c>
      <c r="I252">
        <v>1</v>
      </c>
      <c r="J252" t="s">
        <v>22</v>
      </c>
      <c r="K252">
        <v>3346687</v>
      </c>
      <c r="N252" s="68">
        <v>72686</v>
      </c>
      <c r="O252" s="68">
        <v>72686</v>
      </c>
      <c r="P252" s="68">
        <v>72686</v>
      </c>
      <c r="Q252" s="68">
        <v>72686</v>
      </c>
      <c r="R252" t="s">
        <v>5461</v>
      </c>
      <c r="S252" t="s">
        <v>5462</v>
      </c>
    </row>
    <row r="253" spans="1:19" x14ac:dyDescent="0.35">
      <c r="A253">
        <v>7065</v>
      </c>
      <c r="B253" t="s">
        <v>893</v>
      </c>
      <c r="C253">
        <v>606</v>
      </c>
      <c r="D253">
        <v>31</v>
      </c>
      <c r="E253" s="68">
        <v>40732</v>
      </c>
      <c r="F253">
        <v>3</v>
      </c>
      <c r="G253">
        <v>31</v>
      </c>
      <c r="H253">
        <v>0</v>
      </c>
      <c r="I253">
        <v>1</v>
      </c>
      <c r="J253" t="s">
        <v>894</v>
      </c>
      <c r="K253">
        <v>194827</v>
      </c>
      <c r="N253" s="68">
        <v>72686</v>
      </c>
      <c r="O253" s="68">
        <v>72686</v>
      </c>
      <c r="P253" s="68">
        <v>72686</v>
      </c>
      <c r="Q253" s="68">
        <v>72686</v>
      </c>
      <c r="R253" t="s">
        <v>5396</v>
      </c>
      <c r="S253" t="s">
        <v>5397</v>
      </c>
    </row>
    <row r="254" spans="1:19" x14ac:dyDescent="0.35">
      <c r="A254">
        <v>9716</v>
      </c>
      <c r="B254" t="s">
        <v>546</v>
      </c>
      <c r="C254">
        <v>600</v>
      </c>
      <c r="D254">
        <v>55</v>
      </c>
      <c r="E254" s="68">
        <v>41366</v>
      </c>
      <c r="F254">
        <v>3</v>
      </c>
      <c r="G254">
        <v>37</v>
      </c>
      <c r="H254">
        <v>0</v>
      </c>
      <c r="I254">
        <v>2</v>
      </c>
      <c r="J254" t="s">
        <v>547</v>
      </c>
      <c r="K254">
        <v>63183</v>
      </c>
      <c r="L254">
        <v>12110223</v>
      </c>
      <c r="N254" s="68">
        <v>72686</v>
      </c>
      <c r="O254" s="68">
        <v>72686</v>
      </c>
      <c r="P254" s="68">
        <v>72686</v>
      </c>
      <c r="Q254" s="68">
        <v>72686</v>
      </c>
      <c r="R254" t="s">
        <v>5450</v>
      </c>
      <c r="S254" t="s">
        <v>3058</v>
      </c>
    </row>
    <row r="255" spans="1:19" x14ac:dyDescent="0.35">
      <c r="A255">
        <v>318229</v>
      </c>
      <c r="B255" t="s">
        <v>555</v>
      </c>
      <c r="C255">
        <v>589</v>
      </c>
      <c r="D255">
        <v>75</v>
      </c>
      <c r="E255" s="68">
        <v>42217</v>
      </c>
      <c r="F255">
        <v>2</v>
      </c>
      <c r="G255">
        <v>57</v>
      </c>
      <c r="H255">
        <v>0</v>
      </c>
      <c r="I255">
        <v>1</v>
      </c>
      <c r="J255" t="s">
        <v>289</v>
      </c>
      <c r="K255">
        <v>66077</v>
      </c>
      <c r="N255" s="68">
        <v>42217</v>
      </c>
      <c r="O255" s="68">
        <v>72686</v>
      </c>
      <c r="P255" s="68">
        <v>72686</v>
      </c>
      <c r="Q255" s="68">
        <v>72686</v>
      </c>
      <c r="R255" t="s">
        <v>5854</v>
      </c>
      <c r="S255" t="s">
        <v>3058</v>
      </c>
    </row>
    <row r="256" spans="1:19" x14ac:dyDescent="0.35">
      <c r="A256">
        <v>161820</v>
      </c>
      <c r="B256" t="s">
        <v>895</v>
      </c>
      <c r="C256">
        <v>584</v>
      </c>
      <c r="D256">
        <v>25</v>
      </c>
      <c r="E256" s="68">
        <v>43343</v>
      </c>
      <c r="F256">
        <v>2</v>
      </c>
      <c r="G256">
        <v>65</v>
      </c>
      <c r="H256">
        <v>0</v>
      </c>
      <c r="I256">
        <v>1</v>
      </c>
      <c r="J256" t="s">
        <v>288</v>
      </c>
      <c r="K256">
        <v>3315471</v>
      </c>
      <c r="N256" s="68">
        <v>40315</v>
      </c>
      <c r="O256" s="68">
        <v>40315</v>
      </c>
      <c r="P256" s="68">
        <v>40315</v>
      </c>
      <c r="Q256" s="68">
        <v>72686</v>
      </c>
      <c r="R256" t="s">
        <v>5679</v>
      </c>
      <c r="S256" t="s">
        <v>3058</v>
      </c>
    </row>
    <row r="257" spans="1:19" x14ac:dyDescent="0.35">
      <c r="A257">
        <v>728162</v>
      </c>
      <c r="B257" t="s">
        <v>570</v>
      </c>
      <c r="C257">
        <v>572</v>
      </c>
      <c r="D257">
        <v>69</v>
      </c>
      <c r="E257" s="68">
        <v>43495</v>
      </c>
      <c r="F257">
        <v>22</v>
      </c>
      <c r="G257">
        <v>60</v>
      </c>
      <c r="H257">
        <v>0</v>
      </c>
      <c r="I257">
        <v>1</v>
      </c>
      <c r="J257" t="s">
        <v>96</v>
      </c>
      <c r="K257">
        <v>12353367</v>
      </c>
      <c r="N257" s="68">
        <v>43034</v>
      </c>
      <c r="O257" s="68">
        <v>43222</v>
      </c>
      <c r="P257" s="68">
        <v>72686</v>
      </c>
      <c r="Q257" s="68">
        <v>72686</v>
      </c>
      <c r="R257" t="s">
        <v>6573</v>
      </c>
      <c r="S257" t="s">
        <v>3058</v>
      </c>
    </row>
    <row r="258" spans="1:19" x14ac:dyDescent="0.35">
      <c r="A258">
        <v>262823</v>
      </c>
      <c r="B258" t="s">
        <v>2132</v>
      </c>
      <c r="C258">
        <v>556</v>
      </c>
      <c r="D258">
        <v>21</v>
      </c>
      <c r="E258" s="68">
        <v>43444</v>
      </c>
      <c r="F258">
        <v>3.1</v>
      </c>
      <c r="G258">
        <v>60</v>
      </c>
      <c r="H258">
        <v>0</v>
      </c>
      <c r="I258">
        <v>1</v>
      </c>
      <c r="J258" t="s">
        <v>900</v>
      </c>
      <c r="K258">
        <v>5550795</v>
      </c>
      <c r="N258" s="68">
        <v>43442</v>
      </c>
      <c r="O258" s="68">
        <v>43442</v>
      </c>
      <c r="P258" s="68">
        <v>72686</v>
      </c>
      <c r="Q258" s="68">
        <v>72686</v>
      </c>
      <c r="R258" t="s">
        <v>5763</v>
      </c>
      <c r="S258" t="s">
        <v>3058</v>
      </c>
    </row>
    <row r="259" spans="1:19" x14ac:dyDescent="0.35">
      <c r="A259">
        <v>463795</v>
      </c>
      <c r="B259" t="s">
        <v>567</v>
      </c>
      <c r="C259">
        <v>555</v>
      </c>
      <c r="D259">
        <v>46</v>
      </c>
      <c r="E259" s="68">
        <v>42272</v>
      </c>
      <c r="F259">
        <v>17</v>
      </c>
      <c r="G259">
        <v>31</v>
      </c>
      <c r="H259">
        <v>0</v>
      </c>
      <c r="I259">
        <v>4</v>
      </c>
      <c r="J259" t="s">
        <v>568</v>
      </c>
      <c r="K259">
        <v>10267332</v>
      </c>
      <c r="L259">
        <v>11151140</v>
      </c>
      <c r="M259">
        <v>11159854</v>
      </c>
      <c r="N259" s="68">
        <v>72686</v>
      </c>
      <c r="O259" s="68">
        <v>72686</v>
      </c>
      <c r="P259" s="68">
        <v>72686</v>
      </c>
      <c r="Q259" s="68">
        <v>72686</v>
      </c>
      <c r="R259" t="s">
        <v>6226</v>
      </c>
      <c r="S259" t="s">
        <v>3058</v>
      </c>
    </row>
    <row r="260" spans="1:19" x14ac:dyDescent="0.35">
      <c r="A260">
        <v>787632</v>
      </c>
      <c r="B260" t="s">
        <v>574</v>
      </c>
      <c r="C260">
        <v>552</v>
      </c>
      <c r="D260">
        <v>63</v>
      </c>
      <c r="E260" s="68">
        <v>43219</v>
      </c>
      <c r="F260">
        <v>38</v>
      </c>
      <c r="G260">
        <v>60</v>
      </c>
      <c r="H260">
        <v>0</v>
      </c>
      <c r="I260">
        <v>1</v>
      </c>
      <c r="J260" t="s">
        <v>296</v>
      </c>
      <c r="K260">
        <v>12845099</v>
      </c>
      <c r="N260" s="68">
        <v>42850</v>
      </c>
      <c r="O260" s="68">
        <v>43218</v>
      </c>
      <c r="P260" s="68">
        <v>72686</v>
      </c>
      <c r="Q260" s="68">
        <v>72686</v>
      </c>
      <c r="R260" t="s">
        <v>6611</v>
      </c>
      <c r="S260" t="s">
        <v>3058</v>
      </c>
    </row>
    <row r="261" spans="1:19" x14ac:dyDescent="0.35">
      <c r="A261">
        <v>2162</v>
      </c>
      <c r="B261" t="s">
        <v>982</v>
      </c>
      <c r="C261">
        <v>534</v>
      </c>
      <c r="D261">
        <v>32</v>
      </c>
      <c r="E261" s="68">
        <v>43632</v>
      </c>
      <c r="F261">
        <v>1</v>
      </c>
      <c r="G261">
        <v>60</v>
      </c>
      <c r="H261">
        <v>0</v>
      </c>
      <c r="I261">
        <v>1</v>
      </c>
      <c r="J261" t="s">
        <v>208</v>
      </c>
      <c r="K261">
        <v>9572</v>
      </c>
      <c r="N261" s="68">
        <v>39183</v>
      </c>
      <c r="O261" s="68">
        <v>43617</v>
      </c>
      <c r="P261" s="68">
        <v>72686</v>
      </c>
      <c r="Q261" s="68">
        <v>72686</v>
      </c>
      <c r="R261" t="s">
        <v>5100</v>
      </c>
      <c r="S261" t="s">
        <v>3058</v>
      </c>
    </row>
    <row r="262" spans="1:19" x14ac:dyDescent="0.35">
      <c r="A262">
        <v>347232</v>
      </c>
      <c r="B262" t="s">
        <v>560</v>
      </c>
      <c r="C262">
        <v>533</v>
      </c>
      <c r="D262">
        <v>49</v>
      </c>
      <c r="E262" s="68">
        <v>42687</v>
      </c>
      <c r="F262">
        <v>3</v>
      </c>
      <c r="G262">
        <v>45</v>
      </c>
      <c r="H262">
        <v>0</v>
      </c>
      <c r="I262">
        <v>1</v>
      </c>
      <c r="J262" t="s">
        <v>436</v>
      </c>
      <c r="K262">
        <v>5388809</v>
      </c>
      <c r="N262" s="68">
        <v>72686</v>
      </c>
      <c r="O262" s="68">
        <v>72686</v>
      </c>
      <c r="P262" s="68">
        <v>72686</v>
      </c>
      <c r="Q262" s="68">
        <v>72686</v>
      </c>
      <c r="R262" t="s">
        <v>5939</v>
      </c>
      <c r="S262" t="s">
        <v>3058</v>
      </c>
    </row>
    <row r="263" spans="1:19" x14ac:dyDescent="0.35">
      <c r="A263">
        <v>4268</v>
      </c>
      <c r="B263" t="s">
        <v>897</v>
      </c>
      <c r="C263">
        <v>526</v>
      </c>
      <c r="D263">
        <v>35</v>
      </c>
      <c r="E263" s="68">
        <v>43266</v>
      </c>
      <c r="F263">
        <v>31</v>
      </c>
      <c r="G263">
        <v>60</v>
      </c>
      <c r="H263">
        <v>0</v>
      </c>
      <c r="I263">
        <v>3</v>
      </c>
      <c r="J263" t="s">
        <v>898</v>
      </c>
      <c r="K263">
        <v>92296</v>
      </c>
      <c r="L263">
        <v>22216</v>
      </c>
      <c r="M263">
        <v>11066970</v>
      </c>
      <c r="N263" s="68">
        <v>42546</v>
      </c>
      <c r="O263" s="68">
        <v>43218</v>
      </c>
      <c r="P263" s="68">
        <v>72686</v>
      </c>
      <c r="Q263" s="68">
        <v>72686</v>
      </c>
      <c r="R263" t="s">
        <v>5244</v>
      </c>
      <c r="S263" t="s">
        <v>5245</v>
      </c>
    </row>
    <row r="264" spans="1:19" x14ac:dyDescent="0.35">
      <c r="A264">
        <v>6003</v>
      </c>
      <c r="B264" t="s">
        <v>891</v>
      </c>
      <c r="C264">
        <v>525</v>
      </c>
      <c r="D264">
        <v>32</v>
      </c>
      <c r="E264" s="68">
        <v>42253</v>
      </c>
      <c r="F264">
        <v>3</v>
      </c>
      <c r="G264">
        <v>3.1</v>
      </c>
      <c r="H264">
        <v>0</v>
      </c>
      <c r="I264">
        <v>1</v>
      </c>
      <c r="J264" t="s">
        <v>892</v>
      </c>
      <c r="K264">
        <v>405777</v>
      </c>
      <c r="N264" s="68">
        <v>72686</v>
      </c>
      <c r="O264" s="68">
        <v>72686</v>
      </c>
      <c r="P264" s="68">
        <v>72686</v>
      </c>
      <c r="Q264" s="68">
        <v>72686</v>
      </c>
      <c r="R264" t="s">
        <v>5360</v>
      </c>
      <c r="S264" t="s">
        <v>5361</v>
      </c>
    </row>
    <row r="265" spans="1:19" x14ac:dyDescent="0.35">
      <c r="A265">
        <v>265058</v>
      </c>
      <c r="B265" t="s">
        <v>549</v>
      </c>
      <c r="C265">
        <v>517</v>
      </c>
      <c r="D265">
        <v>66</v>
      </c>
      <c r="E265" s="68">
        <v>42318</v>
      </c>
      <c r="F265">
        <v>3</v>
      </c>
      <c r="G265">
        <v>38</v>
      </c>
      <c r="H265">
        <v>0</v>
      </c>
      <c r="I265">
        <v>1</v>
      </c>
      <c r="J265" t="s">
        <v>286</v>
      </c>
      <c r="K265">
        <v>5580713</v>
      </c>
      <c r="N265" s="68">
        <v>72686</v>
      </c>
      <c r="O265" s="68">
        <v>72686</v>
      </c>
      <c r="P265" s="68">
        <v>72686</v>
      </c>
      <c r="Q265" s="68">
        <v>72686</v>
      </c>
      <c r="R265" t="s">
        <v>5767</v>
      </c>
      <c r="S265" t="s">
        <v>3058</v>
      </c>
    </row>
    <row r="266" spans="1:19" x14ac:dyDescent="0.35">
      <c r="A266">
        <v>521230</v>
      </c>
      <c r="B266" t="s">
        <v>585</v>
      </c>
      <c r="C266">
        <v>517</v>
      </c>
      <c r="D266">
        <v>48</v>
      </c>
      <c r="E266" s="68">
        <v>43489</v>
      </c>
      <c r="F266">
        <v>45</v>
      </c>
      <c r="G266">
        <v>60</v>
      </c>
      <c r="H266">
        <v>0</v>
      </c>
      <c r="I266">
        <v>1</v>
      </c>
      <c r="J266" t="s">
        <v>76</v>
      </c>
      <c r="K266">
        <v>182999</v>
      </c>
      <c r="N266" s="68">
        <v>43060</v>
      </c>
      <c r="O266" s="68">
        <v>43480</v>
      </c>
      <c r="P266" s="68">
        <v>72686</v>
      </c>
      <c r="Q266" s="68">
        <v>72686</v>
      </c>
      <c r="R266" t="s">
        <v>6337</v>
      </c>
      <c r="S266" t="s">
        <v>3058</v>
      </c>
    </row>
    <row r="267" spans="1:19" x14ac:dyDescent="0.35">
      <c r="A267">
        <v>9873</v>
      </c>
      <c r="B267" t="s">
        <v>899</v>
      </c>
      <c r="C267">
        <v>516</v>
      </c>
      <c r="D267">
        <v>22</v>
      </c>
      <c r="E267" s="68">
        <v>43489</v>
      </c>
      <c r="F267">
        <v>60</v>
      </c>
      <c r="G267">
        <v>60</v>
      </c>
      <c r="H267">
        <v>0</v>
      </c>
      <c r="I267">
        <v>1</v>
      </c>
      <c r="J267" t="s">
        <v>22</v>
      </c>
      <c r="K267">
        <v>3346687</v>
      </c>
      <c r="N267" s="68">
        <v>72686</v>
      </c>
      <c r="O267" s="68">
        <v>43486</v>
      </c>
      <c r="P267" s="68">
        <v>72686</v>
      </c>
      <c r="Q267" s="68">
        <v>72686</v>
      </c>
      <c r="R267" t="s">
        <v>5456</v>
      </c>
      <c r="S267" t="s">
        <v>5457</v>
      </c>
    </row>
    <row r="268" spans="1:19" x14ac:dyDescent="0.35">
      <c r="A268">
        <v>5817</v>
      </c>
      <c r="B268" t="s">
        <v>558</v>
      </c>
      <c r="C268">
        <v>515</v>
      </c>
      <c r="D268">
        <v>2313</v>
      </c>
      <c r="E268" s="68">
        <v>42063</v>
      </c>
      <c r="F268">
        <v>22</v>
      </c>
      <c r="G268">
        <v>39</v>
      </c>
      <c r="H268">
        <v>0</v>
      </c>
      <c r="I268">
        <v>1</v>
      </c>
      <c r="J268" t="s">
        <v>291</v>
      </c>
      <c r="K268">
        <v>237862</v>
      </c>
      <c r="N268" s="68">
        <v>72686</v>
      </c>
      <c r="O268" s="68">
        <v>72686</v>
      </c>
      <c r="P268" s="68">
        <v>72686</v>
      </c>
      <c r="Q268" s="68">
        <v>72686</v>
      </c>
      <c r="R268" t="s">
        <v>5351</v>
      </c>
      <c r="S268" t="s">
        <v>5352</v>
      </c>
    </row>
    <row r="269" spans="1:19" x14ac:dyDescent="0.35">
      <c r="A269">
        <v>399856</v>
      </c>
      <c r="B269" t="s">
        <v>202</v>
      </c>
      <c r="C269">
        <v>514</v>
      </c>
      <c r="D269">
        <v>60</v>
      </c>
      <c r="E269" s="68">
        <v>42937</v>
      </c>
      <c r="F269">
        <v>45</v>
      </c>
      <c r="G269">
        <v>52</v>
      </c>
      <c r="H269">
        <v>0</v>
      </c>
      <c r="I269">
        <v>1</v>
      </c>
      <c r="J269" t="s">
        <v>76</v>
      </c>
      <c r="K269">
        <v>182999</v>
      </c>
      <c r="N269" s="68">
        <v>42871</v>
      </c>
      <c r="O269" s="68">
        <v>72686</v>
      </c>
      <c r="P269" s="68">
        <v>72686</v>
      </c>
      <c r="Q269" s="68">
        <v>72686</v>
      </c>
      <c r="R269" t="s">
        <v>6100</v>
      </c>
      <c r="S269" t="s">
        <v>6101</v>
      </c>
    </row>
    <row r="270" spans="1:19" x14ac:dyDescent="0.35">
      <c r="A270">
        <v>471588</v>
      </c>
      <c r="B270" t="s">
        <v>569</v>
      </c>
      <c r="C270">
        <v>512</v>
      </c>
      <c r="D270">
        <v>59</v>
      </c>
      <c r="E270" s="68">
        <v>43681</v>
      </c>
      <c r="F270">
        <v>68</v>
      </c>
      <c r="G270">
        <v>100</v>
      </c>
      <c r="H270">
        <v>1</v>
      </c>
      <c r="I270">
        <v>1</v>
      </c>
      <c r="J270" t="s">
        <v>133</v>
      </c>
      <c r="K270">
        <v>4285224</v>
      </c>
      <c r="N270" s="68">
        <v>42633</v>
      </c>
      <c r="O270" s="68">
        <v>43387</v>
      </c>
      <c r="P270" s="68">
        <v>43387</v>
      </c>
      <c r="Q270" s="68">
        <v>43387</v>
      </c>
      <c r="R270" t="s">
        <v>6247</v>
      </c>
      <c r="S270" t="s">
        <v>3058</v>
      </c>
    </row>
    <row r="271" spans="1:19" x14ac:dyDescent="0.35">
      <c r="A271">
        <v>490796</v>
      </c>
      <c r="B271" t="s">
        <v>557</v>
      </c>
      <c r="C271">
        <v>508</v>
      </c>
      <c r="D271">
        <v>50</v>
      </c>
      <c r="E271" s="68">
        <v>42176</v>
      </c>
      <c r="F271">
        <v>31</v>
      </c>
      <c r="G271">
        <v>42</v>
      </c>
      <c r="H271">
        <v>0</v>
      </c>
      <c r="I271">
        <v>1</v>
      </c>
      <c r="J271" t="s">
        <v>435</v>
      </c>
      <c r="K271">
        <v>5194318</v>
      </c>
      <c r="N271" s="68">
        <v>72686</v>
      </c>
      <c r="O271" s="68">
        <v>72686</v>
      </c>
      <c r="P271" s="68">
        <v>72686</v>
      </c>
      <c r="Q271" s="68">
        <v>72686</v>
      </c>
      <c r="R271" t="s">
        <v>6307</v>
      </c>
      <c r="S271" t="s">
        <v>6308</v>
      </c>
    </row>
    <row r="272" spans="1:19" x14ac:dyDescent="0.35">
      <c r="A272">
        <v>46</v>
      </c>
      <c r="B272" t="s">
        <v>553</v>
      </c>
      <c r="C272">
        <v>504</v>
      </c>
      <c r="D272">
        <v>1066</v>
      </c>
      <c r="E272" s="68">
        <v>42487</v>
      </c>
      <c r="F272">
        <v>3.1</v>
      </c>
      <c r="G272">
        <v>49</v>
      </c>
      <c r="H272">
        <v>0</v>
      </c>
      <c r="I272">
        <v>3</v>
      </c>
      <c r="J272" t="s">
        <v>2246</v>
      </c>
      <c r="K272">
        <v>54957</v>
      </c>
      <c r="L272">
        <v>6</v>
      </c>
      <c r="M272">
        <v>132</v>
      </c>
      <c r="N272" s="68">
        <v>72686</v>
      </c>
      <c r="O272" s="68">
        <v>72686</v>
      </c>
      <c r="P272" s="68">
        <v>72686</v>
      </c>
      <c r="Q272" s="68">
        <v>72686</v>
      </c>
      <c r="R272" t="s">
        <v>6727</v>
      </c>
      <c r="S272" t="s">
        <v>6737</v>
      </c>
    </row>
    <row r="273" spans="1:19" x14ac:dyDescent="0.35">
      <c r="A273">
        <v>4623</v>
      </c>
      <c r="B273" t="s">
        <v>887</v>
      </c>
      <c r="C273">
        <v>501</v>
      </c>
      <c r="D273">
        <v>26</v>
      </c>
      <c r="E273" s="68">
        <v>40743</v>
      </c>
      <c r="F273">
        <v>3.1</v>
      </c>
      <c r="G273">
        <v>24</v>
      </c>
      <c r="H273">
        <v>0</v>
      </c>
      <c r="I273">
        <v>1</v>
      </c>
      <c r="J273" t="s">
        <v>888</v>
      </c>
      <c r="K273">
        <v>9337</v>
      </c>
      <c r="N273" s="68">
        <v>72686</v>
      </c>
      <c r="O273" s="68">
        <v>72686</v>
      </c>
      <c r="P273" s="68">
        <v>72686</v>
      </c>
      <c r="Q273" s="68">
        <v>72686</v>
      </c>
      <c r="R273" t="s">
        <v>5274</v>
      </c>
      <c r="S273" t="s">
        <v>5275</v>
      </c>
    </row>
    <row r="274" spans="1:19" x14ac:dyDescent="0.35">
      <c r="A274">
        <v>502200</v>
      </c>
      <c r="B274" t="s">
        <v>907</v>
      </c>
      <c r="C274">
        <v>498</v>
      </c>
      <c r="D274">
        <v>34</v>
      </c>
      <c r="E274" s="68">
        <v>43715</v>
      </c>
      <c r="F274">
        <v>68</v>
      </c>
      <c r="G274">
        <v>100</v>
      </c>
      <c r="H274">
        <v>1</v>
      </c>
      <c r="I274">
        <v>1</v>
      </c>
      <c r="J274" t="s">
        <v>108</v>
      </c>
      <c r="K274">
        <v>1890578</v>
      </c>
      <c r="N274" s="68">
        <v>42716</v>
      </c>
      <c r="O274" s="68">
        <v>43224</v>
      </c>
      <c r="P274" s="68">
        <v>72686</v>
      </c>
      <c r="Q274" s="68">
        <v>43714</v>
      </c>
      <c r="R274" t="s">
        <v>6316</v>
      </c>
      <c r="S274" t="s">
        <v>6317</v>
      </c>
    </row>
    <row r="275" spans="1:19" x14ac:dyDescent="0.35">
      <c r="A275">
        <v>586552</v>
      </c>
      <c r="B275" t="s">
        <v>575</v>
      </c>
      <c r="C275">
        <v>498</v>
      </c>
      <c r="D275">
        <v>68</v>
      </c>
      <c r="E275" s="68">
        <v>43449</v>
      </c>
      <c r="F275">
        <v>29</v>
      </c>
      <c r="G275">
        <v>60</v>
      </c>
      <c r="H275">
        <v>0</v>
      </c>
      <c r="I275">
        <v>1</v>
      </c>
      <c r="J275" t="s">
        <v>297</v>
      </c>
      <c r="K275">
        <v>6076284</v>
      </c>
      <c r="N275" s="68">
        <v>43448</v>
      </c>
      <c r="O275" s="68">
        <v>43448</v>
      </c>
      <c r="P275" s="68">
        <v>72686</v>
      </c>
      <c r="Q275" s="68">
        <v>72686</v>
      </c>
      <c r="R275" t="s">
        <v>6403</v>
      </c>
      <c r="S275" t="s">
        <v>3058</v>
      </c>
    </row>
    <row r="276" spans="1:19" x14ac:dyDescent="0.35">
      <c r="A276">
        <v>4721</v>
      </c>
      <c r="B276" t="s">
        <v>552</v>
      </c>
      <c r="C276">
        <v>496</v>
      </c>
      <c r="D276">
        <v>42</v>
      </c>
      <c r="E276" s="68">
        <v>40774</v>
      </c>
      <c r="F276">
        <v>5</v>
      </c>
      <c r="G276">
        <v>24</v>
      </c>
      <c r="H276">
        <v>0</v>
      </c>
      <c r="I276">
        <v>1</v>
      </c>
      <c r="J276" t="s">
        <v>433</v>
      </c>
      <c r="K276">
        <v>36228</v>
      </c>
      <c r="N276" s="68">
        <v>72686</v>
      </c>
      <c r="O276" s="68">
        <v>72686</v>
      </c>
      <c r="P276" s="68">
        <v>72686</v>
      </c>
      <c r="Q276" s="68">
        <v>72686</v>
      </c>
      <c r="R276" t="s">
        <v>5285</v>
      </c>
      <c r="S276" t="s">
        <v>5286</v>
      </c>
    </row>
    <row r="277" spans="1:19" x14ac:dyDescent="0.35">
      <c r="A277">
        <v>380901</v>
      </c>
      <c r="B277" t="s">
        <v>561</v>
      </c>
      <c r="C277">
        <v>492</v>
      </c>
      <c r="D277">
        <v>56</v>
      </c>
      <c r="E277" s="68">
        <v>42485</v>
      </c>
      <c r="F277">
        <v>45</v>
      </c>
      <c r="G277">
        <v>45</v>
      </c>
      <c r="H277">
        <v>0</v>
      </c>
      <c r="I277">
        <v>1</v>
      </c>
      <c r="J277" t="s">
        <v>293</v>
      </c>
      <c r="K277">
        <v>847392</v>
      </c>
      <c r="N277" s="68">
        <v>72686</v>
      </c>
      <c r="O277" s="68">
        <v>72686</v>
      </c>
      <c r="P277" s="68">
        <v>72686</v>
      </c>
      <c r="Q277" s="68">
        <v>72686</v>
      </c>
      <c r="R277" t="s">
        <v>6053</v>
      </c>
      <c r="S277" t="s">
        <v>3058</v>
      </c>
    </row>
    <row r="278" spans="1:19" x14ac:dyDescent="0.35">
      <c r="A278">
        <v>467220</v>
      </c>
      <c r="B278" t="s">
        <v>562</v>
      </c>
      <c r="C278">
        <v>479</v>
      </c>
      <c r="D278">
        <v>96</v>
      </c>
      <c r="E278" s="68">
        <v>41583</v>
      </c>
      <c r="F278">
        <v>1.5</v>
      </c>
      <c r="G278">
        <v>50</v>
      </c>
      <c r="H278">
        <v>0</v>
      </c>
      <c r="I278">
        <v>1</v>
      </c>
      <c r="J278" t="s">
        <v>294</v>
      </c>
      <c r="K278">
        <v>10318689</v>
      </c>
      <c r="N278" s="68">
        <v>72686</v>
      </c>
      <c r="O278" s="68">
        <v>72686</v>
      </c>
      <c r="P278" s="68">
        <v>72686</v>
      </c>
      <c r="Q278" s="68">
        <v>72686</v>
      </c>
      <c r="R278" t="s">
        <v>6234</v>
      </c>
      <c r="S278" t="s">
        <v>3058</v>
      </c>
    </row>
    <row r="279" spans="1:19" x14ac:dyDescent="0.35">
      <c r="A279">
        <v>382085</v>
      </c>
      <c r="B279" t="s">
        <v>548</v>
      </c>
      <c r="C279">
        <v>477</v>
      </c>
      <c r="D279">
        <v>120</v>
      </c>
      <c r="E279" s="68">
        <v>42437</v>
      </c>
      <c r="F279">
        <v>17</v>
      </c>
      <c r="G279">
        <v>38</v>
      </c>
      <c r="H279">
        <v>0</v>
      </c>
      <c r="I279">
        <v>1</v>
      </c>
      <c r="J279" t="s">
        <v>285</v>
      </c>
      <c r="K279">
        <v>6083931</v>
      </c>
      <c r="N279" s="68">
        <v>72686</v>
      </c>
      <c r="O279" s="68">
        <v>72686</v>
      </c>
      <c r="P279" s="68">
        <v>72686</v>
      </c>
      <c r="Q279" s="68">
        <v>72686</v>
      </c>
      <c r="R279" t="s">
        <v>6056</v>
      </c>
      <c r="S279" t="s">
        <v>3058</v>
      </c>
    </row>
    <row r="280" spans="1:19" x14ac:dyDescent="0.35">
      <c r="A280">
        <v>656526</v>
      </c>
      <c r="B280" t="s">
        <v>921</v>
      </c>
      <c r="C280">
        <v>470</v>
      </c>
      <c r="D280">
        <v>41</v>
      </c>
      <c r="E280" s="68">
        <v>43436</v>
      </c>
      <c r="F280">
        <v>60</v>
      </c>
      <c r="G280">
        <v>63</v>
      </c>
      <c r="H280">
        <v>0</v>
      </c>
      <c r="I280">
        <v>1</v>
      </c>
      <c r="J280" t="s">
        <v>922</v>
      </c>
      <c r="K280">
        <v>11917332</v>
      </c>
      <c r="N280" s="68">
        <v>42289</v>
      </c>
      <c r="O280" s="68">
        <v>43421</v>
      </c>
      <c r="P280" s="68">
        <v>43421</v>
      </c>
      <c r="Q280" s="68">
        <v>72686</v>
      </c>
      <c r="R280" t="s">
        <v>6476</v>
      </c>
      <c r="S280" t="s">
        <v>3058</v>
      </c>
    </row>
    <row r="281" spans="1:19" x14ac:dyDescent="0.35">
      <c r="A281">
        <v>69999</v>
      </c>
      <c r="B281" t="s">
        <v>908</v>
      </c>
      <c r="C281">
        <v>466</v>
      </c>
      <c r="D281">
        <v>21</v>
      </c>
      <c r="E281" s="68">
        <v>43441</v>
      </c>
      <c r="F281">
        <v>60</v>
      </c>
      <c r="G281">
        <v>62</v>
      </c>
      <c r="H281">
        <v>0</v>
      </c>
      <c r="I281">
        <v>1</v>
      </c>
      <c r="J281" t="s">
        <v>909</v>
      </c>
      <c r="K281">
        <v>5159251</v>
      </c>
      <c r="N281" s="68">
        <v>72686</v>
      </c>
      <c r="O281" s="68">
        <v>43438</v>
      </c>
      <c r="P281" s="68">
        <v>43438</v>
      </c>
      <c r="Q281" s="68">
        <v>72686</v>
      </c>
      <c r="R281" t="s">
        <v>5620</v>
      </c>
      <c r="S281" t="s">
        <v>3058</v>
      </c>
    </row>
    <row r="282" spans="1:19" x14ac:dyDescent="0.35">
      <c r="A282">
        <v>234329</v>
      </c>
      <c r="B282" t="s">
        <v>581</v>
      </c>
      <c r="C282">
        <v>455</v>
      </c>
      <c r="D282">
        <v>50</v>
      </c>
      <c r="E282" s="68">
        <v>43133</v>
      </c>
      <c r="F282">
        <v>3.1</v>
      </c>
      <c r="G282">
        <v>60</v>
      </c>
      <c r="H282">
        <v>0</v>
      </c>
      <c r="I282">
        <v>1</v>
      </c>
      <c r="J282" t="s">
        <v>140</v>
      </c>
      <c r="K282">
        <v>5484460</v>
      </c>
      <c r="N282" s="68">
        <v>42745</v>
      </c>
      <c r="O282" s="68">
        <v>43132</v>
      </c>
      <c r="P282" s="68">
        <v>72686</v>
      </c>
      <c r="Q282" s="68">
        <v>72686</v>
      </c>
      <c r="R282" t="s">
        <v>5734</v>
      </c>
      <c r="S282" t="s">
        <v>5735</v>
      </c>
    </row>
    <row r="283" spans="1:19" x14ac:dyDescent="0.35">
      <c r="A283">
        <v>694104</v>
      </c>
      <c r="B283" t="s">
        <v>583</v>
      </c>
      <c r="C283">
        <v>454</v>
      </c>
      <c r="D283">
        <v>53</v>
      </c>
      <c r="E283" s="68">
        <v>42455</v>
      </c>
      <c r="F283">
        <v>45</v>
      </c>
      <c r="G283">
        <v>60</v>
      </c>
      <c r="H283">
        <v>0</v>
      </c>
      <c r="I283">
        <v>1</v>
      </c>
      <c r="J283" t="s">
        <v>51</v>
      </c>
      <c r="K283">
        <v>5616758</v>
      </c>
      <c r="N283" s="68">
        <v>42455</v>
      </c>
      <c r="O283" s="68">
        <v>42455</v>
      </c>
      <c r="P283" s="68">
        <v>72686</v>
      </c>
      <c r="Q283" s="68">
        <v>72686</v>
      </c>
      <c r="R283" t="s">
        <v>6532</v>
      </c>
      <c r="S283" t="s">
        <v>3058</v>
      </c>
    </row>
    <row r="284" spans="1:19" x14ac:dyDescent="0.35">
      <c r="A284">
        <v>427201</v>
      </c>
      <c r="B284" t="s">
        <v>576</v>
      </c>
      <c r="C284">
        <v>453</v>
      </c>
      <c r="D284">
        <v>54</v>
      </c>
      <c r="E284" s="68">
        <v>43378</v>
      </c>
      <c r="F284">
        <v>24</v>
      </c>
      <c r="G284">
        <v>61</v>
      </c>
      <c r="H284">
        <v>0</v>
      </c>
      <c r="I284">
        <v>1</v>
      </c>
      <c r="J284" t="s">
        <v>18</v>
      </c>
      <c r="K284">
        <v>53</v>
      </c>
      <c r="N284" s="68">
        <v>42883</v>
      </c>
      <c r="O284" s="68">
        <v>43163</v>
      </c>
      <c r="P284" s="68">
        <v>43366</v>
      </c>
      <c r="Q284" s="68">
        <v>72686</v>
      </c>
      <c r="R284" t="s">
        <v>6165</v>
      </c>
      <c r="S284" t="s">
        <v>6166</v>
      </c>
    </row>
    <row r="285" spans="1:19" x14ac:dyDescent="0.35">
      <c r="A285">
        <v>191033</v>
      </c>
      <c r="B285" t="s">
        <v>566</v>
      </c>
      <c r="C285">
        <v>448</v>
      </c>
      <c r="D285">
        <v>43</v>
      </c>
      <c r="E285" s="68">
        <v>40801</v>
      </c>
      <c r="F285">
        <v>3</v>
      </c>
      <c r="G285">
        <v>39</v>
      </c>
      <c r="H285">
        <v>0</v>
      </c>
      <c r="I285">
        <v>1</v>
      </c>
      <c r="J285" t="s">
        <v>437</v>
      </c>
      <c r="K285">
        <v>1224279</v>
      </c>
      <c r="N285" s="68">
        <v>72686</v>
      </c>
      <c r="O285" s="68">
        <v>72686</v>
      </c>
      <c r="P285" s="68">
        <v>72686</v>
      </c>
      <c r="Q285" s="68">
        <v>72686</v>
      </c>
      <c r="R285" t="s">
        <v>5694</v>
      </c>
      <c r="S285" t="s">
        <v>3058</v>
      </c>
    </row>
    <row r="286" spans="1:19" x14ac:dyDescent="0.35">
      <c r="A286">
        <v>13037</v>
      </c>
      <c r="B286" t="s">
        <v>901</v>
      </c>
      <c r="C286">
        <v>443</v>
      </c>
      <c r="D286">
        <v>32</v>
      </c>
      <c r="E286" s="68">
        <v>41575</v>
      </c>
      <c r="F286">
        <v>14</v>
      </c>
      <c r="G286">
        <v>61</v>
      </c>
      <c r="H286">
        <v>0</v>
      </c>
      <c r="I286">
        <v>1</v>
      </c>
      <c r="J286" t="s">
        <v>902</v>
      </c>
      <c r="K286">
        <v>4809707</v>
      </c>
      <c r="N286" s="68">
        <v>41558</v>
      </c>
      <c r="O286" s="68">
        <v>41558</v>
      </c>
      <c r="P286" s="68">
        <v>41558</v>
      </c>
      <c r="Q286" s="68">
        <v>72686</v>
      </c>
      <c r="R286" t="s">
        <v>5523</v>
      </c>
      <c r="S286" t="s">
        <v>5524</v>
      </c>
    </row>
    <row r="287" spans="1:19" x14ac:dyDescent="0.35">
      <c r="A287">
        <v>363545</v>
      </c>
      <c r="B287" t="s">
        <v>577</v>
      </c>
      <c r="C287">
        <v>442</v>
      </c>
      <c r="D287">
        <v>77</v>
      </c>
      <c r="E287" s="68">
        <v>43697</v>
      </c>
      <c r="F287">
        <v>68</v>
      </c>
      <c r="G287">
        <v>68</v>
      </c>
      <c r="H287">
        <v>1</v>
      </c>
      <c r="I287">
        <v>1</v>
      </c>
      <c r="J287" t="s">
        <v>282</v>
      </c>
      <c r="K287">
        <v>6098061</v>
      </c>
      <c r="N287" s="68">
        <v>43149</v>
      </c>
      <c r="O287" s="68">
        <v>43326</v>
      </c>
      <c r="P287" s="68">
        <v>43326</v>
      </c>
      <c r="Q287" s="68">
        <v>43697</v>
      </c>
      <c r="R287" t="s">
        <v>5987</v>
      </c>
      <c r="S287" t="s">
        <v>5988</v>
      </c>
    </row>
    <row r="288" spans="1:19" x14ac:dyDescent="0.35">
      <c r="A288">
        <v>320395</v>
      </c>
      <c r="B288" t="s">
        <v>923</v>
      </c>
      <c r="C288">
        <v>435</v>
      </c>
      <c r="D288">
        <v>21</v>
      </c>
      <c r="E288" s="68">
        <v>43409</v>
      </c>
      <c r="F288">
        <v>3.1</v>
      </c>
      <c r="G288">
        <v>60</v>
      </c>
      <c r="H288">
        <v>0</v>
      </c>
      <c r="I288">
        <v>1</v>
      </c>
      <c r="J288" t="s">
        <v>924</v>
      </c>
      <c r="K288">
        <v>141554</v>
      </c>
      <c r="N288" s="68">
        <v>43332</v>
      </c>
      <c r="O288" s="68">
        <v>43332</v>
      </c>
      <c r="P288" s="68">
        <v>72686</v>
      </c>
      <c r="Q288" s="68">
        <v>72686</v>
      </c>
      <c r="R288" t="s">
        <v>5858</v>
      </c>
      <c r="S288" t="s">
        <v>3058</v>
      </c>
    </row>
    <row r="289" spans="1:19" x14ac:dyDescent="0.35">
      <c r="A289">
        <v>329131</v>
      </c>
      <c r="B289" t="s">
        <v>910</v>
      </c>
      <c r="C289">
        <v>424</v>
      </c>
      <c r="D289">
        <v>32</v>
      </c>
      <c r="E289" s="68">
        <v>43584</v>
      </c>
      <c r="F289">
        <v>11</v>
      </c>
      <c r="G289">
        <v>60</v>
      </c>
      <c r="H289">
        <v>0</v>
      </c>
      <c r="I289">
        <v>1</v>
      </c>
      <c r="J289" t="s">
        <v>911</v>
      </c>
      <c r="K289">
        <v>5610911</v>
      </c>
      <c r="N289" s="68">
        <v>42140</v>
      </c>
      <c r="O289" s="68">
        <v>43423</v>
      </c>
      <c r="P289" s="68">
        <v>43423</v>
      </c>
      <c r="Q289" s="68">
        <v>72686</v>
      </c>
      <c r="R289" t="s">
        <v>5890</v>
      </c>
      <c r="S289" t="s">
        <v>3058</v>
      </c>
    </row>
    <row r="290" spans="1:19" x14ac:dyDescent="0.35">
      <c r="A290">
        <v>847125</v>
      </c>
      <c r="B290" t="s">
        <v>589</v>
      </c>
      <c r="C290">
        <v>423</v>
      </c>
      <c r="D290">
        <v>49</v>
      </c>
      <c r="E290" s="68">
        <v>43518</v>
      </c>
      <c r="F290">
        <v>52</v>
      </c>
      <c r="G290">
        <v>66</v>
      </c>
      <c r="H290">
        <v>0</v>
      </c>
      <c r="I290">
        <v>1</v>
      </c>
      <c r="J290" t="s">
        <v>439</v>
      </c>
      <c r="K290">
        <v>13244483</v>
      </c>
      <c r="N290" s="68">
        <v>42971</v>
      </c>
      <c r="O290" s="68">
        <v>43228</v>
      </c>
      <c r="P290" s="68">
        <v>43518</v>
      </c>
      <c r="Q290" s="68">
        <v>72686</v>
      </c>
      <c r="R290" t="s">
        <v>6632</v>
      </c>
      <c r="S290" t="s">
        <v>6633</v>
      </c>
    </row>
    <row r="291" spans="1:19" x14ac:dyDescent="0.35">
      <c r="A291">
        <v>986323</v>
      </c>
      <c r="B291" t="s">
        <v>938</v>
      </c>
      <c r="C291">
        <v>423</v>
      </c>
      <c r="D291">
        <v>0</v>
      </c>
      <c r="E291" s="68">
        <v>43713</v>
      </c>
      <c r="F291">
        <v>68</v>
      </c>
      <c r="G291">
        <v>100</v>
      </c>
      <c r="H291">
        <v>1</v>
      </c>
      <c r="I291">
        <v>1</v>
      </c>
      <c r="J291" t="s">
        <v>939</v>
      </c>
      <c r="K291">
        <v>14156066</v>
      </c>
      <c r="N291" s="68">
        <v>43387</v>
      </c>
      <c r="O291" s="68">
        <v>43387</v>
      </c>
      <c r="P291" s="68">
        <v>72686</v>
      </c>
      <c r="Q291" s="68">
        <v>43709</v>
      </c>
      <c r="R291" t="s">
        <v>6690</v>
      </c>
      <c r="S291" t="s">
        <v>3058</v>
      </c>
    </row>
    <row r="292" spans="1:19" x14ac:dyDescent="0.35">
      <c r="A292">
        <v>372886</v>
      </c>
      <c r="B292" t="s">
        <v>896</v>
      </c>
      <c r="C292">
        <v>421</v>
      </c>
      <c r="D292">
        <v>28</v>
      </c>
      <c r="E292" s="68">
        <v>41212</v>
      </c>
      <c r="F292">
        <v>5</v>
      </c>
      <c r="G292">
        <v>31</v>
      </c>
      <c r="H292">
        <v>0</v>
      </c>
      <c r="I292">
        <v>1</v>
      </c>
      <c r="J292" t="s">
        <v>53</v>
      </c>
      <c r="K292">
        <v>6190887</v>
      </c>
      <c r="N292" s="68">
        <v>72686</v>
      </c>
      <c r="O292" s="68">
        <v>72686</v>
      </c>
      <c r="P292" s="68">
        <v>72686</v>
      </c>
      <c r="Q292" s="68">
        <v>72686</v>
      </c>
      <c r="R292" t="s">
        <v>6026</v>
      </c>
      <c r="S292" t="s">
        <v>3058</v>
      </c>
    </row>
    <row r="293" spans="1:19" x14ac:dyDescent="0.35">
      <c r="A293">
        <v>520260</v>
      </c>
      <c r="B293" t="s">
        <v>578</v>
      </c>
      <c r="C293">
        <v>418</v>
      </c>
      <c r="D293">
        <v>75</v>
      </c>
      <c r="E293" s="68">
        <v>41836</v>
      </c>
      <c r="F293">
        <v>1.5</v>
      </c>
      <c r="G293">
        <v>33</v>
      </c>
      <c r="H293">
        <v>0</v>
      </c>
      <c r="I293">
        <v>1</v>
      </c>
      <c r="J293" t="s">
        <v>298</v>
      </c>
      <c r="K293">
        <v>10903038</v>
      </c>
      <c r="N293" s="68">
        <v>72686</v>
      </c>
      <c r="O293" s="68">
        <v>72686</v>
      </c>
      <c r="P293" s="68">
        <v>72686</v>
      </c>
      <c r="Q293" s="68">
        <v>72686</v>
      </c>
      <c r="R293" t="s">
        <v>6335</v>
      </c>
      <c r="S293" t="s">
        <v>3058</v>
      </c>
    </row>
    <row r="294" spans="1:19" x14ac:dyDescent="0.35">
      <c r="A294">
        <v>364710</v>
      </c>
      <c r="B294" t="s">
        <v>874</v>
      </c>
      <c r="C294">
        <v>416</v>
      </c>
      <c r="D294">
        <v>36</v>
      </c>
      <c r="E294" s="68">
        <v>41888</v>
      </c>
      <c r="F294">
        <v>31</v>
      </c>
      <c r="G294">
        <v>41</v>
      </c>
      <c r="H294">
        <v>0</v>
      </c>
      <c r="I294">
        <v>1</v>
      </c>
      <c r="J294" t="s">
        <v>875</v>
      </c>
      <c r="K294">
        <v>927085</v>
      </c>
      <c r="N294" s="68">
        <v>72686</v>
      </c>
      <c r="O294" s="68">
        <v>72686</v>
      </c>
      <c r="P294" s="68">
        <v>72686</v>
      </c>
      <c r="Q294" s="68">
        <v>72686</v>
      </c>
      <c r="R294" t="s">
        <v>5994</v>
      </c>
      <c r="S294" t="s">
        <v>5995</v>
      </c>
    </row>
    <row r="295" spans="1:19" x14ac:dyDescent="0.35">
      <c r="A295">
        <v>623472</v>
      </c>
      <c r="B295" t="s">
        <v>587</v>
      </c>
      <c r="C295">
        <v>414</v>
      </c>
      <c r="D295">
        <v>56</v>
      </c>
      <c r="E295" s="68">
        <v>43231</v>
      </c>
      <c r="F295">
        <v>60</v>
      </c>
      <c r="G295">
        <v>60</v>
      </c>
      <c r="H295">
        <v>0</v>
      </c>
      <c r="I295">
        <v>1</v>
      </c>
      <c r="J295" t="s">
        <v>302</v>
      </c>
      <c r="K295">
        <v>10610224</v>
      </c>
      <c r="N295" s="68">
        <v>42468</v>
      </c>
      <c r="O295" s="68">
        <v>43230</v>
      </c>
      <c r="P295" s="68">
        <v>72686</v>
      </c>
      <c r="Q295" s="68">
        <v>72686</v>
      </c>
      <c r="R295" t="s">
        <v>6449</v>
      </c>
      <c r="S295" t="s">
        <v>3058</v>
      </c>
    </row>
    <row r="296" spans="1:19" x14ac:dyDescent="0.35">
      <c r="A296">
        <v>476246</v>
      </c>
      <c r="B296" t="s">
        <v>582</v>
      </c>
      <c r="C296">
        <v>407</v>
      </c>
      <c r="D296">
        <v>637</v>
      </c>
      <c r="E296" s="68">
        <v>42639</v>
      </c>
      <c r="F296">
        <v>0.3</v>
      </c>
      <c r="G296">
        <v>52</v>
      </c>
      <c r="H296">
        <v>0</v>
      </c>
      <c r="I296">
        <v>1</v>
      </c>
      <c r="J296" t="s">
        <v>301</v>
      </c>
      <c r="K296">
        <v>10434121</v>
      </c>
      <c r="N296" s="68">
        <v>42639</v>
      </c>
      <c r="O296" s="68">
        <v>72686</v>
      </c>
      <c r="P296" s="68">
        <v>72686</v>
      </c>
      <c r="Q296" s="68">
        <v>72686</v>
      </c>
      <c r="R296" t="s">
        <v>6255</v>
      </c>
      <c r="S296" t="s">
        <v>6256</v>
      </c>
    </row>
    <row r="297" spans="1:19" x14ac:dyDescent="0.35">
      <c r="A297">
        <v>2234</v>
      </c>
      <c r="B297" t="s">
        <v>2254</v>
      </c>
      <c r="C297">
        <v>406</v>
      </c>
      <c r="D297">
        <v>32</v>
      </c>
      <c r="E297" s="68">
        <v>41461</v>
      </c>
      <c r="F297">
        <v>1.5</v>
      </c>
      <c r="G297">
        <v>49</v>
      </c>
      <c r="H297">
        <v>0</v>
      </c>
      <c r="I297">
        <v>1</v>
      </c>
      <c r="J297" t="s">
        <v>2255</v>
      </c>
      <c r="K297">
        <v>10020</v>
      </c>
      <c r="N297" s="68">
        <v>72686</v>
      </c>
      <c r="O297" s="68">
        <v>72686</v>
      </c>
      <c r="P297" s="68">
        <v>72686</v>
      </c>
      <c r="Q297" s="68">
        <v>72686</v>
      </c>
      <c r="R297" t="s">
        <v>5108</v>
      </c>
      <c r="S297" t="s">
        <v>3058</v>
      </c>
    </row>
    <row r="298" spans="1:19" x14ac:dyDescent="0.35">
      <c r="A298">
        <v>4798</v>
      </c>
      <c r="B298" t="s">
        <v>912</v>
      </c>
      <c r="C298">
        <v>406</v>
      </c>
      <c r="D298">
        <v>31</v>
      </c>
      <c r="E298" s="68">
        <v>43458</v>
      </c>
      <c r="F298">
        <v>60</v>
      </c>
      <c r="G298">
        <v>60</v>
      </c>
      <c r="H298">
        <v>0</v>
      </c>
      <c r="I298">
        <v>1</v>
      </c>
      <c r="J298" t="s">
        <v>412</v>
      </c>
      <c r="K298">
        <v>9429</v>
      </c>
      <c r="N298" s="68">
        <v>72686</v>
      </c>
      <c r="O298" s="68">
        <v>43446</v>
      </c>
      <c r="P298" s="68">
        <v>72686</v>
      </c>
      <c r="Q298" s="68">
        <v>72686</v>
      </c>
      <c r="R298" t="s">
        <v>5289</v>
      </c>
      <c r="S298" t="s">
        <v>3058</v>
      </c>
    </row>
    <row r="299" spans="1:19" x14ac:dyDescent="0.35">
      <c r="A299">
        <v>818175</v>
      </c>
      <c r="B299" t="s">
        <v>596</v>
      </c>
      <c r="C299">
        <v>403</v>
      </c>
      <c r="D299">
        <v>61</v>
      </c>
      <c r="E299" s="68">
        <v>43420</v>
      </c>
      <c r="F299">
        <v>45</v>
      </c>
      <c r="G299">
        <v>60</v>
      </c>
      <c r="H299">
        <v>0</v>
      </c>
      <c r="I299">
        <v>1</v>
      </c>
      <c r="J299" t="s">
        <v>306</v>
      </c>
      <c r="K299">
        <v>13058360</v>
      </c>
      <c r="N299" s="68">
        <v>43358</v>
      </c>
      <c r="O299" s="68">
        <v>43358</v>
      </c>
      <c r="P299" s="68">
        <v>72686</v>
      </c>
      <c r="Q299" s="68">
        <v>72686</v>
      </c>
      <c r="R299" t="s">
        <v>6625</v>
      </c>
      <c r="S299" t="s">
        <v>3058</v>
      </c>
    </row>
    <row r="300" spans="1:19" x14ac:dyDescent="0.35">
      <c r="A300">
        <v>57534</v>
      </c>
      <c r="B300" t="s">
        <v>2208</v>
      </c>
      <c r="C300">
        <v>393</v>
      </c>
      <c r="D300">
        <v>14</v>
      </c>
      <c r="E300" s="68">
        <v>43617</v>
      </c>
      <c r="F300">
        <v>1</v>
      </c>
      <c r="G300">
        <v>60</v>
      </c>
      <c r="H300">
        <v>0</v>
      </c>
      <c r="I300">
        <v>1</v>
      </c>
      <c r="J300" t="s">
        <v>208</v>
      </c>
      <c r="K300">
        <v>9572</v>
      </c>
      <c r="N300" s="68">
        <v>40180</v>
      </c>
      <c r="O300" s="68">
        <v>43617</v>
      </c>
      <c r="P300" s="68">
        <v>72686</v>
      </c>
      <c r="Q300" s="68">
        <v>72686</v>
      </c>
      <c r="R300" t="s">
        <v>5596</v>
      </c>
      <c r="S300" t="s">
        <v>3058</v>
      </c>
    </row>
    <row r="301" spans="1:19" x14ac:dyDescent="0.35">
      <c r="A301">
        <v>409482</v>
      </c>
      <c r="B301" t="s">
        <v>594</v>
      </c>
      <c r="C301">
        <v>390</v>
      </c>
      <c r="D301">
        <v>55</v>
      </c>
      <c r="E301" s="68">
        <v>43554</v>
      </c>
      <c r="F301">
        <v>63</v>
      </c>
      <c r="G301">
        <v>100</v>
      </c>
      <c r="H301">
        <v>1</v>
      </c>
      <c r="I301">
        <v>1</v>
      </c>
      <c r="J301" t="s">
        <v>305</v>
      </c>
      <c r="K301">
        <v>5576469</v>
      </c>
      <c r="N301" s="68">
        <v>42689</v>
      </c>
      <c r="O301" s="68">
        <v>43327</v>
      </c>
      <c r="P301" s="68">
        <v>72686</v>
      </c>
      <c r="Q301" s="68">
        <v>43553</v>
      </c>
      <c r="R301" t="s">
        <v>6128</v>
      </c>
      <c r="S301" t="s">
        <v>3058</v>
      </c>
    </row>
    <row r="302" spans="1:19" x14ac:dyDescent="0.35">
      <c r="A302">
        <v>3414</v>
      </c>
      <c r="B302" t="s">
        <v>571</v>
      </c>
      <c r="C302">
        <v>386</v>
      </c>
      <c r="D302">
        <v>48</v>
      </c>
      <c r="E302" s="68">
        <v>41687</v>
      </c>
      <c r="F302">
        <v>2</v>
      </c>
      <c r="G302">
        <v>18</v>
      </c>
      <c r="H302">
        <v>0</v>
      </c>
      <c r="I302">
        <v>2</v>
      </c>
      <c r="J302" t="s">
        <v>572</v>
      </c>
      <c r="K302">
        <v>15165</v>
      </c>
      <c r="L302">
        <v>5802610</v>
      </c>
      <c r="N302" s="68">
        <v>72686</v>
      </c>
      <c r="O302" s="68">
        <v>72686</v>
      </c>
      <c r="P302" s="68">
        <v>72686</v>
      </c>
      <c r="Q302" s="68">
        <v>72686</v>
      </c>
      <c r="R302" t="s">
        <v>5185</v>
      </c>
      <c r="S302" t="s">
        <v>3058</v>
      </c>
    </row>
    <row r="303" spans="1:19" x14ac:dyDescent="0.35">
      <c r="A303">
        <v>5538</v>
      </c>
      <c r="B303" t="s">
        <v>903</v>
      </c>
      <c r="C303">
        <v>385</v>
      </c>
      <c r="D303">
        <v>33</v>
      </c>
      <c r="E303" s="68">
        <v>41675</v>
      </c>
      <c r="F303">
        <v>2</v>
      </c>
      <c r="G303">
        <v>31</v>
      </c>
      <c r="H303">
        <v>0</v>
      </c>
      <c r="I303">
        <v>1</v>
      </c>
      <c r="J303" t="s">
        <v>904</v>
      </c>
      <c r="K303">
        <v>166942</v>
      </c>
      <c r="N303" s="68">
        <v>72686</v>
      </c>
      <c r="O303" s="68">
        <v>72686</v>
      </c>
      <c r="P303" s="68">
        <v>72686</v>
      </c>
      <c r="Q303" s="68">
        <v>72686</v>
      </c>
      <c r="R303" t="s">
        <v>5334</v>
      </c>
      <c r="S303" t="s">
        <v>3058</v>
      </c>
    </row>
    <row r="304" spans="1:19" x14ac:dyDescent="0.35">
      <c r="A304">
        <v>7844</v>
      </c>
      <c r="B304" t="s">
        <v>2133</v>
      </c>
      <c r="C304">
        <v>385</v>
      </c>
      <c r="D304">
        <v>29</v>
      </c>
      <c r="E304" s="68">
        <v>40755</v>
      </c>
      <c r="F304">
        <v>1.5</v>
      </c>
      <c r="G304">
        <v>31</v>
      </c>
      <c r="H304">
        <v>0</v>
      </c>
      <c r="I304">
        <v>1</v>
      </c>
      <c r="J304" t="s">
        <v>2134</v>
      </c>
      <c r="K304">
        <v>1849753</v>
      </c>
      <c r="N304" s="68">
        <v>72686</v>
      </c>
      <c r="O304" s="68">
        <v>72686</v>
      </c>
      <c r="P304" s="68">
        <v>72686</v>
      </c>
      <c r="Q304" s="68">
        <v>72686</v>
      </c>
      <c r="R304" t="s">
        <v>5414</v>
      </c>
      <c r="S304" t="s">
        <v>6758</v>
      </c>
    </row>
    <row r="305" spans="1:19" x14ac:dyDescent="0.35">
      <c r="A305">
        <v>367335</v>
      </c>
      <c r="B305" t="s">
        <v>913</v>
      </c>
      <c r="C305">
        <v>381</v>
      </c>
      <c r="D305">
        <v>39</v>
      </c>
      <c r="E305" s="68">
        <v>42042</v>
      </c>
      <c r="F305">
        <v>3.1</v>
      </c>
      <c r="G305">
        <v>60</v>
      </c>
      <c r="H305">
        <v>0</v>
      </c>
      <c r="I305">
        <v>1</v>
      </c>
      <c r="J305" t="s">
        <v>14</v>
      </c>
      <c r="K305">
        <v>85036</v>
      </c>
      <c r="N305" s="68">
        <v>42042</v>
      </c>
      <c r="O305" s="68">
        <v>42042</v>
      </c>
      <c r="P305" s="68">
        <v>72686</v>
      </c>
      <c r="Q305" s="68">
        <v>72686</v>
      </c>
      <c r="R305" t="s">
        <v>5997</v>
      </c>
      <c r="S305" t="s">
        <v>3058</v>
      </c>
    </row>
    <row r="306" spans="1:19" x14ac:dyDescent="0.35">
      <c r="A306">
        <v>46207</v>
      </c>
      <c r="B306" t="s">
        <v>945</v>
      </c>
      <c r="C306">
        <v>378</v>
      </c>
      <c r="D306">
        <v>38</v>
      </c>
      <c r="E306" s="68">
        <v>42530</v>
      </c>
      <c r="F306">
        <v>20</v>
      </c>
      <c r="G306">
        <v>49</v>
      </c>
      <c r="H306">
        <v>0</v>
      </c>
      <c r="I306">
        <v>1</v>
      </c>
      <c r="J306" t="s">
        <v>946</v>
      </c>
      <c r="K306">
        <v>3785860</v>
      </c>
      <c r="N306" s="68">
        <v>72686</v>
      </c>
      <c r="O306" s="68">
        <v>72686</v>
      </c>
      <c r="P306" s="68">
        <v>72686</v>
      </c>
      <c r="Q306" s="68">
        <v>72686</v>
      </c>
      <c r="R306" t="s">
        <v>5568</v>
      </c>
      <c r="S306" t="s">
        <v>6768</v>
      </c>
    </row>
    <row r="307" spans="1:19" x14ac:dyDescent="0.35">
      <c r="A307">
        <v>391965</v>
      </c>
      <c r="B307" t="s">
        <v>917</v>
      </c>
      <c r="C307">
        <v>378</v>
      </c>
      <c r="D307">
        <v>37</v>
      </c>
      <c r="E307" s="68">
        <v>43652</v>
      </c>
      <c r="F307">
        <v>67</v>
      </c>
      <c r="G307">
        <v>100</v>
      </c>
      <c r="H307">
        <v>1</v>
      </c>
      <c r="I307">
        <v>1</v>
      </c>
      <c r="J307" t="s">
        <v>918</v>
      </c>
      <c r="K307">
        <v>138067</v>
      </c>
      <c r="N307" s="68">
        <v>42328</v>
      </c>
      <c r="O307" s="68">
        <v>43197</v>
      </c>
      <c r="P307" s="68">
        <v>72686</v>
      </c>
      <c r="Q307" s="68">
        <v>43652</v>
      </c>
      <c r="R307" t="s">
        <v>6075</v>
      </c>
      <c r="S307" t="s">
        <v>3058</v>
      </c>
    </row>
    <row r="308" spans="1:19" x14ac:dyDescent="0.35">
      <c r="A308">
        <v>496788</v>
      </c>
      <c r="B308" t="s">
        <v>593</v>
      </c>
      <c r="C308">
        <v>374</v>
      </c>
      <c r="D308">
        <v>54</v>
      </c>
      <c r="E308" s="68">
        <v>42527</v>
      </c>
      <c r="F308">
        <v>31</v>
      </c>
      <c r="G308">
        <v>45</v>
      </c>
      <c r="H308">
        <v>0</v>
      </c>
      <c r="I308">
        <v>1</v>
      </c>
      <c r="J308" t="s">
        <v>304</v>
      </c>
      <c r="K308">
        <v>4935432</v>
      </c>
      <c r="N308" s="68">
        <v>72686</v>
      </c>
      <c r="O308" s="68">
        <v>72686</v>
      </c>
      <c r="P308" s="68">
        <v>72686</v>
      </c>
      <c r="Q308" s="68">
        <v>72686</v>
      </c>
      <c r="R308" t="s">
        <v>6311</v>
      </c>
      <c r="S308" t="s">
        <v>6312</v>
      </c>
    </row>
    <row r="309" spans="1:19" x14ac:dyDescent="0.35">
      <c r="A309">
        <v>364578</v>
      </c>
      <c r="B309" t="s">
        <v>919</v>
      </c>
      <c r="C309">
        <v>366</v>
      </c>
      <c r="D309">
        <v>29</v>
      </c>
      <c r="E309" s="68">
        <v>41302</v>
      </c>
      <c r="F309">
        <v>2</v>
      </c>
      <c r="G309">
        <v>63</v>
      </c>
      <c r="H309">
        <v>0</v>
      </c>
      <c r="I309">
        <v>2</v>
      </c>
      <c r="J309" t="s">
        <v>920</v>
      </c>
      <c r="K309">
        <v>5108258</v>
      </c>
      <c r="L309">
        <v>6115033</v>
      </c>
      <c r="N309" s="68">
        <v>41294</v>
      </c>
      <c r="O309" s="68">
        <v>41294</v>
      </c>
      <c r="P309" s="68">
        <v>41294</v>
      </c>
      <c r="Q309" s="68">
        <v>72686</v>
      </c>
      <c r="R309" t="s">
        <v>5993</v>
      </c>
      <c r="S309" t="s">
        <v>3058</v>
      </c>
    </row>
    <row r="310" spans="1:19" x14ac:dyDescent="0.35">
      <c r="A310">
        <v>182393</v>
      </c>
      <c r="B310" t="s">
        <v>2200</v>
      </c>
      <c r="C310">
        <v>364</v>
      </c>
      <c r="D310">
        <v>76</v>
      </c>
      <c r="E310" s="68">
        <v>43717</v>
      </c>
      <c r="F310">
        <v>68</v>
      </c>
      <c r="G310">
        <v>100</v>
      </c>
      <c r="H310">
        <v>1</v>
      </c>
      <c r="I310">
        <v>2</v>
      </c>
      <c r="J310" t="s">
        <v>595</v>
      </c>
      <c r="K310">
        <v>5321361</v>
      </c>
      <c r="L310">
        <v>5345566</v>
      </c>
      <c r="N310" s="68">
        <v>43325</v>
      </c>
      <c r="O310" s="68">
        <v>43635</v>
      </c>
      <c r="P310" s="68">
        <v>72686</v>
      </c>
      <c r="Q310" s="68">
        <v>43717</v>
      </c>
      <c r="R310" t="s">
        <v>5689</v>
      </c>
      <c r="S310" t="s">
        <v>5690</v>
      </c>
    </row>
    <row r="311" spans="1:19" x14ac:dyDescent="0.35">
      <c r="A311">
        <v>742184</v>
      </c>
      <c r="B311" t="s">
        <v>600</v>
      </c>
      <c r="C311">
        <v>360</v>
      </c>
      <c r="D311">
        <v>43</v>
      </c>
      <c r="E311" s="68">
        <v>43423</v>
      </c>
      <c r="F311">
        <v>17</v>
      </c>
      <c r="G311">
        <v>64</v>
      </c>
      <c r="H311">
        <v>0</v>
      </c>
      <c r="I311">
        <v>1</v>
      </c>
      <c r="J311" t="s">
        <v>441</v>
      </c>
      <c r="K311">
        <v>12582176</v>
      </c>
      <c r="N311" s="68">
        <v>42660</v>
      </c>
      <c r="O311" s="68">
        <v>42660</v>
      </c>
      <c r="P311" s="68">
        <v>43420</v>
      </c>
      <c r="Q311" s="68">
        <v>72686</v>
      </c>
      <c r="R311" t="s">
        <v>6578</v>
      </c>
      <c r="S311" t="s">
        <v>6808</v>
      </c>
    </row>
    <row r="312" spans="1:19" x14ac:dyDescent="0.35">
      <c r="A312">
        <v>507700</v>
      </c>
      <c r="B312" t="s">
        <v>916</v>
      </c>
      <c r="C312">
        <v>359</v>
      </c>
      <c r="D312">
        <v>34</v>
      </c>
      <c r="E312" s="68">
        <v>43179</v>
      </c>
      <c r="F312">
        <v>21</v>
      </c>
      <c r="G312">
        <v>60</v>
      </c>
      <c r="H312">
        <v>0</v>
      </c>
      <c r="I312">
        <v>1</v>
      </c>
      <c r="J312" t="s">
        <v>140</v>
      </c>
      <c r="K312">
        <v>5484460</v>
      </c>
      <c r="N312" s="68">
        <v>41779</v>
      </c>
      <c r="O312" s="68">
        <v>41779</v>
      </c>
      <c r="P312" s="68">
        <v>72686</v>
      </c>
      <c r="Q312" s="68">
        <v>72686</v>
      </c>
      <c r="R312" t="s">
        <v>6321</v>
      </c>
      <c r="S312" t="s">
        <v>3058</v>
      </c>
    </row>
    <row r="313" spans="1:19" x14ac:dyDescent="0.35">
      <c r="A313">
        <v>424820</v>
      </c>
      <c r="B313" t="s">
        <v>580</v>
      </c>
      <c r="C313">
        <v>358</v>
      </c>
      <c r="D313">
        <v>257</v>
      </c>
      <c r="E313" s="68">
        <v>41748</v>
      </c>
      <c r="F313">
        <v>17</v>
      </c>
      <c r="G313">
        <v>45</v>
      </c>
      <c r="H313">
        <v>0</v>
      </c>
      <c r="I313">
        <v>1</v>
      </c>
      <c r="J313" t="s">
        <v>300</v>
      </c>
      <c r="K313">
        <v>6984984</v>
      </c>
      <c r="N313" s="68">
        <v>72686</v>
      </c>
      <c r="O313" s="68">
        <v>72686</v>
      </c>
      <c r="P313" s="68">
        <v>72686</v>
      </c>
      <c r="Q313" s="68">
        <v>72686</v>
      </c>
      <c r="R313" t="s">
        <v>6160</v>
      </c>
      <c r="S313" t="s">
        <v>3058</v>
      </c>
    </row>
    <row r="314" spans="1:19" x14ac:dyDescent="0.35">
      <c r="A314">
        <v>57991</v>
      </c>
      <c r="B314" t="s">
        <v>586</v>
      </c>
      <c r="C314">
        <v>353</v>
      </c>
      <c r="D314">
        <v>164</v>
      </c>
      <c r="E314" s="68">
        <v>43062</v>
      </c>
      <c r="F314">
        <v>3</v>
      </c>
      <c r="G314">
        <v>59</v>
      </c>
      <c r="H314">
        <v>0</v>
      </c>
      <c r="I314">
        <v>1</v>
      </c>
      <c r="J314" t="s">
        <v>24</v>
      </c>
      <c r="K314">
        <v>2233840</v>
      </c>
      <c r="N314" s="68">
        <v>42839</v>
      </c>
      <c r="O314" s="68">
        <v>72686</v>
      </c>
      <c r="P314" s="68">
        <v>72686</v>
      </c>
      <c r="Q314" s="68">
        <v>72686</v>
      </c>
      <c r="R314" t="s">
        <v>5598</v>
      </c>
      <c r="S314" t="s">
        <v>5599</v>
      </c>
    </row>
    <row r="315" spans="1:19" x14ac:dyDescent="0.35">
      <c r="A315">
        <v>740070</v>
      </c>
      <c r="B315" t="s">
        <v>2201</v>
      </c>
      <c r="C315">
        <v>348</v>
      </c>
      <c r="D315">
        <v>24</v>
      </c>
      <c r="E315" s="68">
        <v>42652</v>
      </c>
      <c r="F315">
        <v>1.5</v>
      </c>
      <c r="G315">
        <v>65</v>
      </c>
      <c r="H315">
        <v>0</v>
      </c>
      <c r="I315">
        <v>1</v>
      </c>
      <c r="J315" t="s">
        <v>441</v>
      </c>
      <c r="K315">
        <v>12582176</v>
      </c>
      <c r="N315" s="68">
        <v>42651</v>
      </c>
      <c r="O315" s="68">
        <v>42651</v>
      </c>
      <c r="P315" s="68">
        <v>42651</v>
      </c>
      <c r="Q315" s="68">
        <v>72686</v>
      </c>
      <c r="R315" t="s">
        <v>6576</v>
      </c>
      <c r="S315" t="s">
        <v>6577</v>
      </c>
    </row>
    <row r="316" spans="1:19" x14ac:dyDescent="0.35">
      <c r="A316">
        <v>14307</v>
      </c>
      <c r="B316" t="s">
        <v>579</v>
      </c>
      <c r="C316">
        <v>347</v>
      </c>
      <c r="D316">
        <v>128</v>
      </c>
      <c r="E316" s="68">
        <v>40593</v>
      </c>
      <c r="F316">
        <v>1</v>
      </c>
      <c r="G316">
        <v>57</v>
      </c>
      <c r="H316">
        <v>0</v>
      </c>
      <c r="I316">
        <v>1</v>
      </c>
      <c r="J316" t="s">
        <v>299</v>
      </c>
      <c r="K316">
        <v>1324985</v>
      </c>
      <c r="N316" s="68">
        <v>40569</v>
      </c>
      <c r="O316" s="68">
        <v>72686</v>
      </c>
      <c r="P316" s="68">
        <v>72686</v>
      </c>
      <c r="Q316" s="68">
        <v>72686</v>
      </c>
      <c r="R316" t="s">
        <v>5543</v>
      </c>
      <c r="S316" t="s">
        <v>3058</v>
      </c>
    </row>
    <row r="317" spans="1:19" x14ac:dyDescent="0.35">
      <c r="A317">
        <v>369148</v>
      </c>
      <c r="B317" t="s">
        <v>591</v>
      </c>
      <c r="C317">
        <v>347</v>
      </c>
      <c r="D317">
        <v>196</v>
      </c>
      <c r="E317" s="68">
        <v>42803</v>
      </c>
      <c r="F317">
        <v>24</v>
      </c>
      <c r="G317">
        <v>55</v>
      </c>
      <c r="H317">
        <v>0</v>
      </c>
      <c r="I317">
        <v>1</v>
      </c>
      <c r="J317" t="s">
        <v>303</v>
      </c>
      <c r="K317">
        <v>1390606</v>
      </c>
      <c r="N317" s="68">
        <v>42364</v>
      </c>
      <c r="O317" s="68">
        <v>72686</v>
      </c>
      <c r="P317" s="68">
        <v>72686</v>
      </c>
      <c r="Q317" s="68">
        <v>72686</v>
      </c>
      <c r="R317" t="s">
        <v>6007</v>
      </c>
      <c r="S317" t="s">
        <v>3058</v>
      </c>
    </row>
    <row r="318" spans="1:19" x14ac:dyDescent="0.35">
      <c r="A318">
        <v>353318</v>
      </c>
      <c r="B318" t="s">
        <v>584</v>
      </c>
      <c r="C318">
        <v>343</v>
      </c>
      <c r="D318">
        <v>112</v>
      </c>
      <c r="E318" s="68">
        <v>42603</v>
      </c>
      <c r="F318">
        <v>3</v>
      </c>
      <c r="G318">
        <v>51</v>
      </c>
      <c r="H318">
        <v>0</v>
      </c>
      <c r="I318">
        <v>1</v>
      </c>
      <c r="J318" t="s">
        <v>2246</v>
      </c>
      <c r="K318">
        <v>54957</v>
      </c>
      <c r="N318" s="68">
        <v>72686</v>
      </c>
      <c r="O318" s="68">
        <v>72686</v>
      </c>
      <c r="P318" s="68">
        <v>72686</v>
      </c>
      <c r="Q318" s="68">
        <v>72686</v>
      </c>
      <c r="R318" t="s">
        <v>5957</v>
      </c>
      <c r="S318" t="s">
        <v>3058</v>
      </c>
    </row>
    <row r="319" spans="1:19" x14ac:dyDescent="0.35">
      <c r="A319">
        <v>704523</v>
      </c>
      <c r="B319" t="s">
        <v>599</v>
      </c>
      <c r="C319">
        <v>334</v>
      </c>
      <c r="D319">
        <v>61</v>
      </c>
      <c r="E319" s="68">
        <v>42516</v>
      </c>
      <c r="F319">
        <v>2</v>
      </c>
      <c r="G319">
        <v>65</v>
      </c>
      <c r="H319">
        <v>0</v>
      </c>
      <c r="I319">
        <v>1</v>
      </c>
      <c r="J319" t="s">
        <v>307</v>
      </c>
      <c r="K319">
        <v>12323379</v>
      </c>
      <c r="N319" s="68">
        <v>42515</v>
      </c>
      <c r="O319" s="68">
        <v>42515</v>
      </c>
      <c r="P319" s="68">
        <v>42515</v>
      </c>
      <c r="Q319" s="68">
        <v>72686</v>
      </c>
      <c r="R319" t="s">
        <v>6549</v>
      </c>
      <c r="S319" t="s">
        <v>6550</v>
      </c>
    </row>
    <row r="320" spans="1:19" x14ac:dyDescent="0.35">
      <c r="A320">
        <v>4390</v>
      </c>
      <c r="B320" t="s">
        <v>590</v>
      </c>
      <c r="C320">
        <v>330</v>
      </c>
      <c r="D320">
        <v>48</v>
      </c>
      <c r="E320" s="68">
        <v>41532</v>
      </c>
      <c r="F320">
        <v>1.5</v>
      </c>
      <c r="G320">
        <v>57</v>
      </c>
      <c r="H320">
        <v>0</v>
      </c>
      <c r="I320">
        <v>1</v>
      </c>
      <c r="J320" t="s">
        <v>289</v>
      </c>
      <c r="K320">
        <v>66077</v>
      </c>
      <c r="N320" s="68">
        <v>41532</v>
      </c>
      <c r="O320" s="68">
        <v>72686</v>
      </c>
      <c r="P320" s="68">
        <v>72686</v>
      </c>
      <c r="Q320" s="68">
        <v>72686</v>
      </c>
      <c r="R320" t="s">
        <v>5249</v>
      </c>
      <c r="S320" t="s">
        <v>3058</v>
      </c>
    </row>
    <row r="321" spans="1:19" x14ac:dyDescent="0.35">
      <c r="A321">
        <v>254571</v>
      </c>
      <c r="B321" t="s">
        <v>612</v>
      </c>
      <c r="C321">
        <v>328</v>
      </c>
      <c r="D321">
        <v>59</v>
      </c>
      <c r="E321" s="68">
        <v>43366</v>
      </c>
      <c r="F321">
        <v>5</v>
      </c>
      <c r="G321">
        <v>60</v>
      </c>
      <c r="H321">
        <v>0</v>
      </c>
      <c r="I321">
        <v>1</v>
      </c>
      <c r="J321" t="s">
        <v>313</v>
      </c>
      <c r="K321">
        <v>4341183</v>
      </c>
      <c r="N321" s="68">
        <v>42663</v>
      </c>
      <c r="O321" s="68">
        <v>43362</v>
      </c>
      <c r="P321" s="68">
        <v>72686</v>
      </c>
      <c r="Q321" s="68">
        <v>72686</v>
      </c>
      <c r="R321" t="s">
        <v>5752</v>
      </c>
      <c r="S321" t="s">
        <v>5753</v>
      </c>
    </row>
    <row r="322" spans="1:19" x14ac:dyDescent="0.35">
      <c r="A322">
        <v>844927</v>
      </c>
      <c r="B322" t="s">
        <v>937</v>
      </c>
      <c r="C322">
        <v>327</v>
      </c>
      <c r="D322">
        <v>40</v>
      </c>
      <c r="E322" s="68">
        <v>43612</v>
      </c>
      <c r="F322">
        <v>68</v>
      </c>
      <c r="G322">
        <v>100</v>
      </c>
      <c r="H322">
        <v>1</v>
      </c>
      <c r="I322">
        <v>1</v>
      </c>
      <c r="J322" t="s">
        <v>30</v>
      </c>
      <c r="K322">
        <v>5389259</v>
      </c>
      <c r="N322" s="68">
        <v>42964</v>
      </c>
      <c r="O322" s="68">
        <v>43015</v>
      </c>
      <c r="P322" s="68">
        <v>72686</v>
      </c>
      <c r="Q322" s="68">
        <v>43556</v>
      </c>
      <c r="R322" t="s">
        <v>6631</v>
      </c>
      <c r="S322" t="s">
        <v>3058</v>
      </c>
    </row>
    <row r="323" spans="1:19" x14ac:dyDescent="0.35">
      <c r="A323">
        <v>4648</v>
      </c>
      <c r="B323" t="s">
        <v>927</v>
      </c>
      <c r="C323">
        <v>324</v>
      </c>
      <c r="D323">
        <v>24</v>
      </c>
      <c r="E323" s="68">
        <v>40563</v>
      </c>
      <c r="F323">
        <v>1.5</v>
      </c>
      <c r="G323">
        <v>3.1</v>
      </c>
      <c r="H323">
        <v>0</v>
      </c>
      <c r="I323">
        <v>1</v>
      </c>
      <c r="J323" t="s">
        <v>928</v>
      </c>
      <c r="K323">
        <v>115003</v>
      </c>
      <c r="N323" s="68">
        <v>72686</v>
      </c>
      <c r="O323" s="68">
        <v>72686</v>
      </c>
      <c r="P323" s="68">
        <v>72686</v>
      </c>
      <c r="Q323" s="68">
        <v>72686</v>
      </c>
      <c r="R323" t="s">
        <v>5279</v>
      </c>
      <c r="S323" t="s">
        <v>5280</v>
      </c>
    </row>
    <row r="324" spans="1:19" x14ac:dyDescent="0.35">
      <c r="A324">
        <v>386243</v>
      </c>
      <c r="B324" t="s">
        <v>905</v>
      </c>
      <c r="C324">
        <v>323</v>
      </c>
      <c r="D324">
        <v>24</v>
      </c>
      <c r="E324" s="68">
        <v>41165</v>
      </c>
      <c r="F324">
        <v>3</v>
      </c>
      <c r="G324">
        <v>24</v>
      </c>
      <c r="H324">
        <v>0</v>
      </c>
      <c r="I324">
        <v>1</v>
      </c>
      <c r="J324" t="s">
        <v>906</v>
      </c>
      <c r="K324">
        <v>176620</v>
      </c>
      <c r="N324" s="68">
        <v>72686</v>
      </c>
      <c r="O324" s="68">
        <v>72686</v>
      </c>
      <c r="P324" s="68">
        <v>72686</v>
      </c>
      <c r="Q324" s="68">
        <v>72686</v>
      </c>
      <c r="R324" t="s">
        <v>6058</v>
      </c>
      <c r="S324" t="s">
        <v>3058</v>
      </c>
    </row>
    <row r="325" spans="1:19" x14ac:dyDescent="0.35">
      <c r="A325">
        <v>3993</v>
      </c>
      <c r="B325" t="s">
        <v>2259</v>
      </c>
      <c r="C325">
        <v>322</v>
      </c>
      <c r="D325">
        <v>30</v>
      </c>
      <c r="E325" s="68">
        <v>40161</v>
      </c>
      <c r="F325">
        <v>2</v>
      </c>
      <c r="G325">
        <v>31</v>
      </c>
      <c r="H325">
        <v>0</v>
      </c>
      <c r="I325">
        <v>2</v>
      </c>
      <c r="J325" t="s">
        <v>572</v>
      </c>
      <c r="K325">
        <v>15165</v>
      </c>
      <c r="L325">
        <v>5802610</v>
      </c>
      <c r="N325" s="68">
        <v>72686</v>
      </c>
      <c r="O325" s="68">
        <v>72686</v>
      </c>
      <c r="P325" s="68">
        <v>72686</v>
      </c>
      <c r="Q325" s="68">
        <v>72686</v>
      </c>
      <c r="R325" t="s">
        <v>5223</v>
      </c>
      <c r="S325" t="s">
        <v>3058</v>
      </c>
    </row>
    <row r="326" spans="1:19" x14ac:dyDescent="0.35">
      <c r="A326">
        <v>330907</v>
      </c>
      <c r="B326" t="s">
        <v>925</v>
      </c>
      <c r="C326">
        <v>321</v>
      </c>
      <c r="D326">
        <v>32</v>
      </c>
      <c r="E326" s="68">
        <v>41659</v>
      </c>
      <c r="F326">
        <v>24</v>
      </c>
      <c r="G326">
        <v>31</v>
      </c>
      <c r="H326">
        <v>0</v>
      </c>
      <c r="I326">
        <v>1</v>
      </c>
      <c r="J326" t="s">
        <v>926</v>
      </c>
      <c r="K326">
        <v>5833737</v>
      </c>
      <c r="N326" s="68">
        <v>72686</v>
      </c>
      <c r="O326" s="68">
        <v>72686</v>
      </c>
      <c r="P326" s="68">
        <v>72686</v>
      </c>
      <c r="Q326" s="68">
        <v>72686</v>
      </c>
      <c r="R326" t="s">
        <v>5898</v>
      </c>
      <c r="S326" t="s">
        <v>3058</v>
      </c>
    </row>
    <row r="327" spans="1:19" x14ac:dyDescent="0.35">
      <c r="A327">
        <v>401970</v>
      </c>
      <c r="B327" t="s">
        <v>597</v>
      </c>
      <c r="C327">
        <v>319</v>
      </c>
      <c r="D327">
        <v>42</v>
      </c>
      <c r="E327" s="68">
        <v>43325</v>
      </c>
      <c r="F327">
        <v>52</v>
      </c>
      <c r="G327">
        <v>60</v>
      </c>
      <c r="H327">
        <v>0</v>
      </c>
      <c r="I327">
        <v>1</v>
      </c>
      <c r="J327" t="s">
        <v>266</v>
      </c>
      <c r="K327">
        <v>6583050</v>
      </c>
      <c r="N327" s="68">
        <v>42192</v>
      </c>
      <c r="O327" s="68">
        <v>43225</v>
      </c>
      <c r="P327" s="68">
        <v>72686</v>
      </c>
      <c r="Q327" s="68">
        <v>72686</v>
      </c>
      <c r="R327" t="s">
        <v>6104</v>
      </c>
      <c r="S327" t="s">
        <v>3058</v>
      </c>
    </row>
    <row r="328" spans="1:19" x14ac:dyDescent="0.35">
      <c r="A328">
        <v>9886</v>
      </c>
      <c r="B328" t="s">
        <v>592</v>
      </c>
      <c r="C328">
        <v>315</v>
      </c>
      <c r="D328">
        <v>43</v>
      </c>
      <c r="E328" s="68">
        <v>42151</v>
      </c>
      <c r="F328">
        <v>3</v>
      </c>
      <c r="G328">
        <v>38</v>
      </c>
      <c r="H328">
        <v>0</v>
      </c>
      <c r="I328">
        <v>1</v>
      </c>
      <c r="J328" t="s">
        <v>22</v>
      </c>
      <c r="K328">
        <v>3346687</v>
      </c>
      <c r="N328" s="68">
        <v>72686</v>
      </c>
      <c r="O328" s="68">
        <v>72686</v>
      </c>
      <c r="P328" s="68">
        <v>72686</v>
      </c>
      <c r="Q328" s="68">
        <v>72686</v>
      </c>
      <c r="R328" t="s">
        <v>5458</v>
      </c>
      <c r="S328" t="s">
        <v>5459</v>
      </c>
    </row>
    <row r="329" spans="1:19" x14ac:dyDescent="0.35">
      <c r="A329">
        <v>663190</v>
      </c>
      <c r="B329" t="s">
        <v>941</v>
      </c>
      <c r="C329">
        <v>314</v>
      </c>
      <c r="D329">
        <v>38</v>
      </c>
      <c r="E329" s="68">
        <v>43460</v>
      </c>
      <c r="F329">
        <v>31</v>
      </c>
      <c r="G329">
        <v>60</v>
      </c>
      <c r="H329">
        <v>0</v>
      </c>
      <c r="I329">
        <v>1</v>
      </c>
      <c r="J329" t="s">
        <v>12</v>
      </c>
      <c r="K329">
        <v>235043</v>
      </c>
      <c r="N329" s="68">
        <v>42303</v>
      </c>
      <c r="O329" s="68">
        <v>43457</v>
      </c>
      <c r="P329" s="68">
        <v>72686</v>
      </c>
      <c r="Q329" s="68">
        <v>72686</v>
      </c>
      <c r="R329" t="s">
        <v>6486</v>
      </c>
      <c r="S329" t="s">
        <v>3058</v>
      </c>
    </row>
    <row r="330" spans="1:19" x14ac:dyDescent="0.35">
      <c r="A330">
        <v>521266</v>
      </c>
      <c r="B330" t="s">
        <v>1015</v>
      </c>
      <c r="C330">
        <v>306</v>
      </c>
      <c r="D330">
        <v>30</v>
      </c>
      <c r="E330" s="68">
        <v>43458</v>
      </c>
      <c r="F330">
        <v>45</v>
      </c>
      <c r="G330">
        <v>60</v>
      </c>
      <c r="H330">
        <v>0</v>
      </c>
      <c r="I330">
        <v>1</v>
      </c>
      <c r="J330" t="s">
        <v>76</v>
      </c>
      <c r="K330">
        <v>182999</v>
      </c>
      <c r="N330" s="68">
        <v>42850</v>
      </c>
      <c r="O330" s="68">
        <v>43453</v>
      </c>
      <c r="P330" s="68">
        <v>72686</v>
      </c>
      <c r="Q330" s="68">
        <v>72686</v>
      </c>
      <c r="R330" t="s">
        <v>6339</v>
      </c>
      <c r="S330" t="s">
        <v>3058</v>
      </c>
    </row>
    <row r="331" spans="1:19" x14ac:dyDescent="0.35">
      <c r="A331">
        <v>389381</v>
      </c>
      <c r="B331" t="s">
        <v>573</v>
      </c>
      <c r="C331">
        <v>284</v>
      </c>
      <c r="D331">
        <v>91</v>
      </c>
      <c r="E331" s="68">
        <v>41404</v>
      </c>
      <c r="F331">
        <v>16</v>
      </c>
      <c r="G331">
        <v>46</v>
      </c>
      <c r="H331">
        <v>0</v>
      </c>
      <c r="I331">
        <v>1</v>
      </c>
      <c r="J331" t="s">
        <v>295</v>
      </c>
      <c r="K331">
        <v>6421321</v>
      </c>
      <c r="N331" s="68">
        <v>72686</v>
      </c>
      <c r="O331" s="68">
        <v>72686</v>
      </c>
      <c r="P331" s="68">
        <v>72686</v>
      </c>
      <c r="Q331" s="68">
        <v>72686</v>
      </c>
      <c r="R331" t="s">
        <v>6069</v>
      </c>
      <c r="S331" t="s">
        <v>3058</v>
      </c>
    </row>
    <row r="332" spans="1:19" x14ac:dyDescent="0.35">
      <c r="A332">
        <v>349284</v>
      </c>
      <c r="B332" t="s">
        <v>598</v>
      </c>
      <c r="C332">
        <v>274</v>
      </c>
      <c r="D332">
        <v>47</v>
      </c>
      <c r="E332" s="68">
        <v>40905</v>
      </c>
      <c r="F332">
        <v>6</v>
      </c>
      <c r="G332">
        <v>52</v>
      </c>
      <c r="H332">
        <v>0</v>
      </c>
      <c r="I332">
        <v>1</v>
      </c>
      <c r="J332" t="s">
        <v>102</v>
      </c>
      <c r="K332">
        <v>5913899</v>
      </c>
      <c r="N332" s="68">
        <v>40877</v>
      </c>
      <c r="O332" s="68">
        <v>72686</v>
      </c>
      <c r="P332" s="68">
        <v>72686</v>
      </c>
      <c r="Q332" s="68">
        <v>72686</v>
      </c>
      <c r="R332" t="s">
        <v>5949</v>
      </c>
      <c r="S332" t="s">
        <v>3058</v>
      </c>
    </row>
    <row r="333" spans="1:19" x14ac:dyDescent="0.35">
      <c r="A333">
        <v>546538</v>
      </c>
      <c r="B333" t="s">
        <v>935</v>
      </c>
      <c r="C333">
        <v>274</v>
      </c>
      <c r="D333">
        <v>24</v>
      </c>
      <c r="E333" s="68">
        <v>43616</v>
      </c>
      <c r="F333">
        <v>66</v>
      </c>
      <c r="G333">
        <v>100</v>
      </c>
      <c r="H333">
        <v>1</v>
      </c>
      <c r="I333">
        <v>1</v>
      </c>
      <c r="J333" t="s">
        <v>936</v>
      </c>
      <c r="K333">
        <v>11128484</v>
      </c>
      <c r="N333" s="68">
        <v>42485</v>
      </c>
      <c r="O333" s="68">
        <v>43115</v>
      </c>
      <c r="P333" s="68">
        <v>43151</v>
      </c>
      <c r="Q333" s="68">
        <v>43616</v>
      </c>
      <c r="R333" t="s">
        <v>6363</v>
      </c>
      <c r="S333" t="s">
        <v>3058</v>
      </c>
    </row>
    <row r="334" spans="1:19" x14ac:dyDescent="0.35">
      <c r="A334">
        <v>287474</v>
      </c>
      <c r="B334" t="s">
        <v>949</v>
      </c>
      <c r="C334">
        <v>270</v>
      </c>
      <c r="D334">
        <v>24</v>
      </c>
      <c r="E334" s="68">
        <v>40837</v>
      </c>
      <c r="F334">
        <v>2</v>
      </c>
      <c r="G334">
        <v>12</v>
      </c>
      <c r="H334">
        <v>0</v>
      </c>
      <c r="I334">
        <v>1</v>
      </c>
      <c r="J334" t="s">
        <v>950</v>
      </c>
      <c r="K334">
        <v>5612306</v>
      </c>
      <c r="N334" s="68">
        <v>72686</v>
      </c>
      <c r="O334" s="68">
        <v>72686</v>
      </c>
      <c r="P334" s="68">
        <v>72686</v>
      </c>
      <c r="Q334" s="68">
        <v>72686</v>
      </c>
      <c r="R334" t="s">
        <v>5804</v>
      </c>
      <c r="S334" t="s">
        <v>3058</v>
      </c>
    </row>
    <row r="335" spans="1:19" x14ac:dyDescent="0.35">
      <c r="A335">
        <v>58857</v>
      </c>
      <c r="B335" t="s">
        <v>914</v>
      </c>
      <c r="C335">
        <v>269</v>
      </c>
      <c r="D335">
        <v>40</v>
      </c>
      <c r="E335" s="68">
        <v>40352</v>
      </c>
      <c r="F335">
        <v>3</v>
      </c>
      <c r="G335">
        <v>24</v>
      </c>
      <c r="H335">
        <v>0</v>
      </c>
      <c r="I335">
        <v>1</v>
      </c>
      <c r="J335" t="s">
        <v>915</v>
      </c>
      <c r="K335">
        <v>5115653</v>
      </c>
      <c r="N335" s="68">
        <v>72686</v>
      </c>
      <c r="O335" s="68">
        <v>72686</v>
      </c>
      <c r="P335" s="68">
        <v>72686</v>
      </c>
      <c r="Q335" s="68">
        <v>72686</v>
      </c>
      <c r="R335" t="s">
        <v>5601</v>
      </c>
      <c r="S335" t="s">
        <v>3058</v>
      </c>
    </row>
    <row r="336" spans="1:19" x14ac:dyDescent="0.35">
      <c r="A336">
        <v>372945</v>
      </c>
      <c r="B336" t="s">
        <v>942</v>
      </c>
      <c r="C336">
        <v>266</v>
      </c>
      <c r="D336">
        <v>33</v>
      </c>
      <c r="E336" s="68">
        <v>43202</v>
      </c>
      <c r="F336">
        <v>60</v>
      </c>
      <c r="G336">
        <v>60</v>
      </c>
      <c r="H336">
        <v>0</v>
      </c>
      <c r="I336">
        <v>1</v>
      </c>
      <c r="J336" t="s">
        <v>26</v>
      </c>
      <c r="K336">
        <v>25957</v>
      </c>
      <c r="N336" s="68">
        <v>42018</v>
      </c>
      <c r="O336" s="68">
        <v>43201</v>
      </c>
      <c r="P336" s="68">
        <v>72686</v>
      </c>
      <c r="Q336" s="68">
        <v>72686</v>
      </c>
      <c r="R336" t="s">
        <v>6029</v>
      </c>
      <c r="S336" t="s">
        <v>6030</v>
      </c>
    </row>
    <row r="337" spans="1:19" x14ac:dyDescent="0.35">
      <c r="A337">
        <v>545818</v>
      </c>
      <c r="B337" t="s">
        <v>955</v>
      </c>
      <c r="C337">
        <v>254</v>
      </c>
      <c r="D337">
        <v>31</v>
      </c>
      <c r="E337" s="68">
        <v>42647</v>
      </c>
      <c r="F337">
        <v>38</v>
      </c>
      <c r="G337">
        <v>45</v>
      </c>
      <c r="H337">
        <v>0</v>
      </c>
      <c r="I337">
        <v>1</v>
      </c>
      <c r="J337" t="s">
        <v>956</v>
      </c>
      <c r="K337">
        <v>10714862</v>
      </c>
      <c r="N337" s="68">
        <v>72686</v>
      </c>
      <c r="O337" s="68">
        <v>72686</v>
      </c>
      <c r="P337" s="68">
        <v>72686</v>
      </c>
      <c r="Q337" s="68">
        <v>72686</v>
      </c>
      <c r="R337" t="s">
        <v>6360</v>
      </c>
      <c r="S337" t="s">
        <v>3058</v>
      </c>
    </row>
    <row r="338" spans="1:19" x14ac:dyDescent="0.35">
      <c r="A338">
        <v>368166</v>
      </c>
      <c r="B338" t="s">
        <v>622</v>
      </c>
      <c r="C338">
        <v>251</v>
      </c>
      <c r="D338">
        <v>58</v>
      </c>
      <c r="E338" s="68">
        <v>41013</v>
      </c>
      <c r="F338">
        <v>3</v>
      </c>
      <c r="G338">
        <v>31</v>
      </c>
      <c r="H338">
        <v>0</v>
      </c>
      <c r="I338">
        <v>1</v>
      </c>
      <c r="J338" t="s">
        <v>319</v>
      </c>
      <c r="K338">
        <v>1891102</v>
      </c>
      <c r="N338" s="68">
        <v>72686</v>
      </c>
      <c r="O338" s="68">
        <v>72686</v>
      </c>
      <c r="P338" s="68">
        <v>72686</v>
      </c>
      <c r="Q338" s="68">
        <v>72686</v>
      </c>
      <c r="R338" t="s">
        <v>6001</v>
      </c>
      <c r="S338" t="s">
        <v>6002</v>
      </c>
    </row>
    <row r="339" spans="1:19" x14ac:dyDescent="0.35">
      <c r="A339">
        <v>379979</v>
      </c>
      <c r="B339" t="s">
        <v>940</v>
      </c>
      <c r="C339">
        <v>247</v>
      </c>
      <c r="D339">
        <v>24</v>
      </c>
      <c r="E339" s="68">
        <v>41100</v>
      </c>
      <c r="F339">
        <v>5</v>
      </c>
      <c r="G339">
        <v>34</v>
      </c>
      <c r="H339">
        <v>0</v>
      </c>
      <c r="I339">
        <v>1</v>
      </c>
      <c r="J339" t="s">
        <v>44</v>
      </c>
      <c r="K339">
        <v>98987</v>
      </c>
      <c r="N339" s="68">
        <v>72686</v>
      </c>
      <c r="O339" s="68">
        <v>72686</v>
      </c>
      <c r="P339" s="68">
        <v>72686</v>
      </c>
      <c r="Q339" s="68">
        <v>72686</v>
      </c>
      <c r="R339" t="s">
        <v>6052</v>
      </c>
      <c r="S339" t="s">
        <v>3058</v>
      </c>
    </row>
    <row r="340" spans="1:19" x14ac:dyDescent="0.35">
      <c r="A340">
        <v>482252</v>
      </c>
      <c r="B340" t="s">
        <v>601</v>
      </c>
      <c r="C340">
        <v>247</v>
      </c>
      <c r="D340">
        <v>62</v>
      </c>
      <c r="E340" s="68">
        <v>41972</v>
      </c>
      <c r="F340" s="68">
        <v>15</v>
      </c>
      <c r="G340">
        <v>31</v>
      </c>
      <c r="H340">
        <v>0</v>
      </c>
      <c r="I340">
        <v>1</v>
      </c>
      <c r="J340" t="s">
        <v>308</v>
      </c>
      <c r="K340">
        <v>10526441</v>
      </c>
      <c r="N340" s="68">
        <v>72686</v>
      </c>
      <c r="O340" s="68">
        <v>72686</v>
      </c>
      <c r="P340" s="68">
        <v>72686</v>
      </c>
      <c r="Q340" s="68">
        <v>72686</v>
      </c>
      <c r="R340" s="68" t="s">
        <v>6270</v>
      </c>
      <c r="S340" t="s">
        <v>6271</v>
      </c>
    </row>
    <row r="341" spans="1:19" x14ac:dyDescent="0.35">
      <c r="A341">
        <v>3740</v>
      </c>
      <c r="B341" t="s">
        <v>931</v>
      </c>
      <c r="C341">
        <v>246</v>
      </c>
      <c r="D341">
        <v>40</v>
      </c>
      <c r="E341" s="68">
        <v>41011</v>
      </c>
      <c r="F341">
        <v>11</v>
      </c>
      <c r="G341">
        <v>31</v>
      </c>
      <c r="H341">
        <v>0</v>
      </c>
      <c r="I341">
        <v>1</v>
      </c>
      <c r="J341" t="s">
        <v>932</v>
      </c>
      <c r="K341">
        <v>63819</v>
      </c>
      <c r="N341" s="68">
        <v>72686</v>
      </c>
      <c r="O341" s="68">
        <v>72686</v>
      </c>
      <c r="P341" s="68">
        <v>72686</v>
      </c>
      <c r="Q341" s="68">
        <v>72686</v>
      </c>
      <c r="R341" t="s">
        <v>5207</v>
      </c>
      <c r="S341" t="s">
        <v>3058</v>
      </c>
    </row>
    <row r="342" spans="1:19" x14ac:dyDescent="0.35">
      <c r="A342">
        <v>690062</v>
      </c>
      <c r="B342" t="s">
        <v>625</v>
      </c>
      <c r="C342">
        <v>243</v>
      </c>
      <c r="D342">
        <v>49</v>
      </c>
      <c r="E342" s="68">
        <v>43684</v>
      </c>
      <c r="F342">
        <v>68</v>
      </c>
      <c r="G342">
        <v>100</v>
      </c>
      <c r="H342">
        <v>1</v>
      </c>
      <c r="I342">
        <v>1</v>
      </c>
      <c r="J342" t="s">
        <v>158</v>
      </c>
      <c r="K342">
        <v>6190978</v>
      </c>
      <c r="N342" s="68">
        <v>42758</v>
      </c>
      <c r="O342" s="68">
        <v>43194</v>
      </c>
      <c r="P342" s="68">
        <v>72686</v>
      </c>
      <c r="Q342" s="68">
        <v>43652</v>
      </c>
      <c r="R342" t="s">
        <v>6524</v>
      </c>
      <c r="S342" t="s">
        <v>6468</v>
      </c>
    </row>
    <row r="343" spans="1:19" x14ac:dyDescent="0.35">
      <c r="A343">
        <v>195535</v>
      </c>
      <c r="B343" t="s">
        <v>933</v>
      </c>
      <c r="C343">
        <v>240</v>
      </c>
      <c r="D343">
        <v>38</v>
      </c>
      <c r="E343" s="68">
        <v>40408</v>
      </c>
      <c r="F343">
        <v>3</v>
      </c>
      <c r="G343">
        <v>20</v>
      </c>
      <c r="H343">
        <v>0</v>
      </c>
      <c r="I343">
        <v>1</v>
      </c>
      <c r="J343" t="s">
        <v>934</v>
      </c>
      <c r="K343">
        <v>5390232</v>
      </c>
      <c r="N343" s="68">
        <v>72686</v>
      </c>
      <c r="O343" s="68">
        <v>72686</v>
      </c>
      <c r="P343" s="68">
        <v>72686</v>
      </c>
      <c r="Q343" s="68">
        <v>72686</v>
      </c>
      <c r="R343" t="s">
        <v>5699</v>
      </c>
      <c r="S343" t="s">
        <v>5700</v>
      </c>
    </row>
    <row r="344" spans="1:19" x14ac:dyDescent="0.35">
      <c r="A344">
        <v>2707</v>
      </c>
      <c r="B344" t="s">
        <v>602</v>
      </c>
      <c r="C344">
        <v>239</v>
      </c>
      <c r="D344">
        <v>165</v>
      </c>
      <c r="E344" s="68">
        <v>42450</v>
      </c>
      <c r="F344">
        <v>2</v>
      </c>
      <c r="G344">
        <v>13</v>
      </c>
      <c r="H344">
        <v>0</v>
      </c>
      <c r="I344">
        <v>3</v>
      </c>
      <c r="J344" t="s">
        <v>603</v>
      </c>
      <c r="K344">
        <v>8852</v>
      </c>
      <c r="L344">
        <v>302065</v>
      </c>
      <c r="M344">
        <v>82573</v>
      </c>
      <c r="N344" s="68">
        <v>72686</v>
      </c>
      <c r="O344" s="68">
        <v>72686</v>
      </c>
      <c r="P344" s="68">
        <v>72686</v>
      </c>
      <c r="Q344" s="68">
        <v>72686</v>
      </c>
      <c r="R344" t="s">
        <v>5153</v>
      </c>
      <c r="S344" t="s">
        <v>5154</v>
      </c>
    </row>
    <row r="345" spans="1:19" x14ac:dyDescent="0.35">
      <c r="A345">
        <v>559954</v>
      </c>
      <c r="B345" t="s">
        <v>965</v>
      </c>
      <c r="C345">
        <v>239</v>
      </c>
      <c r="D345">
        <v>27</v>
      </c>
      <c r="E345" s="68">
        <v>43441</v>
      </c>
      <c r="F345">
        <v>31</v>
      </c>
      <c r="G345">
        <v>60</v>
      </c>
      <c r="H345">
        <v>0</v>
      </c>
      <c r="I345">
        <v>1</v>
      </c>
      <c r="J345" t="s">
        <v>966</v>
      </c>
      <c r="K345">
        <v>11180678</v>
      </c>
      <c r="N345" s="68">
        <v>41985</v>
      </c>
      <c r="O345" s="68">
        <v>41985</v>
      </c>
      <c r="P345" s="68">
        <v>72686</v>
      </c>
      <c r="Q345" s="68">
        <v>72686</v>
      </c>
      <c r="R345" t="s">
        <v>6373</v>
      </c>
      <c r="S345" t="s">
        <v>3058</v>
      </c>
    </row>
    <row r="346" spans="1:19" x14ac:dyDescent="0.35">
      <c r="A346">
        <v>415184</v>
      </c>
      <c r="B346" t="s">
        <v>957</v>
      </c>
      <c r="C346">
        <v>234</v>
      </c>
      <c r="D346">
        <v>25</v>
      </c>
      <c r="E346" s="68">
        <v>43430</v>
      </c>
      <c r="F346">
        <v>3</v>
      </c>
      <c r="G346">
        <v>60</v>
      </c>
      <c r="H346">
        <v>0</v>
      </c>
      <c r="I346">
        <v>1</v>
      </c>
      <c r="J346" t="s">
        <v>958</v>
      </c>
      <c r="K346">
        <v>5944857</v>
      </c>
      <c r="N346" s="68">
        <v>43428</v>
      </c>
      <c r="O346" s="68">
        <v>43428</v>
      </c>
      <c r="P346" s="68">
        <v>72686</v>
      </c>
      <c r="Q346" s="68">
        <v>72686</v>
      </c>
      <c r="R346" t="s">
        <v>6145</v>
      </c>
      <c r="S346" t="s">
        <v>3058</v>
      </c>
    </row>
    <row r="347" spans="1:19" x14ac:dyDescent="0.35">
      <c r="A347">
        <v>642320</v>
      </c>
      <c r="B347" t="s">
        <v>969</v>
      </c>
      <c r="C347">
        <v>233</v>
      </c>
      <c r="D347">
        <v>38</v>
      </c>
      <c r="E347" s="68">
        <v>43681</v>
      </c>
      <c r="F347">
        <v>68</v>
      </c>
      <c r="G347">
        <v>100</v>
      </c>
      <c r="H347">
        <v>1</v>
      </c>
      <c r="I347">
        <v>1</v>
      </c>
      <c r="J347" t="s">
        <v>970</v>
      </c>
      <c r="K347">
        <v>11467804</v>
      </c>
      <c r="N347" s="68">
        <v>42258</v>
      </c>
      <c r="O347" s="68">
        <v>42258</v>
      </c>
      <c r="P347" s="68">
        <v>72686</v>
      </c>
      <c r="Q347" s="68">
        <v>43678</v>
      </c>
      <c r="R347" t="s">
        <v>6465</v>
      </c>
      <c r="S347" t="s">
        <v>3058</v>
      </c>
    </row>
    <row r="348" spans="1:19" x14ac:dyDescent="0.35">
      <c r="A348">
        <v>1852</v>
      </c>
      <c r="B348" t="s">
        <v>608</v>
      </c>
      <c r="C348">
        <v>228</v>
      </c>
      <c r="D348">
        <v>337</v>
      </c>
      <c r="E348" s="68">
        <v>40766</v>
      </c>
      <c r="F348">
        <v>2</v>
      </c>
      <c r="G348">
        <v>20</v>
      </c>
      <c r="H348">
        <v>0</v>
      </c>
      <c r="I348">
        <v>1</v>
      </c>
      <c r="J348" t="s">
        <v>312</v>
      </c>
      <c r="K348">
        <v>237</v>
      </c>
      <c r="N348" s="68">
        <v>72686</v>
      </c>
      <c r="O348" s="68">
        <v>72686</v>
      </c>
      <c r="P348" s="68">
        <v>72686</v>
      </c>
      <c r="Q348" s="68">
        <v>72686</v>
      </c>
      <c r="R348" t="s">
        <v>5077</v>
      </c>
      <c r="S348" t="s">
        <v>5078</v>
      </c>
    </row>
    <row r="349" spans="1:19" x14ac:dyDescent="0.35">
      <c r="A349">
        <v>355792</v>
      </c>
      <c r="B349" t="s">
        <v>619</v>
      </c>
      <c r="C349">
        <v>227</v>
      </c>
      <c r="D349">
        <v>83</v>
      </c>
      <c r="E349" s="68">
        <v>42493</v>
      </c>
      <c r="F349">
        <v>16</v>
      </c>
      <c r="G349">
        <v>57</v>
      </c>
      <c r="H349">
        <v>0</v>
      </c>
      <c r="I349">
        <v>1</v>
      </c>
      <c r="J349" t="s">
        <v>317</v>
      </c>
      <c r="K349">
        <v>12996185</v>
      </c>
      <c r="N349" s="68">
        <v>42493</v>
      </c>
      <c r="O349" s="68">
        <v>72686</v>
      </c>
      <c r="P349" s="68">
        <v>72686</v>
      </c>
      <c r="Q349" s="68">
        <v>72686</v>
      </c>
      <c r="R349" t="s">
        <v>5963</v>
      </c>
      <c r="S349" t="s">
        <v>5248</v>
      </c>
    </row>
    <row r="350" spans="1:19" x14ac:dyDescent="0.35">
      <c r="A350">
        <v>578400</v>
      </c>
      <c r="B350" t="s">
        <v>953</v>
      </c>
      <c r="C350">
        <v>227</v>
      </c>
      <c r="D350">
        <v>36</v>
      </c>
      <c r="E350" s="68">
        <v>43424</v>
      </c>
      <c r="F350">
        <v>10</v>
      </c>
      <c r="G350">
        <v>67</v>
      </c>
      <c r="H350">
        <v>0</v>
      </c>
      <c r="I350">
        <v>1</v>
      </c>
      <c r="J350" t="s">
        <v>954</v>
      </c>
      <c r="K350">
        <v>11425226</v>
      </c>
      <c r="N350" s="68">
        <v>42030</v>
      </c>
      <c r="O350" s="68">
        <v>43054</v>
      </c>
      <c r="P350" s="68">
        <v>43424</v>
      </c>
      <c r="Q350" s="68">
        <v>72686</v>
      </c>
      <c r="R350" t="s">
        <v>6389</v>
      </c>
      <c r="S350" t="s">
        <v>3058</v>
      </c>
    </row>
    <row r="351" spans="1:19" x14ac:dyDescent="0.35">
      <c r="A351">
        <v>5296</v>
      </c>
      <c r="B351" t="s">
        <v>943</v>
      </c>
      <c r="C351">
        <v>226</v>
      </c>
      <c r="D351">
        <v>37</v>
      </c>
      <c r="E351" s="68">
        <v>41193</v>
      </c>
      <c r="F351">
        <v>3</v>
      </c>
      <c r="G351">
        <v>21</v>
      </c>
      <c r="H351">
        <v>0</v>
      </c>
      <c r="I351">
        <v>1</v>
      </c>
      <c r="J351" t="s">
        <v>944</v>
      </c>
      <c r="K351">
        <v>179906</v>
      </c>
      <c r="N351" s="68">
        <v>72686</v>
      </c>
      <c r="O351" s="68">
        <v>72686</v>
      </c>
      <c r="P351" s="68">
        <v>72686</v>
      </c>
      <c r="Q351" s="68">
        <v>72686</v>
      </c>
      <c r="R351" t="s">
        <v>5322</v>
      </c>
      <c r="S351" t="s">
        <v>3058</v>
      </c>
    </row>
    <row r="352" spans="1:19" x14ac:dyDescent="0.35">
      <c r="A352">
        <v>3851</v>
      </c>
      <c r="B352" t="s">
        <v>947</v>
      </c>
      <c r="C352">
        <v>225</v>
      </c>
      <c r="D352">
        <v>25</v>
      </c>
      <c r="E352" s="68">
        <v>40975</v>
      </c>
      <c r="F352">
        <v>3.1</v>
      </c>
      <c r="G352">
        <v>12</v>
      </c>
      <c r="H352">
        <v>0</v>
      </c>
      <c r="I352">
        <v>1</v>
      </c>
      <c r="J352" t="s">
        <v>948</v>
      </c>
      <c r="K352">
        <v>4723245</v>
      </c>
      <c r="N352" s="68">
        <v>72686</v>
      </c>
      <c r="O352" s="68">
        <v>72686</v>
      </c>
      <c r="P352" s="68">
        <v>72686</v>
      </c>
      <c r="Q352" s="68">
        <v>72686</v>
      </c>
      <c r="R352" t="s">
        <v>5213</v>
      </c>
      <c r="S352" t="s">
        <v>3058</v>
      </c>
    </row>
    <row r="353" spans="1:19" x14ac:dyDescent="0.35">
      <c r="A353">
        <v>354884</v>
      </c>
      <c r="B353" t="s">
        <v>609</v>
      </c>
      <c r="C353">
        <v>225</v>
      </c>
      <c r="D353">
        <v>209</v>
      </c>
      <c r="E353" s="68">
        <v>42724</v>
      </c>
      <c r="F353">
        <v>10</v>
      </c>
      <c r="G353">
        <v>56</v>
      </c>
      <c r="H353">
        <v>0</v>
      </c>
      <c r="I353">
        <v>1</v>
      </c>
      <c r="J353" t="s">
        <v>147</v>
      </c>
      <c r="K353">
        <v>5641642</v>
      </c>
      <c r="N353" s="68">
        <v>42650</v>
      </c>
      <c r="O353" s="68">
        <v>72686</v>
      </c>
      <c r="P353" s="68">
        <v>72686</v>
      </c>
      <c r="Q353" s="68">
        <v>72686</v>
      </c>
      <c r="R353" t="s">
        <v>5960</v>
      </c>
      <c r="S353" t="s">
        <v>3058</v>
      </c>
    </row>
    <row r="354" spans="1:19" x14ac:dyDescent="0.35">
      <c r="A354">
        <v>453420</v>
      </c>
      <c r="B354" t="s">
        <v>616</v>
      </c>
      <c r="C354">
        <v>223</v>
      </c>
      <c r="D354">
        <v>80</v>
      </c>
      <c r="E354" s="68">
        <v>43661</v>
      </c>
      <c r="F354">
        <v>13</v>
      </c>
      <c r="G354">
        <v>52</v>
      </c>
      <c r="H354">
        <v>0</v>
      </c>
      <c r="I354">
        <v>1</v>
      </c>
      <c r="J354" t="s">
        <v>316</v>
      </c>
      <c r="K354">
        <v>10128470</v>
      </c>
      <c r="N354" s="68">
        <v>42836</v>
      </c>
      <c r="O354" s="68">
        <v>72686</v>
      </c>
      <c r="P354" s="68">
        <v>72686</v>
      </c>
      <c r="Q354" s="68">
        <v>72686</v>
      </c>
      <c r="R354" t="s">
        <v>6203</v>
      </c>
      <c r="S354" t="s">
        <v>6204</v>
      </c>
    </row>
    <row r="355" spans="1:19" x14ac:dyDescent="0.35">
      <c r="A355">
        <v>914599</v>
      </c>
      <c r="B355" t="s">
        <v>613</v>
      </c>
      <c r="C355">
        <v>223</v>
      </c>
      <c r="D355">
        <v>161</v>
      </c>
      <c r="E355" s="68">
        <v>43409</v>
      </c>
      <c r="F355">
        <v>48</v>
      </c>
      <c r="G355">
        <v>59</v>
      </c>
      <c r="H355">
        <v>0</v>
      </c>
      <c r="I355">
        <v>1</v>
      </c>
      <c r="J355" t="s">
        <v>314</v>
      </c>
      <c r="K355">
        <v>13650523</v>
      </c>
      <c r="N355" s="68">
        <v>43101</v>
      </c>
      <c r="O355" s="68">
        <v>43109</v>
      </c>
      <c r="P355" s="68">
        <v>72686</v>
      </c>
      <c r="Q355" s="68">
        <v>72686</v>
      </c>
      <c r="R355" t="s">
        <v>6647</v>
      </c>
      <c r="S355" t="s">
        <v>6648</v>
      </c>
    </row>
    <row r="356" spans="1:19" x14ac:dyDescent="0.35">
      <c r="A356">
        <v>2199</v>
      </c>
      <c r="B356" t="s">
        <v>2135</v>
      </c>
      <c r="C356">
        <v>222</v>
      </c>
      <c r="D356">
        <v>22</v>
      </c>
      <c r="E356" s="68">
        <v>40188</v>
      </c>
      <c r="F356">
        <v>1.5</v>
      </c>
      <c r="G356">
        <v>12</v>
      </c>
      <c r="H356">
        <v>0</v>
      </c>
      <c r="I356">
        <v>1</v>
      </c>
      <c r="J356" t="s">
        <v>951</v>
      </c>
      <c r="K356">
        <v>8706</v>
      </c>
      <c r="N356" s="68">
        <v>72686</v>
      </c>
      <c r="O356" s="68">
        <v>72686</v>
      </c>
      <c r="P356" s="68">
        <v>72686</v>
      </c>
      <c r="Q356" s="68">
        <v>72686</v>
      </c>
      <c r="R356" t="s">
        <v>5106</v>
      </c>
      <c r="S356" t="s">
        <v>3058</v>
      </c>
    </row>
    <row r="357" spans="1:19" x14ac:dyDescent="0.35">
      <c r="A357">
        <v>714655</v>
      </c>
      <c r="B357" t="s">
        <v>959</v>
      </c>
      <c r="C357">
        <v>221</v>
      </c>
      <c r="D357">
        <v>39</v>
      </c>
      <c r="E357" s="68">
        <v>43246</v>
      </c>
      <c r="F357">
        <v>1.5</v>
      </c>
      <c r="G357">
        <v>60</v>
      </c>
      <c r="H357">
        <v>0</v>
      </c>
      <c r="I357">
        <v>1</v>
      </c>
      <c r="J357" t="s">
        <v>960</v>
      </c>
      <c r="K357">
        <v>12406433</v>
      </c>
      <c r="N357" s="68">
        <v>42561</v>
      </c>
      <c r="O357" s="68">
        <v>42561</v>
      </c>
      <c r="P357" s="68">
        <v>72686</v>
      </c>
      <c r="Q357" s="68">
        <v>72686</v>
      </c>
      <c r="R357" t="s">
        <v>6565</v>
      </c>
      <c r="S357" t="s">
        <v>3058</v>
      </c>
    </row>
    <row r="358" spans="1:19" x14ac:dyDescent="0.35">
      <c r="A358">
        <v>180637</v>
      </c>
      <c r="B358" t="s">
        <v>929</v>
      </c>
      <c r="C358">
        <v>218</v>
      </c>
      <c r="D358">
        <v>32</v>
      </c>
      <c r="E358" s="68">
        <v>41230</v>
      </c>
      <c r="F358">
        <v>14</v>
      </c>
      <c r="G358">
        <v>31</v>
      </c>
      <c r="H358">
        <v>0</v>
      </c>
      <c r="I358">
        <v>1</v>
      </c>
      <c r="J358" t="s">
        <v>930</v>
      </c>
      <c r="K358">
        <v>3715332</v>
      </c>
      <c r="N358" s="68">
        <v>72686</v>
      </c>
      <c r="O358" s="68">
        <v>72686</v>
      </c>
      <c r="P358" s="68">
        <v>72686</v>
      </c>
      <c r="Q358" s="68">
        <v>72686</v>
      </c>
      <c r="R358" t="s">
        <v>5688</v>
      </c>
      <c r="S358" t="s">
        <v>3058</v>
      </c>
    </row>
    <row r="359" spans="1:19" x14ac:dyDescent="0.35">
      <c r="A359">
        <v>390359</v>
      </c>
      <c r="B359" t="s">
        <v>2202</v>
      </c>
      <c r="C359">
        <v>218</v>
      </c>
      <c r="D359">
        <v>47</v>
      </c>
      <c r="E359" s="68">
        <v>41930</v>
      </c>
      <c r="F359">
        <v>14</v>
      </c>
      <c r="G359">
        <v>45</v>
      </c>
      <c r="H359">
        <v>0</v>
      </c>
      <c r="I359">
        <v>1</v>
      </c>
      <c r="J359" t="s">
        <v>14</v>
      </c>
      <c r="K359">
        <v>85036</v>
      </c>
      <c r="N359" s="68">
        <v>72686</v>
      </c>
      <c r="O359" s="68">
        <v>72686</v>
      </c>
      <c r="P359" s="68">
        <v>72686</v>
      </c>
      <c r="Q359" s="68">
        <v>72686</v>
      </c>
      <c r="R359" t="s">
        <v>6070</v>
      </c>
      <c r="S359" t="s">
        <v>3058</v>
      </c>
    </row>
    <row r="360" spans="1:19" x14ac:dyDescent="0.35">
      <c r="A360">
        <v>688542</v>
      </c>
      <c r="B360" t="s">
        <v>976</v>
      </c>
      <c r="C360">
        <v>213</v>
      </c>
      <c r="D360">
        <v>40</v>
      </c>
      <c r="E360" s="68">
        <v>42636</v>
      </c>
      <c r="F360">
        <v>24</v>
      </c>
      <c r="G360">
        <v>38</v>
      </c>
      <c r="H360">
        <v>0</v>
      </c>
      <c r="I360">
        <v>1</v>
      </c>
      <c r="J360" t="s">
        <v>287</v>
      </c>
      <c r="K360">
        <v>10601292</v>
      </c>
      <c r="N360" s="68">
        <v>72686</v>
      </c>
      <c r="O360" s="68">
        <v>72686</v>
      </c>
      <c r="P360" s="68">
        <v>72686</v>
      </c>
      <c r="Q360" s="68">
        <v>72686</v>
      </c>
      <c r="R360" t="s">
        <v>6522</v>
      </c>
      <c r="S360" t="s">
        <v>6523</v>
      </c>
    </row>
    <row r="361" spans="1:19" x14ac:dyDescent="0.35">
      <c r="A361">
        <v>519</v>
      </c>
      <c r="B361" t="s">
        <v>604</v>
      </c>
      <c r="C361">
        <v>212</v>
      </c>
      <c r="D361">
        <v>74</v>
      </c>
      <c r="E361" s="68">
        <v>41980</v>
      </c>
      <c r="F361">
        <v>10</v>
      </c>
      <c r="G361">
        <v>35</v>
      </c>
      <c r="H361">
        <v>0</v>
      </c>
      <c r="I361">
        <v>1</v>
      </c>
      <c r="J361" t="s">
        <v>309</v>
      </c>
      <c r="K361">
        <v>463</v>
      </c>
      <c r="N361" s="68">
        <v>72686</v>
      </c>
      <c r="O361" s="68">
        <v>72686</v>
      </c>
      <c r="P361" s="68">
        <v>72686</v>
      </c>
      <c r="Q361" s="68">
        <v>72686</v>
      </c>
      <c r="R361" t="s">
        <v>4977</v>
      </c>
      <c r="S361" t="s">
        <v>6739</v>
      </c>
    </row>
    <row r="362" spans="1:19" x14ac:dyDescent="0.35">
      <c r="A362">
        <v>984085</v>
      </c>
      <c r="B362" t="s">
        <v>642</v>
      </c>
      <c r="C362">
        <v>212</v>
      </c>
      <c r="D362">
        <v>63</v>
      </c>
      <c r="E362" s="68">
        <v>43704</v>
      </c>
      <c r="F362">
        <v>44</v>
      </c>
      <c r="G362">
        <v>65</v>
      </c>
      <c r="H362">
        <v>0</v>
      </c>
      <c r="I362">
        <v>1</v>
      </c>
      <c r="J362" t="s">
        <v>331</v>
      </c>
      <c r="K362">
        <v>14124880</v>
      </c>
      <c r="N362" s="68">
        <v>43279</v>
      </c>
      <c r="O362" s="68">
        <v>43279</v>
      </c>
      <c r="P362" s="68">
        <v>43279</v>
      </c>
      <c r="Q362" s="68">
        <v>72686</v>
      </c>
      <c r="R362" t="s">
        <v>6671</v>
      </c>
      <c r="S362" t="s">
        <v>6809</v>
      </c>
    </row>
    <row r="363" spans="1:19" x14ac:dyDescent="0.35">
      <c r="A363">
        <v>374834</v>
      </c>
      <c r="B363" t="s">
        <v>971</v>
      </c>
      <c r="C363">
        <v>210</v>
      </c>
      <c r="D363">
        <v>25</v>
      </c>
      <c r="E363" s="68">
        <v>41059</v>
      </c>
      <c r="F363">
        <v>1.5</v>
      </c>
      <c r="G363">
        <v>31</v>
      </c>
      <c r="H363">
        <v>0</v>
      </c>
      <c r="I363">
        <v>1</v>
      </c>
      <c r="J363" t="s">
        <v>972</v>
      </c>
      <c r="K363">
        <v>6219947</v>
      </c>
      <c r="N363" s="68">
        <v>72686</v>
      </c>
      <c r="O363" s="68">
        <v>72686</v>
      </c>
      <c r="P363" s="68">
        <v>72686</v>
      </c>
      <c r="Q363" s="68">
        <v>72686</v>
      </c>
      <c r="R363" t="s">
        <v>6033</v>
      </c>
      <c r="S363" t="s">
        <v>3058</v>
      </c>
    </row>
    <row r="364" spans="1:19" x14ac:dyDescent="0.35">
      <c r="A364">
        <v>372883</v>
      </c>
      <c r="B364" t="s">
        <v>614</v>
      </c>
      <c r="C364">
        <v>208</v>
      </c>
      <c r="D364">
        <v>127</v>
      </c>
      <c r="E364" s="68">
        <v>41571</v>
      </c>
      <c r="F364">
        <v>9</v>
      </c>
      <c r="G364">
        <v>30</v>
      </c>
      <c r="H364">
        <v>0</v>
      </c>
      <c r="I364">
        <v>1</v>
      </c>
      <c r="J364" t="s">
        <v>315</v>
      </c>
      <c r="K364">
        <v>60697</v>
      </c>
      <c r="N364" s="68">
        <v>72686</v>
      </c>
      <c r="O364" s="68">
        <v>72686</v>
      </c>
      <c r="P364" s="68">
        <v>72686</v>
      </c>
      <c r="Q364" s="68">
        <v>72686</v>
      </c>
      <c r="R364" t="s">
        <v>6024</v>
      </c>
      <c r="S364" t="s">
        <v>6025</v>
      </c>
    </row>
    <row r="365" spans="1:19" x14ac:dyDescent="0.35">
      <c r="A365">
        <v>397180</v>
      </c>
      <c r="B365" t="s">
        <v>963</v>
      </c>
      <c r="C365">
        <v>208</v>
      </c>
      <c r="D365">
        <v>23</v>
      </c>
      <c r="E365" s="68">
        <v>41314</v>
      </c>
      <c r="F365">
        <v>2</v>
      </c>
      <c r="G365">
        <v>31</v>
      </c>
      <c r="H365">
        <v>0</v>
      </c>
      <c r="I365">
        <v>1</v>
      </c>
      <c r="J365" t="s">
        <v>964</v>
      </c>
      <c r="K365">
        <v>6504692</v>
      </c>
      <c r="N365" s="68">
        <v>72686</v>
      </c>
      <c r="O365" s="68">
        <v>72686</v>
      </c>
      <c r="P365" s="68">
        <v>72686</v>
      </c>
      <c r="Q365" s="68">
        <v>72686</v>
      </c>
      <c r="R365" t="s">
        <v>6092</v>
      </c>
      <c r="S365" t="s">
        <v>3058</v>
      </c>
    </row>
    <row r="366" spans="1:19" x14ac:dyDescent="0.35">
      <c r="A366">
        <v>10654</v>
      </c>
      <c r="B366" t="s">
        <v>621</v>
      </c>
      <c r="C366">
        <v>207</v>
      </c>
      <c r="D366">
        <v>488</v>
      </c>
      <c r="E366" s="68">
        <v>42428</v>
      </c>
      <c r="F366">
        <v>3</v>
      </c>
      <c r="G366">
        <v>39</v>
      </c>
      <c r="H366">
        <v>0</v>
      </c>
      <c r="I366">
        <v>1</v>
      </c>
      <c r="J366" t="s">
        <v>318</v>
      </c>
      <c r="K366">
        <v>4096589</v>
      </c>
      <c r="N366" s="68">
        <v>72686</v>
      </c>
      <c r="O366" s="68">
        <v>72686</v>
      </c>
      <c r="P366" s="68">
        <v>72686</v>
      </c>
      <c r="Q366" s="68">
        <v>72686</v>
      </c>
      <c r="R366" t="s">
        <v>5477</v>
      </c>
      <c r="S366" t="s">
        <v>3058</v>
      </c>
    </row>
    <row r="367" spans="1:19" x14ac:dyDescent="0.35">
      <c r="A367">
        <v>372739</v>
      </c>
      <c r="B367" t="s">
        <v>988</v>
      </c>
      <c r="C367">
        <v>203</v>
      </c>
      <c r="D367">
        <v>23</v>
      </c>
      <c r="E367" s="68">
        <v>43662</v>
      </c>
      <c r="F367">
        <v>60</v>
      </c>
      <c r="G367">
        <v>100</v>
      </c>
      <c r="H367">
        <v>1</v>
      </c>
      <c r="I367">
        <v>1</v>
      </c>
      <c r="J367" t="s">
        <v>133</v>
      </c>
      <c r="K367">
        <v>4285224</v>
      </c>
      <c r="N367" s="68">
        <v>41072</v>
      </c>
      <c r="O367" s="68">
        <v>41072</v>
      </c>
      <c r="P367" s="68">
        <v>41072</v>
      </c>
      <c r="Q367" s="68">
        <v>41072</v>
      </c>
      <c r="R367" t="s">
        <v>6019</v>
      </c>
      <c r="S367" t="s">
        <v>3058</v>
      </c>
    </row>
    <row r="368" spans="1:19" x14ac:dyDescent="0.35">
      <c r="A368">
        <v>372860</v>
      </c>
      <c r="B368" t="s">
        <v>607</v>
      </c>
      <c r="C368">
        <v>203</v>
      </c>
      <c r="D368">
        <v>49</v>
      </c>
      <c r="E368" s="68">
        <v>41209</v>
      </c>
      <c r="F368">
        <v>10</v>
      </c>
      <c r="G368">
        <v>21</v>
      </c>
      <c r="H368">
        <v>0</v>
      </c>
      <c r="I368">
        <v>1</v>
      </c>
      <c r="J368" t="s">
        <v>442</v>
      </c>
      <c r="K368">
        <v>4614995</v>
      </c>
      <c r="N368" s="68">
        <v>72686</v>
      </c>
      <c r="O368" s="68">
        <v>72686</v>
      </c>
      <c r="P368" s="68">
        <v>72686</v>
      </c>
      <c r="Q368" s="68">
        <v>72686</v>
      </c>
      <c r="R368" t="s">
        <v>6021</v>
      </c>
      <c r="S368" t="s">
        <v>3058</v>
      </c>
    </row>
    <row r="369" spans="1:19" x14ac:dyDescent="0.35">
      <c r="A369">
        <v>13572</v>
      </c>
      <c r="B369" t="s">
        <v>610</v>
      </c>
      <c r="C369">
        <v>201</v>
      </c>
      <c r="D369">
        <v>392</v>
      </c>
      <c r="E369" s="68">
        <v>42573</v>
      </c>
      <c r="F369">
        <v>3</v>
      </c>
      <c r="G369">
        <v>48</v>
      </c>
      <c r="H369">
        <v>0</v>
      </c>
      <c r="I369">
        <v>2</v>
      </c>
      <c r="J369" t="s">
        <v>611</v>
      </c>
      <c r="K369">
        <v>40154</v>
      </c>
      <c r="L369">
        <v>11198784</v>
      </c>
      <c r="N369" s="68">
        <v>72686</v>
      </c>
      <c r="O369" s="68">
        <v>72686</v>
      </c>
      <c r="P369" s="68">
        <v>72686</v>
      </c>
      <c r="Q369" s="68">
        <v>72686</v>
      </c>
      <c r="R369" t="s">
        <v>5535</v>
      </c>
      <c r="S369" t="s">
        <v>5536</v>
      </c>
    </row>
    <row r="370" spans="1:19" x14ac:dyDescent="0.35">
      <c r="A370">
        <v>685896</v>
      </c>
      <c r="B370" t="s">
        <v>605</v>
      </c>
      <c r="C370">
        <v>199</v>
      </c>
      <c r="D370">
        <v>342</v>
      </c>
      <c r="E370" s="68">
        <v>43236</v>
      </c>
      <c r="F370">
        <v>24.1</v>
      </c>
      <c r="G370">
        <v>56</v>
      </c>
      <c r="H370">
        <v>0</v>
      </c>
      <c r="I370">
        <v>1</v>
      </c>
      <c r="J370" t="s">
        <v>310</v>
      </c>
      <c r="K370">
        <v>6728852</v>
      </c>
      <c r="N370" s="68">
        <v>42644</v>
      </c>
      <c r="O370" s="68">
        <v>72686</v>
      </c>
      <c r="P370" s="68">
        <v>72686</v>
      </c>
      <c r="Q370" s="68">
        <v>72686</v>
      </c>
      <c r="R370" t="s">
        <v>6514</v>
      </c>
      <c r="S370" t="s">
        <v>6515</v>
      </c>
    </row>
    <row r="371" spans="1:19" x14ac:dyDescent="0.35">
      <c r="A371">
        <v>195279</v>
      </c>
      <c r="B371" t="s">
        <v>606</v>
      </c>
      <c r="C371">
        <v>198</v>
      </c>
      <c r="D371">
        <v>155</v>
      </c>
      <c r="E371" s="68">
        <v>40990</v>
      </c>
      <c r="F371">
        <v>3</v>
      </c>
      <c r="G371">
        <v>17</v>
      </c>
      <c r="H371">
        <v>0</v>
      </c>
      <c r="I371">
        <v>1</v>
      </c>
      <c r="J371" t="s">
        <v>311</v>
      </c>
      <c r="K371">
        <v>5389824</v>
      </c>
      <c r="N371" s="68">
        <v>72686</v>
      </c>
      <c r="O371" s="68">
        <v>72686</v>
      </c>
      <c r="P371" s="68">
        <v>72686</v>
      </c>
      <c r="Q371" s="68">
        <v>72686</v>
      </c>
      <c r="R371" t="s">
        <v>5697</v>
      </c>
      <c r="S371" t="s">
        <v>5698</v>
      </c>
    </row>
    <row r="372" spans="1:19" x14ac:dyDescent="0.35">
      <c r="A372">
        <v>325597</v>
      </c>
      <c r="B372" t="s">
        <v>635</v>
      </c>
      <c r="C372">
        <v>198</v>
      </c>
      <c r="D372">
        <v>86</v>
      </c>
      <c r="E372" s="68">
        <v>42954</v>
      </c>
      <c r="F372">
        <v>5</v>
      </c>
      <c r="G372">
        <v>57</v>
      </c>
      <c r="H372">
        <v>0</v>
      </c>
      <c r="I372">
        <v>1</v>
      </c>
      <c r="J372" t="s">
        <v>303</v>
      </c>
      <c r="K372">
        <v>1390606</v>
      </c>
      <c r="N372" s="68">
        <v>42411</v>
      </c>
      <c r="O372" s="68">
        <v>72686</v>
      </c>
      <c r="P372" s="68">
        <v>72686</v>
      </c>
      <c r="Q372" s="68">
        <v>72686</v>
      </c>
      <c r="R372" t="s">
        <v>5875</v>
      </c>
      <c r="S372" t="s">
        <v>3058</v>
      </c>
    </row>
    <row r="373" spans="1:19" x14ac:dyDescent="0.35">
      <c r="A373">
        <v>742296</v>
      </c>
      <c r="B373" t="s">
        <v>588</v>
      </c>
      <c r="C373">
        <v>198</v>
      </c>
      <c r="D373">
        <v>119</v>
      </c>
      <c r="E373" s="68">
        <v>42661</v>
      </c>
      <c r="F373">
        <v>3.3</v>
      </c>
      <c r="G373">
        <v>52</v>
      </c>
      <c r="H373">
        <v>0</v>
      </c>
      <c r="I373">
        <v>1</v>
      </c>
      <c r="J373" t="s">
        <v>260</v>
      </c>
      <c r="K373">
        <v>61348</v>
      </c>
      <c r="N373" s="68">
        <v>42660</v>
      </c>
      <c r="O373" s="68">
        <v>72686</v>
      </c>
      <c r="P373" s="68">
        <v>72686</v>
      </c>
      <c r="Q373" s="68">
        <v>72686</v>
      </c>
      <c r="R373" t="s">
        <v>6580</v>
      </c>
      <c r="S373" t="s">
        <v>6581</v>
      </c>
    </row>
    <row r="374" spans="1:19" x14ac:dyDescent="0.35">
      <c r="A374">
        <v>626834</v>
      </c>
      <c r="B374" t="s">
        <v>623</v>
      </c>
      <c r="C374">
        <v>195</v>
      </c>
      <c r="D374">
        <v>120</v>
      </c>
      <c r="E374" s="68">
        <v>42953</v>
      </c>
      <c r="F374">
        <v>45</v>
      </c>
      <c r="G374">
        <v>56</v>
      </c>
      <c r="H374">
        <v>0</v>
      </c>
      <c r="I374">
        <v>1</v>
      </c>
      <c r="J374" t="s">
        <v>147</v>
      </c>
      <c r="K374">
        <v>5641642</v>
      </c>
      <c r="N374" s="68">
        <v>42538</v>
      </c>
      <c r="O374" s="68">
        <v>72686</v>
      </c>
      <c r="P374" s="68">
        <v>72686</v>
      </c>
      <c r="Q374" s="68">
        <v>72686</v>
      </c>
      <c r="R374" t="s">
        <v>6453</v>
      </c>
      <c r="S374" t="s">
        <v>3058</v>
      </c>
    </row>
    <row r="375" spans="1:19" x14ac:dyDescent="0.35">
      <c r="A375">
        <v>677455</v>
      </c>
      <c r="B375" t="s">
        <v>633</v>
      </c>
      <c r="C375">
        <v>193</v>
      </c>
      <c r="D375">
        <v>73</v>
      </c>
      <c r="E375" s="68">
        <v>42470</v>
      </c>
      <c r="F375">
        <v>8</v>
      </c>
      <c r="G375">
        <v>58</v>
      </c>
      <c r="H375">
        <v>0</v>
      </c>
      <c r="I375">
        <v>1</v>
      </c>
      <c r="J375" t="s">
        <v>324</v>
      </c>
      <c r="K375">
        <v>5379973</v>
      </c>
      <c r="N375" s="68">
        <v>42469</v>
      </c>
      <c r="O375" s="68">
        <v>72686</v>
      </c>
      <c r="P375" s="68">
        <v>72686</v>
      </c>
      <c r="Q375" s="68">
        <v>72686</v>
      </c>
      <c r="R375" t="s">
        <v>6506</v>
      </c>
      <c r="S375" t="s">
        <v>3058</v>
      </c>
    </row>
    <row r="376" spans="1:19" x14ac:dyDescent="0.35">
      <c r="A376">
        <v>8051</v>
      </c>
      <c r="B376" t="s">
        <v>626</v>
      </c>
      <c r="C376">
        <v>192</v>
      </c>
      <c r="D376">
        <v>930</v>
      </c>
      <c r="E376" s="68">
        <v>42896</v>
      </c>
      <c r="F376">
        <v>38</v>
      </c>
      <c r="G376">
        <v>55</v>
      </c>
      <c r="H376">
        <v>0</v>
      </c>
      <c r="I376">
        <v>1</v>
      </c>
      <c r="J376" t="s">
        <v>320</v>
      </c>
      <c r="K376">
        <v>866509</v>
      </c>
      <c r="N376" s="68">
        <v>42896</v>
      </c>
      <c r="O376" s="68">
        <v>72686</v>
      </c>
      <c r="P376" s="68">
        <v>72686</v>
      </c>
      <c r="Q376" s="68">
        <v>72686</v>
      </c>
      <c r="R376" t="s">
        <v>5418</v>
      </c>
      <c r="S376" t="s">
        <v>6760</v>
      </c>
    </row>
    <row r="377" spans="1:19" x14ac:dyDescent="0.35">
      <c r="A377">
        <v>13131</v>
      </c>
      <c r="B377" t="s">
        <v>977</v>
      </c>
      <c r="C377">
        <v>191</v>
      </c>
      <c r="D377">
        <v>22</v>
      </c>
      <c r="E377" s="68">
        <v>42018</v>
      </c>
      <c r="F377">
        <v>2</v>
      </c>
      <c r="G377">
        <v>60</v>
      </c>
      <c r="H377">
        <v>0</v>
      </c>
      <c r="I377">
        <v>1</v>
      </c>
      <c r="J377" t="s">
        <v>26</v>
      </c>
      <c r="K377">
        <v>25957</v>
      </c>
      <c r="N377" s="68">
        <v>42018</v>
      </c>
      <c r="O377" s="68">
        <v>42018</v>
      </c>
      <c r="P377" s="68">
        <v>72686</v>
      </c>
      <c r="Q377" s="68">
        <v>72686</v>
      </c>
      <c r="R377" t="s">
        <v>5526</v>
      </c>
      <c r="S377" t="s">
        <v>6767</v>
      </c>
    </row>
    <row r="378" spans="1:19" x14ac:dyDescent="0.35">
      <c r="A378">
        <v>673591</v>
      </c>
      <c r="B378" t="s">
        <v>628</v>
      </c>
      <c r="C378">
        <v>191</v>
      </c>
      <c r="D378">
        <v>118</v>
      </c>
      <c r="E378" s="68">
        <v>42493</v>
      </c>
      <c r="F378">
        <v>38</v>
      </c>
      <c r="G378">
        <v>57</v>
      </c>
      <c r="H378">
        <v>0</v>
      </c>
      <c r="I378">
        <v>1</v>
      </c>
      <c r="J378" t="s">
        <v>317</v>
      </c>
      <c r="K378">
        <v>12996185</v>
      </c>
      <c r="N378" s="68">
        <v>42493</v>
      </c>
      <c r="O378" s="68">
        <v>72686</v>
      </c>
      <c r="P378" s="68">
        <v>72686</v>
      </c>
      <c r="Q378" s="68">
        <v>72686</v>
      </c>
      <c r="R378" t="s">
        <v>6496</v>
      </c>
      <c r="S378" t="s">
        <v>3058</v>
      </c>
    </row>
    <row r="379" spans="1:19" x14ac:dyDescent="0.35">
      <c r="A379">
        <v>521254</v>
      </c>
      <c r="B379" t="s">
        <v>998</v>
      </c>
      <c r="C379">
        <v>190</v>
      </c>
      <c r="D379">
        <v>24</v>
      </c>
      <c r="E379" s="68">
        <v>41801</v>
      </c>
      <c r="F379">
        <v>17</v>
      </c>
      <c r="G379">
        <v>31</v>
      </c>
      <c r="H379">
        <v>0</v>
      </c>
      <c r="I379">
        <v>1</v>
      </c>
      <c r="J379" t="s">
        <v>76</v>
      </c>
      <c r="K379">
        <v>182999</v>
      </c>
      <c r="N379" s="68">
        <v>72686</v>
      </c>
      <c r="O379" s="68">
        <v>72686</v>
      </c>
      <c r="P379" s="68">
        <v>72686</v>
      </c>
      <c r="Q379" s="68">
        <v>72686</v>
      </c>
      <c r="R379" t="s">
        <v>6338</v>
      </c>
      <c r="S379" t="s">
        <v>3058</v>
      </c>
    </row>
    <row r="380" spans="1:19" x14ac:dyDescent="0.35">
      <c r="A380">
        <v>592642</v>
      </c>
      <c r="B380" t="s">
        <v>975</v>
      </c>
      <c r="C380">
        <v>190</v>
      </c>
      <c r="D380">
        <v>26</v>
      </c>
      <c r="E380" s="68">
        <v>42238</v>
      </c>
      <c r="F380">
        <v>31</v>
      </c>
      <c r="G380">
        <v>38</v>
      </c>
      <c r="H380">
        <v>0</v>
      </c>
      <c r="I380">
        <v>1</v>
      </c>
      <c r="J380" t="s">
        <v>76</v>
      </c>
      <c r="K380">
        <v>182999</v>
      </c>
      <c r="N380" s="68">
        <v>72686</v>
      </c>
      <c r="O380" s="68">
        <v>72686</v>
      </c>
      <c r="P380" s="68">
        <v>72686</v>
      </c>
      <c r="Q380" s="68">
        <v>72686</v>
      </c>
      <c r="R380" t="s">
        <v>6413</v>
      </c>
      <c r="S380" t="s">
        <v>3058</v>
      </c>
    </row>
    <row r="381" spans="1:19" x14ac:dyDescent="0.35">
      <c r="A381">
        <v>310118</v>
      </c>
      <c r="B381" t="s">
        <v>618</v>
      </c>
      <c r="C381">
        <v>187</v>
      </c>
      <c r="D381">
        <v>42</v>
      </c>
      <c r="E381" s="68">
        <v>42888</v>
      </c>
      <c r="F381">
        <v>3.1</v>
      </c>
      <c r="G381">
        <v>52</v>
      </c>
      <c r="H381">
        <v>0</v>
      </c>
      <c r="I381">
        <v>1</v>
      </c>
      <c r="J381" t="s">
        <v>444</v>
      </c>
      <c r="K381">
        <v>5724367</v>
      </c>
      <c r="N381" s="68">
        <v>42887</v>
      </c>
      <c r="O381" s="68">
        <v>72686</v>
      </c>
      <c r="P381" s="68">
        <v>72686</v>
      </c>
      <c r="Q381" s="68">
        <v>72686</v>
      </c>
      <c r="R381" t="s">
        <v>5829</v>
      </c>
      <c r="S381" t="s">
        <v>3058</v>
      </c>
    </row>
    <row r="382" spans="1:19" x14ac:dyDescent="0.35">
      <c r="A382">
        <v>352576</v>
      </c>
      <c r="B382" t="s">
        <v>620</v>
      </c>
      <c r="C382">
        <v>185</v>
      </c>
      <c r="D382">
        <v>242</v>
      </c>
      <c r="E382" s="68">
        <v>42991</v>
      </c>
      <c r="F382">
        <v>45</v>
      </c>
      <c r="G382">
        <v>58</v>
      </c>
      <c r="H382">
        <v>0</v>
      </c>
      <c r="I382">
        <v>1</v>
      </c>
      <c r="J382" t="s">
        <v>147</v>
      </c>
      <c r="K382">
        <v>5641642</v>
      </c>
      <c r="N382" s="68">
        <v>42635</v>
      </c>
      <c r="O382" s="68">
        <v>72686</v>
      </c>
      <c r="P382" s="68">
        <v>72686</v>
      </c>
      <c r="Q382" s="68">
        <v>72686</v>
      </c>
      <c r="R382" t="s">
        <v>5952</v>
      </c>
      <c r="S382" t="s">
        <v>5953</v>
      </c>
    </row>
    <row r="383" spans="1:19" x14ac:dyDescent="0.35">
      <c r="A383">
        <v>58034</v>
      </c>
      <c r="B383" t="s">
        <v>617</v>
      </c>
      <c r="C383">
        <v>181</v>
      </c>
      <c r="D383">
        <v>47</v>
      </c>
      <c r="E383" s="68">
        <v>42264</v>
      </c>
      <c r="F383">
        <v>38</v>
      </c>
      <c r="G383">
        <v>39</v>
      </c>
      <c r="H383">
        <v>0</v>
      </c>
      <c r="I383">
        <v>1</v>
      </c>
      <c r="J383" t="s">
        <v>443</v>
      </c>
      <c r="K383">
        <v>5104689</v>
      </c>
      <c r="N383" s="68">
        <v>72686</v>
      </c>
      <c r="O383" s="68">
        <v>72686</v>
      </c>
      <c r="P383" s="68">
        <v>72686</v>
      </c>
      <c r="Q383" s="68">
        <v>72686</v>
      </c>
      <c r="R383" t="s">
        <v>5600</v>
      </c>
      <c r="S383" t="s">
        <v>3058</v>
      </c>
    </row>
    <row r="384" spans="1:19" x14ac:dyDescent="0.35">
      <c r="A384">
        <v>337045</v>
      </c>
      <c r="B384" t="s">
        <v>961</v>
      </c>
      <c r="C384">
        <v>176</v>
      </c>
      <c r="D384">
        <v>30</v>
      </c>
      <c r="E384" s="68">
        <v>40971</v>
      </c>
      <c r="F384">
        <v>0.7</v>
      </c>
      <c r="G384">
        <v>31</v>
      </c>
      <c r="H384">
        <v>0</v>
      </c>
      <c r="I384">
        <v>1</v>
      </c>
      <c r="J384" t="s">
        <v>962</v>
      </c>
      <c r="K384">
        <v>1044922</v>
      </c>
      <c r="N384" s="68">
        <v>72686</v>
      </c>
      <c r="O384" s="68">
        <v>72686</v>
      </c>
      <c r="P384" s="68">
        <v>72686</v>
      </c>
      <c r="Q384" s="68">
        <v>72686</v>
      </c>
      <c r="R384" t="s">
        <v>5914</v>
      </c>
      <c r="S384" t="s">
        <v>3058</v>
      </c>
    </row>
    <row r="385" spans="1:19" x14ac:dyDescent="0.35">
      <c r="A385">
        <v>465311</v>
      </c>
      <c r="B385" t="s">
        <v>980</v>
      </c>
      <c r="C385">
        <v>174</v>
      </c>
      <c r="D385">
        <v>26</v>
      </c>
      <c r="E385" s="68">
        <v>41957</v>
      </c>
      <c r="F385">
        <v>24</v>
      </c>
      <c r="G385">
        <v>31</v>
      </c>
      <c r="H385">
        <v>0</v>
      </c>
      <c r="I385">
        <v>1</v>
      </c>
      <c r="J385" t="s">
        <v>981</v>
      </c>
      <c r="K385">
        <v>5195426</v>
      </c>
      <c r="N385" s="68">
        <v>72686</v>
      </c>
      <c r="O385" s="68">
        <v>72686</v>
      </c>
      <c r="P385" s="68">
        <v>72686</v>
      </c>
      <c r="Q385" s="68">
        <v>72686</v>
      </c>
      <c r="R385" t="s">
        <v>6231</v>
      </c>
      <c r="S385" t="s">
        <v>3058</v>
      </c>
    </row>
    <row r="386" spans="1:19" x14ac:dyDescent="0.35">
      <c r="A386">
        <v>344925</v>
      </c>
      <c r="B386" t="s">
        <v>631</v>
      </c>
      <c r="C386">
        <v>173</v>
      </c>
      <c r="D386">
        <v>63</v>
      </c>
      <c r="E386" s="68">
        <v>41502</v>
      </c>
      <c r="F386">
        <v>2</v>
      </c>
      <c r="G386">
        <v>41</v>
      </c>
      <c r="H386">
        <v>0</v>
      </c>
      <c r="I386">
        <v>1</v>
      </c>
      <c r="J386" t="s">
        <v>322</v>
      </c>
      <c r="K386">
        <v>102741</v>
      </c>
      <c r="N386" s="68">
        <v>72686</v>
      </c>
      <c r="O386" s="68">
        <v>72686</v>
      </c>
      <c r="P386" s="68">
        <v>72686</v>
      </c>
      <c r="Q386" s="68">
        <v>72686</v>
      </c>
      <c r="R386" t="s">
        <v>5932</v>
      </c>
      <c r="S386" t="s">
        <v>5933</v>
      </c>
    </row>
    <row r="387" spans="1:19" x14ac:dyDescent="0.35">
      <c r="A387">
        <v>986685</v>
      </c>
      <c r="B387" t="s">
        <v>2300</v>
      </c>
      <c r="C387">
        <v>173</v>
      </c>
      <c r="D387">
        <v>0</v>
      </c>
      <c r="E387" s="68">
        <v>43720</v>
      </c>
      <c r="F387">
        <v>68</v>
      </c>
      <c r="G387">
        <v>100</v>
      </c>
      <c r="H387">
        <v>1</v>
      </c>
      <c r="I387">
        <v>1</v>
      </c>
      <c r="J387" t="s">
        <v>855</v>
      </c>
      <c r="K387">
        <v>165138</v>
      </c>
      <c r="N387" s="68">
        <v>72686</v>
      </c>
      <c r="O387" s="68">
        <v>72686</v>
      </c>
      <c r="P387" s="68">
        <v>72686</v>
      </c>
      <c r="Q387" s="68">
        <v>43667</v>
      </c>
      <c r="R387" t="s">
        <v>6715</v>
      </c>
      <c r="S387" t="s">
        <v>3058</v>
      </c>
    </row>
    <row r="388" spans="1:19" x14ac:dyDescent="0.35">
      <c r="A388">
        <v>472283</v>
      </c>
      <c r="B388" t="s">
        <v>952</v>
      </c>
      <c r="C388">
        <v>171</v>
      </c>
      <c r="D388">
        <v>37</v>
      </c>
      <c r="E388" s="68">
        <v>41659</v>
      </c>
      <c r="F388">
        <v>17</v>
      </c>
      <c r="G388">
        <v>30</v>
      </c>
      <c r="H388">
        <v>0</v>
      </c>
      <c r="I388">
        <v>1</v>
      </c>
      <c r="J388" t="s">
        <v>315</v>
      </c>
      <c r="K388">
        <v>60697</v>
      </c>
      <c r="N388" s="68">
        <v>72686</v>
      </c>
      <c r="O388" s="68">
        <v>72686</v>
      </c>
      <c r="P388" s="68">
        <v>72686</v>
      </c>
      <c r="Q388" s="68">
        <v>72686</v>
      </c>
      <c r="R388" t="s">
        <v>6250</v>
      </c>
      <c r="S388" t="s">
        <v>6251</v>
      </c>
    </row>
    <row r="389" spans="1:19" x14ac:dyDescent="0.35">
      <c r="A389">
        <v>488830</v>
      </c>
      <c r="B389" t="s">
        <v>1339</v>
      </c>
      <c r="C389">
        <v>171</v>
      </c>
      <c r="D389">
        <v>30</v>
      </c>
      <c r="E389" s="68">
        <v>42253</v>
      </c>
      <c r="F389">
        <v>3</v>
      </c>
      <c r="G389">
        <v>38</v>
      </c>
      <c r="H389">
        <v>0</v>
      </c>
      <c r="I389">
        <v>1</v>
      </c>
      <c r="J389" t="s">
        <v>76</v>
      </c>
      <c r="K389">
        <v>182999</v>
      </c>
      <c r="N389" s="68">
        <v>72686</v>
      </c>
      <c r="O389" s="68">
        <v>72686</v>
      </c>
      <c r="P389" s="68">
        <v>72686</v>
      </c>
      <c r="Q389" s="68">
        <v>72686</v>
      </c>
      <c r="R389" t="s">
        <v>6303</v>
      </c>
      <c r="S389" t="s">
        <v>6304</v>
      </c>
    </row>
    <row r="390" spans="1:19" x14ac:dyDescent="0.35">
      <c r="A390">
        <v>355827</v>
      </c>
      <c r="B390" t="s">
        <v>973</v>
      </c>
      <c r="C390">
        <v>170</v>
      </c>
      <c r="D390">
        <v>26</v>
      </c>
      <c r="E390" s="68">
        <v>41566</v>
      </c>
      <c r="F390">
        <v>3</v>
      </c>
      <c r="G390">
        <v>31</v>
      </c>
      <c r="H390">
        <v>0</v>
      </c>
      <c r="I390">
        <v>1</v>
      </c>
      <c r="J390" t="s">
        <v>974</v>
      </c>
      <c r="K390">
        <v>5777409</v>
      </c>
      <c r="N390" s="68">
        <v>72686</v>
      </c>
      <c r="O390" s="68">
        <v>72686</v>
      </c>
      <c r="P390" s="68">
        <v>72686</v>
      </c>
      <c r="Q390" s="68">
        <v>72686</v>
      </c>
      <c r="R390" t="s">
        <v>5965</v>
      </c>
      <c r="S390" t="s">
        <v>3058</v>
      </c>
    </row>
    <row r="391" spans="1:19" x14ac:dyDescent="0.35">
      <c r="A391">
        <v>566490</v>
      </c>
      <c r="B391" t="s">
        <v>1006</v>
      </c>
      <c r="C391">
        <v>169</v>
      </c>
      <c r="D391">
        <v>22</v>
      </c>
      <c r="E391" s="68">
        <v>43523</v>
      </c>
      <c r="F391">
        <v>2</v>
      </c>
      <c r="G391">
        <v>100</v>
      </c>
      <c r="H391">
        <v>0</v>
      </c>
      <c r="I391">
        <v>1</v>
      </c>
      <c r="J391" t="s">
        <v>1007</v>
      </c>
      <c r="K391">
        <v>11198140</v>
      </c>
      <c r="N391" s="68">
        <v>43516</v>
      </c>
      <c r="O391" s="68">
        <v>43516</v>
      </c>
      <c r="P391" s="68">
        <v>43516</v>
      </c>
      <c r="Q391" s="68">
        <v>43516</v>
      </c>
      <c r="R391" t="s">
        <v>6378</v>
      </c>
      <c r="S391" t="s">
        <v>3058</v>
      </c>
    </row>
    <row r="392" spans="1:19" x14ac:dyDescent="0.35">
      <c r="A392">
        <v>986635</v>
      </c>
      <c r="B392" t="s">
        <v>2245</v>
      </c>
      <c r="C392">
        <v>169</v>
      </c>
      <c r="D392">
        <v>0</v>
      </c>
      <c r="E392" s="68">
        <v>43606</v>
      </c>
      <c r="F392">
        <v>67</v>
      </c>
      <c r="G392">
        <v>100</v>
      </c>
      <c r="H392">
        <v>1</v>
      </c>
      <c r="I392">
        <v>1</v>
      </c>
      <c r="J392" t="s">
        <v>133</v>
      </c>
      <c r="K392">
        <v>4285224</v>
      </c>
      <c r="N392" s="68">
        <v>72686</v>
      </c>
      <c r="O392" s="68">
        <v>72686</v>
      </c>
      <c r="P392" s="68">
        <v>72686</v>
      </c>
      <c r="Q392" s="68">
        <v>43606</v>
      </c>
      <c r="R392" t="s">
        <v>6708</v>
      </c>
      <c r="S392" t="s">
        <v>6709</v>
      </c>
    </row>
    <row r="393" spans="1:19" x14ac:dyDescent="0.35">
      <c r="A393">
        <v>306390</v>
      </c>
      <c r="B393" t="s">
        <v>641</v>
      </c>
      <c r="C393">
        <v>168</v>
      </c>
      <c r="D393">
        <v>49</v>
      </c>
      <c r="E393" s="68">
        <v>41670</v>
      </c>
      <c r="F393">
        <v>3.1</v>
      </c>
      <c r="G393">
        <v>31</v>
      </c>
      <c r="H393">
        <v>0</v>
      </c>
      <c r="I393">
        <v>1</v>
      </c>
      <c r="J393" t="s">
        <v>447</v>
      </c>
      <c r="K393">
        <v>5645847</v>
      </c>
      <c r="N393" s="68">
        <v>72686</v>
      </c>
      <c r="O393" s="68">
        <v>72686</v>
      </c>
      <c r="P393" s="68">
        <v>72686</v>
      </c>
      <c r="Q393" s="68">
        <v>72686</v>
      </c>
      <c r="R393" t="s">
        <v>5821</v>
      </c>
      <c r="S393" t="s">
        <v>3058</v>
      </c>
    </row>
    <row r="394" spans="1:19" x14ac:dyDescent="0.35">
      <c r="A394">
        <v>488812</v>
      </c>
      <c r="B394" t="s">
        <v>1388</v>
      </c>
      <c r="C394">
        <v>165</v>
      </c>
      <c r="D394">
        <v>23</v>
      </c>
      <c r="E394" s="68">
        <v>42592</v>
      </c>
      <c r="F394">
        <v>17</v>
      </c>
      <c r="G394">
        <v>45</v>
      </c>
      <c r="H394">
        <v>0</v>
      </c>
      <c r="I394">
        <v>1</v>
      </c>
      <c r="J394" t="s">
        <v>76</v>
      </c>
      <c r="K394">
        <v>182999</v>
      </c>
      <c r="N394" s="68">
        <v>72686</v>
      </c>
      <c r="O394" s="68">
        <v>72686</v>
      </c>
      <c r="P394" s="68">
        <v>72686</v>
      </c>
      <c r="Q394" s="68">
        <v>72686</v>
      </c>
      <c r="R394" t="s">
        <v>6297</v>
      </c>
      <c r="S394" t="s">
        <v>6298</v>
      </c>
    </row>
    <row r="395" spans="1:19" x14ac:dyDescent="0.35">
      <c r="A395">
        <v>695084</v>
      </c>
      <c r="B395" t="s">
        <v>1427</v>
      </c>
      <c r="C395">
        <v>164</v>
      </c>
      <c r="D395">
        <v>24</v>
      </c>
      <c r="E395" s="68">
        <v>42461</v>
      </c>
      <c r="F395">
        <v>31</v>
      </c>
      <c r="G395">
        <v>48</v>
      </c>
      <c r="H395">
        <v>0</v>
      </c>
      <c r="I395">
        <v>1</v>
      </c>
      <c r="J395" t="s">
        <v>76</v>
      </c>
      <c r="K395">
        <v>182999</v>
      </c>
      <c r="N395" s="68">
        <v>72686</v>
      </c>
      <c r="O395" s="68">
        <v>72686</v>
      </c>
      <c r="P395" s="68">
        <v>72686</v>
      </c>
      <c r="Q395" s="68">
        <v>72686</v>
      </c>
      <c r="R395" t="s">
        <v>6534</v>
      </c>
      <c r="S395" t="s">
        <v>3058</v>
      </c>
    </row>
    <row r="396" spans="1:19" x14ac:dyDescent="0.35">
      <c r="A396">
        <v>548598</v>
      </c>
      <c r="B396" t="s">
        <v>627</v>
      </c>
      <c r="C396">
        <v>163</v>
      </c>
      <c r="D396">
        <v>71</v>
      </c>
      <c r="E396" s="68">
        <v>41947</v>
      </c>
      <c r="F396">
        <v>5</v>
      </c>
      <c r="G396">
        <v>45</v>
      </c>
      <c r="H396">
        <v>0</v>
      </c>
      <c r="I396">
        <v>1</v>
      </c>
      <c r="J396" t="s">
        <v>321</v>
      </c>
      <c r="K396">
        <v>2105464</v>
      </c>
      <c r="N396" s="68">
        <v>72686</v>
      </c>
      <c r="O396" s="68">
        <v>72686</v>
      </c>
      <c r="P396" s="68">
        <v>72686</v>
      </c>
      <c r="Q396" s="68">
        <v>72686</v>
      </c>
      <c r="R396" t="s">
        <v>6367</v>
      </c>
      <c r="S396" t="s">
        <v>3058</v>
      </c>
    </row>
    <row r="397" spans="1:19" x14ac:dyDescent="0.35">
      <c r="A397">
        <v>625198</v>
      </c>
      <c r="B397" t="s">
        <v>615</v>
      </c>
      <c r="C397">
        <v>163</v>
      </c>
      <c r="D397">
        <v>67</v>
      </c>
      <c r="E397" s="68">
        <v>42187</v>
      </c>
      <c r="F397">
        <v>20</v>
      </c>
      <c r="G397">
        <v>42</v>
      </c>
      <c r="H397">
        <v>0</v>
      </c>
      <c r="I397">
        <v>1</v>
      </c>
      <c r="J397" t="s">
        <v>118</v>
      </c>
      <c r="K397">
        <v>11280414</v>
      </c>
      <c r="N397" s="68">
        <v>72686</v>
      </c>
      <c r="O397" s="68">
        <v>72686</v>
      </c>
      <c r="P397" s="68">
        <v>72686</v>
      </c>
      <c r="Q397" s="68">
        <v>72686</v>
      </c>
      <c r="R397" t="s">
        <v>6452</v>
      </c>
      <c r="S397" t="s">
        <v>6381</v>
      </c>
    </row>
    <row r="398" spans="1:19" x14ac:dyDescent="0.35">
      <c r="A398">
        <v>187593</v>
      </c>
      <c r="B398" t="s">
        <v>634</v>
      </c>
      <c r="C398">
        <v>162</v>
      </c>
      <c r="D398">
        <v>73</v>
      </c>
      <c r="E398" s="68">
        <v>43028</v>
      </c>
      <c r="F398">
        <v>31</v>
      </c>
      <c r="G398">
        <v>57</v>
      </c>
      <c r="H398">
        <v>0</v>
      </c>
      <c r="I398">
        <v>1</v>
      </c>
      <c r="J398" t="s">
        <v>325</v>
      </c>
      <c r="K398">
        <v>3290806</v>
      </c>
      <c r="N398" s="68">
        <v>43027</v>
      </c>
      <c r="O398" s="68">
        <v>72686</v>
      </c>
      <c r="P398" s="68">
        <v>72686</v>
      </c>
      <c r="Q398" s="68">
        <v>72686</v>
      </c>
      <c r="R398" t="s">
        <v>5692</v>
      </c>
      <c r="S398" t="s">
        <v>5693</v>
      </c>
    </row>
    <row r="399" spans="1:19" x14ac:dyDescent="0.35">
      <c r="A399">
        <v>986643</v>
      </c>
      <c r="B399" t="s">
        <v>2244</v>
      </c>
      <c r="C399">
        <v>162</v>
      </c>
      <c r="D399">
        <v>0</v>
      </c>
      <c r="E399" s="68">
        <v>43612</v>
      </c>
      <c r="F399">
        <v>60.5</v>
      </c>
      <c r="G399">
        <v>100</v>
      </c>
      <c r="H399">
        <v>1</v>
      </c>
      <c r="I399">
        <v>1</v>
      </c>
      <c r="J399" t="s">
        <v>133</v>
      </c>
      <c r="K399">
        <v>4285224</v>
      </c>
      <c r="N399" s="68">
        <v>72686</v>
      </c>
      <c r="O399" s="68">
        <v>72686</v>
      </c>
      <c r="P399" s="68">
        <v>43612</v>
      </c>
      <c r="Q399" s="68">
        <v>43612</v>
      </c>
      <c r="R399" t="s">
        <v>6710</v>
      </c>
      <c r="S399" t="s">
        <v>6711</v>
      </c>
    </row>
    <row r="400" spans="1:19" x14ac:dyDescent="0.35">
      <c r="A400">
        <v>249342</v>
      </c>
      <c r="B400" t="s">
        <v>978</v>
      </c>
      <c r="C400">
        <v>160</v>
      </c>
      <c r="D400">
        <v>39</v>
      </c>
      <c r="E400" s="68">
        <v>41302</v>
      </c>
      <c r="F400">
        <v>3.3</v>
      </c>
      <c r="G400">
        <v>43</v>
      </c>
      <c r="H400">
        <v>0</v>
      </c>
      <c r="I400">
        <v>1</v>
      </c>
      <c r="J400" t="s">
        <v>979</v>
      </c>
      <c r="K400">
        <v>1010542</v>
      </c>
      <c r="N400" s="68">
        <v>72686</v>
      </c>
      <c r="O400" s="68">
        <v>72686</v>
      </c>
      <c r="P400" s="68">
        <v>72686</v>
      </c>
      <c r="Q400" s="68">
        <v>72686</v>
      </c>
      <c r="R400" t="s">
        <v>5749</v>
      </c>
      <c r="S400" t="s">
        <v>5750</v>
      </c>
    </row>
    <row r="401" spans="1:19" x14ac:dyDescent="0.35">
      <c r="A401">
        <v>487684</v>
      </c>
      <c r="B401" t="s">
        <v>986</v>
      </c>
      <c r="C401">
        <v>158</v>
      </c>
      <c r="D401">
        <v>23</v>
      </c>
      <c r="E401" s="68">
        <v>43343</v>
      </c>
      <c r="F401">
        <v>5</v>
      </c>
      <c r="G401">
        <v>60</v>
      </c>
      <c r="H401">
        <v>0</v>
      </c>
      <c r="I401">
        <v>1</v>
      </c>
      <c r="J401" t="s">
        <v>987</v>
      </c>
      <c r="K401">
        <v>9927082</v>
      </c>
      <c r="N401" s="68">
        <v>43324</v>
      </c>
      <c r="O401" s="68">
        <v>43324</v>
      </c>
      <c r="P401" s="68">
        <v>72686</v>
      </c>
      <c r="Q401" s="68">
        <v>72686</v>
      </c>
      <c r="R401" t="s">
        <v>6293</v>
      </c>
      <c r="S401" t="s">
        <v>6294</v>
      </c>
    </row>
    <row r="402" spans="1:19" x14ac:dyDescent="0.35">
      <c r="A402">
        <v>54317</v>
      </c>
      <c r="B402" t="s">
        <v>967</v>
      </c>
      <c r="C402">
        <v>157</v>
      </c>
      <c r="D402">
        <v>30</v>
      </c>
      <c r="E402" s="68">
        <v>40176</v>
      </c>
      <c r="F402">
        <v>3</v>
      </c>
      <c r="G402">
        <v>49</v>
      </c>
      <c r="H402">
        <v>0</v>
      </c>
      <c r="I402">
        <v>1</v>
      </c>
      <c r="J402" t="s">
        <v>968</v>
      </c>
      <c r="K402">
        <v>2792</v>
      </c>
      <c r="N402" s="68">
        <v>72686</v>
      </c>
      <c r="O402" s="68">
        <v>72686</v>
      </c>
      <c r="P402" s="68">
        <v>72686</v>
      </c>
      <c r="Q402" s="68">
        <v>72686</v>
      </c>
      <c r="R402" t="s">
        <v>5587</v>
      </c>
      <c r="S402" t="s">
        <v>3058</v>
      </c>
    </row>
    <row r="403" spans="1:19" x14ac:dyDescent="0.35">
      <c r="A403">
        <v>349258</v>
      </c>
      <c r="B403" t="s">
        <v>632</v>
      </c>
      <c r="C403">
        <v>153</v>
      </c>
      <c r="D403">
        <v>185</v>
      </c>
      <c r="E403" s="68">
        <v>41203</v>
      </c>
      <c r="F403">
        <v>5</v>
      </c>
      <c r="G403">
        <v>17</v>
      </c>
      <c r="H403">
        <v>0</v>
      </c>
      <c r="I403">
        <v>1</v>
      </c>
      <c r="J403" t="s">
        <v>323</v>
      </c>
      <c r="K403">
        <v>5898239</v>
      </c>
      <c r="N403" s="68">
        <v>72686</v>
      </c>
      <c r="O403" s="68">
        <v>72686</v>
      </c>
      <c r="P403" s="68">
        <v>72686</v>
      </c>
      <c r="Q403" s="68">
        <v>72686</v>
      </c>
      <c r="R403" t="s">
        <v>5948</v>
      </c>
      <c r="S403" t="s">
        <v>6789</v>
      </c>
    </row>
    <row r="404" spans="1:19" x14ac:dyDescent="0.35">
      <c r="A404">
        <v>725705</v>
      </c>
      <c r="B404" t="s">
        <v>640</v>
      </c>
      <c r="C404">
        <v>150</v>
      </c>
      <c r="D404">
        <v>122</v>
      </c>
      <c r="E404" s="68">
        <v>42600</v>
      </c>
      <c r="F404">
        <v>3.3</v>
      </c>
      <c r="G404">
        <v>51</v>
      </c>
      <c r="H404">
        <v>0</v>
      </c>
      <c r="I404">
        <v>1</v>
      </c>
      <c r="J404" t="s">
        <v>330</v>
      </c>
      <c r="K404">
        <v>12353917</v>
      </c>
      <c r="N404" s="68">
        <v>72686</v>
      </c>
      <c r="O404" s="68">
        <v>72686</v>
      </c>
      <c r="P404" s="68">
        <v>72686</v>
      </c>
      <c r="Q404" s="68">
        <v>72686</v>
      </c>
      <c r="R404" t="s">
        <v>6572</v>
      </c>
      <c r="S404" t="s">
        <v>3058</v>
      </c>
    </row>
    <row r="405" spans="1:19" x14ac:dyDescent="0.35">
      <c r="A405">
        <v>354876</v>
      </c>
      <c r="B405" t="s">
        <v>999</v>
      </c>
      <c r="C405">
        <v>148</v>
      </c>
      <c r="D405">
        <v>25</v>
      </c>
      <c r="E405" s="68">
        <v>43420</v>
      </c>
      <c r="F405">
        <v>5</v>
      </c>
      <c r="G405">
        <v>60</v>
      </c>
      <c r="H405">
        <v>0</v>
      </c>
      <c r="I405">
        <v>1</v>
      </c>
      <c r="J405" t="s">
        <v>120</v>
      </c>
      <c r="K405">
        <v>6014727</v>
      </c>
      <c r="N405" s="68">
        <v>43398</v>
      </c>
      <c r="O405" s="68">
        <v>43398</v>
      </c>
      <c r="P405" s="68">
        <v>72686</v>
      </c>
      <c r="Q405" s="68">
        <v>72686</v>
      </c>
      <c r="R405" t="s">
        <v>5958</v>
      </c>
      <c r="S405" t="s">
        <v>3058</v>
      </c>
    </row>
    <row r="406" spans="1:19" x14ac:dyDescent="0.35">
      <c r="A406">
        <v>986305</v>
      </c>
      <c r="B406" t="s">
        <v>1024</v>
      </c>
      <c r="C406">
        <v>148</v>
      </c>
      <c r="D406">
        <v>0</v>
      </c>
      <c r="E406" s="68">
        <v>43384</v>
      </c>
      <c r="F406">
        <v>60</v>
      </c>
      <c r="G406">
        <v>63</v>
      </c>
      <c r="H406">
        <v>0</v>
      </c>
      <c r="I406">
        <v>1</v>
      </c>
      <c r="J406" t="s">
        <v>1025</v>
      </c>
      <c r="K406">
        <v>14154902</v>
      </c>
      <c r="N406" s="68">
        <v>72686</v>
      </c>
      <c r="O406" s="68">
        <v>43373</v>
      </c>
      <c r="P406" s="68">
        <v>43373</v>
      </c>
      <c r="Q406" s="68">
        <v>72686</v>
      </c>
      <c r="R406" t="s">
        <v>6688</v>
      </c>
      <c r="S406" t="s">
        <v>6689</v>
      </c>
    </row>
    <row r="407" spans="1:19" x14ac:dyDescent="0.35">
      <c r="A407">
        <v>481410</v>
      </c>
      <c r="B407" t="s">
        <v>638</v>
      </c>
      <c r="C407">
        <v>147</v>
      </c>
      <c r="D407">
        <v>122</v>
      </c>
      <c r="E407" s="68">
        <v>42491</v>
      </c>
      <c r="F407">
        <v>38</v>
      </c>
      <c r="G407">
        <v>49</v>
      </c>
      <c r="H407">
        <v>0</v>
      </c>
      <c r="I407">
        <v>1</v>
      </c>
      <c r="J407" t="s">
        <v>328</v>
      </c>
      <c r="K407">
        <v>10359704</v>
      </c>
      <c r="N407" s="68">
        <v>72686</v>
      </c>
      <c r="O407" s="68">
        <v>72686</v>
      </c>
      <c r="P407" s="68">
        <v>72686</v>
      </c>
      <c r="Q407" s="68">
        <v>72686</v>
      </c>
      <c r="R407" t="s">
        <v>6269</v>
      </c>
      <c r="S407" t="s">
        <v>6802</v>
      </c>
    </row>
    <row r="408" spans="1:19" x14ac:dyDescent="0.35">
      <c r="A408">
        <v>219725</v>
      </c>
      <c r="B408" t="s">
        <v>1005</v>
      </c>
      <c r="C408">
        <v>142</v>
      </c>
      <c r="D408">
        <v>23</v>
      </c>
      <c r="E408" s="68">
        <v>43393</v>
      </c>
      <c r="F408">
        <v>63</v>
      </c>
      <c r="G408">
        <v>63</v>
      </c>
      <c r="H408">
        <v>1</v>
      </c>
      <c r="I408">
        <v>1</v>
      </c>
      <c r="J408" t="s">
        <v>26</v>
      </c>
      <c r="K408">
        <v>25957</v>
      </c>
      <c r="N408" s="68">
        <v>42443</v>
      </c>
      <c r="O408" s="68">
        <v>43054</v>
      </c>
      <c r="P408" s="68">
        <v>72686</v>
      </c>
      <c r="Q408" s="68">
        <v>72686</v>
      </c>
      <c r="R408" t="s">
        <v>5718</v>
      </c>
      <c r="S408" t="s">
        <v>5719</v>
      </c>
    </row>
    <row r="409" spans="1:19" x14ac:dyDescent="0.35">
      <c r="A409">
        <v>11287</v>
      </c>
      <c r="B409" t="s">
        <v>629</v>
      </c>
      <c r="C409">
        <v>141</v>
      </c>
      <c r="D409">
        <v>52</v>
      </c>
      <c r="E409" s="68">
        <v>40205</v>
      </c>
      <c r="F409">
        <v>1.5</v>
      </c>
      <c r="G409">
        <v>52</v>
      </c>
      <c r="H409">
        <v>0</v>
      </c>
      <c r="I409">
        <v>1</v>
      </c>
      <c r="J409" t="s">
        <v>446</v>
      </c>
      <c r="K409">
        <v>767791</v>
      </c>
      <c r="N409" s="68">
        <v>40158</v>
      </c>
      <c r="O409" s="68">
        <v>72686</v>
      </c>
      <c r="P409" s="68">
        <v>72686</v>
      </c>
      <c r="Q409" s="68">
        <v>72686</v>
      </c>
      <c r="R409" t="s">
        <v>5487</v>
      </c>
      <c r="S409" t="s">
        <v>6764</v>
      </c>
    </row>
    <row r="410" spans="1:19" x14ac:dyDescent="0.35">
      <c r="A410">
        <v>49667</v>
      </c>
      <c r="B410" t="s">
        <v>637</v>
      </c>
      <c r="C410">
        <v>139</v>
      </c>
      <c r="D410">
        <v>75</v>
      </c>
      <c r="E410" s="68">
        <v>40728</v>
      </c>
      <c r="F410">
        <v>2</v>
      </c>
      <c r="G410">
        <v>24</v>
      </c>
      <c r="H410">
        <v>0</v>
      </c>
      <c r="I410">
        <v>1</v>
      </c>
      <c r="J410" t="s">
        <v>327</v>
      </c>
      <c r="K410">
        <v>4874273</v>
      </c>
      <c r="N410" s="68">
        <v>72686</v>
      </c>
      <c r="O410" s="68">
        <v>72686</v>
      </c>
      <c r="P410" s="68">
        <v>72686</v>
      </c>
      <c r="Q410" s="68">
        <v>72686</v>
      </c>
      <c r="R410" t="s">
        <v>5581</v>
      </c>
      <c r="S410" t="s">
        <v>3058</v>
      </c>
    </row>
    <row r="411" spans="1:19" x14ac:dyDescent="0.35">
      <c r="A411">
        <v>3680</v>
      </c>
      <c r="B411" t="s">
        <v>983</v>
      </c>
      <c r="C411">
        <v>138</v>
      </c>
      <c r="D411">
        <v>32</v>
      </c>
      <c r="E411" s="68">
        <v>40780</v>
      </c>
      <c r="F411">
        <v>5</v>
      </c>
      <c r="G411">
        <v>13</v>
      </c>
      <c r="H411">
        <v>0</v>
      </c>
      <c r="I411">
        <v>1</v>
      </c>
      <c r="J411" t="s">
        <v>984</v>
      </c>
      <c r="K411">
        <v>60998</v>
      </c>
      <c r="N411" s="68">
        <v>72686</v>
      </c>
      <c r="O411" s="68">
        <v>72686</v>
      </c>
      <c r="P411" s="68">
        <v>72686</v>
      </c>
      <c r="Q411" s="68">
        <v>72686</v>
      </c>
      <c r="R411" t="s">
        <v>5204</v>
      </c>
      <c r="S411" t="s">
        <v>3058</v>
      </c>
    </row>
    <row r="412" spans="1:19" x14ac:dyDescent="0.35">
      <c r="A412">
        <v>8774</v>
      </c>
      <c r="B412" t="s">
        <v>2136</v>
      </c>
      <c r="C412">
        <v>138</v>
      </c>
      <c r="D412">
        <v>25</v>
      </c>
      <c r="E412" s="68">
        <v>41888</v>
      </c>
      <c r="F412">
        <v>10</v>
      </c>
      <c r="G412">
        <v>31</v>
      </c>
      <c r="H412">
        <v>0</v>
      </c>
      <c r="I412">
        <v>1</v>
      </c>
      <c r="J412" t="s">
        <v>14</v>
      </c>
      <c r="K412">
        <v>85036</v>
      </c>
      <c r="N412" s="68">
        <v>72686</v>
      </c>
      <c r="O412" s="68">
        <v>72686</v>
      </c>
      <c r="P412" s="68">
        <v>72686</v>
      </c>
      <c r="Q412" s="68">
        <v>72686</v>
      </c>
      <c r="R412" t="s">
        <v>5425</v>
      </c>
      <c r="S412" t="s">
        <v>3058</v>
      </c>
    </row>
    <row r="413" spans="1:19" x14ac:dyDescent="0.35">
      <c r="A413">
        <v>337159</v>
      </c>
      <c r="B413" t="s">
        <v>630</v>
      </c>
      <c r="C413">
        <v>138</v>
      </c>
      <c r="D413">
        <v>217</v>
      </c>
      <c r="E413" s="68">
        <v>42488</v>
      </c>
      <c r="F413">
        <v>13</v>
      </c>
      <c r="G413">
        <v>49</v>
      </c>
      <c r="H413">
        <v>0</v>
      </c>
      <c r="I413">
        <v>1</v>
      </c>
      <c r="J413" t="s">
        <v>2246</v>
      </c>
      <c r="K413">
        <v>54957</v>
      </c>
      <c r="N413" s="68">
        <v>72686</v>
      </c>
      <c r="O413" s="68">
        <v>72686</v>
      </c>
      <c r="P413" s="68">
        <v>72686</v>
      </c>
      <c r="Q413" s="68">
        <v>72686</v>
      </c>
      <c r="R413" t="s">
        <v>5918</v>
      </c>
      <c r="S413" t="s">
        <v>3058</v>
      </c>
    </row>
    <row r="414" spans="1:19" x14ac:dyDescent="0.35">
      <c r="A414">
        <v>986676</v>
      </c>
      <c r="B414" t="s">
        <v>2284</v>
      </c>
      <c r="C414">
        <v>138</v>
      </c>
      <c r="D414">
        <v>0</v>
      </c>
      <c r="E414" s="68">
        <v>43662</v>
      </c>
      <c r="F414">
        <v>60</v>
      </c>
      <c r="G414">
        <v>60</v>
      </c>
      <c r="H414">
        <v>0</v>
      </c>
      <c r="I414">
        <v>1</v>
      </c>
      <c r="J414" t="s">
        <v>2285</v>
      </c>
      <c r="K414">
        <v>210579</v>
      </c>
      <c r="N414" s="68">
        <v>72686</v>
      </c>
      <c r="O414" s="68">
        <v>43640</v>
      </c>
      <c r="P414" s="68">
        <v>72686</v>
      </c>
      <c r="Q414" s="68">
        <v>72686</v>
      </c>
      <c r="R414" t="s">
        <v>6712</v>
      </c>
      <c r="S414" t="s">
        <v>3058</v>
      </c>
    </row>
    <row r="415" spans="1:19" x14ac:dyDescent="0.35">
      <c r="A415">
        <v>77491</v>
      </c>
      <c r="B415" t="s">
        <v>1000</v>
      </c>
      <c r="C415">
        <v>137</v>
      </c>
      <c r="D415">
        <v>35</v>
      </c>
      <c r="E415" s="68">
        <v>40813</v>
      </c>
      <c r="F415">
        <v>2</v>
      </c>
      <c r="G415">
        <v>19</v>
      </c>
      <c r="H415">
        <v>0</v>
      </c>
      <c r="I415">
        <v>1</v>
      </c>
      <c r="J415" t="s">
        <v>1001</v>
      </c>
      <c r="K415">
        <v>4912703</v>
      </c>
      <c r="N415" s="68">
        <v>72686</v>
      </c>
      <c r="O415" s="68">
        <v>72686</v>
      </c>
      <c r="P415" s="68">
        <v>72686</v>
      </c>
      <c r="Q415" s="68">
        <v>72686</v>
      </c>
      <c r="R415" t="s">
        <v>5630</v>
      </c>
      <c r="S415" t="s">
        <v>3058</v>
      </c>
    </row>
    <row r="416" spans="1:19" x14ac:dyDescent="0.35">
      <c r="A416">
        <v>76838</v>
      </c>
      <c r="B416" t="s">
        <v>643</v>
      </c>
      <c r="C416">
        <v>136</v>
      </c>
      <c r="D416">
        <v>83</v>
      </c>
      <c r="E416" s="68">
        <v>42261</v>
      </c>
      <c r="F416">
        <v>31</v>
      </c>
      <c r="G416">
        <v>38</v>
      </c>
      <c r="H416">
        <v>0</v>
      </c>
      <c r="I416">
        <v>1</v>
      </c>
      <c r="J416" t="s">
        <v>332</v>
      </c>
      <c r="K416">
        <v>1915043</v>
      </c>
      <c r="N416" s="68">
        <v>72686</v>
      </c>
      <c r="O416" s="68">
        <v>72686</v>
      </c>
      <c r="P416" s="68">
        <v>72686</v>
      </c>
      <c r="Q416" s="68">
        <v>72686</v>
      </c>
      <c r="R416" t="s">
        <v>5629</v>
      </c>
      <c r="S416" t="s">
        <v>3058</v>
      </c>
    </row>
    <row r="417" spans="1:19" x14ac:dyDescent="0.35">
      <c r="A417">
        <v>427197</v>
      </c>
      <c r="B417" t="s">
        <v>636</v>
      </c>
      <c r="C417">
        <v>136</v>
      </c>
      <c r="D417">
        <v>89</v>
      </c>
      <c r="E417" s="68">
        <v>42841</v>
      </c>
      <c r="F417">
        <v>10</v>
      </c>
      <c r="G417">
        <v>52</v>
      </c>
      <c r="H417">
        <v>0</v>
      </c>
      <c r="I417">
        <v>1</v>
      </c>
      <c r="J417" t="s">
        <v>326</v>
      </c>
      <c r="K417">
        <v>6591808</v>
      </c>
      <c r="N417" s="68">
        <v>42840</v>
      </c>
      <c r="O417" s="68">
        <v>72686</v>
      </c>
      <c r="P417" s="68">
        <v>72686</v>
      </c>
      <c r="Q417" s="68">
        <v>72686</v>
      </c>
      <c r="R417" t="s">
        <v>6161</v>
      </c>
      <c r="S417" t="s">
        <v>6162</v>
      </c>
    </row>
    <row r="418" spans="1:19" x14ac:dyDescent="0.35">
      <c r="A418">
        <v>129690</v>
      </c>
      <c r="B418" t="s">
        <v>985</v>
      </c>
      <c r="C418">
        <v>134</v>
      </c>
      <c r="D418">
        <v>31</v>
      </c>
      <c r="E418" s="68">
        <v>42550</v>
      </c>
      <c r="F418">
        <v>33</v>
      </c>
      <c r="G418">
        <v>49</v>
      </c>
      <c r="H418">
        <v>0</v>
      </c>
      <c r="I418">
        <v>2</v>
      </c>
      <c r="J418" t="s">
        <v>2246</v>
      </c>
      <c r="K418">
        <v>494546</v>
      </c>
      <c r="L418">
        <v>5501695</v>
      </c>
      <c r="N418" s="68">
        <v>72686</v>
      </c>
      <c r="O418" s="68">
        <v>72686</v>
      </c>
      <c r="P418" s="68">
        <v>72686</v>
      </c>
      <c r="Q418" s="68">
        <v>72686</v>
      </c>
      <c r="R418" t="s">
        <v>5656</v>
      </c>
      <c r="S418" t="s">
        <v>5657</v>
      </c>
    </row>
    <row r="419" spans="1:19" x14ac:dyDescent="0.35">
      <c r="A419">
        <v>326852</v>
      </c>
      <c r="B419" t="s">
        <v>1004</v>
      </c>
      <c r="C419">
        <v>134</v>
      </c>
      <c r="D419">
        <v>23</v>
      </c>
      <c r="E419" s="68">
        <v>40944</v>
      </c>
      <c r="F419">
        <v>3.1</v>
      </c>
      <c r="G419">
        <v>60</v>
      </c>
      <c r="H419">
        <v>0</v>
      </c>
      <c r="I419">
        <v>1</v>
      </c>
      <c r="J419" t="s">
        <v>140</v>
      </c>
      <c r="K419">
        <v>5484460</v>
      </c>
      <c r="N419" s="68">
        <v>40944</v>
      </c>
      <c r="O419" s="68">
        <v>40944</v>
      </c>
      <c r="P419" s="68">
        <v>72686</v>
      </c>
      <c r="Q419" s="68">
        <v>72686</v>
      </c>
      <c r="R419" t="s">
        <v>5880</v>
      </c>
      <c r="S419" t="s">
        <v>5881</v>
      </c>
    </row>
    <row r="420" spans="1:19" x14ac:dyDescent="0.35">
      <c r="A420">
        <v>987651</v>
      </c>
      <c r="B420" t="s">
        <v>2301</v>
      </c>
      <c r="C420">
        <v>133</v>
      </c>
      <c r="D420">
        <v>0</v>
      </c>
      <c r="E420" s="68">
        <v>43673</v>
      </c>
      <c r="F420">
        <v>60</v>
      </c>
      <c r="G420">
        <v>100</v>
      </c>
      <c r="H420">
        <v>1</v>
      </c>
      <c r="I420">
        <v>1</v>
      </c>
      <c r="J420" t="s">
        <v>1282</v>
      </c>
      <c r="K420">
        <v>112681</v>
      </c>
      <c r="N420" s="68">
        <v>72686</v>
      </c>
      <c r="O420" s="68">
        <v>43673</v>
      </c>
      <c r="P420" s="68">
        <v>43673</v>
      </c>
      <c r="Q420" s="68">
        <v>43673</v>
      </c>
      <c r="R420" t="s">
        <v>6718</v>
      </c>
      <c r="S420" t="s">
        <v>3058</v>
      </c>
    </row>
    <row r="421" spans="1:19" x14ac:dyDescent="0.35">
      <c r="A421">
        <v>607570</v>
      </c>
      <c r="B421" t="s">
        <v>1027</v>
      </c>
      <c r="C421">
        <v>132</v>
      </c>
      <c r="D421">
        <v>26</v>
      </c>
      <c r="E421" s="68">
        <v>43402</v>
      </c>
      <c r="F421">
        <v>31</v>
      </c>
      <c r="G421">
        <v>60</v>
      </c>
      <c r="H421">
        <v>0</v>
      </c>
      <c r="I421">
        <v>1</v>
      </c>
      <c r="J421" t="s">
        <v>1028</v>
      </c>
      <c r="K421">
        <v>11624474</v>
      </c>
      <c r="N421" s="68">
        <v>43398</v>
      </c>
      <c r="O421" s="68">
        <v>43398</v>
      </c>
      <c r="P421" s="68">
        <v>72686</v>
      </c>
      <c r="Q421" s="68">
        <v>72686</v>
      </c>
      <c r="R421" t="s">
        <v>6427</v>
      </c>
      <c r="S421" t="s">
        <v>6428</v>
      </c>
    </row>
    <row r="422" spans="1:19" x14ac:dyDescent="0.35">
      <c r="A422">
        <v>986260</v>
      </c>
      <c r="B422" t="s">
        <v>1047</v>
      </c>
      <c r="C422">
        <v>132</v>
      </c>
      <c r="D422">
        <v>0</v>
      </c>
      <c r="E422" s="68">
        <v>43343</v>
      </c>
      <c r="F422">
        <v>52</v>
      </c>
      <c r="G422">
        <v>60</v>
      </c>
      <c r="H422">
        <v>0</v>
      </c>
      <c r="I422">
        <v>1</v>
      </c>
      <c r="J422" t="s">
        <v>1048</v>
      </c>
      <c r="K422">
        <v>14153175</v>
      </c>
      <c r="N422" s="68">
        <v>43333</v>
      </c>
      <c r="O422" s="68">
        <v>43333</v>
      </c>
      <c r="P422" s="68">
        <v>72686</v>
      </c>
      <c r="Q422" s="68">
        <v>72686</v>
      </c>
      <c r="R422" t="s">
        <v>6679</v>
      </c>
      <c r="S422" t="s">
        <v>3058</v>
      </c>
    </row>
    <row r="423" spans="1:19" x14ac:dyDescent="0.35">
      <c r="A423">
        <v>11889</v>
      </c>
      <c r="B423" t="s">
        <v>1002</v>
      </c>
      <c r="C423">
        <v>131</v>
      </c>
      <c r="D423">
        <v>24</v>
      </c>
      <c r="E423" s="68">
        <v>40744</v>
      </c>
      <c r="F423">
        <v>2</v>
      </c>
      <c r="G423">
        <v>24</v>
      </c>
      <c r="H423">
        <v>0</v>
      </c>
      <c r="I423">
        <v>1</v>
      </c>
      <c r="J423" t="s">
        <v>1003</v>
      </c>
      <c r="K423">
        <v>4710843</v>
      </c>
      <c r="N423" s="68">
        <v>72686</v>
      </c>
      <c r="O423" s="68">
        <v>72686</v>
      </c>
      <c r="P423" s="68">
        <v>72686</v>
      </c>
      <c r="Q423" s="68">
        <v>72686</v>
      </c>
      <c r="R423" t="s">
        <v>5500</v>
      </c>
      <c r="S423" t="s">
        <v>3058</v>
      </c>
    </row>
    <row r="424" spans="1:19" x14ac:dyDescent="0.35">
      <c r="A424">
        <v>986230</v>
      </c>
      <c r="B424" t="s">
        <v>1049</v>
      </c>
      <c r="C424">
        <v>130</v>
      </c>
      <c r="D424">
        <v>0</v>
      </c>
      <c r="E424" s="68">
        <v>43367</v>
      </c>
      <c r="F424">
        <v>17</v>
      </c>
      <c r="G424">
        <v>60</v>
      </c>
      <c r="H424">
        <v>0</v>
      </c>
      <c r="I424">
        <v>1</v>
      </c>
      <c r="J424" t="s">
        <v>1050</v>
      </c>
      <c r="K424">
        <v>5697171</v>
      </c>
      <c r="N424" s="68">
        <v>43314</v>
      </c>
      <c r="O424" s="68">
        <v>43320</v>
      </c>
      <c r="P424" s="68">
        <v>72686</v>
      </c>
      <c r="Q424" s="68">
        <v>72686</v>
      </c>
      <c r="R424" t="s">
        <v>6676</v>
      </c>
      <c r="S424" t="s">
        <v>6677</v>
      </c>
    </row>
    <row r="425" spans="1:19" x14ac:dyDescent="0.35">
      <c r="A425">
        <v>255237</v>
      </c>
      <c r="B425" t="s">
        <v>991</v>
      </c>
      <c r="C425">
        <v>127</v>
      </c>
      <c r="D425">
        <v>5</v>
      </c>
      <c r="E425" s="68">
        <v>40721</v>
      </c>
      <c r="F425">
        <v>3</v>
      </c>
      <c r="G425">
        <v>31</v>
      </c>
      <c r="H425">
        <v>0</v>
      </c>
      <c r="I425">
        <v>1</v>
      </c>
      <c r="J425" t="s">
        <v>319</v>
      </c>
      <c r="K425">
        <v>1891102</v>
      </c>
      <c r="N425" s="68">
        <v>72686</v>
      </c>
      <c r="O425" s="68">
        <v>72686</v>
      </c>
      <c r="P425" s="68">
        <v>72686</v>
      </c>
      <c r="Q425" s="68">
        <v>72686</v>
      </c>
      <c r="R425" t="s">
        <v>5754</v>
      </c>
      <c r="S425" t="s">
        <v>5755</v>
      </c>
    </row>
    <row r="426" spans="1:19" x14ac:dyDescent="0.35">
      <c r="A426">
        <v>986303</v>
      </c>
      <c r="B426" t="s">
        <v>1020</v>
      </c>
      <c r="C426">
        <v>126</v>
      </c>
      <c r="D426">
        <v>0</v>
      </c>
      <c r="E426" s="68">
        <v>43387</v>
      </c>
      <c r="F426">
        <v>60</v>
      </c>
      <c r="G426">
        <v>60</v>
      </c>
      <c r="H426">
        <v>0</v>
      </c>
      <c r="I426">
        <v>1</v>
      </c>
      <c r="J426" t="s">
        <v>313</v>
      </c>
      <c r="K426">
        <v>4341183</v>
      </c>
      <c r="N426" s="68">
        <v>72686</v>
      </c>
      <c r="O426" s="68">
        <v>43372</v>
      </c>
      <c r="P426" s="68">
        <v>72686</v>
      </c>
      <c r="Q426" s="68">
        <v>72686</v>
      </c>
      <c r="R426" t="s">
        <v>6686</v>
      </c>
      <c r="S426" t="s">
        <v>6687</v>
      </c>
    </row>
    <row r="427" spans="1:19" x14ac:dyDescent="0.35">
      <c r="A427">
        <v>2516</v>
      </c>
      <c r="B427" t="s">
        <v>997</v>
      </c>
      <c r="C427">
        <v>122</v>
      </c>
      <c r="D427">
        <v>32</v>
      </c>
      <c r="E427" s="68">
        <v>41705</v>
      </c>
      <c r="F427">
        <v>3</v>
      </c>
      <c r="G427">
        <v>29</v>
      </c>
      <c r="H427">
        <v>0</v>
      </c>
      <c r="I427">
        <v>1</v>
      </c>
      <c r="J427" t="s">
        <v>2246</v>
      </c>
      <c r="K427">
        <v>15722</v>
      </c>
      <c r="N427" s="68">
        <v>72686</v>
      </c>
      <c r="O427" s="68">
        <v>72686</v>
      </c>
      <c r="P427" s="68">
        <v>72686</v>
      </c>
      <c r="Q427" s="68">
        <v>72686</v>
      </c>
      <c r="R427" t="s">
        <v>5135</v>
      </c>
      <c r="S427" t="s">
        <v>6748</v>
      </c>
    </row>
    <row r="428" spans="1:19" x14ac:dyDescent="0.35">
      <c r="A428">
        <v>805362</v>
      </c>
      <c r="B428" t="s">
        <v>2204</v>
      </c>
      <c r="C428">
        <v>122</v>
      </c>
      <c r="D428">
        <v>37</v>
      </c>
      <c r="E428" s="68">
        <v>42838</v>
      </c>
      <c r="F428">
        <v>31</v>
      </c>
      <c r="G428">
        <v>60</v>
      </c>
      <c r="H428">
        <v>0</v>
      </c>
      <c r="I428">
        <v>1</v>
      </c>
      <c r="J428" t="s">
        <v>2205</v>
      </c>
      <c r="K428">
        <v>12959121</v>
      </c>
      <c r="N428" s="68">
        <v>42837</v>
      </c>
      <c r="O428" s="68">
        <v>42837</v>
      </c>
      <c r="P428" s="68">
        <v>72686</v>
      </c>
      <c r="Q428" s="68">
        <v>72686</v>
      </c>
      <c r="R428" t="s">
        <v>6616</v>
      </c>
      <c r="S428" t="s">
        <v>3058</v>
      </c>
    </row>
    <row r="429" spans="1:19" x14ac:dyDescent="0.35">
      <c r="A429">
        <v>743926</v>
      </c>
      <c r="B429" t="s">
        <v>655</v>
      </c>
      <c r="C429">
        <v>121</v>
      </c>
      <c r="D429">
        <v>56</v>
      </c>
      <c r="E429" s="68">
        <v>43436</v>
      </c>
      <c r="F429">
        <v>24</v>
      </c>
      <c r="G429">
        <v>60</v>
      </c>
      <c r="H429">
        <v>0</v>
      </c>
      <c r="I429">
        <v>1</v>
      </c>
      <c r="J429" t="s">
        <v>339</v>
      </c>
      <c r="K429">
        <v>12064045</v>
      </c>
      <c r="N429" s="68">
        <v>42667</v>
      </c>
      <c r="O429" s="68">
        <v>43075</v>
      </c>
      <c r="P429" s="68">
        <v>72686</v>
      </c>
      <c r="Q429" s="68">
        <v>72686</v>
      </c>
      <c r="R429" t="s">
        <v>6582</v>
      </c>
      <c r="S429" t="s">
        <v>3058</v>
      </c>
    </row>
    <row r="430" spans="1:19" x14ac:dyDescent="0.35">
      <c r="A430">
        <v>4550</v>
      </c>
      <c r="B430" t="s">
        <v>639</v>
      </c>
      <c r="C430">
        <v>120</v>
      </c>
      <c r="D430">
        <v>75</v>
      </c>
      <c r="E430" s="68">
        <v>40830</v>
      </c>
      <c r="F430">
        <v>3</v>
      </c>
      <c r="G430">
        <v>10</v>
      </c>
      <c r="H430">
        <v>0</v>
      </c>
      <c r="I430">
        <v>1</v>
      </c>
      <c r="J430" t="s">
        <v>329</v>
      </c>
      <c r="K430">
        <v>108029</v>
      </c>
      <c r="N430" s="68">
        <v>72686</v>
      </c>
      <c r="O430" s="68">
        <v>72686</v>
      </c>
      <c r="P430" s="68">
        <v>72686</v>
      </c>
      <c r="Q430" s="68">
        <v>72686</v>
      </c>
      <c r="R430" t="s">
        <v>5270</v>
      </c>
      <c r="S430" t="s">
        <v>5271</v>
      </c>
    </row>
    <row r="431" spans="1:19" x14ac:dyDescent="0.35">
      <c r="A431">
        <v>59455</v>
      </c>
      <c r="B431" t="s">
        <v>989</v>
      </c>
      <c r="C431">
        <v>120</v>
      </c>
      <c r="D431">
        <v>33</v>
      </c>
      <c r="E431" s="68">
        <v>41860</v>
      </c>
      <c r="F431">
        <v>3.1</v>
      </c>
      <c r="G431">
        <v>31</v>
      </c>
      <c r="H431">
        <v>0</v>
      </c>
      <c r="I431">
        <v>1</v>
      </c>
      <c r="J431" t="s">
        <v>990</v>
      </c>
      <c r="K431">
        <v>5121701</v>
      </c>
      <c r="N431" s="68">
        <v>72686</v>
      </c>
      <c r="O431" s="68">
        <v>72686</v>
      </c>
      <c r="P431" s="68">
        <v>72686</v>
      </c>
      <c r="Q431" s="68">
        <v>72686</v>
      </c>
      <c r="R431" t="s">
        <v>5604</v>
      </c>
      <c r="S431" t="s">
        <v>3058</v>
      </c>
    </row>
    <row r="432" spans="1:19" x14ac:dyDescent="0.35">
      <c r="A432">
        <v>87434</v>
      </c>
      <c r="B432" t="s">
        <v>1018</v>
      </c>
      <c r="C432">
        <v>120</v>
      </c>
      <c r="D432">
        <v>37</v>
      </c>
      <c r="E432" s="68">
        <v>41911</v>
      </c>
      <c r="F432">
        <v>24</v>
      </c>
      <c r="G432">
        <v>33</v>
      </c>
      <c r="H432">
        <v>0</v>
      </c>
      <c r="I432">
        <v>1</v>
      </c>
      <c r="J432" t="s">
        <v>1019</v>
      </c>
      <c r="K432">
        <v>5202575</v>
      </c>
      <c r="N432" s="68">
        <v>72686</v>
      </c>
      <c r="O432" s="68">
        <v>72686</v>
      </c>
      <c r="P432" s="68">
        <v>72686</v>
      </c>
      <c r="Q432" s="68">
        <v>72686</v>
      </c>
      <c r="R432" t="s">
        <v>5635</v>
      </c>
      <c r="S432" t="s">
        <v>3058</v>
      </c>
    </row>
    <row r="433" spans="1:19" x14ac:dyDescent="0.35">
      <c r="A433">
        <v>317539</v>
      </c>
      <c r="B433" t="s">
        <v>995</v>
      </c>
      <c r="C433">
        <v>120</v>
      </c>
      <c r="D433">
        <v>26</v>
      </c>
      <c r="E433" s="68">
        <v>40765</v>
      </c>
      <c r="F433">
        <v>3.1</v>
      </c>
      <c r="G433">
        <v>31</v>
      </c>
      <c r="H433">
        <v>0</v>
      </c>
      <c r="I433">
        <v>1</v>
      </c>
      <c r="J433" t="s">
        <v>996</v>
      </c>
      <c r="K433">
        <v>5758310</v>
      </c>
      <c r="N433" s="68">
        <v>72686</v>
      </c>
      <c r="O433" s="68">
        <v>72686</v>
      </c>
      <c r="P433" s="68">
        <v>72686</v>
      </c>
      <c r="Q433" s="68">
        <v>72686</v>
      </c>
      <c r="R433" t="s">
        <v>5849</v>
      </c>
      <c r="S433" t="s">
        <v>5850</v>
      </c>
    </row>
    <row r="434" spans="1:19" x14ac:dyDescent="0.35">
      <c r="A434">
        <v>348798</v>
      </c>
      <c r="B434" t="s">
        <v>992</v>
      </c>
      <c r="C434">
        <v>120</v>
      </c>
      <c r="D434">
        <v>31</v>
      </c>
      <c r="E434" s="68">
        <v>40885</v>
      </c>
      <c r="F434">
        <v>3.1</v>
      </c>
      <c r="G434">
        <v>31</v>
      </c>
      <c r="H434">
        <v>0</v>
      </c>
      <c r="I434">
        <v>1</v>
      </c>
      <c r="J434" t="s">
        <v>71</v>
      </c>
      <c r="K434">
        <v>7226</v>
      </c>
      <c r="N434" s="68">
        <v>72686</v>
      </c>
      <c r="O434" s="68">
        <v>72686</v>
      </c>
      <c r="P434" s="68">
        <v>72686</v>
      </c>
      <c r="Q434" s="68">
        <v>72686</v>
      </c>
      <c r="R434" t="s">
        <v>5944</v>
      </c>
      <c r="S434" t="s">
        <v>5945</v>
      </c>
    </row>
    <row r="435" spans="1:19" x14ac:dyDescent="0.35">
      <c r="A435">
        <v>47398</v>
      </c>
      <c r="B435" t="s">
        <v>1016</v>
      </c>
      <c r="C435">
        <v>117</v>
      </c>
      <c r="D435">
        <v>22</v>
      </c>
      <c r="E435" s="68">
        <v>40778</v>
      </c>
      <c r="F435">
        <v>3</v>
      </c>
      <c r="G435">
        <v>12</v>
      </c>
      <c r="H435">
        <v>0</v>
      </c>
      <c r="I435">
        <v>1</v>
      </c>
      <c r="J435" t="s">
        <v>1017</v>
      </c>
      <c r="K435">
        <v>4997095</v>
      </c>
      <c r="N435" s="68">
        <v>72686</v>
      </c>
      <c r="O435" s="68">
        <v>72686</v>
      </c>
      <c r="P435" s="68">
        <v>72686</v>
      </c>
      <c r="Q435" s="68">
        <v>72686</v>
      </c>
      <c r="R435" t="s">
        <v>5572</v>
      </c>
      <c r="S435" t="s">
        <v>3058</v>
      </c>
    </row>
    <row r="436" spans="1:19" x14ac:dyDescent="0.35">
      <c r="A436">
        <v>207607</v>
      </c>
      <c r="B436" t="s">
        <v>1055</v>
      </c>
      <c r="C436">
        <v>116</v>
      </c>
      <c r="D436">
        <v>21</v>
      </c>
      <c r="E436" s="68">
        <v>43712</v>
      </c>
      <c r="F436">
        <v>68</v>
      </c>
      <c r="G436">
        <v>100</v>
      </c>
      <c r="H436">
        <v>1</v>
      </c>
      <c r="I436">
        <v>1</v>
      </c>
      <c r="J436" t="s">
        <v>1056</v>
      </c>
      <c r="K436">
        <v>5413662</v>
      </c>
      <c r="N436" s="68">
        <v>72686</v>
      </c>
      <c r="O436" s="68">
        <v>43445</v>
      </c>
      <c r="P436" s="68">
        <v>72686</v>
      </c>
      <c r="Q436" s="68">
        <v>43709</v>
      </c>
      <c r="R436" t="s">
        <v>5708</v>
      </c>
      <c r="S436" t="s">
        <v>5709</v>
      </c>
    </row>
    <row r="437" spans="1:19" x14ac:dyDescent="0.35">
      <c r="A437">
        <v>487120</v>
      </c>
      <c r="B437" t="s">
        <v>1026</v>
      </c>
      <c r="C437">
        <v>116</v>
      </c>
      <c r="D437">
        <v>29</v>
      </c>
      <c r="E437" s="68">
        <v>42166</v>
      </c>
      <c r="F437">
        <v>10</v>
      </c>
      <c r="G437">
        <v>38</v>
      </c>
      <c r="H437">
        <v>0</v>
      </c>
      <c r="I437">
        <v>1</v>
      </c>
      <c r="J437" t="s">
        <v>76</v>
      </c>
      <c r="K437">
        <v>182999</v>
      </c>
      <c r="N437" s="68">
        <v>72686</v>
      </c>
      <c r="O437" s="68">
        <v>72686</v>
      </c>
      <c r="P437" s="68">
        <v>72686</v>
      </c>
      <c r="Q437" s="68">
        <v>72686</v>
      </c>
      <c r="R437" t="s">
        <v>6283</v>
      </c>
      <c r="S437" t="s">
        <v>6284</v>
      </c>
    </row>
    <row r="438" spans="1:19" x14ac:dyDescent="0.35">
      <c r="A438">
        <v>1915</v>
      </c>
      <c r="B438" t="s">
        <v>645</v>
      </c>
      <c r="C438">
        <v>115</v>
      </c>
      <c r="D438">
        <v>66</v>
      </c>
      <c r="E438" s="68">
        <v>42215</v>
      </c>
      <c r="F438">
        <v>1.5</v>
      </c>
      <c r="G438">
        <v>45</v>
      </c>
      <c r="H438">
        <v>0</v>
      </c>
      <c r="I438">
        <v>1</v>
      </c>
      <c r="J438" t="s">
        <v>334</v>
      </c>
      <c r="K438">
        <v>5639843</v>
      </c>
      <c r="N438" s="68">
        <v>72686</v>
      </c>
      <c r="O438" s="68">
        <v>72686</v>
      </c>
      <c r="P438" s="68">
        <v>72686</v>
      </c>
      <c r="Q438" s="68">
        <v>72686</v>
      </c>
      <c r="R438" t="s">
        <v>5082</v>
      </c>
      <c r="S438" t="s">
        <v>6746</v>
      </c>
    </row>
    <row r="439" spans="1:19" x14ac:dyDescent="0.35">
      <c r="A439">
        <v>337410</v>
      </c>
      <c r="B439" t="s">
        <v>644</v>
      </c>
      <c r="C439">
        <v>114</v>
      </c>
      <c r="D439">
        <v>74</v>
      </c>
      <c r="E439" s="68">
        <v>42806</v>
      </c>
      <c r="F439">
        <v>3</v>
      </c>
      <c r="G439">
        <v>45</v>
      </c>
      <c r="H439">
        <v>0</v>
      </c>
      <c r="I439">
        <v>1</v>
      </c>
      <c r="J439" t="s">
        <v>333</v>
      </c>
      <c r="K439">
        <v>4130193</v>
      </c>
      <c r="N439" s="68">
        <v>72686</v>
      </c>
      <c r="O439" s="68">
        <v>72686</v>
      </c>
      <c r="P439" s="68">
        <v>72686</v>
      </c>
      <c r="Q439" s="68">
        <v>72686</v>
      </c>
      <c r="R439" t="s">
        <v>5922</v>
      </c>
      <c r="S439" t="s">
        <v>3058</v>
      </c>
    </row>
    <row r="440" spans="1:19" x14ac:dyDescent="0.35">
      <c r="A440">
        <v>348047</v>
      </c>
      <c r="B440" t="s">
        <v>1008</v>
      </c>
      <c r="C440">
        <v>113</v>
      </c>
      <c r="D440">
        <v>30</v>
      </c>
      <c r="E440" s="68">
        <v>40988</v>
      </c>
      <c r="F440">
        <v>8</v>
      </c>
      <c r="G440">
        <v>24</v>
      </c>
      <c r="H440">
        <v>0</v>
      </c>
      <c r="I440">
        <v>1</v>
      </c>
      <c r="J440" t="s">
        <v>1009</v>
      </c>
      <c r="K440">
        <v>153195</v>
      </c>
      <c r="N440" s="68">
        <v>72686</v>
      </c>
      <c r="O440" s="68">
        <v>72686</v>
      </c>
      <c r="P440" s="68">
        <v>72686</v>
      </c>
      <c r="Q440" s="68">
        <v>72686</v>
      </c>
      <c r="R440" t="s">
        <v>5942</v>
      </c>
      <c r="S440" t="s">
        <v>5943</v>
      </c>
    </row>
    <row r="441" spans="1:19" x14ac:dyDescent="0.35">
      <c r="A441">
        <v>337409</v>
      </c>
      <c r="B441" t="s">
        <v>1029</v>
      </c>
      <c r="C441">
        <v>112</v>
      </c>
      <c r="D441">
        <v>37</v>
      </c>
      <c r="E441" s="68">
        <v>41208</v>
      </c>
      <c r="F441">
        <v>3</v>
      </c>
      <c r="G441">
        <v>24</v>
      </c>
      <c r="H441">
        <v>0</v>
      </c>
      <c r="I441">
        <v>1</v>
      </c>
      <c r="J441" t="s">
        <v>333</v>
      </c>
      <c r="K441">
        <v>4130193</v>
      </c>
      <c r="N441" s="68">
        <v>72686</v>
      </c>
      <c r="O441" s="68">
        <v>72686</v>
      </c>
      <c r="P441" s="68">
        <v>72686</v>
      </c>
      <c r="Q441" s="68">
        <v>72686</v>
      </c>
      <c r="R441" t="s">
        <v>5921</v>
      </c>
      <c r="S441" t="s">
        <v>3058</v>
      </c>
    </row>
    <row r="442" spans="1:19" x14ac:dyDescent="0.35">
      <c r="A442">
        <v>427658</v>
      </c>
      <c r="B442" t="s">
        <v>648</v>
      </c>
      <c r="C442">
        <v>112</v>
      </c>
      <c r="D442">
        <v>95</v>
      </c>
      <c r="E442" s="68">
        <v>42753</v>
      </c>
      <c r="F442">
        <v>35</v>
      </c>
      <c r="G442">
        <v>56</v>
      </c>
      <c r="H442">
        <v>0</v>
      </c>
      <c r="I442">
        <v>1</v>
      </c>
      <c r="J442" t="s">
        <v>336</v>
      </c>
      <c r="K442" t="s">
        <v>448</v>
      </c>
      <c r="L442">
        <v>5971761</v>
      </c>
      <c r="N442" s="72"/>
      <c r="O442" s="68">
        <v>42460</v>
      </c>
      <c r="P442" s="68">
        <v>72686</v>
      </c>
      <c r="Q442" s="68">
        <v>72686</v>
      </c>
      <c r="R442" s="68">
        <v>72686</v>
      </c>
      <c r="S442" t="s">
        <v>6734</v>
      </c>
    </row>
    <row r="443" spans="1:19" x14ac:dyDescent="0.35">
      <c r="A443">
        <v>1814</v>
      </c>
      <c r="B443" t="s">
        <v>1011</v>
      </c>
      <c r="C443">
        <v>111</v>
      </c>
      <c r="D443">
        <v>32</v>
      </c>
      <c r="E443" s="68">
        <v>40192</v>
      </c>
      <c r="F443">
        <v>1.5</v>
      </c>
      <c r="G443">
        <v>24</v>
      </c>
      <c r="H443">
        <v>0</v>
      </c>
      <c r="I443">
        <v>1</v>
      </c>
      <c r="J443" t="s">
        <v>1012</v>
      </c>
      <c r="K443">
        <v>7118</v>
      </c>
      <c r="N443" s="68">
        <v>72686</v>
      </c>
      <c r="O443" s="68">
        <v>72686</v>
      </c>
      <c r="P443" s="68">
        <v>72686</v>
      </c>
      <c r="Q443" s="68">
        <v>72686</v>
      </c>
      <c r="R443" t="s">
        <v>5068</v>
      </c>
      <c r="S443" t="s">
        <v>5069</v>
      </c>
    </row>
    <row r="444" spans="1:19" x14ac:dyDescent="0.35">
      <c r="A444">
        <v>6952</v>
      </c>
      <c r="B444" t="s">
        <v>1010</v>
      </c>
      <c r="C444">
        <v>110</v>
      </c>
      <c r="D444">
        <v>33</v>
      </c>
      <c r="E444" s="68">
        <v>42243</v>
      </c>
      <c r="F444">
        <v>31</v>
      </c>
      <c r="G444">
        <v>45</v>
      </c>
      <c r="H444">
        <v>0</v>
      </c>
      <c r="I444">
        <v>1</v>
      </c>
      <c r="J444" t="s">
        <v>14</v>
      </c>
      <c r="K444">
        <v>85036</v>
      </c>
      <c r="N444" s="68">
        <v>72686</v>
      </c>
      <c r="O444" s="68">
        <v>72686</v>
      </c>
      <c r="P444" s="68">
        <v>72686</v>
      </c>
      <c r="Q444" s="68">
        <v>72686</v>
      </c>
      <c r="R444" t="s">
        <v>5393</v>
      </c>
      <c r="S444" t="s">
        <v>3058</v>
      </c>
    </row>
    <row r="445" spans="1:19" x14ac:dyDescent="0.35">
      <c r="A445">
        <v>9995</v>
      </c>
      <c r="B445" t="s">
        <v>649</v>
      </c>
      <c r="C445">
        <v>110</v>
      </c>
      <c r="D445">
        <v>140</v>
      </c>
      <c r="E445" s="68">
        <v>40428</v>
      </c>
      <c r="F445">
        <v>1.5</v>
      </c>
      <c r="G445">
        <v>3.1</v>
      </c>
      <c r="H445">
        <v>0</v>
      </c>
      <c r="I445">
        <v>1</v>
      </c>
      <c r="J445" t="s">
        <v>337</v>
      </c>
      <c r="K445">
        <v>3359682</v>
      </c>
      <c r="N445" s="68">
        <v>72686</v>
      </c>
      <c r="O445" s="68">
        <v>72686</v>
      </c>
      <c r="P445" s="68">
        <v>72686</v>
      </c>
      <c r="Q445" s="68">
        <v>72686</v>
      </c>
      <c r="R445" t="s">
        <v>5463</v>
      </c>
      <c r="S445" t="s">
        <v>3058</v>
      </c>
    </row>
    <row r="446" spans="1:19" x14ac:dyDescent="0.35">
      <c r="A446">
        <v>615980</v>
      </c>
      <c r="B446" t="s">
        <v>1023</v>
      </c>
      <c r="C446">
        <v>110</v>
      </c>
      <c r="D446">
        <v>28</v>
      </c>
      <c r="E446" s="68">
        <v>43278</v>
      </c>
      <c r="F446">
        <v>52</v>
      </c>
      <c r="G446">
        <v>60</v>
      </c>
      <c r="H446">
        <v>0</v>
      </c>
      <c r="I446">
        <v>1</v>
      </c>
      <c r="J446" t="s">
        <v>855</v>
      </c>
      <c r="K446">
        <v>165138</v>
      </c>
      <c r="N446" s="68">
        <v>42330</v>
      </c>
      <c r="O446" s="68">
        <v>43114</v>
      </c>
      <c r="P446" s="68">
        <v>43114</v>
      </c>
      <c r="Q446" s="68">
        <v>72686</v>
      </c>
      <c r="R446" t="s">
        <v>6435</v>
      </c>
      <c r="S446" t="s">
        <v>3058</v>
      </c>
    </row>
    <row r="447" spans="1:19" x14ac:dyDescent="0.35">
      <c r="A447">
        <v>646888</v>
      </c>
      <c r="B447" t="s">
        <v>659</v>
      </c>
      <c r="C447">
        <v>110</v>
      </c>
      <c r="D447">
        <v>50</v>
      </c>
      <c r="E447" s="68">
        <v>43652</v>
      </c>
      <c r="F447">
        <v>68</v>
      </c>
      <c r="G447">
        <v>100</v>
      </c>
      <c r="H447">
        <v>1</v>
      </c>
      <c r="I447">
        <v>1</v>
      </c>
      <c r="J447" t="s">
        <v>158</v>
      </c>
      <c r="K447">
        <v>6190978</v>
      </c>
      <c r="N447" s="68">
        <v>43194</v>
      </c>
      <c r="O447" s="68">
        <v>43194</v>
      </c>
      <c r="P447" s="68">
        <v>72686</v>
      </c>
      <c r="Q447" s="68">
        <v>43652</v>
      </c>
      <c r="R447" t="s">
        <v>6467</v>
      </c>
      <c r="S447" t="s">
        <v>6468</v>
      </c>
    </row>
    <row r="448" spans="1:19" x14ac:dyDescent="0.35">
      <c r="A448">
        <v>6415</v>
      </c>
      <c r="B448" t="s">
        <v>650</v>
      </c>
      <c r="C448">
        <v>107</v>
      </c>
      <c r="D448">
        <v>70</v>
      </c>
      <c r="E448" s="68">
        <v>42856</v>
      </c>
      <c r="F448">
        <v>3</v>
      </c>
      <c r="G448">
        <v>10</v>
      </c>
      <c r="H448">
        <v>0</v>
      </c>
      <c r="I448">
        <v>3</v>
      </c>
      <c r="J448" t="s">
        <v>651</v>
      </c>
      <c r="K448">
        <v>715307</v>
      </c>
      <c r="L448">
        <v>2037635</v>
      </c>
      <c r="M448">
        <v>137354</v>
      </c>
      <c r="N448" s="68">
        <v>72686</v>
      </c>
      <c r="O448" s="68">
        <v>72686</v>
      </c>
      <c r="P448" s="68">
        <v>72686</v>
      </c>
      <c r="Q448" s="68">
        <v>72686</v>
      </c>
      <c r="R448" t="s">
        <v>5375</v>
      </c>
      <c r="S448" t="s">
        <v>5376</v>
      </c>
    </row>
    <row r="449" spans="1:19" x14ac:dyDescent="0.35">
      <c r="A449">
        <v>11771</v>
      </c>
      <c r="B449" t="s">
        <v>2263</v>
      </c>
      <c r="C449">
        <v>107</v>
      </c>
      <c r="D449">
        <v>24</v>
      </c>
      <c r="E449" s="68">
        <v>40550</v>
      </c>
      <c r="F449">
        <v>3</v>
      </c>
      <c r="G449">
        <v>12</v>
      </c>
      <c r="H449">
        <v>0</v>
      </c>
      <c r="I449">
        <v>1</v>
      </c>
      <c r="J449" t="s">
        <v>948</v>
      </c>
      <c r="K449">
        <v>4723245</v>
      </c>
      <c r="N449" s="68">
        <v>72686</v>
      </c>
      <c r="O449" s="68">
        <v>72686</v>
      </c>
      <c r="P449" s="68">
        <v>72686</v>
      </c>
      <c r="Q449" s="68">
        <v>72686</v>
      </c>
      <c r="R449" t="s">
        <v>5498</v>
      </c>
      <c r="S449" t="s">
        <v>5499</v>
      </c>
    </row>
    <row r="450" spans="1:19" x14ac:dyDescent="0.35">
      <c r="A450">
        <v>370110</v>
      </c>
      <c r="B450" t="s">
        <v>2116</v>
      </c>
      <c r="C450">
        <v>106</v>
      </c>
      <c r="D450">
        <v>26</v>
      </c>
      <c r="E450" s="68">
        <v>41012</v>
      </c>
      <c r="F450">
        <v>5</v>
      </c>
      <c r="G450">
        <v>31</v>
      </c>
      <c r="H450">
        <v>0</v>
      </c>
      <c r="I450">
        <v>1</v>
      </c>
      <c r="J450" t="s">
        <v>167</v>
      </c>
      <c r="K450">
        <v>630411</v>
      </c>
      <c r="N450" s="68">
        <v>72686</v>
      </c>
      <c r="O450" s="68">
        <v>72686</v>
      </c>
      <c r="P450" s="68">
        <v>72686</v>
      </c>
      <c r="Q450" s="68">
        <v>72686</v>
      </c>
      <c r="R450" t="s">
        <v>6009</v>
      </c>
      <c r="S450" t="s">
        <v>3058</v>
      </c>
    </row>
    <row r="451" spans="1:19" x14ac:dyDescent="0.35">
      <c r="A451">
        <v>10558</v>
      </c>
      <c r="B451" t="s">
        <v>937</v>
      </c>
      <c r="C451">
        <v>105</v>
      </c>
      <c r="D451">
        <v>23</v>
      </c>
      <c r="E451" s="68">
        <v>41301</v>
      </c>
      <c r="F451">
        <v>3</v>
      </c>
      <c r="G451">
        <v>31</v>
      </c>
      <c r="H451">
        <v>0</v>
      </c>
      <c r="I451">
        <v>1</v>
      </c>
      <c r="J451" t="s">
        <v>1034</v>
      </c>
      <c r="K451">
        <v>208639</v>
      </c>
      <c r="N451" s="68">
        <v>72686</v>
      </c>
      <c r="O451" s="68">
        <v>72686</v>
      </c>
      <c r="P451" s="68">
        <v>72686</v>
      </c>
      <c r="Q451" s="68">
        <v>72686</v>
      </c>
      <c r="R451" t="s">
        <v>5474</v>
      </c>
      <c r="S451" t="s">
        <v>5475</v>
      </c>
    </row>
    <row r="452" spans="1:19" x14ac:dyDescent="0.35">
      <c r="A452">
        <v>745576</v>
      </c>
      <c r="B452" t="s">
        <v>1070</v>
      </c>
      <c r="C452">
        <v>105</v>
      </c>
      <c r="D452">
        <v>16</v>
      </c>
      <c r="E452" s="68">
        <v>43707</v>
      </c>
      <c r="F452">
        <v>68</v>
      </c>
      <c r="G452">
        <v>100</v>
      </c>
      <c r="H452">
        <v>1</v>
      </c>
      <c r="I452">
        <v>1</v>
      </c>
      <c r="J452" t="s">
        <v>1071</v>
      </c>
      <c r="K452">
        <v>12624115</v>
      </c>
      <c r="N452" s="68">
        <v>42831</v>
      </c>
      <c r="O452" s="68">
        <v>43216</v>
      </c>
      <c r="P452" s="68">
        <v>72686</v>
      </c>
      <c r="Q452" s="68">
        <v>43707</v>
      </c>
      <c r="R452" t="s">
        <v>6586</v>
      </c>
      <c r="S452" t="s">
        <v>3058</v>
      </c>
    </row>
    <row r="453" spans="1:19" x14ac:dyDescent="0.35">
      <c r="A453">
        <v>315875</v>
      </c>
      <c r="B453" t="s">
        <v>647</v>
      </c>
      <c r="C453">
        <v>103</v>
      </c>
      <c r="D453">
        <v>79</v>
      </c>
      <c r="E453" s="68">
        <v>40801</v>
      </c>
      <c r="F453">
        <v>5</v>
      </c>
      <c r="G453">
        <v>9</v>
      </c>
      <c r="H453">
        <v>0</v>
      </c>
      <c r="I453">
        <v>1</v>
      </c>
      <c r="J453" t="s">
        <v>335</v>
      </c>
      <c r="K453">
        <v>5889896</v>
      </c>
      <c r="N453" s="68">
        <v>72686</v>
      </c>
      <c r="O453" s="68">
        <v>72686</v>
      </c>
      <c r="P453" s="68">
        <v>72686</v>
      </c>
      <c r="Q453" s="68">
        <v>72686</v>
      </c>
      <c r="R453" t="s">
        <v>5842</v>
      </c>
      <c r="S453" t="s">
        <v>3058</v>
      </c>
    </row>
    <row r="454" spans="1:19" x14ac:dyDescent="0.35">
      <c r="A454">
        <v>2471</v>
      </c>
      <c r="B454" t="s">
        <v>652</v>
      </c>
      <c r="C454">
        <v>101</v>
      </c>
      <c r="D454">
        <v>111</v>
      </c>
      <c r="E454" s="68">
        <v>42792</v>
      </c>
      <c r="F454">
        <v>30</v>
      </c>
      <c r="G454">
        <v>45</v>
      </c>
      <c r="H454">
        <v>0</v>
      </c>
      <c r="I454">
        <v>1</v>
      </c>
      <c r="J454" t="s">
        <v>338</v>
      </c>
      <c r="K454">
        <v>2846</v>
      </c>
      <c r="N454" s="68">
        <v>72686</v>
      </c>
      <c r="O454" s="68">
        <v>72686</v>
      </c>
      <c r="P454" s="68">
        <v>72686</v>
      </c>
      <c r="Q454" s="68">
        <v>72686</v>
      </c>
      <c r="R454" t="s">
        <v>5129</v>
      </c>
      <c r="S454" t="s">
        <v>5130</v>
      </c>
    </row>
    <row r="455" spans="1:19" x14ac:dyDescent="0.35">
      <c r="A455">
        <v>123887</v>
      </c>
      <c r="B455" t="s">
        <v>993</v>
      </c>
      <c r="C455">
        <v>99</v>
      </c>
      <c r="D455">
        <v>32</v>
      </c>
      <c r="E455" s="68">
        <v>42098</v>
      </c>
      <c r="F455">
        <v>2</v>
      </c>
      <c r="G455">
        <v>31</v>
      </c>
      <c r="H455">
        <v>0</v>
      </c>
      <c r="I455">
        <v>1</v>
      </c>
      <c r="J455" t="s">
        <v>994</v>
      </c>
      <c r="K455">
        <v>5256402</v>
      </c>
      <c r="N455" s="68">
        <v>72686</v>
      </c>
      <c r="O455" s="68">
        <v>72686</v>
      </c>
      <c r="P455" s="68">
        <v>72686</v>
      </c>
      <c r="Q455" s="68">
        <v>72686</v>
      </c>
      <c r="R455" t="s">
        <v>5651</v>
      </c>
      <c r="S455" t="s">
        <v>6775</v>
      </c>
    </row>
    <row r="456" spans="1:19" x14ac:dyDescent="0.35">
      <c r="A456">
        <v>934975</v>
      </c>
      <c r="B456" t="s">
        <v>661</v>
      </c>
      <c r="C456">
        <v>98</v>
      </c>
      <c r="D456">
        <v>46</v>
      </c>
      <c r="E456" s="68">
        <v>43143</v>
      </c>
      <c r="F456">
        <v>52</v>
      </c>
      <c r="G456">
        <v>60</v>
      </c>
      <c r="H456">
        <v>0</v>
      </c>
      <c r="I456">
        <v>1</v>
      </c>
      <c r="J456" t="s">
        <v>14</v>
      </c>
      <c r="K456">
        <v>85036</v>
      </c>
      <c r="N456" s="68">
        <v>43143</v>
      </c>
      <c r="O456" s="68">
        <v>43143</v>
      </c>
      <c r="P456" s="68">
        <v>72686</v>
      </c>
      <c r="Q456" s="68">
        <v>72686</v>
      </c>
      <c r="R456" t="s">
        <v>6655</v>
      </c>
      <c r="S456" t="s">
        <v>3058</v>
      </c>
    </row>
    <row r="457" spans="1:19" x14ac:dyDescent="0.35">
      <c r="A457">
        <v>3788</v>
      </c>
      <c r="B457" t="s">
        <v>646</v>
      </c>
      <c r="C457">
        <v>95</v>
      </c>
      <c r="D457">
        <v>60</v>
      </c>
      <c r="E457" s="68">
        <v>41990</v>
      </c>
      <c r="F457">
        <v>1.5</v>
      </c>
      <c r="G457">
        <v>57</v>
      </c>
      <c r="H457">
        <v>0</v>
      </c>
      <c r="I457">
        <v>1</v>
      </c>
      <c r="J457" t="s">
        <v>289</v>
      </c>
      <c r="K457">
        <v>66077</v>
      </c>
      <c r="N457" s="68">
        <v>41927</v>
      </c>
      <c r="O457" s="68">
        <v>72686</v>
      </c>
      <c r="P457" s="68">
        <v>72686</v>
      </c>
      <c r="Q457" s="68">
        <v>72686</v>
      </c>
      <c r="R457" t="s">
        <v>5210</v>
      </c>
      <c r="S457" t="s">
        <v>5211</v>
      </c>
    </row>
    <row r="458" spans="1:19" x14ac:dyDescent="0.35">
      <c r="A458">
        <v>398350</v>
      </c>
      <c r="B458" t="s">
        <v>653</v>
      </c>
      <c r="C458">
        <v>95</v>
      </c>
      <c r="D458">
        <v>106</v>
      </c>
      <c r="E458" s="68">
        <v>42800</v>
      </c>
      <c r="F458">
        <v>3</v>
      </c>
      <c r="G458">
        <v>45</v>
      </c>
      <c r="H458">
        <v>0</v>
      </c>
      <c r="I458">
        <v>1</v>
      </c>
      <c r="J458" t="s">
        <v>338</v>
      </c>
      <c r="K458">
        <v>2846</v>
      </c>
      <c r="N458" s="68">
        <v>72686</v>
      </c>
      <c r="O458" s="68">
        <v>72686</v>
      </c>
      <c r="P458" s="68">
        <v>72686</v>
      </c>
      <c r="Q458" s="68">
        <v>72686</v>
      </c>
      <c r="R458" t="s">
        <v>6095</v>
      </c>
      <c r="S458" t="s">
        <v>3058</v>
      </c>
    </row>
    <row r="459" spans="1:19" x14ac:dyDescent="0.35">
      <c r="A459">
        <v>670376</v>
      </c>
      <c r="B459" t="s">
        <v>1038</v>
      </c>
      <c r="C459">
        <v>95</v>
      </c>
      <c r="D459">
        <v>31</v>
      </c>
      <c r="E459" s="68">
        <v>42328</v>
      </c>
      <c r="F459">
        <v>27</v>
      </c>
      <c r="G459">
        <v>60</v>
      </c>
      <c r="H459">
        <v>0</v>
      </c>
      <c r="I459">
        <v>1</v>
      </c>
      <c r="J459" t="s">
        <v>51</v>
      </c>
      <c r="K459">
        <v>5616758</v>
      </c>
      <c r="N459" s="68">
        <v>42326</v>
      </c>
      <c r="O459" s="68">
        <v>42326</v>
      </c>
      <c r="P459" s="68">
        <v>72686</v>
      </c>
      <c r="Q459" s="68">
        <v>72686</v>
      </c>
      <c r="R459" t="s">
        <v>6494</v>
      </c>
      <c r="S459" t="s">
        <v>6246</v>
      </c>
    </row>
    <row r="460" spans="1:19" x14ac:dyDescent="0.35">
      <c r="A460">
        <v>910305</v>
      </c>
      <c r="B460" t="s">
        <v>660</v>
      </c>
      <c r="C460">
        <v>95</v>
      </c>
      <c r="D460">
        <v>121</v>
      </c>
      <c r="E460" s="68">
        <v>43667</v>
      </c>
      <c r="F460">
        <v>1.5</v>
      </c>
      <c r="G460">
        <v>67</v>
      </c>
      <c r="H460">
        <v>0</v>
      </c>
      <c r="I460">
        <v>1</v>
      </c>
      <c r="J460" t="s">
        <v>340</v>
      </c>
      <c r="K460">
        <v>12964774</v>
      </c>
      <c r="N460" s="68">
        <v>43147</v>
      </c>
      <c r="O460" s="68">
        <v>43147</v>
      </c>
      <c r="P460" s="68">
        <v>43147</v>
      </c>
      <c r="Q460" s="68">
        <v>72686</v>
      </c>
      <c r="R460" t="s">
        <v>6645</v>
      </c>
      <c r="S460" t="s">
        <v>6646</v>
      </c>
    </row>
    <row r="461" spans="1:19" x14ac:dyDescent="0.35">
      <c r="A461">
        <v>11292</v>
      </c>
      <c r="B461" t="s">
        <v>1037</v>
      </c>
      <c r="C461">
        <v>94</v>
      </c>
      <c r="D461">
        <v>25</v>
      </c>
      <c r="E461" s="68">
        <v>41579</v>
      </c>
      <c r="F461">
        <v>17</v>
      </c>
      <c r="G461">
        <v>31</v>
      </c>
      <c r="H461">
        <v>0</v>
      </c>
      <c r="I461">
        <v>1</v>
      </c>
      <c r="J461" t="s">
        <v>433</v>
      </c>
      <c r="K461">
        <v>36228</v>
      </c>
      <c r="N461" s="68">
        <v>72686</v>
      </c>
      <c r="O461" s="68">
        <v>72686</v>
      </c>
      <c r="P461" s="68">
        <v>72686</v>
      </c>
      <c r="Q461" s="68">
        <v>72686</v>
      </c>
      <c r="R461" t="s">
        <v>5488</v>
      </c>
      <c r="S461" t="s">
        <v>3058</v>
      </c>
    </row>
    <row r="462" spans="1:19" x14ac:dyDescent="0.35">
      <c r="A462">
        <v>336172</v>
      </c>
      <c r="B462" t="s">
        <v>1013</v>
      </c>
      <c r="C462">
        <v>94</v>
      </c>
      <c r="D462">
        <v>26</v>
      </c>
      <c r="E462" s="68">
        <v>40829</v>
      </c>
      <c r="F462">
        <v>3</v>
      </c>
      <c r="G462">
        <v>19</v>
      </c>
      <c r="H462">
        <v>0</v>
      </c>
      <c r="I462">
        <v>1</v>
      </c>
      <c r="J462" t="s">
        <v>1014</v>
      </c>
      <c r="K462">
        <v>6001079</v>
      </c>
      <c r="N462" s="68">
        <v>72686</v>
      </c>
      <c r="O462" s="68">
        <v>72686</v>
      </c>
      <c r="P462" s="68">
        <v>72686</v>
      </c>
      <c r="Q462" s="68">
        <v>72686</v>
      </c>
      <c r="R462" t="s">
        <v>5907</v>
      </c>
      <c r="S462" t="s">
        <v>3058</v>
      </c>
    </row>
    <row r="463" spans="1:19" x14ac:dyDescent="0.35">
      <c r="A463">
        <v>487124</v>
      </c>
      <c r="B463" t="s">
        <v>1033</v>
      </c>
      <c r="C463">
        <v>94</v>
      </c>
      <c r="D463">
        <v>27</v>
      </c>
      <c r="E463" s="68">
        <v>41694</v>
      </c>
      <c r="F463">
        <v>3</v>
      </c>
      <c r="G463">
        <v>31</v>
      </c>
      <c r="H463">
        <v>0</v>
      </c>
      <c r="I463">
        <v>1</v>
      </c>
      <c r="J463" t="s">
        <v>76</v>
      </c>
      <c r="K463">
        <v>182999</v>
      </c>
      <c r="N463" s="68">
        <v>72686</v>
      </c>
      <c r="O463" s="68">
        <v>72686</v>
      </c>
      <c r="P463" s="68">
        <v>72686</v>
      </c>
      <c r="Q463" s="68">
        <v>72686</v>
      </c>
      <c r="R463" t="s">
        <v>6285</v>
      </c>
      <c r="S463" t="s">
        <v>6286</v>
      </c>
    </row>
    <row r="464" spans="1:19" x14ac:dyDescent="0.35">
      <c r="A464">
        <v>986556</v>
      </c>
      <c r="B464" t="s">
        <v>1324</v>
      </c>
      <c r="C464">
        <v>93</v>
      </c>
      <c r="D464">
        <v>0</v>
      </c>
      <c r="E464" s="68">
        <v>43537</v>
      </c>
      <c r="F464">
        <v>13</v>
      </c>
      <c r="G464">
        <v>60</v>
      </c>
      <c r="H464">
        <v>0</v>
      </c>
      <c r="I464">
        <v>1</v>
      </c>
      <c r="J464" t="s">
        <v>1325</v>
      </c>
      <c r="K464">
        <v>6261785</v>
      </c>
      <c r="N464" s="68">
        <v>43532</v>
      </c>
      <c r="O464" s="68">
        <v>43532</v>
      </c>
      <c r="P464" s="68">
        <v>72686</v>
      </c>
      <c r="Q464" s="68">
        <v>72686</v>
      </c>
      <c r="R464" t="s">
        <v>6705</v>
      </c>
      <c r="S464" t="s">
        <v>3058</v>
      </c>
    </row>
    <row r="465" spans="1:19" x14ac:dyDescent="0.35">
      <c r="A465">
        <v>908</v>
      </c>
      <c r="B465" t="s">
        <v>1043</v>
      </c>
      <c r="C465">
        <v>92</v>
      </c>
      <c r="D465">
        <v>39</v>
      </c>
      <c r="E465" s="68">
        <v>41616</v>
      </c>
      <c r="F465">
        <v>16</v>
      </c>
      <c r="G465">
        <v>20</v>
      </c>
      <c r="H465">
        <v>0</v>
      </c>
      <c r="I465">
        <v>1</v>
      </c>
      <c r="J465" t="s">
        <v>1044</v>
      </c>
      <c r="K465">
        <v>3128</v>
      </c>
      <c r="N465" s="68">
        <v>72686</v>
      </c>
      <c r="O465" s="68">
        <v>72686</v>
      </c>
      <c r="P465" s="68">
        <v>72686</v>
      </c>
      <c r="Q465" s="68">
        <v>72686</v>
      </c>
      <c r="R465" t="s">
        <v>5028</v>
      </c>
      <c r="S465" t="s">
        <v>5029</v>
      </c>
    </row>
    <row r="466" spans="1:19" x14ac:dyDescent="0.35">
      <c r="A466">
        <v>326550</v>
      </c>
      <c r="B466" t="s">
        <v>1021</v>
      </c>
      <c r="C466">
        <v>92</v>
      </c>
      <c r="D466">
        <v>39</v>
      </c>
      <c r="E466" s="68">
        <v>40885</v>
      </c>
      <c r="F466">
        <v>3</v>
      </c>
      <c r="G466">
        <v>52</v>
      </c>
      <c r="H466">
        <v>0</v>
      </c>
      <c r="I466">
        <v>1</v>
      </c>
      <c r="J466" t="s">
        <v>1022</v>
      </c>
      <c r="K466">
        <v>5081002</v>
      </c>
      <c r="N466" s="68">
        <v>40815</v>
      </c>
      <c r="O466" s="68">
        <v>72686</v>
      </c>
      <c r="P466" s="68">
        <v>72686</v>
      </c>
      <c r="Q466" s="68">
        <v>72686</v>
      </c>
      <c r="R466" t="s">
        <v>5876</v>
      </c>
      <c r="S466" t="s">
        <v>3058</v>
      </c>
    </row>
    <row r="467" spans="1:19" x14ac:dyDescent="0.35">
      <c r="A467">
        <v>273646</v>
      </c>
      <c r="B467" t="s">
        <v>1062</v>
      </c>
      <c r="C467">
        <v>91</v>
      </c>
      <c r="D467">
        <v>22</v>
      </c>
      <c r="E467" s="68">
        <v>43557</v>
      </c>
      <c r="F467">
        <v>68</v>
      </c>
      <c r="G467">
        <v>100</v>
      </c>
      <c r="H467">
        <v>1</v>
      </c>
      <c r="I467">
        <v>1</v>
      </c>
      <c r="J467" t="s">
        <v>30</v>
      </c>
      <c r="K467">
        <v>5389259</v>
      </c>
      <c r="N467" s="68">
        <v>42182</v>
      </c>
      <c r="O467" s="68">
        <v>43083</v>
      </c>
      <c r="P467" s="68">
        <v>72686</v>
      </c>
      <c r="Q467" s="68">
        <v>43556</v>
      </c>
      <c r="R467" t="s">
        <v>5778</v>
      </c>
      <c r="S467" t="s">
        <v>3058</v>
      </c>
    </row>
    <row r="468" spans="1:19" x14ac:dyDescent="0.35">
      <c r="A468">
        <v>305</v>
      </c>
      <c r="B468" t="s">
        <v>1045</v>
      </c>
      <c r="C468">
        <v>89</v>
      </c>
      <c r="D468">
        <v>26</v>
      </c>
      <c r="E468" s="68">
        <v>39193</v>
      </c>
      <c r="F468">
        <v>2</v>
      </c>
      <c r="G468">
        <v>2</v>
      </c>
      <c r="H468">
        <v>0</v>
      </c>
      <c r="I468">
        <v>1</v>
      </c>
      <c r="J468" t="s">
        <v>228</v>
      </c>
      <c r="K468">
        <v>52</v>
      </c>
      <c r="N468" s="68">
        <v>72686</v>
      </c>
      <c r="O468" s="68">
        <v>72686</v>
      </c>
      <c r="P468" s="68">
        <v>72686</v>
      </c>
      <c r="Q468" s="68">
        <v>72686</v>
      </c>
      <c r="R468" t="s">
        <v>4953</v>
      </c>
      <c r="S468" t="s">
        <v>3058</v>
      </c>
    </row>
    <row r="469" spans="1:19" x14ac:dyDescent="0.35">
      <c r="A469">
        <v>350566</v>
      </c>
      <c r="B469" t="s">
        <v>1052</v>
      </c>
      <c r="C469">
        <v>89</v>
      </c>
      <c r="D469">
        <v>30</v>
      </c>
      <c r="E469" s="68">
        <v>41579</v>
      </c>
      <c r="F469">
        <v>3</v>
      </c>
      <c r="G469">
        <v>52</v>
      </c>
      <c r="H469">
        <v>0</v>
      </c>
      <c r="I469">
        <v>1</v>
      </c>
      <c r="J469" t="s">
        <v>12</v>
      </c>
      <c r="K469">
        <v>235043</v>
      </c>
      <c r="N469" s="68">
        <v>41573</v>
      </c>
      <c r="O469" s="68">
        <v>72686</v>
      </c>
      <c r="P469" s="68">
        <v>72686</v>
      </c>
      <c r="Q469" s="68">
        <v>72686</v>
      </c>
      <c r="R469" t="s">
        <v>5950</v>
      </c>
      <c r="S469" t="s">
        <v>3058</v>
      </c>
    </row>
    <row r="470" spans="1:19" x14ac:dyDescent="0.35">
      <c r="A470">
        <v>487102</v>
      </c>
      <c r="B470" t="s">
        <v>1206</v>
      </c>
      <c r="C470">
        <v>89</v>
      </c>
      <c r="D470">
        <v>25</v>
      </c>
      <c r="E470" s="68">
        <v>42667</v>
      </c>
      <c r="F470">
        <v>38</v>
      </c>
      <c r="G470">
        <v>45</v>
      </c>
      <c r="H470">
        <v>0</v>
      </c>
      <c r="I470">
        <v>1</v>
      </c>
      <c r="J470" t="s">
        <v>76</v>
      </c>
      <c r="K470">
        <v>182999</v>
      </c>
      <c r="N470" s="68">
        <v>72686</v>
      </c>
      <c r="O470" s="68">
        <v>72686</v>
      </c>
      <c r="P470" s="68">
        <v>72686</v>
      </c>
      <c r="Q470" s="68">
        <v>72686</v>
      </c>
      <c r="R470" t="s">
        <v>6275</v>
      </c>
      <c r="S470" t="s">
        <v>6276</v>
      </c>
    </row>
    <row r="471" spans="1:19" x14ac:dyDescent="0.35">
      <c r="A471">
        <v>487112</v>
      </c>
      <c r="B471" t="s">
        <v>1030</v>
      </c>
      <c r="C471">
        <v>89</v>
      </c>
      <c r="D471">
        <v>26</v>
      </c>
      <c r="E471" s="68">
        <v>42166</v>
      </c>
      <c r="F471">
        <v>3</v>
      </c>
      <c r="G471">
        <v>38</v>
      </c>
      <c r="H471">
        <v>0</v>
      </c>
      <c r="I471">
        <v>1</v>
      </c>
      <c r="J471" t="s">
        <v>76</v>
      </c>
      <c r="K471">
        <v>182999</v>
      </c>
      <c r="N471" s="68">
        <v>72686</v>
      </c>
      <c r="O471" s="68">
        <v>72686</v>
      </c>
      <c r="P471" s="68">
        <v>72686</v>
      </c>
      <c r="Q471" s="68">
        <v>72686</v>
      </c>
      <c r="R471" t="s">
        <v>6279</v>
      </c>
      <c r="S471" t="s">
        <v>6280</v>
      </c>
    </row>
    <row r="472" spans="1:19" x14ac:dyDescent="0.35">
      <c r="A472">
        <v>429274</v>
      </c>
      <c r="B472" t="s">
        <v>654</v>
      </c>
      <c r="C472">
        <v>88</v>
      </c>
      <c r="D472">
        <v>46</v>
      </c>
      <c r="E472" s="68">
        <v>42396</v>
      </c>
      <c r="F472">
        <v>29</v>
      </c>
      <c r="G472">
        <v>47</v>
      </c>
      <c r="H472">
        <v>0</v>
      </c>
      <c r="I472">
        <v>1</v>
      </c>
      <c r="J472" t="s">
        <v>449</v>
      </c>
      <c r="K472">
        <v>6812018</v>
      </c>
      <c r="N472" s="68">
        <v>72686</v>
      </c>
      <c r="O472" s="68">
        <v>72686</v>
      </c>
      <c r="P472" s="68">
        <v>72686</v>
      </c>
      <c r="Q472" s="68">
        <v>72686</v>
      </c>
      <c r="R472" t="s">
        <v>6170</v>
      </c>
      <c r="S472" t="s">
        <v>6801</v>
      </c>
    </row>
    <row r="473" spans="1:19" x14ac:dyDescent="0.35">
      <c r="A473">
        <v>70001</v>
      </c>
      <c r="B473" t="s">
        <v>1060</v>
      </c>
      <c r="C473">
        <v>87</v>
      </c>
      <c r="D473">
        <v>35</v>
      </c>
      <c r="E473" s="68">
        <v>42636</v>
      </c>
      <c r="F473">
        <v>3</v>
      </c>
      <c r="G473">
        <v>52</v>
      </c>
      <c r="H473">
        <v>0</v>
      </c>
      <c r="I473">
        <v>1</v>
      </c>
      <c r="J473" t="s">
        <v>1061</v>
      </c>
      <c r="K473">
        <v>5159518</v>
      </c>
      <c r="N473" s="68">
        <v>42636</v>
      </c>
      <c r="O473" s="68">
        <v>72686</v>
      </c>
      <c r="P473" s="68">
        <v>72686</v>
      </c>
      <c r="Q473" s="68">
        <v>72686</v>
      </c>
      <c r="R473" t="s">
        <v>5621</v>
      </c>
      <c r="S473" t="s">
        <v>3058</v>
      </c>
    </row>
    <row r="474" spans="1:19" x14ac:dyDescent="0.35">
      <c r="A474">
        <v>258235</v>
      </c>
      <c r="B474" t="s">
        <v>1057</v>
      </c>
      <c r="C474">
        <v>87</v>
      </c>
      <c r="D474">
        <v>25</v>
      </c>
      <c r="E474" s="68">
        <v>40868</v>
      </c>
      <c r="F474">
        <v>8</v>
      </c>
      <c r="G474">
        <v>31</v>
      </c>
      <c r="H474">
        <v>0</v>
      </c>
      <c r="I474">
        <v>1</v>
      </c>
      <c r="J474" t="s">
        <v>900</v>
      </c>
      <c r="K474">
        <v>5550795</v>
      </c>
      <c r="N474" s="68">
        <v>72686</v>
      </c>
      <c r="O474" s="68">
        <v>72686</v>
      </c>
      <c r="P474" s="68">
        <v>72686</v>
      </c>
      <c r="Q474" s="68">
        <v>72686</v>
      </c>
      <c r="R474" t="s">
        <v>5757</v>
      </c>
      <c r="S474" t="s">
        <v>3058</v>
      </c>
    </row>
    <row r="475" spans="1:19" x14ac:dyDescent="0.35">
      <c r="A475">
        <v>409328</v>
      </c>
      <c r="B475" t="s">
        <v>1058</v>
      </c>
      <c r="C475">
        <v>87</v>
      </c>
      <c r="D475">
        <v>26</v>
      </c>
      <c r="E475" s="68">
        <v>41266</v>
      </c>
      <c r="F475">
        <v>16</v>
      </c>
      <c r="G475">
        <v>31</v>
      </c>
      <c r="H475">
        <v>0</v>
      </c>
      <c r="I475">
        <v>1</v>
      </c>
      <c r="J475" t="s">
        <v>58</v>
      </c>
      <c r="K475">
        <v>66492</v>
      </c>
      <c r="N475" s="68">
        <v>72686</v>
      </c>
      <c r="O475" s="68">
        <v>72686</v>
      </c>
      <c r="P475" s="68">
        <v>72686</v>
      </c>
      <c r="Q475" s="68">
        <v>72686</v>
      </c>
      <c r="R475" t="s">
        <v>6127</v>
      </c>
      <c r="S475" t="s">
        <v>3058</v>
      </c>
    </row>
    <row r="476" spans="1:19" x14ac:dyDescent="0.35">
      <c r="A476">
        <v>330052</v>
      </c>
      <c r="B476" t="s">
        <v>1041</v>
      </c>
      <c r="C476">
        <v>85</v>
      </c>
      <c r="D476">
        <v>25</v>
      </c>
      <c r="E476" s="68">
        <v>41107</v>
      </c>
      <c r="F476">
        <v>1</v>
      </c>
      <c r="G476">
        <v>31</v>
      </c>
      <c r="H476">
        <v>0</v>
      </c>
      <c r="I476">
        <v>1</v>
      </c>
      <c r="J476" t="s">
        <v>1042</v>
      </c>
      <c r="K476">
        <v>2228084</v>
      </c>
      <c r="N476" s="68">
        <v>72686</v>
      </c>
      <c r="O476" s="68">
        <v>72686</v>
      </c>
      <c r="P476" s="68">
        <v>72686</v>
      </c>
      <c r="Q476" s="68">
        <v>72686</v>
      </c>
      <c r="R476" t="s">
        <v>5892</v>
      </c>
      <c r="S476" t="s">
        <v>5893</v>
      </c>
    </row>
    <row r="477" spans="1:19" x14ac:dyDescent="0.35">
      <c r="A477">
        <v>679462</v>
      </c>
      <c r="B477" t="s">
        <v>656</v>
      </c>
      <c r="C477">
        <v>85</v>
      </c>
      <c r="D477">
        <v>192</v>
      </c>
      <c r="E477" s="68">
        <v>42932</v>
      </c>
      <c r="F477">
        <v>3.3</v>
      </c>
      <c r="G477">
        <v>56</v>
      </c>
      <c r="H477">
        <v>0</v>
      </c>
      <c r="I477">
        <v>1</v>
      </c>
      <c r="J477" t="s">
        <v>260</v>
      </c>
      <c r="K477">
        <v>61348</v>
      </c>
      <c r="N477" s="68">
        <v>42646</v>
      </c>
      <c r="O477" s="68">
        <v>72686</v>
      </c>
      <c r="P477" s="68">
        <v>72686</v>
      </c>
      <c r="Q477" s="68">
        <v>72686</v>
      </c>
      <c r="R477" t="s">
        <v>6507</v>
      </c>
      <c r="S477" t="s">
        <v>6508</v>
      </c>
    </row>
    <row r="478" spans="1:19" x14ac:dyDescent="0.35">
      <c r="A478">
        <v>412100</v>
      </c>
      <c r="B478" t="s">
        <v>1039</v>
      </c>
      <c r="C478">
        <v>84</v>
      </c>
      <c r="D478">
        <v>27</v>
      </c>
      <c r="E478" s="68">
        <v>41260</v>
      </c>
      <c r="F478">
        <v>10</v>
      </c>
      <c r="G478">
        <v>30</v>
      </c>
      <c r="H478">
        <v>0</v>
      </c>
      <c r="I478">
        <v>1</v>
      </c>
      <c r="J478" t="s">
        <v>1040</v>
      </c>
      <c r="K478">
        <v>6721978</v>
      </c>
      <c r="N478" s="68">
        <v>72686</v>
      </c>
      <c r="O478" s="68">
        <v>72686</v>
      </c>
      <c r="P478" s="68">
        <v>72686</v>
      </c>
      <c r="Q478" s="68">
        <v>72686</v>
      </c>
      <c r="R478" t="s">
        <v>6136</v>
      </c>
      <c r="S478" t="s">
        <v>3058</v>
      </c>
    </row>
    <row r="479" spans="1:19" x14ac:dyDescent="0.35">
      <c r="A479">
        <v>415492</v>
      </c>
      <c r="B479" t="s">
        <v>1068</v>
      </c>
      <c r="C479">
        <v>84</v>
      </c>
      <c r="D479">
        <v>21</v>
      </c>
      <c r="E479" s="68">
        <v>41421</v>
      </c>
      <c r="F479">
        <v>17</v>
      </c>
      <c r="G479">
        <v>19</v>
      </c>
      <c r="H479">
        <v>0</v>
      </c>
      <c r="I479">
        <v>1</v>
      </c>
      <c r="J479" t="s">
        <v>1069</v>
      </c>
      <c r="K479">
        <v>6779986</v>
      </c>
      <c r="N479" s="68">
        <v>72686</v>
      </c>
      <c r="O479" s="68">
        <v>72686</v>
      </c>
      <c r="P479" s="68">
        <v>72686</v>
      </c>
      <c r="Q479" s="68">
        <v>72686</v>
      </c>
      <c r="R479" t="s">
        <v>6146</v>
      </c>
      <c r="S479" t="s">
        <v>3058</v>
      </c>
    </row>
    <row r="480" spans="1:19" x14ac:dyDescent="0.35">
      <c r="A480">
        <v>553652</v>
      </c>
      <c r="B480" t="s">
        <v>1072</v>
      </c>
      <c r="C480">
        <v>84</v>
      </c>
      <c r="D480">
        <v>33</v>
      </c>
      <c r="E480" s="68">
        <v>42596</v>
      </c>
      <c r="F480">
        <v>7</v>
      </c>
      <c r="G480">
        <v>31</v>
      </c>
      <c r="H480">
        <v>0</v>
      </c>
      <c r="I480">
        <v>1</v>
      </c>
      <c r="J480" t="s">
        <v>1073</v>
      </c>
      <c r="K480">
        <v>11214646</v>
      </c>
      <c r="N480" s="68">
        <v>72686</v>
      </c>
      <c r="O480" s="68">
        <v>72686</v>
      </c>
      <c r="P480" s="68">
        <v>72686</v>
      </c>
      <c r="Q480" s="68">
        <v>72686</v>
      </c>
      <c r="R480" t="s">
        <v>6370</v>
      </c>
      <c r="S480" t="s">
        <v>3058</v>
      </c>
    </row>
    <row r="481" spans="1:19" x14ac:dyDescent="0.35">
      <c r="A481">
        <v>244879</v>
      </c>
      <c r="B481" t="s">
        <v>2137</v>
      </c>
      <c r="C481">
        <v>82</v>
      </c>
      <c r="D481">
        <v>29</v>
      </c>
      <c r="E481" s="68">
        <v>41575</v>
      </c>
      <c r="F481">
        <v>3</v>
      </c>
      <c r="G481">
        <v>31</v>
      </c>
      <c r="H481">
        <v>0</v>
      </c>
      <c r="I481">
        <v>1</v>
      </c>
      <c r="J481" t="s">
        <v>2138</v>
      </c>
      <c r="K481">
        <v>876036</v>
      </c>
      <c r="N481" s="68">
        <v>72686</v>
      </c>
      <c r="O481" s="68">
        <v>72686</v>
      </c>
      <c r="P481" s="68">
        <v>72686</v>
      </c>
      <c r="Q481" s="68">
        <v>72686</v>
      </c>
      <c r="R481" t="s">
        <v>5745</v>
      </c>
      <c r="S481" t="s">
        <v>3058</v>
      </c>
    </row>
    <row r="482" spans="1:19" x14ac:dyDescent="0.35">
      <c r="A482">
        <v>638842</v>
      </c>
      <c r="B482" t="s">
        <v>658</v>
      </c>
      <c r="C482">
        <v>81</v>
      </c>
      <c r="D482">
        <v>49</v>
      </c>
      <c r="E482" s="68">
        <v>42869</v>
      </c>
      <c r="F482">
        <v>31</v>
      </c>
      <c r="G482">
        <v>53</v>
      </c>
      <c r="H482">
        <v>0</v>
      </c>
      <c r="I482">
        <v>1</v>
      </c>
      <c r="J482" t="s">
        <v>451</v>
      </c>
      <c r="K482">
        <v>1908040</v>
      </c>
      <c r="N482" s="68">
        <v>42868</v>
      </c>
      <c r="O482" s="68">
        <v>72686</v>
      </c>
      <c r="P482" s="68">
        <v>72686</v>
      </c>
      <c r="Q482" s="68">
        <v>72686</v>
      </c>
      <c r="R482" t="s">
        <v>6462</v>
      </c>
      <c r="S482" t="s">
        <v>6463</v>
      </c>
    </row>
    <row r="483" spans="1:19" x14ac:dyDescent="0.35">
      <c r="A483">
        <v>5467</v>
      </c>
      <c r="B483" t="s">
        <v>1051</v>
      </c>
      <c r="C483">
        <v>80</v>
      </c>
      <c r="D483">
        <v>21</v>
      </c>
      <c r="E483" s="68">
        <v>40193</v>
      </c>
      <c r="F483">
        <v>1.5</v>
      </c>
      <c r="G483">
        <v>31</v>
      </c>
      <c r="H483">
        <v>0</v>
      </c>
      <c r="I483">
        <v>1</v>
      </c>
      <c r="J483" t="s">
        <v>888</v>
      </c>
      <c r="K483">
        <v>9337</v>
      </c>
      <c r="N483" s="68">
        <v>72686</v>
      </c>
      <c r="O483" s="68">
        <v>72686</v>
      </c>
      <c r="P483" s="68">
        <v>72686</v>
      </c>
      <c r="Q483" s="68">
        <v>72686</v>
      </c>
      <c r="R483" t="s">
        <v>5330</v>
      </c>
      <c r="S483" t="s">
        <v>5331</v>
      </c>
    </row>
    <row r="484" spans="1:19" x14ac:dyDescent="0.35">
      <c r="A484">
        <v>6501</v>
      </c>
      <c r="B484" t="s">
        <v>657</v>
      </c>
      <c r="C484">
        <v>80</v>
      </c>
      <c r="D484">
        <v>52</v>
      </c>
      <c r="E484" s="68">
        <v>42740</v>
      </c>
      <c r="F484">
        <v>31</v>
      </c>
      <c r="G484">
        <v>51</v>
      </c>
      <c r="H484">
        <v>0</v>
      </c>
      <c r="I484">
        <v>1</v>
      </c>
      <c r="J484" t="s">
        <v>450</v>
      </c>
      <c r="K484">
        <v>784513</v>
      </c>
      <c r="N484" s="68">
        <v>72686</v>
      </c>
      <c r="O484" s="68">
        <v>72686</v>
      </c>
      <c r="P484" s="68">
        <v>72686</v>
      </c>
      <c r="Q484" s="68">
        <v>72686</v>
      </c>
      <c r="R484" t="s">
        <v>5379</v>
      </c>
      <c r="S484" t="s">
        <v>5380</v>
      </c>
    </row>
    <row r="485" spans="1:19" x14ac:dyDescent="0.35">
      <c r="A485">
        <v>499806</v>
      </c>
      <c r="B485" t="s">
        <v>1262</v>
      </c>
      <c r="C485">
        <v>80</v>
      </c>
      <c r="D485">
        <v>0</v>
      </c>
      <c r="E485" s="68">
        <v>43604</v>
      </c>
      <c r="F485">
        <v>1</v>
      </c>
      <c r="G485">
        <v>60</v>
      </c>
      <c r="H485">
        <v>0</v>
      </c>
      <c r="I485">
        <v>1</v>
      </c>
      <c r="J485" t="s">
        <v>2246</v>
      </c>
      <c r="K485">
        <v>10710230</v>
      </c>
      <c r="N485" s="68">
        <v>42627</v>
      </c>
      <c r="O485" s="68">
        <v>43477</v>
      </c>
      <c r="P485" s="68">
        <v>72686</v>
      </c>
      <c r="Q485" s="68">
        <v>72686</v>
      </c>
      <c r="R485" t="s">
        <v>6315</v>
      </c>
      <c r="S485" t="s">
        <v>3058</v>
      </c>
    </row>
    <row r="486" spans="1:19" x14ac:dyDescent="0.35">
      <c r="A486">
        <v>589130</v>
      </c>
      <c r="B486" t="s">
        <v>664</v>
      </c>
      <c r="C486">
        <v>80</v>
      </c>
      <c r="D486">
        <v>54</v>
      </c>
      <c r="E486" s="68">
        <v>42882</v>
      </c>
      <c r="F486">
        <v>6</v>
      </c>
      <c r="G486">
        <v>56</v>
      </c>
      <c r="H486">
        <v>0</v>
      </c>
      <c r="I486">
        <v>1</v>
      </c>
      <c r="J486" t="s">
        <v>452</v>
      </c>
      <c r="K486">
        <v>4998409</v>
      </c>
      <c r="N486" s="68">
        <v>42493</v>
      </c>
      <c r="O486" s="68">
        <v>72686</v>
      </c>
      <c r="P486" s="68">
        <v>72686</v>
      </c>
      <c r="Q486" s="68">
        <v>72686</v>
      </c>
      <c r="R486" t="s">
        <v>6407</v>
      </c>
      <c r="S486" t="s">
        <v>6408</v>
      </c>
    </row>
    <row r="487" spans="1:19" x14ac:dyDescent="0.35">
      <c r="A487">
        <v>304954</v>
      </c>
      <c r="B487" t="s">
        <v>1293</v>
      </c>
      <c r="C487">
        <v>78</v>
      </c>
      <c r="D487">
        <v>24</v>
      </c>
      <c r="E487" s="68">
        <v>43604</v>
      </c>
      <c r="F487">
        <v>1.5</v>
      </c>
      <c r="G487">
        <v>60</v>
      </c>
      <c r="H487">
        <v>0</v>
      </c>
      <c r="I487">
        <v>1</v>
      </c>
      <c r="J487" t="s">
        <v>1207</v>
      </c>
      <c r="K487">
        <v>5700246</v>
      </c>
      <c r="N487" s="68">
        <v>43463</v>
      </c>
      <c r="O487" s="68">
        <v>43463</v>
      </c>
      <c r="P487" s="68">
        <v>72686</v>
      </c>
      <c r="Q487" s="68">
        <v>72686</v>
      </c>
      <c r="R487" t="s">
        <v>5819</v>
      </c>
      <c r="S487" t="s">
        <v>6780</v>
      </c>
    </row>
    <row r="488" spans="1:19" x14ac:dyDescent="0.35">
      <c r="A488">
        <v>4972</v>
      </c>
      <c r="B488" t="s">
        <v>1031</v>
      </c>
      <c r="C488">
        <v>77</v>
      </c>
      <c r="D488">
        <v>24</v>
      </c>
      <c r="E488" s="68">
        <v>40742</v>
      </c>
      <c r="F488">
        <v>2</v>
      </c>
      <c r="G488">
        <v>21</v>
      </c>
      <c r="H488">
        <v>0</v>
      </c>
      <c r="I488">
        <v>1</v>
      </c>
      <c r="J488" t="s">
        <v>1032</v>
      </c>
      <c r="K488">
        <v>147370</v>
      </c>
      <c r="N488" s="68">
        <v>72686</v>
      </c>
      <c r="O488" s="68">
        <v>72686</v>
      </c>
      <c r="P488" s="68">
        <v>72686</v>
      </c>
      <c r="Q488" s="68">
        <v>72686</v>
      </c>
      <c r="R488" t="s">
        <v>5308</v>
      </c>
      <c r="S488" t="s">
        <v>5309</v>
      </c>
    </row>
    <row r="489" spans="1:19" x14ac:dyDescent="0.35">
      <c r="A489">
        <v>413398</v>
      </c>
      <c r="B489" t="s">
        <v>1035</v>
      </c>
      <c r="C489">
        <v>77</v>
      </c>
      <c r="D489">
        <v>31</v>
      </c>
      <c r="E489" s="68">
        <v>43327</v>
      </c>
      <c r="F489">
        <v>38</v>
      </c>
      <c r="G489">
        <v>52</v>
      </c>
      <c r="H489">
        <v>0</v>
      </c>
      <c r="I489">
        <v>1</v>
      </c>
      <c r="J489" t="s">
        <v>1036</v>
      </c>
      <c r="K489">
        <v>6543692</v>
      </c>
      <c r="N489" s="68">
        <v>43327</v>
      </c>
      <c r="O489" s="68">
        <v>72686</v>
      </c>
      <c r="P489" s="68">
        <v>72686</v>
      </c>
      <c r="Q489" s="68">
        <v>72686</v>
      </c>
      <c r="R489" t="s">
        <v>6139</v>
      </c>
      <c r="S489" t="s">
        <v>3058</v>
      </c>
    </row>
    <row r="490" spans="1:19" x14ac:dyDescent="0.35">
      <c r="A490">
        <v>584784</v>
      </c>
      <c r="B490" t="s">
        <v>1322</v>
      </c>
      <c r="C490">
        <v>77</v>
      </c>
      <c r="D490">
        <v>26</v>
      </c>
      <c r="E490" s="68">
        <v>42107</v>
      </c>
      <c r="F490">
        <v>1</v>
      </c>
      <c r="G490">
        <v>42</v>
      </c>
      <c r="H490">
        <v>0</v>
      </c>
      <c r="I490">
        <v>1</v>
      </c>
      <c r="J490" t="s">
        <v>2246</v>
      </c>
      <c r="K490">
        <v>10710230</v>
      </c>
      <c r="N490" s="68">
        <v>72686</v>
      </c>
      <c r="O490" s="68">
        <v>72686</v>
      </c>
      <c r="P490" s="68">
        <v>72686</v>
      </c>
      <c r="Q490" s="68">
        <v>72686</v>
      </c>
      <c r="R490" t="s">
        <v>6400</v>
      </c>
      <c r="S490" t="s">
        <v>3058</v>
      </c>
    </row>
    <row r="491" spans="1:19" x14ac:dyDescent="0.35">
      <c r="A491">
        <v>812455</v>
      </c>
      <c r="B491" t="s">
        <v>672</v>
      </c>
      <c r="C491">
        <v>76</v>
      </c>
      <c r="D491">
        <v>71</v>
      </c>
      <c r="E491" s="68">
        <v>43273</v>
      </c>
      <c r="F491">
        <v>45.7</v>
      </c>
      <c r="G491">
        <v>63</v>
      </c>
      <c r="H491">
        <v>0</v>
      </c>
      <c r="I491">
        <v>1</v>
      </c>
      <c r="J491" t="s">
        <v>348</v>
      </c>
      <c r="K491">
        <v>12930321</v>
      </c>
      <c r="N491" s="68">
        <v>42948</v>
      </c>
      <c r="O491" s="68">
        <v>42948</v>
      </c>
      <c r="P491" s="68">
        <v>42948</v>
      </c>
      <c r="Q491" s="68">
        <v>72686</v>
      </c>
      <c r="R491" t="s">
        <v>6621</v>
      </c>
      <c r="S491" t="s">
        <v>6622</v>
      </c>
    </row>
    <row r="492" spans="1:19" x14ac:dyDescent="0.35">
      <c r="A492">
        <v>2030</v>
      </c>
      <c r="B492" t="s">
        <v>1066</v>
      </c>
      <c r="C492">
        <v>74</v>
      </c>
      <c r="D492">
        <v>23</v>
      </c>
      <c r="E492" s="68">
        <v>39146</v>
      </c>
      <c r="F492">
        <v>1.5</v>
      </c>
      <c r="G492">
        <v>16</v>
      </c>
      <c r="H492">
        <v>0</v>
      </c>
      <c r="I492">
        <v>1</v>
      </c>
      <c r="J492" t="s">
        <v>1067</v>
      </c>
      <c r="K492">
        <v>9706</v>
      </c>
      <c r="N492" s="68">
        <v>72686</v>
      </c>
      <c r="O492" s="68">
        <v>72686</v>
      </c>
      <c r="P492" s="68">
        <v>72686</v>
      </c>
      <c r="Q492" s="68">
        <v>72686</v>
      </c>
      <c r="R492" t="s">
        <v>5087</v>
      </c>
      <c r="S492" t="s">
        <v>3058</v>
      </c>
    </row>
    <row r="493" spans="1:19" x14ac:dyDescent="0.35">
      <c r="A493">
        <v>5286</v>
      </c>
      <c r="B493" t="s">
        <v>1063</v>
      </c>
      <c r="C493">
        <v>74</v>
      </c>
      <c r="D493">
        <v>36</v>
      </c>
      <c r="E493" s="68">
        <v>40718</v>
      </c>
      <c r="F493">
        <v>1.5</v>
      </c>
      <c r="G493">
        <v>58</v>
      </c>
      <c r="H493">
        <v>0</v>
      </c>
      <c r="I493">
        <v>1</v>
      </c>
      <c r="J493" t="s">
        <v>422</v>
      </c>
      <c r="K493">
        <v>177630</v>
      </c>
      <c r="N493" s="68">
        <v>39526</v>
      </c>
      <c r="O493" s="68">
        <v>72686</v>
      </c>
      <c r="P493" s="68">
        <v>72686</v>
      </c>
      <c r="Q493" s="68">
        <v>72686</v>
      </c>
      <c r="R493" t="s">
        <v>5321</v>
      </c>
      <c r="S493" t="s">
        <v>3058</v>
      </c>
    </row>
    <row r="494" spans="1:19" x14ac:dyDescent="0.35">
      <c r="A494">
        <v>321749</v>
      </c>
      <c r="B494" t="s">
        <v>1046</v>
      </c>
      <c r="C494">
        <v>74</v>
      </c>
      <c r="D494">
        <v>32</v>
      </c>
      <c r="E494" s="68">
        <v>40882</v>
      </c>
      <c r="F494">
        <v>3</v>
      </c>
      <c r="G494">
        <v>8</v>
      </c>
      <c r="H494">
        <v>0</v>
      </c>
      <c r="I494">
        <v>1</v>
      </c>
      <c r="J494" t="s">
        <v>2246</v>
      </c>
      <c r="K494">
        <v>3422902</v>
      </c>
      <c r="N494" s="68">
        <v>72686</v>
      </c>
      <c r="O494" s="68">
        <v>72686</v>
      </c>
      <c r="P494" s="68">
        <v>72686</v>
      </c>
      <c r="Q494" s="68">
        <v>72686</v>
      </c>
      <c r="R494" t="s">
        <v>5863</v>
      </c>
      <c r="S494" t="s">
        <v>3058</v>
      </c>
    </row>
    <row r="495" spans="1:19" x14ac:dyDescent="0.35">
      <c r="A495">
        <v>722479</v>
      </c>
      <c r="B495" t="s">
        <v>662</v>
      </c>
      <c r="C495">
        <v>74</v>
      </c>
      <c r="D495">
        <v>116</v>
      </c>
      <c r="E495" s="68">
        <v>42716</v>
      </c>
      <c r="F495">
        <v>17</v>
      </c>
      <c r="G495">
        <v>52</v>
      </c>
      <c r="H495">
        <v>0</v>
      </c>
      <c r="I495">
        <v>1</v>
      </c>
      <c r="J495" t="s">
        <v>341</v>
      </c>
      <c r="K495">
        <v>5512135</v>
      </c>
      <c r="N495" s="68">
        <v>42703</v>
      </c>
      <c r="O495" s="68">
        <v>72686</v>
      </c>
      <c r="P495" s="68">
        <v>72686</v>
      </c>
      <c r="Q495" s="68">
        <v>72686</v>
      </c>
      <c r="R495" t="s">
        <v>6569</v>
      </c>
      <c r="S495" t="s">
        <v>6570</v>
      </c>
    </row>
    <row r="496" spans="1:19" x14ac:dyDescent="0.35">
      <c r="A496">
        <v>852623</v>
      </c>
      <c r="B496" t="s">
        <v>675</v>
      </c>
      <c r="C496">
        <v>72</v>
      </c>
      <c r="D496">
        <v>47</v>
      </c>
      <c r="E496" s="68">
        <v>43663</v>
      </c>
      <c r="F496">
        <v>68</v>
      </c>
      <c r="G496">
        <v>100</v>
      </c>
      <c r="H496">
        <v>1</v>
      </c>
      <c r="I496">
        <v>1</v>
      </c>
      <c r="J496" t="s">
        <v>30</v>
      </c>
      <c r="K496">
        <v>5389259</v>
      </c>
      <c r="N496" s="68">
        <v>42987</v>
      </c>
      <c r="O496" s="68">
        <v>43079</v>
      </c>
      <c r="P496" s="68">
        <v>43555</v>
      </c>
      <c r="Q496" s="68">
        <v>43555</v>
      </c>
      <c r="R496" t="s">
        <v>6636</v>
      </c>
      <c r="S496" t="s">
        <v>6637</v>
      </c>
    </row>
    <row r="497" spans="1:19" x14ac:dyDescent="0.35">
      <c r="A497">
        <v>78238</v>
      </c>
      <c r="B497" t="s">
        <v>624</v>
      </c>
      <c r="C497">
        <v>71</v>
      </c>
      <c r="D497">
        <v>43</v>
      </c>
      <c r="E497" s="68">
        <v>40708</v>
      </c>
      <c r="F497">
        <v>3.1</v>
      </c>
      <c r="G497">
        <v>3.1</v>
      </c>
      <c r="H497">
        <v>0</v>
      </c>
      <c r="I497">
        <v>1</v>
      </c>
      <c r="J497" t="s">
        <v>445</v>
      </c>
      <c r="K497">
        <v>5183548</v>
      </c>
      <c r="N497" s="68">
        <v>72686</v>
      </c>
      <c r="O497" s="68">
        <v>72686</v>
      </c>
      <c r="P497" s="68">
        <v>72686</v>
      </c>
      <c r="Q497" s="68">
        <v>72686</v>
      </c>
      <c r="R497" t="s">
        <v>5633</v>
      </c>
      <c r="S497" t="s">
        <v>5634</v>
      </c>
    </row>
    <row r="498" spans="1:19" x14ac:dyDescent="0.35">
      <c r="A498">
        <v>3746</v>
      </c>
      <c r="B498" t="s">
        <v>1076</v>
      </c>
      <c r="C498">
        <v>70</v>
      </c>
      <c r="D498">
        <v>29</v>
      </c>
      <c r="E498" s="68">
        <v>40772</v>
      </c>
      <c r="F498">
        <v>1.5</v>
      </c>
      <c r="G498">
        <v>9</v>
      </c>
      <c r="H498">
        <v>0</v>
      </c>
      <c r="I498">
        <v>1</v>
      </c>
      <c r="J498" t="s">
        <v>951</v>
      </c>
      <c r="K498">
        <v>8706</v>
      </c>
      <c r="N498" s="68">
        <v>72686</v>
      </c>
      <c r="O498" s="68">
        <v>72686</v>
      </c>
      <c r="P498" s="68">
        <v>72686</v>
      </c>
      <c r="Q498" s="68">
        <v>72686</v>
      </c>
      <c r="R498" t="s">
        <v>5208</v>
      </c>
      <c r="S498" t="s">
        <v>3058</v>
      </c>
    </row>
    <row r="499" spans="1:19" x14ac:dyDescent="0.35">
      <c r="A499">
        <v>351368</v>
      </c>
      <c r="B499" t="s">
        <v>1085</v>
      </c>
      <c r="C499">
        <v>70</v>
      </c>
      <c r="D499">
        <v>28</v>
      </c>
      <c r="E499" s="68">
        <v>40894</v>
      </c>
      <c r="F499">
        <v>3</v>
      </c>
      <c r="G499">
        <v>31</v>
      </c>
      <c r="H499">
        <v>0</v>
      </c>
      <c r="I499">
        <v>1</v>
      </c>
      <c r="J499" t="s">
        <v>1086</v>
      </c>
      <c r="K499">
        <v>5784017</v>
      </c>
      <c r="N499" s="68">
        <v>72686</v>
      </c>
      <c r="O499" s="68">
        <v>72686</v>
      </c>
      <c r="P499" s="68">
        <v>72686</v>
      </c>
      <c r="Q499" s="68">
        <v>72686</v>
      </c>
      <c r="R499" t="s">
        <v>5951</v>
      </c>
      <c r="S499" t="s">
        <v>3058</v>
      </c>
    </row>
    <row r="500" spans="1:19" x14ac:dyDescent="0.35">
      <c r="A500">
        <v>81</v>
      </c>
      <c r="B500" t="s">
        <v>663</v>
      </c>
      <c r="C500">
        <v>69</v>
      </c>
      <c r="D500">
        <v>81</v>
      </c>
      <c r="E500" s="68">
        <v>40208</v>
      </c>
      <c r="F500">
        <v>0.3</v>
      </c>
      <c r="G500">
        <v>20</v>
      </c>
      <c r="H500">
        <v>0</v>
      </c>
      <c r="I500">
        <v>1</v>
      </c>
      <c r="J500" t="s">
        <v>342</v>
      </c>
      <c r="K500">
        <v>59</v>
      </c>
      <c r="N500" s="68">
        <v>72686</v>
      </c>
      <c r="O500" s="68">
        <v>72686</v>
      </c>
      <c r="P500" s="68">
        <v>72686</v>
      </c>
      <c r="Q500" s="68">
        <v>72686</v>
      </c>
      <c r="R500" t="s">
        <v>4926</v>
      </c>
      <c r="S500" t="s">
        <v>3058</v>
      </c>
    </row>
    <row r="501" spans="1:19" x14ac:dyDescent="0.35">
      <c r="A501">
        <v>9848</v>
      </c>
      <c r="B501" t="s">
        <v>1053</v>
      </c>
      <c r="C501">
        <v>69</v>
      </c>
      <c r="D501">
        <v>23</v>
      </c>
      <c r="E501" s="68">
        <v>40358</v>
      </c>
      <c r="F501">
        <v>2</v>
      </c>
      <c r="G501">
        <v>5</v>
      </c>
      <c r="H501">
        <v>0</v>
      </c>
      <c r="I501">
        <v>1</v>
      </c>
      <c r="J501" t="s">
        <v>1054</v>
      </c>
      <c r="K501">
        <v>3454948</v>
      </c>
      <c r="N501" s="68">
        <v>72686</v>
      </c>
      <c r="O501" s="68">
        <v>72686</v>
      </c>
      <c r="P501" s="68">
        <v>72686</v>
      </c>
      <c r="Q501" s="68">
        <v>72686</v>
      </c>
      <c r="R501" t="s">
        <v>5454</v>
      </c>
      <c r="S501" t="s">
        <v>3058</v>
      </c>
    </row>
    <row r="502" spans="1:19" x14ac:dyDescent="0.35">
      <c r="A502">
        <v>362377</v>
      </c>
      <c r="B502" t="s">
        <v>1078</v>
      </c>
      <c r="C502">
        <v>69</v>
      </c>
      <c r="D502">
        <v>26</v>
      </c>
      <c r="E502" s="68">
        <v>40957</v>
      </c>
      <c r="F502">
        <v>6</v>
      </c>
      <c r="G502">
        <v>24</v>
      </c>
      <c r="H502">
        <v>0</v>
      </c>
      <c r="I502">
        <v>1</v>
      </c>
      <c r="J502" t="s">
        <v>102</v>
      </c>
      <c r="K502">
        <v>5913899</v>
      </c>
      <c r="N502" s="68">
        <v>72686</v>
      </c>
      <c r="O502" s="68">
        <v>72686</v>
      </c>
      <c r="P502" s="68">
        <v>72686</v>
      </c>
      <c r="Q502" s="68">
        <v>72686</v>
      </c>
      <c r="R502" t="s">
        <v>5980</v>
      </c>
      <c r="S502" t="s">
        <v>3058</v>
      </c>
    </row>
    <row r="503" spans="1:19" x14ac:dyDescent="0.35">
      <c r="A503">
        <v>467893</v>
      </c>
      <c r="B503" t="s">
        <v>1083</v>
      </c>
      <c r="C503">
        <v>69</v>
      </c>
      <c r="D503">
        <v>28</v>
      </c>
      <c r="E503" s="68">
        <v>41855</v>
      </c>
      <c r="F503">
        <v>5</v>
      </c>
      <c r="G503">
        <v>34</v>
      </c>
      <c r="H503">
        <v>0</v>
      </c>
      <c r="I503">
        <v>1</v>
      </c>
      <c r="J503" t="s">
        <v>1084</v>
      </c>
      <c r="K503">
        <v>10327347</v>
      </c>
      <c r="N503" s="68">
        <v>72686</v>
      </c>
      <c r="O503" s="68">
        <v>72686</v>
      </c>
      <c r="P503" s="68">
        <v>72686</v>
      </c>
      <c r="Q503" s="68">
        <v>72686</v>
      </c>
      <c r="R503" t="s">
        <v>6235</v>
      </c>
      <c r="S503" t="s">
        <v>6236</v>
      </c>
    </row>
    <row r="504" spans="1:19" x14ac:dyDescent="0.35">
      <c r="A504">
        <v>344943</v>
      </c>
      <c r="B504" t="s">
        <v>1096</v>
      </c>
      <c r="C504">
        <v>68</v>
      </c>
      <c r="D504">
        <v>26</v>
      </c>
      <c r="E504" s="68">
        <v>40896</v>
      </c>
      <c r="F504">
        <v>8</v>
      </c>
      <c r="G504">
        <v>27</v>
      </c>
      <c r="H504">
        <v>0</v>
      </c>
      <c r="I504">
        <v>1</v>
      </c>
      <c r="J504" t="s">
        <v>1097</v>
      </c>
      <c r="K504">
        <v>5489124</v>
      </c>
      <c r="N504" s="68">
        <v>72686</v>
      </c>
      <c r="O504" s="68">
        <v>72686</v>
      </c>
      <c r="P504" s="68">
        <v>72686</v>
      </c>
      <c r="Q504" s="68">
        <v>72686</v>
      </c>
      <c r="R504" t="s">
        <v>5938</v>
      </c>
      <c r="S504" t="s">
        <v>3058</v>
      </c>
    </row>
    <row r="505" spans="1:19" x14ac:dyDescent="0.35">
      <c r="A505">
        <v>413682</v>
      </c>
      <c r="B505" t="s">
        <v>1109</v>
      </c>
      <c r="C505">
        <v>68</v>
      </c>
      <c r="D505">
        <v>42</v>
      </c>
      <c r="E505" s="68">
        <v>42849</v>
      </c>
      <c r="F505">
        <v>7</v>
      </c>
      <c r="G505">
        <v>55</v>
      </c>
      <c r="H505">
        <v>0</v>
      </c>
      <c r="I505">
        <v>1</v>
      </c>
      <c r="J505" t="s">
        <v>351</v>
      </c>
      <c r="K505">
        <v>397803</v>
      </c>
      <c r="N505" s="68">
        <v>42848</v>
      </c>
      <c r="O505" s="68">
        <v>72686</v>
      </c>
      <c r="P505" s="68">
        <v>72686</v>
      </c>
      <c r="Q505" s="68">
        <v>72686</v>
      </c>
      <c r="R505" t="s">
        <v>6141</v>
      </c>
      <c r="S505" t="s">
        <v>6142</v>
      </c>
    </row>
    <row r="506" spans="1:19" x14ac:dyDescent="0.35">
      <c r="A506">
        <v>546430</v>
      </c>
      <c r="B506" t="s">
        <v>1093</v>
      </c>
      <c r="C506">
        <v>67</v>
      </c>
      <c r="D506">
        <v>30</v>
      </c>
      <c r="E506" s="68">
        <v>43467</v>
      </c>
      <c r="F506">
        <v>58</v>
      </c>
      <c r="G506">
        <v>64</v>
      </c>
      <c r="H506">
        <v>0</v>
      </c>
      <c r="I506">
        <v>1</v>
      </c>
      <c r="J506" t="s">
        <v>2246</v>
      </c>
      <c r="K506">
        <v>11152920</v>
      </c>
      <c r="N506" s="68">
        <v>43061</v>
      </c>
      <c r="O506" s="68">
        <v>43452</v>
      </c>
      <c r="P506" s="68">
        <v>43452</v>
      </c>
      <c r="Q506" s="68">
        <v>72686</v>
      </c>
      <c r="R506" t="s">
        <v>6362</v>
      </c>
      <c r="S506" t="s">
        <v>6804</v>
      </c>
    </row>
    <row r="507" spans="1:19" x14ac:dyDescent="0.35">
      <c r="A507">
        <v>693775</v>
      </c>
      <c r="B507" t="s">
        <v>2206</v>
      </c>
      <c r="C507">
        <v>67</v>
      </c>
      <c r="D507">
        <v>26</v>
      </c>
      <c r="E507" s="68">
        <v>42455</v>
      </c>
      <c r="F507">
        <v>3</v>
      </c>
      <c r="G507">
        <v>49</v>
      </c>
      <c r="H507">
        <v>0</v>
      </c>
      <c r="I507">
        <v>1</v>
      </c>
      <c r="J507" t="s">
        <v>2207</v>
      </c>
      <c r="K507">
        <v>5406127</v>
      </c>
      <c r="N507" s="68">
        <v>72686</v>
      </c>
      <c r="O507" s="68">
        <v>72686</v>
      </c>
      <c r="P507" s="68">
        <v>72686</v>
      </c>
      <c r="Q507" s="68">
        <v>72686</v>
      </c>
      <c r="R507" t="s">
        <v>6530</v>
      </c>
      <c r="S507" t="s">
        <v>6531</v>
      </c>
    </row>
    <row r="508" spans="1:19" x14ac:dyDescent="0.35">
      <c r="A508">
        <v>4762</v>
      </c>
      <c r="B508" t="s">
        <v>677</v>
      </c>
      <c r="C508">
        <v>66</v>
      </c>
      <c r="D508">
        <v>52</v>
      </c>
      <c r="E508" s="68">
        <v>40809</v>
      </c>
      <c r="F508">
        <v>6</v>
      </c>
      <c r="G508">
        <v>24</v>
      </c>
      <c r="H508">
        <v>0</v>
      </c>
      <c r="I508">
        <v>1</v>
      </c>
      <c r="J508" t="s">
        <v>453</v>
      </c>
      <c r="K508">
        <v>7775</v>
      </c>
      <c r="N508" s="68">
        <v>72686</v>
      </c>
      <c r="O508" s="68">
        <v>72686</v>
      </c>
      <c r="P508" s="68">
        <v>72686</v>
      </c>
      <c r="Q508" s="68">
        <v>72686</v>
      </c>
      <c r="R508" t="s">
        <v>5287</v>
      </c>
      <c r="S508" t="s">
        <v>5288</v>
      </c>
    </row>
    <row r="509" spans="1:19" x14ac:dyDescent="0.35">
      <c r="A509">
        <v>883</v>
      </c>
      <c r="B509" t="s">
        <v>670</v>
      </c>
      <c r="C509">
        <v>65</v>
      </c>
      <c r="D509">
        <v>145</v>
      </c>
      <c r="E509" s="68">
        <v>41982</v>
      </c>
      <c r="F509">
        <v>10</v>
      </c>
      <c r="G509">
        <v>36</v>
      </c>
      <c r="H509">
        <v>0</v>
      </c>
      <c r="I509">
        <v>1</v>
      </c>
      <c r="J509" t="s">
        <v>346</v>
      </c>
      <c r="K509">
        <v>3102</v>
      </c>
      <c r="N509" s="68">
        <v>72686</v>
      </c>
      <c r="O509" s="68">
        <v>72686</v>
      </c>
      <c r="P509" s="68">
        <v>72686</v>
      </c>
      <c r="Q509" s="68">
        <v>72686</v>
      </c>
      <c r="R509" t="s">
        <v>5019</v>
      </c>
      <c r="S509" t="s">
        <v>5020</v>
      </c>
    </row>
    <row r="510" spans="1:19" x14ac:dyDescent="0.35">
      <c r="A510">
        <v>279909</v>
      </c>
      <c r="B510" t="s">
        <v>1106</v>
      </c>
      <c r="C510">
        <v>65</v>
      </c>
      <c r="D510">
        <v>22</v>
      </c>
      <c r="E510" s="68">
        <v>40820</v>
      </c>
      <c r="F510">
        <v>3.1</v>
      </c>
      <c r="G510">
        <v>31</v>
      </c>
      <c r="H510">
        <v>0</v>
      </c>
      <c r="I510">
        <v>1</v>
      </c>
      <c r="J510" t="s">
        <v>1107</v>
      </c>
      <c r="K510">
        <v>3676260</v>
      </c>
      <c r="N510" s="68">
        <v>72686</v>
      </c>
      <c r="O510" s="68">
        <v>72686</v>
      </c>
      <c r="P510" s="68">
        <v>72686</v>
      </c>
      <c r="Q510" s="68">
        <v>72686</v>
      </c>
      <c r="R510" t="s">
        <v>5789</v>
      </c>
      <c r="S510" t="s">
        <v>3058</v>
      </c>
    </row>
    <row r="511" spans="1:19" x14ac:dyDescent="0.35">
      <c r="A511">
        <v>430090</v>
      </c>
      <c r="B511" t="s">
        <v>667</v>
      </c>
      <c r="C511">
        <v>65</v>
      </c>
      <c r="D511">
        <v>66</v>
      </c>
      <c r="E511" s="68">
        <v>42893</v>
      </c>
      <c r="F511">
        <v>10</v>
      </c>
      <c r="G511">
        <v>52</v>
      </c>
      <c r="H511">
        <v>0</v>
      </c>
      <c r="I511">
        <v>1</v>
      </c>
      <c r="J511" t="s">
        <v>345</v>
      </c>
      <c r="K511">
        <v>6325743</v>
      </c>
      <c r="N511" s="68">
        <v>42892</v>
      </c>
      <c r="O511" s="68">
        <v>72686</v>
      </c>
      <c r="P511" s="68">
        <v>72686</v>
      </c>
      <c r="Q511" s="68">
        <v>72686</v>
      </c>
      <c r="R511" t="s">
        <v>6174</v>
      </c>
      <c r="S511" t="s">
        <v>3058</v>
      </c>
    </row>
    <row r="512" spans="1:19" x14ac:dyDescent="0.35">
      <c r="A512">
        <v>636942</v>
      </c>
      <c r="B512" t="s">
        <v>1074</v>
      </c>
      <c r="C512">
        <v>65</v>
      </c>
      <c r="D512">
        <v>41</v>
      </c>
      <c r="E512" s="68">
        <v>42750</v>
      </c>
      <c r="F512">
        <v>31</v>
      </c>
      <c r="G512">
        <v>50</v>
      </c>
      <c r="H512">
        <v>0</v>
      </c>
      <c r="I512">
        <v>1</v>
      </c>
      <c r="J512" t="s">
        <v>1075</v>
      </c>
      <c r="K512">
        <v>9935718</v>
      </c>
      <c r="N512" s="68">
        <v>72686</v>
      </c>
      <c r="O512" s="68">
        <v>72686</v>
      </c>
      <c r="P512" s="68">
        <v>72686</v>
      </c>
      <c r="Q512" s="68">
        <v>72686</v>
      </c>
      <c r="R512" t="s">
        <v>6460</v>
      </c>
      <c r="S512" t="s">
        <v>3058</v>
      </c>
    </row>
    <row r="513" spans="1:19" x14ac:dyDescent="0.35">
      <c r="A513">
        <v>5792</v>
      </c>
      <c r="B513" t="s">
        <v>671</v>
      </c>
      <c r="C513">
        <v>64</v>
      </c>
      <c r="D513">
        <v>130</v>
      </c>
      <c r="E513" s="68">
        <v>40835</v>
      </c>
      <c r="F513">
        <v>1.5</v>
      </c>
      <c r="G513">
        <v>6</v>
      </c>
      <c r="H513">
        <v>0</v>
      </c>
      <c r="I513">
        <v>1</v>
      </c>
      <c r="J513" t="s">
        <v>347</v>
      </c>
      <c r="K513">
        <v>194035</v>
      </c>
      <c r="N513" s="68">
        <v>72686</v>
      </c>
      <c r="O513" s="68">
        <v>72686</v>
      </c>
      <c r="P513" s="68">
        <v>72686</v>
      </c>
      <c r="Q513" s="68">
        <v>72686</v>
      </c>
      <c r="R513" t="s">
        <v>5349</v>
      </c>
      <c r="S513" t="s">
        <v>5350</v>
      </c>
    </row>
    <row r="514" spans="1:19" x14ac:dyDescent="0.35">
      <c r="A514">
        <v>406802</v>
      </c>
      <c r="B514" t="s">
        <v>2209</v>
      </c>
      <c r="C514">
        <v>64</v>
      </c>
      <c r="D514">
        <v>25</v>
      </c>
      <c r="E514" s="68">
        <v>42655</v>
      </c>
      <c r="F514">
        <v>13</v>
      </c>
      <c r="G514">
        <v>52</v>
      </c>
      <c r="H514">
        <v>0</v>
      </c>
      <c r="I514">
        <v>1</v>
      </c>
      <c r="J514" t="s">
        <v>1080</v>
      </c>
      <c r="K514">
        <v>4471504</v>
      </c>
      <c r="N514" s="68">
        <v>42654</v>
      </c>
      <c r="O514" s="68">
        <v>72686</v>
      </c>
      <c r="P514" s="68">
        <v>72686</v>
      </c>
      <c r="Q514" s="68">
        <v>72686</v>
      </c>
      <c r="R514" t="s">
        <v>6117</v>
      </c>
      <c r="S514" t="s">
        <v>3058</v>
      </c>
    </row>
    <row r="515" spans="1:19" x14ac:dyDescent="0.35">
      <c r="A515">
        <v>534258</v>
      </c>
      <c r="B515" t="s">
        <v>1111</v>
      </c>
      <c r="C515">
        <v>64</v>
      </c>
      <c r="D515">
        <v>22</v>
      </c>
      <c r="E515" s="68">
        <v>43148</v>
      </c>
      <c r="F515">
        <v>7</v>
      </c>
      <c r="G515">
        <v>60</v>
      </c>
      <c r="H515">
        <v>0</v>
      </c>
      <c r="I515">
        <v>1</v>
      </c>
      <c r="J515" t="s">
        <v>432</v>
      </c>
      <c r="K515">
        <v>6800362</v>
      </c>
      <c r="N515" s="68">
        <v>42417</v>
      </c>
      <c r="O515" s="68">
        <v>43148</v>
      </c>
      <c r="P515" s="68">
        <v>72686</v>
      </c>
      <c r="Q515" s="68">
        <v>72686</v>
      </c>
      <c r="R515" t="s">
        <v>6350</v>
      </c>
      <c r="S515" t="s">
        <v>6351</v>
      </c>
    </row>
    <row r="516" spans="1:19" x14ac:dyDescent="0.35">
      <c r="A516">
        <v>616216</v>
      </c>
      <c r="B516" t="s">
        <v>666</v>
      </c>
      <c r="C516">
        <v>64</v>
      </c>
      <c r="D516">
        <v>57</v>
      </c>
      <c r="E516" s="68">
        <v>42494</v>
      </c>
      <c r="F516">
        <v>30</v>
      </c>
      <c r="G516">
        <v>44</v>
      </c>
      <c r="H516">
        <v>0</v>
      </c>
      <c r="I516">
        <v>1</v>
      </c>
      <c r="J516" t="s">
        <v>344</v>
      </c>
      <c r="K516">
        <v>5895930</v>
      </c>
      <c r="N516" s="68">
        <v>72686</v>
      </c>
      <c r="O516" s="68">
        <v>72686</v>
      </c>
      <c r="P516" s="68">
        <v>72686</v>
      </c>
      <c r="Q516" s="68">
        <v>72686</v>
      </c>
      <c r="R516" t="s">
        <v>6436</v>
      </c>
      <c r="S516" t="s">
        <v>3058</v>
      </c>
    </row>
    <row r="517" spans="1:19" x14ac:dyDescent="0.35">
      <c r="A517">
        <v>311616</v>
      </c>
      <c r="B517" t="s">
        <v>1091</v>
      </c>
      <c r="C517">
        <v>63</v>
      </c>
      <c r="D517">
        <v>23</v>
      </c>
      <c r="E517" s="68">
        <v>41648</v>
      </c>
      <c r="F517">
        <v>3</v>
      </c>
      <c r="G517">
        <v>31</v>
      </c>
      <c r="H517">
        <v>0</v>
      </c>
      <c r="I517">
        <v>1</v>
      </c>
      <c r="J517" t="s">
        <v>1092</v>
      </c>
      <c r="K517">
        <v>5733374</v>
      </c>
      <c r="N517" s="68">
        <v>72686</v>
      </c>
      <c r="O517" s="68">
        <v>72686</v>
      </c>
      <c r="P517" s="68">
        <v>72686</v>
      </c>
      <c r="Q517" s="68">
        <v>72686</v>
      </c>
      <c r="R517" t="s">
        <v>5833</v>
      </c>
      <c r="S517" t="s">
        <v>5834</v>
      </c>
    </row>
    <row r="518" spans="1:19" x14ac:dyDescent="0.35">
      <c r="A518">
        <v>532656</v>
      </c>
      <c r="B518" t="s">
        <v>665</v>
      </c>
      <c r="C518">
        <v>63</v>
      </c>
      <c r="D518">
        <v>178</v>
      </c>
      <c r="E518" s="68">
        <v>43256</v>
      </c>
      <c r="F518">
        <v>24</v>
      </c>
      <c r="G518">
        <v>52</v>
      </c>
      <c r="H518">
        <v>0</v>
      </c>
      <c r="I518">
        <v>1</v>
      </c>
      <c r="J518" t="s">
        <v>343</v>
      </c>
      <c r="K518">
        <v>10749358</v>
      </c>
      <c r="N518" s="68">
        <v>42861</v>
      </c>
      <c r="O518" s="68">
        <v>72686</v>
      </c>
      <c r="P518" s="68">
        <v>72686</v>
      </c>
      <c r="Q518" s="68">
        <v>72686</v>
      </c>
      <c r="R518" t="s">
        <v>6348</v>
      </c>
      <c r="S518" t="s">
        <v>3058</v>
      </c>
    </row>
    <row r="519" spans="1:19" x14ac:dyDescent="0.35">
      <c r="A519">
        <v>348814</v>
      </c>
      <c r="B519" t="s">
        <v>1059</v>
      </c>
      <c r="C519">
        <v>62</v>
      </c>
      <c r="D519">
        <v>23</v>
      </c>
      <c r="E519" s="68">
        <v>41236</v>
      </c>
      <c r="F519">
        <v>3</v>
      </c>
      <c r="G519">
        <v>16</v>
      </c>
      <c r="H519">
        <v>0</v>
      </c>
      <c r="I519">
        <v>1</v>
      </c>
      <c r="J519" t="s">
        <v>904</v>
      </c>
      <c r="K519">
        <v>166942</v>
      </c>
      <c r="N519" s="68">
        <v>72686</v>
      </c>
      <c r="O519" s="68">
        <v>72686</v>
      </c>
      <c r="P519" s="68">
        <v>72686</v>
      </c>
      <c r="Q519" s="68">
        <v>72686</v>
      </c>
      <c r="R519" t="s">
        <v>5946</v>
      </c>
      <c r="S519" t="s">
        <v>3058</v>
      </c>
    </row>
    <row r="520" spans="1:19" x14ac:dyDescent="0.35">
      <c r="A520">
        <v>413716</v>
      </c>
      <c r="B520" t="s">
        <v>679</v>
      </c>
      <c r="C520">
        <v>62</v>
      </c>
      <c r="D520">
        <v>68</v>
      </c>
      <c r="E520" s="68">
        <v>42883</v>
      </c>
      <c r="F520">
        <v>3.1</v>
      </c>
      <c r="G520">
        <v>55</v>
      </c>
      <c r="H520">
        <v>0</v>
      </c>
      <c r="I520">
        <v>1</v>
      </c>
      <c r="J520" t="s">
        <v>351</v>
      </c>
      <c r="K520">
        <v>397803</v>
      </c>
      <c r="N520" s="68">
        <v>42807</v>
      </c>
      <c r="O520" s="68">
        <v>72686</v>
      </c>
      <c r="P520" s="68">
        <v>72686</v>
      </c>
      <c r="Q520" s="68">
        <v>72686</v>
      </c>
      <c r="R520" t="s">
        <v>6144</v>
      </c>
      <c r="S520" t="s">
        <v>6796</v>
      </c>
    </row>
    <row r="521" spans="1:19" x14ac:dyDescent="0.35">
      <c r="A521">
        <v>412894</v>
      </c>
      <c r="B521" t="s">
        <v>1126</v>
      </c>
      <c r="C521">
        <v>60</v>
      </c>
      <c r="D521">
        <v>22</v>
      </c>
      <c r="E521" s="68">
        <v>41594</v>
      </c>
      <c r="F521">
        <v>11</v>
      </c>
      <c r="G521">
        <v>31</v>
      </c>
      <c r="H521">
        <v>0</v>
      </c>
      <c r="I521">
        <v>1</v>
      </c>
      <c r="J521" t="s">
        <v>1127</v>
      </c>
      <c r="K521">
        <v>6413305</v>
      </c>
      <c r="N521" s="68">
        <v>72686</v>
      </c>
      <c r="O521" s="68">
        <v>72686</v>
      </c>
      <c r="P521" s="68">
        <v>72686</v>
      </c>
      <c r="Q521" s="68">
        <v>72686</v>
      </c>
      <c r="R521" t="s">
        <v>6138</v>
      </c>
      <c r="S521" t="s">
        <v>3058</v>
      </c>
    </row>
    <row r="522" spans="1:19" x14ac:dyDescent="0.35">
      <c r="A522">
        <v>618822</v>
      </c>
      <c r="B522" t="s">
        <v>1088</v>
      </c>
      <c r="C522">
        <v>60</v>
      </c>
      <c r="D522">
        <v>38</v>
      </c>
      <c r="E522" s="68">
        <v>42166</v>
      </c>
      <c r="F522">
        <v>20</v>
      </c>
      <c r="G522">
        <v>42</v>
      </c>
      <c r="H522">
        <v>0</v>
      </c>
      <c r="I522">
        <v>1</v>
      </c>
      <c r="J522" t="s">
        <v>118</v>
      </c>
      <c r="K522">
        <v>11280414</v>
      </c>
      <c r="N522" s="68">
        <v>72686</v>
      </c>
      <c r="O522" s="68">
        <v>72686</v>
      </c>
      <c r="P522" s="68">
        <v>72686</v>
      </c>
      <c r="Q522" s="68">
        <v>72686</v>
      </c>
      <c r="R522" t="s">
        <v>6440</v>
      </c>
      <c r="S522" t="s">
        <v>6381</v>
      </c>
    </row>
    <row r="523" spans="1:19" x14ac:dyDescent="0.35">
      <c r="A523">
        <v>621166</v>
      </c>
      <c r="B523" t="s">
        <v>1079</v>
      </c>
      <c r="C523">
        <v>60</v>
      </c>
      <c r="D523">
        <v>37</v>
      </c>
      <c r="E523" s="68">
        <v>42166</v>
      </c>
      <c r="F523">
        <v>20</v>
      </c>
      <c r="G523">
        <v>42</v>
      </c>
      <c r="H523">
        <v>0</v>
      </c>
      <c r="I523">
        <v>1</v>
      </c>
      <c r="J523" t="s">
        <v>118</v>
      </c>
      <c r="K523">
        <v>11280414</v>
      </c>
      <c r="N523" s="68">
        <v>72686</v>
      </c>
      <c r="O523" s="68">
        <v>72686</v>
      </c>
      <c r="P523" s="68">
        <v>72686</v>
      </c>
      <c r="Q523" s="68">
        <v>72686</v>
      </c>
      <c r="R523" t="s">
        <v>6447</v>
      </c>
      <c r="S523" t="s">
        <v>6381</v>
      </c>
    </row>
    <row r="524" spans="1:19" x14ac:dyDescent="0.35">
      <c r="A524">
        <v>2387</v>
      </c>
      <c r="B524" t="s">
        <v>1077</v>
      </c>
      <c r="C524">
        <v>59</v>
      </c>
      <c r="D524">
        <v>27</v>
      </c>
      <c r="E524" s="68">
        <v>40826</v>
      </c>
      <c r="F524">
        <v>3</v>
      </c>
      <c r="G524">
        <v>19</v>
      </c>
      <c r="H524">
        <v>0</v>
      </c>
      <c r="I524">
        <v>1</v>
      </c>
      <c r="J524" t="s">
        <v>71</v>
      </c>
      <c r="K524">
        <v>7226</v>
      </c>
      <c r="N524" s="68">
        <v>72686</v>
      </c>
      <c r="O524" s="68">
        <v>72686</v>
      </c>
      <c r="P524" s="68">
        <v>72686</v>
      </c>
      <c r="Q524" s="68">
        <v>72686</v>
      </c>
      <c r="R524" t="s">
        <v>5126</v>
      </c>
      <c r="S524" t="s">
        <v>6744</v>
      </c>
    </row>
    <row r="525" spans="1:19" x14ac:dyDescent="0.35">
      <c r="A525">
        <v>4415</v>
      </c>
      <c r="B525" t="s">
        <v>668</v>
      </c>
      <c r="C525">
        <v>59</v>
      </c>
      <c r="D525">
        <v>155</v>
      </c>
      <c r="E525" s="68">
        <v>42705</v>
      </c>
      <c r="F525">
        <v>3</v>
      </c>
      <c r="G525">
        <v>54</v>
      </c>
      <c r="H525">
        <v>0</v>
      </c>
      <c r="I525">
        <v>4</v>
      </c>
      <c r="J525" t="s">
        <v>669</v>
      </c>
      <c r="K525">
        <v>3930</v>
      </c>
      <c r="L525">
        <v>3690611</v>
      </c>
      <c r="M525">
        <v>5232859</v>
      </c>
      <c r="N525" s="68">
        <v>42704</v>
      </c>
      <c r="O525" s="68">
        <v>72686</v>
      </c>
      <c r="P525" s="68">
        <v>72686</v>
      </c>
      <c r="Q525" s="68">
        <v>72686</v>
      </c>
      <c r="R525" t="s">
        <v>5252</v>
      </c>
      <c r="S525" t="s">
        <v>5253</v>
      </c>
    </row>
    <row r="526" spans="1:19" x14ac:dyDescent="0.35">
      <c r="A526">
        <v>5905</v>
      </c>
      <c r="B526" t="s">
        <v>673</v>
      </c>
      <c r="C526">
        <v>58</v>
      </c>
      <c r="D526">
        <v>133</v>
      </c>
      <c r="E526" s="68">
        <v>41169</v>
      </c>
      <c r="F526">
        <v>3</v>
      </c>
      <c r="G526">
        <v>15</v>
      </c>
      <c r="H526">
        <v>0</v>
      </c>
      <c r="I526">
        <v>1</v>
      </c>
      <c r="J526" t="s">
        <v>349</v>
      </c>
      <c r="K526">
        <v>182568</v>
      </c>
      <c r="N526" s="68">
        <v>72686</v>
      </c>
      <c r="O526" s="68">
        <v>72686</v>
      </c>
      <c r="P526" s="68">
        <v>72686</v>
      </c>
      <c r="Q526" s="68">
        <v>72686</v>
      </c>
      <c r="R526" t="s">
        <v>5355</v>
      </c>
      <c r="S526" t="s">
        <v>3058</v>
      </c>
    </row>
    <row r="527" spans="1:19" x14ac:dyDescent="0.35">
      <c r="A527">
        <v>332239</v>
      </c>
      <c r="B527" t="s">
        <v>674</v>
      </c>
      <c r="C527">
        <v>58</v>
      </c>
      <c r="D527">
        <v>126</v>
      </c>
      <c r="E527" s="68">
        <v>42819</v>
      </c>
      <c r="F527">
        <v>5</v>
      </c>
      <c r="G527">
        <v>40</v>
      </c>
      <c r="H527">
        <v>0</v>
      </c>
      <c r="I527">
        <v>1</v>
      </c>
      <c r="J527" t="s">
        <v>350</v>
      </c>
      <c r="K527">
        <v>5610732</v>
      </c>
      <c r="N527" s="68">
        <v>72686</v>
      </c>
      <c r="O527" s="68">
        <v>72686</v>
      </c>
      <c r="P527" s="68">
        <v>72686</v>
      </c>
      <c r="Q527" s="68">
        <v>72686</v>
      </c>
      <c r="R527" t="s">
        <v>5901</v>
      </c>
      <c r="S527" t="s">
        <v>3058</v>
      </c>
    </row>
    <row r="528" spans="1:19" x14ac:dyDescent="0.35">
      <c r="A528">
        <v>466796</v>
      </c>
      <c r="B528" t="s">
        <v>1124</v>
      </c>
      <c r="C528">
        <v>58</v>
      </c>
      <c r="D528">
        <v>32</v>
      </c>
      <c r="E528" s="68">
        <v>43391</v>
      </c>
      <c r="F528">
        <v>3</v>
      </c>
      <c r="G528">
        <v>60</v>
      </c>
      <c r="H528">
        <v>0</v>
      </c>
      <c r="I528">
        <v>1</v>
      </c>
      <c r="J528" t="s">
        <v>1125</v>
      </c>
      <c r="K528">
        <v>14155595</v>
      </c>
      <c r="N528" s="68">
        <v>43346</v>
      </c>
      <c r="O528" s="68">
        <v>43346</v>
      </c>
      <c r="P528" s="68">
        <v>72686</v>
      </c>
      <c r="Q528" s="68">
        <v>72686</v>
      </c>
      <c r="R528" t="s">
        <v>6232</v>
      </c>
      <c r="S528" t="s">
        <v>6233</v>
      </c>
    </row>
    <row r="529" spans="1:19" x14ac:dyDescent="0.35">
      <c r="A529">
        <v>2194</v>
      </c>
      <c r="B529" t="s">
        <v>1100</v>
      </c>
      <c r="C529">
        <v>57</v>
      </c>
      <c r="D529">
        <v>26</v>
      </c>
      <c r="E529" s="68">
        <v>40807</v>
      </c>
      <c r="F529">
        <v>1.5</v>
      </c>
      <c r="G529">
        <v>9</v>
      </c>
      <c r="H529">
        <v>0</v>
      </c>
      <c r="I529">
        <v>1</v>
      </c>
      <c r="J529" t="s">
        <v>1101</v>
      </c>
      <c r="K529">
        <v>10065</v>
      </c>
      <c r="N529" s="68">
        <v>72686</v>
      </c>
      <c r="O529" s="68">
        <v>72686</v>
      </c>
      <c r="P529" s="68">
        <v>72686</v>
      </c>
      <c r="Q529" s="68">
        <v>72686</v>
      </c>
      <c r="R529" t="s">
        <v>5102</v>
      </c>
      <c r="S529" t="s">
        <v>5103</v>
      </c>
    </row>
    <row r="530" spans="1:19" x14ac:dyDescent="0.35">
      <c r="A530">
        <v>66590</v>
      </c>
      <c r="B530" t="s">
        <v>1102</v>
      </c>
      <c r="C530">
        <v>57</v>
      </c>
      <c r="D530">
        <v>23</v>
      </c>
      <c r="E530" s="68">
        <v>40811</v>
      </c>
      <c r="F530">
        <v>3</v>
      </c>
      <c r="G530">
        <v>10</v>
      </c>
      <c r="H530">
        <v>0</v>
      </c>
      <c r="I530">
        <v>1</v>
      </c>
      <c r="J530" t="s">
        <v>1103</v>
      </c>
      <c r="K530">
        <v>252126</v>
      </c>
      <c r="N530" s="68">
        <v>72686</v>
      </c>
      <c r="O530" s="68">
        <v>72686</v>
      </c>
      <c r="P530" s="68">
        <v>72686</v>
      </c>
      <c r="Q530" s="68">
        <v>72686</v>
      </c>
      <c r="R530" t="s">
        <v>5615</v>
      </c>
      <c r="S530" t="s">
        <v>5616</v>
      </c>
    </row>
    <row r="531" spans="1:19" x14ac:dyDescent="0.35">
      <c r="A531">
        <v>156142</v>
      </c>
      <c r="B531" t="s">
        <v>1120</v>
      </c>
      <c r="C531">
        <v>57</v>
      </c>
      <c r="D531">
        <v>23</v>
      </c>
      <c r="E531" s="68">
        <v>41395</v>
      </c>
      <c r="F531">
        <v>10</v>
      </c>
      <c r="G531">
        <v>31</v>
      </c>
      <c r="H531">
        <v>0</v>
      </c>
      <c r="I531">
        <v>1</v>
      </c>
      <c r="J531" t="s">
        <v>1121</v>
      </c>
      <c r="K531">
        <v>5301712</v>
      </c>
      <c r="N531" s="68">
        <v>72686</v>
      </c>
      <c r="O531" s="68">
        <v>72686</v>
      </c>
      <c r="P531" s="68">
        <v>72686</v>
      </c>
      <c r="Q531" s="68">
        <v>72686</v>
      </c>
      <c r="R531" t="s">
        <v>5670</v>
      </c>
      <c r="S531" t="s">
        <v>3058</v>
      </c>
    </row>
    <row r="532" spans="1:19" x14ac:dyDescent="0.35">
      <c r="A532">
        <v>328024</v>
      </c>
      <c r="B532" t="s">
        <v>1104</v>
      </c>
      <c r="C532">
        <v>57</v>
      </c>
      <c r="D532">
        <v>22</v>
      </c>
      <c r="E532" s="68">
        <v>40814</v>
      </c>
      <c r="F532">
        <v>3</v>
      </c>
      <c r="G532">
        <v>31</v>
      </c>
      <c r="H532">
        <v>0</v>
      </c>
      <c r="I532">
        <v>1</v>
      </c>
      <c r="J532" t="s">
        <v>1105</v>
      </c>
      <c r="K532">
        <v>5818205</v>
      </c>
      <c r="N532" s="68">
        <v>72686</v>
      </c>
      <c r="O532" s="68">
        <v>72686</v>
      </c>
      <c r="P532" s="68">
        <v>72686</v>
      </c>
      <c r="Q532" s="68">
        <v>72686</v>
      </c>
      <c r="R532" t="s">
        <v>5884</v>
      </c>
      <c r="S532" t="s">
        <v>5885</v>
      </c>
    </row>
    <row r="533" spans="1:19" x14ac:dyDescent="0.35">
      <c r="A533">
        <v>411104</v>
      </c>
      <c r="B533" t="s">
        <v>1132</v>
      </c>
      <c r="C533">
        <v>56</v>
      </c>
      <c r="D533">
        <v>22</v>
      </c>
      <c r="E533" s="68">
        <v>41248</v>
      </c>
      <c r="F533">
        <v>17</v>
      </c>
      <c r="G533">
        <v>38</v>
      </c>
      <c r="H533">
        <v>0</v>
      </c>
      <c r="I533">
        <v>1</v>
      </c>
      <c r="J533" t="s">
        <v>1133</v>
      </c>
      <c r="K533">
        <v>50247</v>
      </c>
      <c r="N533" s="68">
        <v>72686</v>
      </c>
      <c r="O533" s="68">
        <v>72686</v>
      </c>
      <c r="P533" s="68">
        <v>72686</v>
      </c>
      <c r="Q533" s="68">
        <v>72686</v>
      </c>
      <c r="R533" t="s">
        <v>6130</v>
      </c>
      <c r="S533" t="s">
        <v>6131</v>
      </c>
    </row>
    <row r="534" spans="1:19" x14ac:dyDescent="0.35">
      <c r="A534">
        <v>458038</v>
      </c>
      <c r="B534" t="s">
        <v>689</v>
      </c>
      <c r="C534">
        <v>56</v>
      </c>
      <c r="D534">
        <v>74</v>
      </c>
      <c r="E534" s="68">
        <v>42753</v>
      </c>
      <c r="F534">
        <v>35</v>
      </c>
      <c r="G534">
        <v>56</v>
      </c>
      <c r="H534">
        <v>0</v>
      </c>
      <c r="I534">
        <v>1</v>
      </c>
      <c r="J534" t="s">
        <v>336</v>
      </c>
      <c r="K534" t="s">
        <v>448</v>
      </c>
      <c r="L534">
        <v>5971761</v>
      </c>
      <c r="N534" s="72"/>
      <c r="O534" s="68">
        <v>42458</v>
      </c>
      <c r="P534" s="68">
        <v>72686</v>
      </c>
      <c r="Q534" s="68">
        <v>72686</v>
      </c>
      <c r="R534" s="68">
        <v>72686</v>
      </c>
      <c r="S534" t="s">
        <v>6735</v>
      </c>
    </row>
    <row r="535" spans="1:19" x14ac:dyDescent="0.35">
      <c r="A535">
        <v>746354</v>
      </c>
      <c r="B535" t="s">
        <v>1208</v>
      </c>
      <c r="C535">
        <v>56</v>
      </c>
      <c r="D535">
        <v>0</v>
      </c>
      <c r="E535" s="68">
        <v>43410</v>
      </c>
      <c r="F535">
        <v>52</v>
      </c>
      <c r="G535">
        <v>60</v>
      </c>
      <c r="H535">
        <v>0</v>
      </c>
      <c r="I535">
        <v>1</v>
      </c>
      <c r="J535" t="s">
        <v>290</v>
      </c>
      <c r="K535">
        <v>11074922</v>
      </c>
      <c r="N535" s="68">
        <v>43362</v>
      </c>
      <c r="O535" s="68">
        <v>43362</v>
      </c>
      <c r="P535" s="68">
        <v>72686</v>
      </c>
      <c r="Q535" s="68">
        <v>72686</v>
      </c>
      <c r="R535" t="s">
        <v>6587</v>
      </c>
      <c r="S535" t="s">
        <v>3058</v>
      </c>
    </row>
    <row r="536" spans="1:19" x14ac:dyDescent="0.35">
      <c r="A536">
        <v>487114</v>
      </c>
      <c r="B536" t="s">
        <v>1110</v>
      </c>
      <c r="C536">
        <v>55</v>
      </c>
      <c r="D536">
        <v>24</v>
      </c>
      <c r="E536" s="68">
        <v>41694</v>
      </c>
      <c r="F536">
        <v>10</v>
      </c>
      <c r="G536">
        <v>31</v>
      </c>
      <c r="H536">
        <v>0</v>
      </c>
      <c r="I536">
        <v>1</v>
      </c>
      <c r="J536" t="s">
        <v>76</v>
      </c>
      <c r="K536">
        <v>182999</v>
      </c>
      <c r="N536" s="68">
        <v>72686</v>
      </c>
      <c r="O536" s="68">
        <v>72686</v>
      </c>
      <c r="P536" s="68">
        <v>72686</v>
      </c>
      <c r="Q536" s="68">
        <v>72686</v>
      </c>
      <c r="R536" t="s">
        <v>6281</v>
      </c>
      <c r="S536" t="s">
        <v>6282</v>
      </c>
    </row>
    <row r="537" spans="1:19" x14ac:dyDescent="0.35">
      <c r="A537">
        <v>548374</v>
      </c>
      <c r="B537" t="s">
        <v>678</v>
      </c>
      <c r="C537">
        <v>55</v>
      </c>
      <c r="D537">
        <v>43</v>
      </c>
      <c r="E537" s="68">
        <v>42956</v>
      </c>
      <c r="F537">
        <v>24</v>
      </c>
      <c r="G537">
        <v>57</v>
      </c>
      <c r="H537">
        <v>0</v>
      </c>
      <c r="I537">
        <v>1</v>
      </c>
      <c r="J537" t="s">
        <v>303</v>
      </c>
      <c r="K537">
        <v>1390606</v>
      </c>
      <c r="N537" s="68">
        <v>42539</v>
      </c>
      <c r="O537" s="68">
        <v>72686</v>
      </c>
      <c r="P537" s="68">
        <v>72686</v>
      </c>
      <c r="Q537" s="68">
        <v>72686</v>
      </c>
      <c r="R537" t="s">
        <v>6366</v>
      </c>
      <c r="S537" t="s">
        <v>3058</v>
      </c>
    </row>
    <row r="538" spans="1:19" x14ac:dyDescent="0.35">
      <c r="A538">
        <v>620552</v>
      </c>
      <c r="B538" t="s">
        <v>701</v>
      </c>
      <c r="C538">
        <v>55</v>
      </c>
      <c r="D538">
        <v>56</v>
      </c>
      <c r="E538" s="68">
        <v>43489</v>
      </c>
      <c r="F538">
        <v>9</v>
      </c>
      <c r="G538">
        <v>100</v>
      </c>
      <c r="H538">
        <v>0</v>
      </c>
      <c r="I538">
        <v>1</v>
      </c>
      <c r="J538" t="s">
        <v>357</v>
      </c>
      <c r="K538">
        <v>181348</v>
      </c>
      <c r="N538" s="68">
        <v>42606</v>
      </c>
      <c r="O538" s="68">
        <v>43489</v>
      </c>
      <c r="P538" s="68">
        <v>43489</v>
      </c>
      <c r="Q538" s="68">
        <v>43489</v>
      </c>
      <c r="R538" t="s">
        <v>6443</v>
      </c>
      <c r="S538" t="s">
        <v>6444</v>
      </c>
    </row>
    <row r="539" spans="1:19" x14ac:dyDescent="0.35">
      <c r="A539">
        <v>578</v>
      </c>
      <c r="B539" t="s">
        <v>1089</v>
      </c>
      <c r="C539">
        <v>54</v>
      </c>
      <c r="D539">
        <v>27</v>
      </c>
      <c r="E539" s="68">
        <v>39146</v>
      </c>
      <c r="F539">
        <v>1</v>
      </c>
      <c r="G539">
        <v>1.5</v>
      </c>
      <c r="H539">
        <v>0</v>
      </c>
      <c r="I539">
        <v>1</v>
      </c>
      <c r="J539" t="s">
        <v>1090</v>
      </c>
      <c r="K539">
        <v>808</v>
      </c>
      <c r="N539" s="68">
        <v>72686</v>
      </c>
      <c r="O539" s="68">
        <v>72686</v>
      </c>
      <c r="P539" s="68">
        <v>72686</v>
      </c>
      <c r="Q539" s="68">
        <v>72686</v>
      </c>
      <c r="R539" t="s">
        <v>4987</v>
      </c>
      <c r="S539" t="s">
        <v>3058</v>
      </c>
    </row>
    <row r="540" spans="1:19" x14ac:dyDescent="0.35">
      <c r="A540">
        <v>567540</v>
      </c>
      <c r="B540" t="s">
        <v>1112</v>
      </c>
      <c r="C540">
        <v>54</v>
      </c>
      <c r="D540">
        <v>42</v>
      </c>
      <c r="E540" s="68">
        <v>42156</v>
      </c>
      <c r="F540">
        <v>20</v>
      </c>
      <c r="G540">
        <v>42</v>
      </c>
      <c r="H540">
        <v>0</v>
      </c>
      <c r="I540">
        <v>1</v>
      </c>
      <c r="J540" t="s">
        <v>118</v>
      </c>
      <c r="K540">
        <v>11280414</v>
      </c>
      <c r="N540" s="68">
        <v>72686</v>
      </c>
      <c r="O540" s="68">
        <v>72686</v>
      </c>
      <c r="P540" s="68">
        <v>72686</v>
      </c>
      <c r="Q540" s="68">
        <v>72686</v>
      </c>
      <c r="R540" t="s">
        <v>6380</v>
      </c>
      <c r="S540" t="s">
        <v>6381</v>
      </c>
    </row>
    <row r="541" spans="1:19" x14ac:dyDescent="0.35">
      <c r="A541">
        <v>875</v>
      </c>
      <c r="B541" t="s">
        <v>1116</v>
      </c>
      <c r="C541">
        <v>53</v>
      </c>
      <c r="D541">
        <v>21</v>
      </c>
      <c r="E541" s="68">
        <v>39146</v>
      </c>
      <c r="F541">
        <v>0.5</v>
      </c>
      <c r="G541">
        <v>1</v>
      </c>
      <c r="H541">
        <v>0</v>
      </c>
      <c r="I541">
        <v>1</v>
      </c>
      <c r="J541" t="s">
        <v>1117</v>
      </c>
      <c r="K541">
        <v>2058</v>
      </c>
      <c r="N541" s="68">
        <v>72686</v>
      </c>
      <c r="O541" s="68">
        <v>72686</v>
      </c>
      <c r="P541" s="68">
        <v>72686</v>
      </c>
      <c r="Q541" s="68">
        <v>72686</v>
      </c>
      <c r="R541" t="s">
        <v>5015</v>
      </c>
      <c r="S541" t="s">
        <v>3058</v>
      </c>
    </row>
    <row r="542" spans="1:19" x14ac:dyDescent="0.35">
      <c r="A542">
        <v>1815</v>
      </c>
      <c r="B542" t="s">
        <v>1128</v>
      </c>
      <c r="C542">
        <v>53</v>
      </c>
      <c r="D542">
        <v>11</v>
      </c>
      <c r="E542" s="68">
        <v>40897</v>
      </c>
      <c r="F542">
        <v>3</v>
      </c>
      <c r="G542">
        <v>15</v>
      </c>
      <c r="H542">
        <v>0</v>
      </c>
      <c r="I542">
        <v>2</v>
      </c>
      <c r="J542" t="s">
        <v>1129</v>
      </c>
      <c r="K542">
        <v>408</v>
      </c>
      <c r="L542">
        <v>9225</v>
      </c>
      <c r="N542" s="68">
        <v>72686</v>
      </c>
      <c r="O542" s="68">
        <v>72686</v>
      </c>
      <c r="P542" s="68">
        <v>72686</v>
      </c>
      <c r="Q542" s="68">
        <v>72686</v>
      </c>
      <c r="R542" t="s">
        <v>5070</v>
      </c>
      <c r="S542" t="s">
        <v>5071</v>
      </c>
    </row>
    <row r="543" spans="1:19" x14ac:dyDescent="0.35">
      <c r="A543">
        <v>4847</v>
      </c>
      <c r="B543" t="s">
        <v>1147</v>
      </c>
      <c r="C543">
        <v>53</v>
      </c>
      <c r="D543">
        <v>23</v>
      </c>
      <c r="E543" s="68">
        <v>40161</v>
      </c>
      <c r="F543">
        <v>1.5</v>
      </c>
      <c r="G543">
        <v>3.1</v>
      </c>
      <c r="H543">
        <v>0</v>
      </c>
      <c r="I543">
        <v>2</v>
      </c>
      <c r="J543" t="s">
        <v>1148</v>
      </c>
      <c r="K543">
        <v>32166</v>
      </c>
      <c r="L543">
        <v>10010</v>
      </c>
      <c r="N543" s="68">
        <v>72686</v>
      </c>
      <c r="O543" s="68">
        <v>72686</v>
      </c>
      <c r="P543" s="68">
        <v>72686</v>
      </c>
      <c r="Q543" s="68">
        <v>72686</v>
      </c>
      <c r="R543" t="s">
        <v>5294</v>
      </c>
      <c r="S543" t="s">
        <v>5295</v>
      </c>
    </row>
    <row r="544" spans="1:19" x14ac:dyDescent="0.35">
      <c r="A544">
        <v>464405</v>
      </c>
      <c r="B544" t="s">
        <v>1081</v>
      </c>
      <c r="C544">
        <v>53</v>
      </c>
      <c r="D544">
        <v>32</v>
      </c>
      <c r="E544" s="68">
        <v>41571</v>
      </c>
      <c r="F544">
        <v>3</v>
      </c>
      <c r="G544">
        <v>31</v>
      </c>
      <c r="H544">
        <v>0</v>
      </c>
      <c r="I544">
        <v>1</v>
      </c>
      <c r="J544" t="s">
        <v>1082</v>
      </c>
      <c r="K544">
        <v>10274337</v>
      </c>
      <c r="N544" s="68">
        <v>72686</v>
      </c>
      <c r="O544" s="68">
        <v>72686</v>
      </c>
      <c r="P544" s="68">
        <v>72686</v>
      </c>
      <c r="Q544" s="68">
        <v>72686</v>
      </c>
      <c r="R544" t="s">
        <v>6227</v>
      </c>
      <c r="S544" t="s">
        <v>3058</v>
      </c>
    </row>
    <row r="545" spans="1:19" x14ac:dyDescent="0.35">
      <c r="A545">
        <v>7376</v>
      </c>
      <c r="B545" t="s">
        <v>1108</v>
      </c>
      <c r="C545">
        <v>52</v>
      </c>
      <c r="D545">
        <v>23</v>
      </c>
      <c r="E545" s="68">
        <v>42212</v>
      </c>
      <c r="F545">
        <v>2</v>
      </c>
      <c r="G545">
        <v>38</v>
      </c>
      <c r="H545">
        <v>0</v>
      </c>
      <c r="I545">
        <v>1</v>
      </c>
      <c r="J545" t="s">
        <v>461</v>
      </c>
      <c r="K545">
        <v>1449503</v>
      </c>
      <c r="N545" s="68">
        <v>72686</v>
      </c>
      <c r="O545" s="68">
        <v>72686</v>
      </c>
      <c r="P545" s="68">
        <v>72686</v>
      </c>
      <c r="Q545" s="68">
        <v>72686</v>
      </c>
      <c r="R545" t="s">
        <v>5406</v>
      </c>
      <c r="S545" t="s">
        <v>5407</v>
      </c>
    </row>
    <row r="546" spans="1:19" x14ac:dyDescent="0.35">
      <c r="A546">
        <v>398352</v>
      </c>
      <c r="B546" t="s">
        <v>680</v>
      </c>
      <c r="C546">
        <v>52</v>
      </c>
      <c r="D546">
        <v>65</v>
      </c>
      <c r="E546" s="68">
        <v>42800</v>
      </c>
      <c r="F546">
        <v>3</v>
      </c>
      <c r="G546">
        <v>45</v>
      </c>
      <c r="H546">
        <v>0</v>
      </c>
      <c r="I546">
        <v>1</v>
      </c>
      <c r="J546" t="s">
        <v>338</v>
      </c>
      <c r="K546">
        <v>2846</v>
      </c>
      <c r="N546" s="68">
        <v>72686</v>
      </c>
      <c r="O546" s="68">
        <v>72686</v>
      </c>
      <c r="P546" s="68">
        <v>72686</v>
      </c>
      <c r="Q546" s="68">
        <v>72686</v>
      </c>
      <c r="R546" t="s">
        <v>6096</v>
      </c>
      <c r="S546" t="s">
        <v>3058</v>
      </c>
    </row>
    <row r="547" spans="1:19" x14ac:dyDescent="0.35">
      <c r="A547">
        <v>584594</v>
      </c>
      <c r="B547" t="s">
        <v>1151</v>
      </c>
      <c r="C547">
        <v>52</v>
      </c>
      <c r="D547">
        <v>0</v>
      </c>
      <c r="E547" s="68">
        <v>42046</v>
      </c>
      <c r="F547">
        <v>1</v>
      </c>
      <c r="G547">
        <v>3</v>
      </c>
      <c r="H547">
        <v>0</v>
      </c>
      <c r="I547">
        <v>1</v>
      </c>
      <c r="J547" t="s">
        <v>2246</v>
      </c>
      <c r="K547">
        <v>4760018</v>
      </c>
      <c r="N547" s="68">
        <v>72686</v>
      </c>
      <c r="O547" s="68">
        <v>72686</v>
      </c>
      <c r="P547" s="68">
        <v>72686</v>
      </c>
      <c r="Q547" s="68">
        <v>72686</v>
      </c>
      <c r="R547" t="s">
        <v>6399</v>
      </c>
      <c r="S547" t="s">
        <v>3058</v>
      </c>
    </row>
    <row r="548" spans="1:19" x14ac:dyDescent="0.35">
      <c r="A548">
        <v>383</v>
      </c>
      <c r="B548" t="s">
        <v>681</v>
      </c>
      <c r="C548">
        <v>51</v>
      </c>
      <c r="D548">
        <v>210</v>
      </c>
      <c r="E548" s="68">
        <v>41278</v>
      </c>
      <c r="F548">
        <v>1</v>
      </c>
      <c r="G548">
        <v>18</v>
      </c>
      <c r="H548">
        <v>0</v>
      </c>
      <c r="I548">
        <v>2</v>
      </c>
      <c r="J548" t="s">
        <v>682</v>
      </c>
      <c r="K548">
        <v>10213999</v>
      </c>
      <c r="L548">
        <v>229</v>
      </c>
      <c r="N548" s="68">
        <v>72686</v>
      </c>
      <c r="O548" s="68">
        <v>72686</v>
      </c>
      <c r="P548" s="68">
        <v>72686</v>
      </c>
      <c r="Q548" s="68">
        <v>72686</v>
      </c>
      <c r="R548" t="s">
        <v>4966</v>
      </c>
      <c r="S548" t="s">
        <v>3058</v>
      </c>
    </row>
    <row r="549" spans="1:19" x14ac:dyDescent="0.35">
      <c r="A549">
        <v>325002</v>
      </c>
      <c r="B549" t="s">
        <v>676</v>
      </c>
      <c r="C549">
        <v>51</v>
      </c>
      <c r="D549">
        <v>295</v>
      </c>
      <c r="E549" s="68">
        <v>42333</v>
      </c>
      <c r="F549">
        <v>5</v>
      </c>
      <c r="G549">
        <v>42</v>
      </c>
      <c r="H549">
        <v>0</v>
      </c>
      <c r="I549">
        <v>1</v>
      </c>
      <c r="J549" t="s">
        <v>350</v>
      </c>
      <c r="K549">
        <v>5610732</v>
      </c>
      <c r="N549" s="68">
        <v>72686</v>
      </c>
      <c r="O549" s="68">
        <v>72686</v>
      </c>
      <c r="P549" s="68">
        <v>72686</v>
      </c>
      <c r="Q549" s="68">
        <v>72686</v>
      </c>
      <c r="R549" t="s">
        <v>5870</v>
      </c>
      <c r="S549" t="s">
        <v>5871</v>
      </c>
    </row>
    <row r="550" spans="1:19" x14ac:dyDescent="0.35">
      <c r="A550">
        <v>371110</v>
      </c>
      <c r="B550" t="s">
        <v>1122</v>
      </c>
      <c r="C550">
        <v>51</v>
      </c>
      <c r="D550">
        <v>26</v>
      </c>
      <c r="E550" s="68">
        <v>41572</v>
      </c>
      <c r="F550">
        <v>24</v>
      </c>
      <c r="G550">
        <v>31</v>
      </c>
      <c r="H550">
        <v>0</v>
      </c>
      <c r="I550">
        <v>1</v>
      </c>
      <c r="J550" t="s">
        <v>1123</v>
      </c>
      <c r="K550">
        <v>6165764</v>
      </c>
      <c r="N550" s="68">
        <v>72686</v>
      </c>
      <c r="O550" s="68">
        <v>72686</v>
      </c>
      <c r="P550" s="68">
        <v>72686</v>
      </c>
      <c r="Q550" s="68">
        <v>72686</v>
      </c>
      <c r="R550" t="s">
        <v>6013</v>
      </c>
      <c r="S550" t="s">
        <v>6014</v>
      </c>
    </row>
    <row r="551" spans="1:19" x14ac:dyDescent="0.35">
      <c r="A551">
        <v>407116</v>
      </c>
      <c r="B551" t="s">
        <v>1131</v>
      </c>
      <c r="C551">
        <v>51</v>
      </c>
      <c r="D551">
        <v>22</v>
      </c>
      <c r="E551" s="68">
        <v>41262</v>
      </c>
      <c r="F551">
        <v>13</v>
      </c>
      <c r="G551">
        <v>31</v>
      </c>
      <c r="H551">
        <v>0</v>
      </c>
      <c r="I551">
        <v>1</v>
      </c>
      <c r="J551" t="s">
        <v>1080</v>
      </c>
      <c r="K551">
        <v>4471504</v>
      </c>
      <c r="N551" s="68">
        <v>72686</v>
      </c>
      <c r="O551" s="68">
        <v>72686</v>
      </c>
      <c r="P551" s="68">
        <v>72686</v>
      </c>
      <c r="Q551" s="68">
        <v>72686</v>
      </c>
      <c r="R551" t="s">
        <v>6121</v>
      </c>
      <c r="S551" t="s">
        <v>6122</v>
      </c>
    </row>
    <row r="552" spans="1:19" x14ac:dyDescent="0.35">
      <c r="A552">
        <v>421776</v>
      </c>
      <c r="B552" t="s">
        <v>1113</v>
      </c>
      <c r="C552">
        <v>51</v>
      </c>
      <c r="D552">
        <v>25</v>
      </c>
      <c r="E552" s="68">
        <v>42422</v>
      </c>
      <c r="F552">
        <v>13</v>
      </c>
      <c r="G552">
        <v>48</v>
      </c>
      <c r="H552">
        <v>0</v>
      </c>
      <c r="I552">
        <v>1</v>
      </c>
      <c r="J552" t="s">
        <v>2246</v>
      </c>
      <c r="K552">
        <v>6838752</v>
      </c>
      <c r="N552" s="68">
        <v>72686</v>
      </c>
      <c r="O552" s="68">
        <v>72686</v>
      </c>
      <c r="P552" s="68">
        <v>72686</v>
      </c>
      <c r="Q552" s="68">
        <v>72686</v>
      </c>
      <c r="R552" t="s">
        <v>6153</v>
      </c>
      <c r="S552" t="s">
        <v>6154</v>
      </c>
    </row>
    <row r="553" spans="1:19" x14ac:dyDescent="0.35">
      <c r="A553">
        <v>540716</v>
      </c>
      <c r="B553" t="s">
        <v>1098</v>
      </c>
      <c r="C553">
        <v>51</v>
      </c>
      <c r="D553">
        <v>30</v>
      </c>
      <c r="E553" s="68">
        <v>41984</v>
      </c>
      <c r="F553">
        <v>17</v>
      </c>
      <c r="G553">
        <v>31</v>
      </c>
      <c r="H553">
        <v>0</v>
      </c>
      <c r="I553">
        <v>1</v>
      </c>
      <c r="J553" t="s">
        <v>1099</v>
      </c>
      <c r="K553">
        <v>11095490</v>
      </c>
      <c r="N553" s="68">
        <v>72686</v>
      </c>
      <c r="O553" s="68">
        <v>72686</v>
      </c>
      <c r="P553" s="68">
        <v>72686</v>
      </c>
      <c r="Q553" s="68">
        <v>72686</v>
      </c>
      <c r="R553" t="s">
        <v>6356</v>
      </c>
      <c r="S553" t="s">
        <v>3058</v>
      </c>
    </row>
    <row r="554" spans="1:19" x14ac:dyDescent="0.35">
      <c r="A554">
        <v>583932</v>
      </c>
      <c r="B554" t="s">
        <v>1087</v>
      </c>
      <c r="C554">
        <v>50</v>
      </c>
      <c r="D554">
        <v>31</v>
      </c>
      <c r="E554" s="68">
        <v>42044</v>
      </c>
      <c r="F554">
        <v>31</v>
      </c>
      <c r="G554">
        <v>38</v>
      </c>
      <c r="H554">
        <v>0</v>
      </c>
      <c r="I554">
        <v>1</v>
      </c>
      <c r="J554" t="s">
        <v>14</v>
      </c>
      <c r="K554">
        <v>85036</v>
      </c>
      <c r="N554" s="68">
        <v>72686</v>
      </c>
      <c r="O554" s="68">
        <v>72686</v>
      </c>
      <c r="P554" s="68">
        <v>72686</v>
      </c>
      <c r="Q554" s="68">
        <v>72686</v>
      </c>
      <c r="R554" t="s">
        <v>6397</v>
      </c>
      <c r="S554" t="s">
        <v>3058</v>
      </c>
    </row>
    <row r="555" spans="1:19" x14ac:dyDescent="0.35">
      <c r="A555">
        <v>363316</v>
      </c>
      <c r="B555" t="s">
        <v>1134</v>
      </c>
      <c r="C555">
        <v>49</v>
      </c>
      <c r="D555">
        <v>21</v>
      </c>
      <c r="E555" s="68">
        <v>40958</v>
      </c>
      <c r="F555">
        <v>5</v>
      </c>
      <c r="G555">
        <v>11</v>
      </c>
      <c r="H555">
        <v>0</v>
      </c>
      <c r="I555">
        <v>1</v>
      </c>
      <c r="J555" t="s">
        <v>1135</v>
      </c>
      <c r="K555">
        <v>6096686</v>
      </c>
      <c r="N555" s="68">
        <v>72686</v>
      </c>
      <c r="O555" s="68">
        <v>72686</v>
      </c>
      <c r="P555" s="68">
        <v>72686</v>
      </c>
      <c r="Q555" s="68">
        <v>72686</v>
      </c>
      <c r="R555" t="s">
        <v>5985</v>
      </c>
      <c r="S555" t="s">
        <v>3058</v>
      </c>
    </row>
    <row r="556" spans="1:19" x14ac:dyDescent="0.35">
      <c r="A556">
        <v>436566</v>
      </c>
      <c r="B556" t="s">
        <v>1064</v>
      </c>
      <c r="C556">
        <v>49</v>
      </c>
      <c r="D556">
        <v>27</v>
      </c>
      <c r="E556" s="68">
        <v>41403</v>
      </c>
      <c r="F556">
        <v>3</v>
      </c>
      <c r="G556">
        <v>31</v>
      </c>
      <c r="H556">
        <v>0</v>
      </c>
      <c r="I556">
        <v>1</v>
      </c>
      <c r="J556" t="s">
        <v>1065</v>
      </c>
      <c r="K556">
        <v>9900248</v>
      </c>
      <c r="N556" s="68">
        <v>72686</v>
      </c>
      <c r="O556" s="68">
        <v>72686</v>
      </c>
      <c r="P556" s="68">
        <v>72686</v>
      </c>
      <c r="Q556" s="68">
        <v>72686</v>
      </c>
      <c r="R556" t="s">
        <v>6180</v>
      </c>
      <c r="S556" t="s">
        <v>3058</v>
      </c>
    </row>
    <row r="557" spans="1:19" x14ac:dyDescent="0.35">
      <c r="A557">
        <v>337144</v>
      </c>
      <c r="B557" t="s">
        <v>2274</v>
      </c>
      <c r="C557">
        <v>48</v>
      </c>
      <c r="D557">
        <v>21</v>
      </c>
      <c r="E557" s="68">
        <v>43713</v>
      </c>
      <c r="F557">
        <v>68</v>
      </c>
      <c r="G557">
        <v>100</v>
      </c>
      <c r="H557">
        <v>1</v>
      </c>
      <c r="I557">
        <v>1</v>
      </c>
      <c r="J557" t="s">
        <v>2246</v>
      </c>
      <c r="K557">
        <v>5850439</v>
      </c>
      <c r="N557" s="68">
        <v>42180</v>
      </c>
      <c r="O557" s="68">
        <v>42180</v>
      </c>
      <c r="P557" s="68">
        <v>72686</v>
      </c>
      <c r="Q557" s="68">
        <v>43713</v>
      </c>
      <c r="R557" t="s">
        <v>5916</v>
      </c>
      <c r="S557" t="s">
        <v>3058</v>
      </c>
    </row>
    <row r="558" spans="1:19" x14ac:dyDescent="0.35">
      <c r="A558">
        <v>413680</v>
      </c>
      <c r="B558" t="s">
        <v>692</v>
      </c>
      <c r="C558">
        <v>48</v>
      </c>
      <c r="D558">
        <v>46</v>
      </c>
      <c r="E558" s="68">
        <v>42585</v>
      </c>
      <c r="F558">
        <v>5</v>
      </c>
      <c r="G558">
        <v>55</v>
      </c>
      <c r="H558">
        <v>0</v>
      </c>
      <c r="I558">
        <v>1</v>
      </c>
      <c r="J558" t="s">
        <v>351</v>
      </c>
      <c r="K558">
        <v>397803</v>
      </c>
      <c r="N558" s="68">
        <v>42585</v>
      </c>
      <c r="O558" s="68">
        <v>72686</v>
      </c>
      <c r="P558" s="68">
        <v>72686</v>
      </c>
      <c r="Q558" s="68">
        <v>72686</v>
      </c>
      <c r="R558" t="s">
        <v>6140</v>
      </c>
      <c r="S558" t="s">
        <v>6795</v>
      </c>
    </row>
    <row r="559" spans="1:19" x14ac:dyDescent="0.35">
      <c r="A559">
        <v>5109</v>
      </c>
      <c r="B559" t="s">
        <v>1130</v>
      </c>
      <c r="C559">
        <v>46</v>
      </c>
      <c r="D559">
        <v>28</v>
      </c>
      <c r="E559" s="68">
        <v>41639</v>
      </c>
      <c r="F559">
        <v>3</v>
      </c>
      <c r="G559">
        <v>31</v>
      </c>
      <c r="H559">
        <v>0</v>
      </c>
      <c r="I559">
        <v>1</v>
      </c>
      <c r="J559" t="s">
        <v>904</v>
      </c>
      <c r="K559">
        <v>166942</v>
      </c>
      <c r="N559" s="68">
        <v>72686</v>
      </c>
      <c r="O559" s="68">
        <v>72686</v>
      </c>
      <c r="P559" s="68">
        <v>72686</v>
      </c>
      <c r="Q559" s="68">
        <v>72686</v>
      </c>
      <c r="R559" t="s">
        <v>5312</v>
      </c>
      <c r="S559" t="s">
        <v>3058</v>
      </c>
    </row>
    <row r="560" spans="1:19" x14ac:dyDescent="0.35">
      <c r="A560">
        <v>374924</v>
      </c>
      <c r="B560" t="s">
        <v>688</v>
      </c>
      <c r="C560">
        <v>46</v>
      </c>
      <c r="D560">
        <v>54</v>
      </c>
      <c r="E560" s="68">
        <v>42538</v>
      </c>
      <c r="F560">
        <v>8</v>
      </c>
      <c r="G560">
        <v>59</v>
      </c>
      <c r="H560">
        <v>0</v>
      </c>
      <c r="I560">
        <v>1</v>
      </c>
      <c r="J560" t="s">
        <v>324</v>
      </c>
      <c r="K560">
        <v>5379973</v>
      </c>
      <c r="N560" s="68">
        <v>42537</v>
      </c>
      <c r="O560" s="68">
        <v>72686</v>
      </c>
      <c r="P560" s="68">
        <v>72686</v>
      </c>
      <c r="Q560" s="68">
        <v>72686</v>
      </c>
      <c r="R560" t="s">
        <v>6034</v>
      </c>
      <c r="S560" t="s">
        <v>6792</v>
      </c>
    </row>
    <row r="561" spans="1:19" x14ac:dyDescent="0.35">
      <c r="A561">
        <v>706000</v>
      </c>
      <c r="B561" t="s">
        <v>686</v>
      </c>
      <c r="C561">
        <v>46</v>
      </c>
      <c r="D561">
        <v>139</v>
      </c>
      <c r="E561" s="68">
        <v>42576</v>
      </c>
      <c r="F561">
        <v>38</v>
      </c>
      <c r="G561">
        <v>52</v>
      </c>
      <c r="H561">
        <v>0</v>
      </c>
      <c r="I561">
        <v>2</v>
      </c>
      <c r="J561" t="s">
        <v>687</v>
      </c>
      <c r="K561">
        <v>12314278</v>
      </c>
      <c r="L561">
        <v>12404775</v>
      </c>
      <c r="N561" s="68">
        <v>42576</v>
      </c>
      <c r="O561" s="68">
        <v>72686</v>
      </c>
      <c r="P561" s="68">
        <v>72686</v>
      </c>
      <c r="Q561" s="68">
        <v>72686</v>
      </c>
      <c r="R561" t="s">
        <v>6552</v>
      </c>
      <c r="S561" t="s">
        <v>6553</v>
      </c>
    </row>
    <row r="562" spans="1:19" x14ac:dyDescent="0.35">
      <c r="A562">
        <v>301312</v>
      </c>
      <c r="B562" t="s">
        <v>1141</v>
      </c>
      <c r="C562">
        <v>45</v>
      </c>
      <c r="D562">
        <v>24</v>
      </c>
      <c r="E562" s="68">
        <v>41982</v>
      </c>
      <c r="F562">
        <v>29</v>
      </c>
      <c r="G562">
        <v>34</v>
      </c>
      <c r="H562">
        <v>0</v>
      </c>
      <c r="I562">
        <v>1</v>
      </c>
      <c r="J562" t="s">
        <v>319</v>
      </c>
      <c r="K562">
        <v>1891102</v>
      </c>
      <c r="N562" s="68">
        <v>72686</v>
      </c>
      <c r="O562" s="68">
        <v>72686</v>
      </c>
      <c r="P562" s="68">
        <v>72686</v>
      </c>
      <c r="Q562" s="68">
        <v>72686</v>
      </c>
      <c r="R562" t="s">
        <v>5815</v>
      </c>
      <c r="S562" t="s">
        <v>5816</v>
      </c>
    </row>
    <row r="563" spans="1:19" x14ac:dyDescent="0.35">
      <c r="A563">
        <v>487126</v>
      </c>
      <c r="B563" t="s">
        <v>2210</v>
      </c>
      <c r="C563">
        <v>45</v>
      </c>
      <c r="D563">
        <v>24</v>
      </c>
      <c r="E563" s="68">
        <v>42244</v>
      </c>
      <c r="F563">
        <v>24</v>
      </c>
      <c r="G563">
        <v>31</v>
      </c>
      <c r="H563">
        <v>0</v>
      </c>
      <c r="I563">
        <v>1</v>
      </c>
      <c r="J563" t="s">
        <v>76</v>
      </c>
      <c r="K563">
        <v>182999</v>
      </c>
      <c r="N563" s="68">
        <v>72686</v>
      </c>
      <c r="O563" s="68">
        <v>72686</v>
      </c>
      <c r="P563" s="68">
        <v>72686</v>
      </c>
      <c r="Q563" s="68">
        <v>72686</v>
      </c>
      <c r="R563" t="s">
        <v>6287</v>
      </c>
      <c r="S563" t="s">
        <v>6288</v>
      </c>
    </row>
    <row r="564" spans="1:19" x14ac:dyDescent="0.35">
      <c r="A564">
        <v>619440</v>
      </c>
      <c r="B564" t="s">
        <v>1138</v>
      </c>
      <c r="C564">
        <v>45</v>
      </c>
      <c r="D564">
        <v>35</v>
      </c>
      <c r="E564" s="68">
        <v>42157</v>
      </c>
      <c r="F564">
        <v>20</v>
      </c>
      <c r="G564">
        <v>42</v>
      </c>
      <c r="H564">
        <v>0</v>
      </c>
      <c r="I564">
        <v>1</v>
      </c>
      <c r="J564" t="s">
        <v>118</v>
      </c>
      <c r="K564">
        <v>11280414</v>
      </c>
      <c r="N564" s="68">
        <v>72686</v>
      </c>
      <c r="O564" s="68">
        <v>72686</v>
      </c>
      <c r="P564" s="68">
        <v>72686</v>
      </c>
      <c r="Q564" s="68">
        <v>72686</v>
      </c>
      <c r="R564" t="s">
        <v>6442</v>
      </c>
      <c r="S564" t="s">
        <v>6381</v>
      </c>
    </row>
    <row r="565" spans="1:19" x14ac:dyDescent="0.35">
      <c r="A565">
        <v>621692</v>
      </c>
      <c r="B565" t="s">
        <v>1165</v>
      </c>
      <c r="C565">
        <v>45</v>
      </c>
      <c r="D565">
        <v>35</v>
      </c>
      <c r="E565" s="68">
        <v>42166</v>
      </c>
      <c r="F565">
        <v>20</v>
      </c>
      <c r="G565">
        <v>42</v>
      </c>
      <c r="H565">
        <v>0</v>
      </c>
      <c r="I565">
        <v>1</v>
      </c>
      <c r="J565" t="s">
        <v>118</v>
      </c>
      <c r="K565">
        <v>11280414</v>
      </c>
      <c r="N565" s="68">
        <v>72686</v>
      </c>
      <c r="O565" s="68">
        <v>72686</v>
      </c>
      <c r="P565" s="68">
        <v>72686</v>
      </c>
      <c r="Q565" s="68">
        <v>72686</v>
      </c>
      <c r="R565" t="s">
        <v>6448</v>
      </c>
      <c r="S565" t="s">
        <v>6381</v>
      </c>
    </row>
    <row r="566" spans="1:19" x14ac:dyDescent="0.35">
      <c r="A566">
        <v>9893</v>
      </c>
      <c r="B566" t="s">
        <v>2139</v>
      </c>
      <c r="C566">
        <v>44</v>
      </c>
      <c r="D566">
        <v>27</v>
      </c>
      <c r="E566" s="68">
        <v>42844</v>
      </c>
      <c r="F566">
        <v>3</v>
      </c>
      <c r="G566">
        <v>52</v>
      </c>
      <c r="H566">
        <v>0</v>
      </c>
      <c r="I566">
        <v>1</v>
      </c>
      <c r="J566" t="s">
        <v>2140</v>
      </c>
      <c r="K566">
        <v>9693</v>
      </c>
      <c r="N566" s="68">
        <v>42843</v>
      </c>
      <c r="O566" s="68">
        <v>72686</v>
      </c>
      <c r="P566" s="68">
        <v>72686</v>
      </c>
      <c r="Q566" s="68">
        <v>72686</v>
      </c>
      <c r="R566" t="s">
        <v>5460</v>
      </c>
      <c r="S566" t="s">
        <v>3058</v>
      </c>
    </row>
    <row r="567" spans="1:19" x14ac:dyDescent="0.35">
      <c r="A567">
        <v>126517</v>
      </c>
      <c r="B567" t="s">
        <v>2141</v>
      </c>
      <c r="C567">
        <v>44</v>
      </c>
      <c r="D567">
        <v>21</v>
      </c>
      <c r="E567" s="68">
        <v>40922</v>
      </c>
      <c r="F567">
        <v>1.5</v>
      </c>
      <c r="G567">
        <v>9</v>
      </c>
      <c r="H567">
        <v>0</v>
      </c>
      <c r="I567">
        <v>1</v>
      </c>
      <c r="J567" t="s">
        <v>2142</v>
      </c>
      <c r="K567">
        <v>5261738</v>
      </c>
      <c r="N567" s="68">
        <v>72686</v>
      </c>
      <c r="O567" s="68">
        <v>72686</v>
      </c>
      <c r="P567" s="68">
        <v>72686</v>
      </c>
      <c r="Q567" s="68">
        <v>72686</v>
      </c>
      <c r="R567" t="s">
        <v>5654</v>
      </c>
      <c r="S567" t="s">
        <v>3058</v>
      </c>
    </row>
    <row r="568" spans="1:19" x14ac:dyDescent="0.35">
      <c r="A568">
        <v>397202</v>
      </c>
      <c r="B568" t="s">
        <v>1154</v>
      </c>
      <c r="C568">
        <v>44</v>
      </c>
      <c r="D568">
        <v>28</v>
      </c>
      <c r="E568" s="68">
        <v>41854</v>
      </c>
      <c r="F568">
        <v>17</v>
      </c>
      <c r="G568">
        <v>34</v>
      </c>
      <c r="H568">
        <v>0</v>
      </c>
      <c r="I568">
        <v>1</v>
      </c>
      <c r="J568" t="s">
        <v>313</v>
      </c>
      <c r="K568">
        <v>4341183</v>
      </c>
      <c r="N568" s="68">
        <v>72686</v>
      </c>
      <c r="O568" s="68">
        <v>72686</v>
      </c>
      <c r="P568" s="68">
        <v>72686</v>
      </c>
      <c r="Q568" s="68">
        <v>72686</v>
      </c>
      <c r="R568" t="s">
        <v>6093</v>
      </c>
      <c r="S568" t="s">
        <v>6094</v>
      </c>
    </row>
    <row r="569" spans="1:19" x14ac:dyDescent="0.35">
      <c r="A569">
        <v>406038</v>
      </c>
      <c r="B569" t="s">
        <v>684</v>
      </c>
      <c r="C569">
        <v>44</v>
      </c>
      <c r="D569">
        <v>65</v>
      </c>
      <c r="E569" s="68">
        <v>42012</v>
      </c>
      <c r="F569">
        <v>11</v>
      </c>
      <c r="G569">
        <v>31</v>
      </c>
      <c r="H569">
        <v>0</v>
      </c>
      <c r="I569">
        <v>1</v>
      </c>
      <c r="J569" t="s">
        <v>352</v>
      </c>
      <c r="K569">
        <v>6634043</v>
      </c>
      <c r="N569" s="68">
        <v>72686</v>
      </c>
      <c r="O569" s="68">
        <v>72686</v>
      </c>
      <c r="P569" s="68">
        <v>72686</v>
      </c>
      <c r="Q569" s="68">
        <v>72686</v>
      </c>
      <c r="R569" t="s">
        <v>6113</v>
      </c>
      <c r="S569" t="s">
        <v>6114</v>
      </c>
    </row>
    <row r="570" spans="1:19" x14ac:dyDescent="0.35">
      <c r="A570">
        <v>2947</v>
      </c>
      <c r="B570" t="s">
        <v>697</v>
      </c>
      <c r="C570">
        <v>43</v>
      </c>
      <c r="D570">
        <v>98</v>
      </c>
      <c r="E570" s="68">
        <v>43343</v>
      </c>
      <c r="F570">
        <v>2</v>
      </c>
      <c r="G570">
        <v>62</v>
      </c>
      <c r="H570">
        <v>0</v>
      </c>
      <c r="I570">
        <v>2</v>
      </c>
      <c r="J570" t="s">
        <v>2246</v>
      </c>
      <c r="K570">
        <v>14219</v>
      </c>
      <c r="L570">
        <v>31014</v>
      </c>
      <c r="N570" s="68">
        <v>42403</v>
      </c>
      <c r="O570" s="68">
        <v>43096</v>
      </c>
      <c r="P570" s="68">
        <v>43304</v>
      </c>
      <c r="Q570" s="68">
        <v>72686</v>
      </c>
      <c r="R570" t="s">
        <v>5165</v>
      </c>
      <c r="S570" t="s">
        <v>6749</v>
      </c>
    </row>
    <row r="571" spans="1:19" x14ac:dyDescent="0.35">
      <c r="A571">
        <v>13117</v>
      </c>
      <c r="B571" t="s">
        <v>1157</v>
      </c>
      <c r="C571">
        <v>43</v>
      </c>
      <c r="D571">
        <v>22</v>
      </c>
      <c r="E571" s="68">
        <v>40133</v>
      </c>
      <c r="F571">
        <v>1.5</v>
      </c>
      <c r="G571">
        <v>31</v>
      </c>
      <c r="H571">
        <v>0</v>
      </c>
      <c r="I571">
        <v>1</v>
      </c>
      <c r="J571" t="s">
        <v>2246</v>
      </c>
      <c r="K571">
        <v>4816920</v>
      </c>
      <c r="N571" s="68">
        <v>72686</v>
      </c>
      <c r="O571" s="68">
        <v>72686</v>
      </c>
      <c r="P571" s="68">
        <v>72686</v>
      </c>
      <c r="Q571" s="68">
        <v>72686</v>
      </c>
      <c r="R571" t="s">
        <v>5525</v>
      </c>
      <c r="S571" t="s">
        <v>3058</v>
      </c>
    </row>
    <row r="572" spans="1:19" x14ac:dyDescent="0.35">
      <c r="A572">
        <v>111151</v>
      </c>
      <c r="B572" t="s">
        <v>690</v>
      </c>
      <c r="C572">
        <v>43</v>
      </c>
      <c r="D572">
        <v>44</v>
      </c>
      <c r="E572" s="68">
        <v>41815</v>
      </c>
      <c r="F572">
        <v>3</v>
      </c>
      <c r="G572">
        <v>25</v>
      </c>
      <c r="H572">
        <v>0</v>
      </c>
      <c r="I572">
        <v>1</v>
      </c>
      <c r="J572" t="s">
        <v>454</v>
      </c>
      <c r="K572">
        <v>1760619</v>
      </c>
      <c r="N572" s="68">
        <v>72686</v>
      </c>
      <c r="O572" s="68">
        <v>72686</v>
      </c>
      <c r="P572" s="68">
        <v>72686</v>
      </c>
      <c r="Q572" s="68">
        <v>72686</v>
      </c>
      <c r="R572" t="s">
        <v>5646</v>
      </c>
      <c r="S572" t="s">
        <v>3058</v>
      </c>
    </row>
    <row r="573" spans="1:19" x14ac:dyDescent="0.35">
      <c r="A573">
        <v>296790</v>
      </c>
      <c r="B573" t="s">
        <v>1170</v>
      </c>
      <c r="C573">
        <v>43</v>
      </c>
      <c r="D573">
        <v>21</v>
      </c>
      <c r="E573" s="68">
        <v>41659</v>
      </c>
      <c r="F573">
        <v>3.1</v>
      </c>
      <c r="G573">
        <v>3.1</v>
      </c>
      <c r="H573">
        <v>0</v>
      </c>
      <c r="I573">
        <v>1</v>
      </c>
      <c r="J573" t="s">
        <v>1171</v>
      </c>
      <c r="K573">
        <v>5670112</v>
      </c>
      <c r="N573" s="68">
        <v>72686</v>
      </c>
      <c r="O573" s="68">
        <v>72686</v>
      </c>
      <c r="P573" s="68">
        <v>72686</v>
      </c>
      <c r="Q573" s="68">
        <v>72686</v>
      </c>
      <c r="R573" t="s">
        <v>5812</v>
      </c>
      <c r="S573" t="s">
        <v>5813</v>
      </c>
    </row>
    <row r="574" spans="1:19" x14ac:dyDescent="0.35">
      <c r="A574">
        <v>386241</v>
      </c>
      <c r="B574" t="s">
        <v>1114</v>
      </c>
      <c r="C574">
        <v>43</v>
      </c>
      <c r="D574">
        <v>28</v>
      </c>
      <c r="E574" s="68">
        <v>41122</v>
      </c>
      <c r="F574">
        <v>10</v>
      </c>
      <c r="G574">
        <v>24</v>
      </c>
      <c r="H574">
        <v>0</v>
      </c>
      <c r="I574">
        <v>1</v>
      </c>
      <c r="J574" t="s">
        <v>476</v>
      </c>
      <c r="K574">
        <v>6233267</v>
      </c>
      <c r="N574" s="68">
        <v>72686</v>
      </c>
      <c r="O574" s="68">
        <v>72686</v>
      </c>
      <c r="P574" s="68">
        <v>72686</v>
      </c>
      <c r="Q574" s="68">
        <v>72686</v>
      </c>
      <c r="R574" t="s">
        <v>6057</v>
      </c>
      <c r="S574" t="s">
        <v>3058</v>
      </c>
    </row>
    <row r="575" spans="1:19" x14ac:dyDescent="0.35">
      <c r="A575">
        <v>630624</v>
      </c>
      <c r="B575" t="s">
        <v>691</v>
      </c>
      <c r="C575">
        <v>43</v>
      </c>
      <c r="D575">
        <v>52</v>
      </c>
      <c r="E575" s="68">
        <v>42208</v>
      </c>
      <c r="F575">
        <v>20</v>
      </c>
      <c r="G575">
        <v>42</v>
      </c>
      <c r="H575">
        <v>0</v>
      </c>
      <c r="I575">
        <v>1</v>
      </c>
      <c r="J575" t="s">
        <v>118</v>
      </c>
      <c r="K575">
        <v>11280414</v>
      </c>
      <c r="N575" s="68">
        <v>72686</v>
      </c>
      <c r="O575" s="68">
        <v>72686</v>
      </c>
      <c r="P575" s="68">
        <v>72686</v>
      </c>
      <c r="Q575" s="68">
        <v>72686</v>
      </c>
      <c r="R575" t="s">
        <v>6457</v>
      </c>
      <c r="S575" t="s">
        <v>6381</v>
      </c>
    </row>
    <row r="576" spans="1:19" x14ac:dyDescent="0.35">
      <c r="A576">
        <v>696832</v>
      </c>
      <c r="B576" t="s">
        <v>1166</v>
      </c>
      <c r="C576">
        <v>43</v>
      </c>
      <c r="D576">
        <v>33</v>
      </c>
      <c r="E576" s="68">
        <v>42471</v>
      </c>
      <c r="F576">
        <v>20</v>
      </c>
      <c r="G576">
        <v>38</v>
      </c>
      <c r="H576">
        <v>0</v>
      </c>
      <c r="I576">
        <v>2</v>
      </c>
      <c r="J576" t="s">
        <v>1167</v>
      </c>
      <c r="K576">
        <v>12160844</v>
      </c>
      <c r="L576">
        <v>12232162</v>
      </c>
      <c r="N576" s="68">
        <v>72686</v>
      </c>
      <c r="O576" s="68">
        <v>72686</v>
      </c>
      <c r="P576" s="68">
        <v>72686</v>
      </c>
      <c r="Q576" s="68">
        <v>72686</v>
      </c>
      <c r="R576" t="s">
        <v>6540</v>
      </c>
      <c r="S576" t="s">
        <v>3058</v>
      </c>
    </row>
    <row r="577" spans="1:19" x14ac:dyDescent="0.35">
      <c r="A577">
        <v>6143</v>
      </c>
      <c r="B577" t="s">
        <v>1152</v>
      </c>
      <c r="C577">
        <v>42</v>
      </c>
      <c r="D577">
        <v>36</v>
      </c>
      <c r="E577" s="68">
        <v>40682</v>
      </c>
      <c r="F577">
        <v>1.5</v>
      </c>
      <c r="G577">
        <v>58</v>
      </c>
      <c r="H577">
        <v>0</v>
      </c>
      <c r="I577">
        <v>1</v>
      </c>
      <c r="J577" t="s">
        <v>422</v>
      </c>
      <c r="K577">
        <v>177630</v>
      </c>
      <c r="N577" s="68">
        <v>40682</v>
      </c>
      <c r="O577" s="68">
        <v>72686</v>
      </c>
      <c r="P577" s="68">
        <v>72686</v>
      </c>
      <c r="Q577" s="68">
        <v>72686</v>
      </c>
      <c r="R577" t="s">
        <v>5368</v>
      </c>
      <c r="S577" t="s">
        <v>3058</v>
      </c>
    </row>
    <row r="578" spans="1:19" x14ac:dyDescent="0.35">
      <c r="A578">
        <v>7162</v>
      </c>
      <c r="B578" t="s">
        <v>1118</v>
      </c>
      <c r="C578">
        <v>42</v>
      </c>
      <c r="D578">
        <v>31</v>
      </c>
      <c r="E578" s="68">
        <v>42350</v>
      </c>
      <c r="F578">
        <v>38</v>
      </c>
      <c r="G578">
        <v>38</v>
      </c>
      <c r="H578">
        <v>0</v>
      </c>
      <c r="I578">
        <v>2</v>
      </c>
      <c r="J578" t="s">
        <v>1119</v>
      </c>
      <c r="K578">
        <v>125461</v>
      </c>
      <c r="L578">
        <v>11414318</v>
      </c>
      <c r="N578" s="68">
        <v>72686</v>
      </c>
      <c r="O578" s="68">
        <v>72686</v>
      </c>
      <c r="P578" s="68">
        <v>72686</v>
      </c>
      <c r="Q578" s="68">
        <v>72686</v>
      </c>
      <c r="R578" t="s">
        <v>5401</v>
      </c>
      <c r="S578" t="s">
        <v>5402</v>
      </c>
    </row>
    <row r="579" spans="1:19" x14ac:dyDescent="0.35">
      <c r="A579">
        <v>7307</v>
      </c>
      <c r="B579" t="s">
        <v>683</v>
      </c>
      <c r="C579">
        <v>42</v>
      </c>
      <c r="D579">
        <v>296</v>
      </c>
      <c r="E579" s="68">
        <v>41445</v>
      </c>
      <c r="F579">
        <v>17</v>
      </c>
      <c r="G579">
        <v>24</v>
      </c>
      <c r="H579">
        <v>0</v>
      </c>
      <c r="I579">
        <v>1</v>
      </c>
      <c r="J579" t="s">
        <v>71</v>
      </c>
      <c r="K579">
        <v>7226</v>
      </c>
      <c r="N579" s="68">
        <v>72686</v>
      </c>
      <c r="O579" s="68">
        <v>72686</v>
      </c>
      <c r="P579" s="68">
        <v>72686</v>
      </c>
      <c r="Q579" s="68">
        <v>72686</v>
      </c>
      <c r="R579" t="s">
        <v>5405</v>
      </c>
      <c r="S579" t="s">
        <v>6744</v>
      </c>
    </row>
    <row r="580" spans="1:19" x14ac:dyDescent="0.35">
      <c r="A580">
        <v>274085</v>
      </c>
      <c r="B580" t="s">
        <v>1158</v>
      </c>
      <c r="C580">
        <v>42</v>
      </c>
      <c r="D580">
        <v>22</v>
      </c>
      <c r="E580" s="68">
        <v>41536</v>
      </c>
      <c r="F580">
        <v>23</v>
      </c>
      <c r="G580">
        <v>31</v>
      </c>
      <c r="H580">
        <v>0</v>
      </c>
      <c r="I580">
        <v>1</v>
      </c>
      <c r="J580" t="s">
        <v>900</v>
      </c>
      <c r="K580">
        <v>5550795</v>
      </c>
      <c r="N580" s="68">
        <v>72686</v>
      </c>
      <c r="O580" s="68">
        <v>72686</v>
      </c>
      <c r="P580" s="68">
        <v>72686</v>
      </c>
      <c r="Q580" s="68">
        <v>72686</v>
      </c>
      <c r="R580" t="s">
        <v>5779</v>
      </c>
      <c r="S580" t="s">
        <v>3058</v>
      </c>
    </row>
    <row r="581" spans="1:19" x14ac:dyDescent="0.35">
      <c r="A581">
        <v>372712</v>
      </c>
      <c r="B581" t="s">
        <v>2211</v>
      </c>
      <c r="C581">
        <v>42</v>
      </c>
      <c r="D581">
        <v>21</v>
      </c>
      <c r="E581" s="68">
        <v>41047</v>
      </c>
      <c r="F581">
        <v>1.5</v>
      </c>
      <c r="G581">
        <v>31</v>
      </c>
      <c r="H581">
        <v>0</v>
      </c>
      <c r="I581">
        <v>1</v>
      </c>
      <c r="J581" t="s">
        <v>837</v>
      </c>
      <c r="K581">
        <v>228402</v>
      </c>
      <c r="N581" s="68">
        <v>72686</v>
      </c>
      <c r="O581" s="68">
        <v>72686</v>
      </c>
      <c r="P581" s="68">
        <v>72686</v>
      </c>
      <c r="Q581" s="68">
        <v>72686</v>
      </c>
      <c r="R581" t="s">
        <v>6018</v>
      </c>
      <c r="S581" t="s">
        <v>3058</v>
      </c>
    </row>
    <row r="582" spans="1:19" x14ac:dyDescent="0.35">
      <c r="A582">
        <v>406596</v>
      </c>
      <c r="B582" t="s">
        <v>1094</v>
      </c>
      <c r="C582">
        <v>42</v>
      </c>
      <c r="D582">
        <v>29</v>
      </c>
      <c r="E582" s="68">
        <v>41947</v>
      </c>
      <c r="F582">
        <v>7</v>
      </c>
      <c r="G582">
        <v>45</v>
      </c>
      <c r="H582">
        <v>0</v>
      </c>
      <c r="I582">
        <v>1</v>
      </c>
      <c r="J582" t="s">
        <v>1095</v>
      </c>
      <c r="K582">
        <v>6661660</v>
      </c>
      <c r="N582" s="68">
        <v>72686</v>
      </c>
      <c r="O582" s="68">
        <v>72686</v>
      </c>
      <c r="P582" s="68">
        <v>72686</v>
      </c>
      <c r="Q582" s="68">
        <v>72686</v>
      </c>
      <c r="R582" t="s">
        <v>6115</v>
      </c>
      <c r="S582" t="s">
        <v>6116</v>
      </c>
    </row>
    <row r="583" spans="1:19" x14ac:dyDescent="0.35">
      <c r="A583">
        <v>63</v>
      </c>
      <c r="B583" t="s">
        <v>1145</v>
      </c>
      <c r="C583">
        <v>41</v>
      </c>
      <c r="D583">
        <v>39</v>
      </c>
      <c r="E583" s="68">
        <v>42147</v>
      </c>
      <c r="F583">
        <v>1</v>
      </c>
      <c r="G583">
        <v>38</v>
      </c>
      <c r="H583">
        <v>0</v>
      </c>
      <c r="I583">
        <v>1</v>
      </c>
      <c r="J583" t="s">
        <v>1146</v>
      </c>
      <c r="K583">
        <v>47</v>
      </c>
      <c r="N583" s="68">
        <v>72686</v>
      </c>
      <c r="O583" s="68">
        <v>72686</v>
      </c>
      <c r="P583" s="68">
        <v>72686</v>
      </c>
      <c r="Q583" s="68">
        <v>72686</v>
      </c>
      <c r="R583" t="s">
        <v>4921</v>
      </c>
      <c r="S583" t="s">
        <v>4922</v>
      </c>
    </row>
    <row r="584" spans="1:19" x14ac:dyDescent="0.35">
      <c r="A584">
        <v>362472</v>
      </c>
      <c r="B584" t="s">
        <v>1150</v>
      </c>
      <c r="C584">
        <v>41</v>
      </c>
      <c r="D584">
        <v>28</v>
      </c>
      <c r="E584" s="68">
        <v>42637</v>
      </c>
      <c r="F584">
        <v>10</v>
      </c>
      <c r="G584">
        <v>52</v>
      </c>
      <c r="H584">
        <v>0</v>
      </c>
      <c r="I584">
        <v>1</v>
      </c>
      <c r="J584" t="s">
        <v>446</v>
      </c>
      <c r="K584">
        <v>767791</v>
      </c>
      <c r="N584" s="68">
        <v>42637</v>
      </c>
      <c r="O584" s="68">
        <v>72686</v>
      </c>
      <c r="P584" s="68">
        <v>72686</v>
      </c>
      <c r="Q584" s="68">
        <v>72686</v>
      </c>
      <c r="R584" t="s">
        <v>5983</v>
      </c>
      <c r="S584" t="s">
        <v>6790</v>
      </c>
    </row>
    <row r="585" spans="1:19" x14ac:dyDescent="0.35">
      <c r="A585">
        <v>422630</v>
      </c>
      <c r="B585" t="s">
        <v>1149</v>
      </c>
      <c r="C585">
        <v>41</v>
      </c>
      <c r="D585">
        <v>28</v>
      </c>
      <c r="E585" s="68">
        <v>41858</v>
      </c>
      <c r="F585">
        <v>17</v>
      </c>
      <c r="G585">
        <v>31</v>
      </c>
      <c r="H585">
        <v>0</v>
      </c>
      <c r="I585">
        <v>1</v>
      </c>
      <c r="J585" t="s">
        <v>990</v>
      </c>
      <c r="K585">
        <v>5121701</v>
      </c>
      <c r="N585" s="68">
        <v>72686</v>
      </c>
      <c r="O585" s="68">
        <v>72686</v>
      </c>
      <c r="P585" s="68">
        <v>72686</v>
      </c>
      <c r="Q585" s="68">
        <v>72686</v>
      </c>
      <c r="R585" t="s">
        <v>6155</v>
      </c>
      <c r="S585" t="s">
        <v>6798</v>
      </c>
    </row>
    <row r="586" spans="1:19" x14ac:dyDescent="0.35">
      <c r="A586">
        <v>986534</v>
      </c>
      <c r="B586" t="s">
        <v>1714</v>
      </c>
      <c r="C586">
        <v>41</v>
      </c>
      <c r="D586">
        <v>0</v>
      </c>
      <c r="E586" s="68">
        <v>43651</v>
      </c>
      <c r="F586">
        <v>64</v>
      </c>
      <c r="G586">
        <v>100</v>
      </c>
      <c r="H586">
        <v>1</v>
      </c>
      <c r="I586">
        <v>1</v>
      </c>
      <c r="J586" t="s">
        <v>1715</v>
      </c>
      <c r="K586">
        <v>4376648</v>
      </c>
      <c r="N586" s="68">
        <v>72686</v>
      </c>
      <c r="O586" s="68">
        <v>72686</v>
      </c>
      <c r="P586" s="68">
        <v>72686</v>
      </c>
      <c r="Q586" s="68">
        <v>43564</v>
      </c>
      <c r="R586" t="s">
        <v>6703</v>
      </c>
      <c r="S586" t="s">
        <v>6704</v>
      </c>
    </row>
    <row r="587" spans="1:19" x14ac:dyDescent="0.35">
      <c r="A587">
        <v>51740</v>
      </c>
      <c r="B587" t="s">
        <v>694</v>
      </c>
      <c r="C587">
        <v>40</v>
      </c>
      <c r="D587">
        <v>122</v>
      </c>
      <c r="E587" s="68">
        <v>42097</v>
      </c>
      <c r="F587">
        <v>3</v>
      </c>
      <c r="G587">
        <v>51</v>
      </c>
      <c r="H587">
        <v>0</v>
      </c>
      <c r="I587">
        <v>1</v>
      </c>
      <c r="J587" t="s">
        <v>354</v>
      </c>
      <c r="K587">
        <v>5038481</v>
      </c>
      <c r="N587" s="68">
        <v>72686</v>
      </c>
      <c r="O587" s="68">
        <v>72686</v>
      </c>
      <c r="P587" s="68">
        <v>72686</v>
      </c>
      <c r="Q587" s="68">
        <v>72686</v>
      </c>
      <c r="R587" t="s">
        <v>5583</v>
      </c>
      <c r="S587" t="s">
        <v>3058</v>
      </c>
    </row>
    <row r="588" spans="1:19" x14ac:dyDescent="0.35">
      <c r="A588">
        <v>9356</v>
      </c>
      <c r="B588" t="s">
        <v>1183</v>
      </c>
      <c r="C588">
        <v>39</v>
      </c>
      <c r="D588">
        <v>27</v>
      </c>
      <c r="E588" s="68">
        <v>42241</v>
      </c>
      <c r="F588">
        <v>1.5</v>
      </c>
      <c r="G588">
        <v>60</v>
      </c>
      <c r="H588">
        <v>0</v>
      </c>
      <c r="I588">
        <v>1</v>
      </c>
      <c r="J588" t="s">
        <v>1184</v>
      </c>
      <c r="K588">
        <v>2830751</v>
      </c>
      <c r="N588" s="68">
        <v>42241</v>
      </c>
      <c r="O588" s="68">
        <v>42241</v>
      </c>
      <c r="P588" s="68">
        <v>72686</v>
      </c>
      <c r="Q588" s="68">
        <v>72686</v>
      </c>
      <c r="R588" t="s">
        <v>5441</v>
      </c>
      <c r="S588" t="s">
        <v>5442</v>
      </c>
    </row>
    <row r="589" spans="1:19" x14ac:dyDescent="0.35">
      <c r="A589">
        <v>75914</v>
      </c>
      <c r="B589" t="s">
        <v>1172</v>
      </c>
      <c r="C589">
        <v>39</v>
      </c>
      <c r="D589">
        <v>31</v>
      </c>
      <c r="E589" s="68">
        <v>40385</v>
      </c>
      <c r="F589">
        <v>3</v>
      </c>
      <c r="G589">
        <v>31</v>
      </c>
      <c r="H589">
        <v>0</v>
      </c>
      <c r="I589">
        <v>1</v>
      </c>
      <c r="J589" t="s">
        <v>1173</v>
      </c>
      <c r="K589">
        <v>4154908</v>
      </c>
      <c r="N589" s="68">
        <v>72686</v>
      </c>
      <c r="O589" s="68">
        <v>72686</v>
      </c>
      <c r="P589" s="68">
        <v>72686</v>
      </c>
      <c r="Q589" s="68">
        <v>72686</v>
      </c>
      <c r="R589" t="s">
        <v>5627</v>
      </c>
      <c r="S589" t="s">
        <v>5628</v>
      </c>
    </row>
    <row r="590" spans="1:19" x14ac:dyDescent="0.35">
      <c r="A590">
        <v>326825</v>
      </c>
      <c r="B590" t="s">
        <v>1115</v>
      </c>
      <c r="C590">
        <v>39</v>
      </c>
      <c r="D590">
        <v>23</v>
      </c>
      <c r="E590" s="68">
        <v>40749</v>
      </c>
      <c r="F590">
        <v>3</v>
      </c>
      <c r="G590">
        <v>24</v>
      </c>
      <c r="H590">
        <v>0</v>
      </c>
      <c r="I590">
        <v>1</v>
      </c>
      <c r="J590" t="s">
        <v>915</v>
      </c>
      <c r="K590">
        <v>5115653</v>
      </c>
      <c r="N590" s="68">
        <v>72686</v>
      </c>
      <c r="O590" s="68">
        <v>72686</v>
      </c>
      <c r="P590" s="68">
        <v>72686</v>
      </c>
      <c r="Q590" s="68">
        <v>72686</v>
      </c>
      <c r="R590" t="s">
        <v>5878</v>
      </c>
      <c r="S590" t="s">
        <v>3058</v>
      </c>
    </row>
    <row r="591" spans="1:19" x14ac:dyDescent="0.35">
      <c r="A591">
        <v>358679</v>
      </c>
      <c r="B591" t="s">
        <v>693</v>
      </c>
      <c r="C591">
        <v>39</v>
      </c>
      <c r="D591">
        <v>911</v>
      </c>
      <c r="E591" s="68">
        <v>42753</v>
      </c>
      <c r="F591">
        <v>35</v>
      </c>
      <c r="G591">
        <v>56</v>
      </c>
      <c r="H591">
        <v>0</v>
      </c>
      <c r="I591">
        <v>1</v>
      </c>
      <c r="J591" t="s">
        <v>336</v>
      </c>
      <c r="K591" t="s">
        <v>448</v>
      </c>
      <c r="L591">
        <v>5971761</v>
      </c>
      <c r="N591" s="72"/>
      <c r="O591" s="68">
        <v>42499</v>
      </c>
      <c r="P591" s="68">
        <v>72686</v>
      </c>
      <c r="Q591" s="68">
        <v>72686</v>
      </c>
      <c r="R591" s="68">
        <v>72686</v>
      </c>
      <c r="S591" t="s">
        <v>6730</v>
      </c>
    </row>
    <row r="592" spans="1:19" x14ac:dyDescent="0.35">
      <c r="A592">
        <v>395696</v>
      </c>
      <c r="B592" t="s">
        <v>2144</v>
      </c>
      <c r="C592">
        <v>39</v>
      </c>
      <c r="D592">
        <v>22</v>
      </c>
      <c r="E592" s="68">
        <v>43334</v>
      </c>
      <c r="F592">
        <v>8</v>
      </c>
      <c r="G592">
        <v>60</v>
      </c>
      <c r="H592">
        <v>0</v>
      </c>
      <c r="I592">
        <v>1</v>
      </c>
      <c r="J592" t="s">
        <v>2145</v>
      </c>
      <c r="K592">
        <v>5549519</v>
      </c>
      <c r="N592" s="68">
        <v>43333</v>
      </c>
      <c r="O592" s="68">
        <v>43333</v>
      </c>
      <c r="P592" s="68">
        <v>72686</v>
      </c>
      <c r="Q592" s="68">
        <v>72686</v>
      </c>
      <c r="R592" t="s">
        <v>6087</v>
      </c>
      <c r="S592" t="s">
        <v>6088</v>
      </c>
    </row>
    <row r="593" spans="1:19" x14ac:dyDescent="0.35">
      <c r="A593">
        <v>961125</v>
      </c>
      <c r="B593" t="s">
        <v>1219</v>
      </c>
      <c r="C593">
        <v>39</v>
      </c>
      <c r="D593">
        <v>34</v>
      </c>
      <c r="E593" s="68">
        <v>43652</v>
      </c>
      <c r="F593">
        <v>68</v>
      </c>
      <c r="G593">
        <v>100</v>
      </c>
      <c r="H593">
        <v>1</v>
      </c>
      <c r="I593">
        <v>1</v>
      </c>
      <c r="J593" t="s">
        <v>158</v>
      </c>
      <c r="K593">
        <v>6190978</v>
      </c>
      <c r="N593" s="68">
        <v>43196</v>
      </c>
      <c r="O593" s="68">
        <v>43196</v>
      </c>
      <c r="P593" s="68">
        <v>72686</v>
      </c>
      <c r="Q593" s="68">
        <v>43652</v>
      </c>
      <c r="R593" t="s">
        <v>6664</v>
      </c>
      <c r="S593" t="s">
        <v>6468</v>
      </c>
    </row>
    <row r="594" spans="1:19" x14ac:dyDescent="0.35">
      <c r="A594">
        <v>2474</v>
      </c>
      <c r="B594" t="s">
        <v>696</v>
      </c>
      <c r="C594">
        <v>38</v>
      </c>
      <c r="D594">
        <v>120</v>
      </c>
      <c r="E594" s="68">
        <v>40330</v>
      </c>
      <c r="F594">
        <v>1.5</v>
      </c>
      <c r="G594">
        <v>3.1</v>
      </c>
      <c r="H594">
        <v>0</v>
      </c>
      <c r="I594">
        <v>1</v>
      </c>
      <c r="J594" t="s">
        <v>356</v>
      </c>
      <c r="K594">
        <v>16310</v>
      </c>
      <c r="N594" s="68">
        <v>72686</v>
      </c>
      <c r="O594" s="68">
        <v>72686</v>
      </c>
      <c r="P594" s="68">
        <v>72686</v>
      </c>
      <c r="Q594" s="68">
        <v>72686</v>
      </c>
      <c r="R594" t="s">
        <v>5131</v>
      </c>
      <c r="S594" t="s">
        <v>3058</v>
      </c>
    </row>
    <row r="595" spans="1:19" x14ac:dyDescent="0.35">
      <c r="A595">
        <v>337670</v>
      </c>
      <c r="B595" t="s">
        <v>1142</v>
      </c>
      <c r="C595">
        <v>38</v>
      </c>
      <c r="D595">
        <v>21</v>
      </c>
      <c r="E595" s="68">
        <v>40842</v>
      </c>
      <c r="F595">
        <v>3.1</v>
      </c>
      <c r="G595">
        <v>31</v>
      </c>
      <c r="H595">
        <v>0</v>
      </c>
      <c r="I595">
        <v>1</v>
      </c>
      <c r="J595" t="s">
        <v>875</v>
      </c>
      <c r="K595">
        <v>927085</v>
      </c>
      <c r="N595" s="68">
        <v>72686</v>
      </c>
      <c r="O595" s="68">
        <v>72686</v>
      </c>
      <c r="P595" s="68">
        <v>72686</v>
      </c>
      <c r="Q595" s="68">
        <v>72686</v>
      </c>
      <c r="R595" t="s">
        <v>5927</v>
      </c>
      <c r="S595" t="s">
        <v>3058</v>
      </c>
    </row>
    <row r="596" spans="1:19" x14ac:dyDescent="0.35">
      <c r="A596">
        <v>427199</v>
      </c>
      <c r="B596" t="s">
        <v>1136</v>
      </c>
      <c r="C596">
        <v>38</v>
      </c>
      <c r="D596">
        <v>28</v>
      </c>
      <c r="E596" s="68">
        <v>41362</v>
      </c>
      <c r="F596">
        <v>3</v>
      </c>
      <c r="G596">
        <v>31</v>
      </c>
      <c r="H596">
        <v>0</v>
      </c>
      <c r="I596">
        <v>1</v>
      </c>
      <c r="J596" t="s">
        <v>1137</v>
      </c>
      <c r="K596">
        <v>5967572</v>
      </c>
      <c r="N596" s="68">
        <v>72686</v>
      </c>
      <c r="O596" s="68">
        <v>72686</v>
      </c>
      <c r="P596" s="68">
        <v>72686</v>
      </c>
      <c r="Q596" s="68">
        <v>72686</v>
      </c>
      <c r="R596" t="s">
        <v>6163</v>
      </c>
      <c r="S596" t="s">
        <v>6164</v>
      </c>
    </row>
    <row r="597" spans="1:19" x14ac:dyDescent="0.35">
      <c r="A597">
        <v>4881</v>
      </c>
      <c r="B597" t="s">
        <v>2119</v>
      </c>
      <c r="C597">
        <v>37</v>
      </c>
      <c r="D597">
        <v>25</v>
      </c>
      <c r="E597" s="68">
        <v>39820</v>
      </c>
      <c r="F597">
        <v>2</v>
      </c>
      <c r="G597">
        <v>5</v>
      </c>
      <c r="H597">
        <v>0</v>
      </c>
      <c r="I597">
        <v>2</v>
      </c>
      <c r="J597" t="s">
        <v>2120</v>
      </c>
      <c r="K597">
        <v>66492</v>
      </c>
      <c r="L597">
        <v>118311</v>
      </c>
      <c r="N597" s="68">
        <v>72686</v>
      </c>
      <c r="O597" s="68">
        <v>72686</v>
      </c>
      <c r="P597" s="68">
        <v>72686</v>
      </c>
      <c r="Q597" s="68">
        <v>72686</v>
      </c>
      <c r="R597" t="s">
        <v>5300</v>
      </c>
      <c r="S597" t="s">
        <v>5301</v>
      </c>
    </row>
    <row r="598" spans="1:19" x14ac:dyDescent="0.35">
      <c r="A598">
        <v>5961</v>
      </c>
      <c r="B598" t="s">
        <v>1143</v>
      </c>
      <c r="C598">
        <v>37</v>
      </c>
      <c r="D598">
        <v>40</v>
      </c>
      <c r="E598" s="68">
        <v>40944</v>
      </c>
      <c r="F598">
        <v>3</v>
      </c>
      <c r="G598">
        <v>24</v>
      </c>
      <c r="H598">
        <v>0</v>
      </c>
      <c r="I598">
        <v>1</v>
      </c>
      <c r="J598" t="s">
        <v>1144</v>
      </c>
      <c r="K598">
        <v>389294</v>
      </c>
      <c r="N598" s="68">
        <v>72686</v>
      </c>
      <c r="O598" s="68">
        <v>72686</v>
      </c>
      <c r="P598" s="68">
        <v>72686</v>
      </c>
      <c r="Q598" s="68">
        <v>72686</v>
      </c>
      <c r="R598" t="s">
        <v>5356</v>
      </c>
      <c r="S598" t="s">
        <v>5357</v>
      </c>
    </row>
    <row r="599" spans="1:19" x14ac:dyDescent="0.35">
      <c r="A599">
        <v>13376</v>
      </c>
      <c r="B599" t="s">
        <v>1176</v>
      </c>
      <c r="C599">
        <v>37</v>
      </c>
      <c r="D599">
        <v>35</v>
      </c>
      <c r="E599" s="68">
        <v>42501</v>
      </c>
      <c r="F599">
        <v>2</v>
      </c>
      <c r="G599">
        <v>50</v>
      </c>
      <c r="H599">
        <v>0</v>
      </c>
      <c r="I599">
        <v>1</v>
      </c>
      <c r="J599" t="s">
        <v>1177</v>
      </c>
      <c r="K599">
        <v>71787</v>
      </c>
      <c r="N599" s="68">
        <v>72686</v>
      </c>
      <c r="O599" s="68">
        <v>72686</v>
      </c>
      <c r="P599" s="68">
        <v>72686</v>
      </c>
      <c r="Q599" s="68">
        <v>72686</v>
      </c>
      <c r="R599" t="s">
        <v>5527</v>
      </c>
      <c r="S599" t="s">
        <v>5528</v>
      </c>
    </row>
    <row r="600" spans="1:19" x14ac:dyDescent="0.35">
      <c r="A600">
        <v>14380</v>
      </c>
      <c r="B600" t="s">
        <v>1164</v>
      </c>
      <c r="C600">
        <v>37</v>
      </c>
      <c r="D600">
        <v>22</v>
      </c>
      <c r="E600" s="68">
        <v>40786</v>
      </c>
      <c r="F600">
        <v>3.1</v>
      </c>
      <c r="G600">
        <v>31</v>
      </c>
      <c r="H600">
        <v>0</v>
      </c>
      <c r="I600">
        <v>1</v>
      </c>
      <c r="J600" t="s">
        <v>78</v>
      </c>
      <c r="K600">
        <v>1236621</v>
      </c>
      <c r="N600" s="68">
        <v>72686</v>
      </c>
      <c r="O600" s="68">
        <v>72686</v>
      </c>
      <c r="P600" s="68">
        <v>72686</v>
      </c>
      <c r="Q600" s="68">
        <v>72686</v>
      </c>
      <c r="R600" t="s">
        <v>5544</v>
      </c>
      <c r="S600" t="s">
        <v>3058</v>
      </c>
    </row>
    <row r="601" spans="1:19" x14ac:dyDescent="0.35">
      <c r="A601">
        <v>418336</v>
      </c>
      <c r="B601" t="s">
        <v>698</v>
      </c>
      <c r="C601">
        <v>37</v>
      </c>
      <c r="D601">
        <v>72</v>
      </c>
      <c r="E601" s="68">
        <v>41590</v>
      </c>
      <c r="F601">
        <v>3</v>
      </c>
      <c r="G601">
        <v>56</v>
      </c>
      <c r="H601">
        <v>0</v>
      </c>
      <c r="I601">
        <v>1</v>
      </c>
      <c r="J601" t="s">
        <v>2246</v>
      </c>
      <c r="K601">
        <v>6369343</v>
      </c>
      <c r="N601" s="68">
        <v>41590</v>
      </c>
      <c r="O601" s="68">
        <v>72686</v>
      </c>
      <c r="P601" s="68">
        <v>72686</v>
      </c>
      <c r="Q601" s="68">
        <v>72686</v>
      </c>
      <c r="R601" t="s">
        <v>6148</v>
      </c>
      <c r="S601" t="s">
        <v>3058</v>
      </c>
    </row>
    <row r="602" spans="1:19" x14ac:dyDescent="0.35">
      <c r="A602">
        <v>460017</v>
      </c>
      <c r="B602" t="s">
        <v>1153</v>
      </c>
      <c r="C602">
        <v>37</v>
      </c>
      <c r="D602">
        <v>32</v>
      </c>
      <c r="E602" s="68">
        <v>42161</v>
      </c>
      <c r="F602">
        <v>33</v>
      </c>
      <c r="G602">
        <v>42</v>
      </c>
      <c r="H602">
        <v>0</v>
      </c>
      <c r="I602">
        <v>1</v>
      </c>
      <c r="J602" t="s">
        <v>2246</v>
      </c>
      <c r="K602">
        <v>6369343</v>
      </c>
      <c r="N602" s="68">
        <v>72686</v>
      </c>
      <c r="O602" s="68">
        <v>72686</v>
      </c>
      <c r="P602" s="68">
        <v>72686</v>
      </c>
      <c r="Q602" s="68">
        <v>72686</v>
      </c>
      <c r="R602" t="s">
        <v>6215</v>
      </c>
      <c r="S602" t="s">
        <v>6216</v>
      </c>
    </row>
    <row r="603" spans="1:19" x14ac:dyDescent="0.35">
      <c r="A603">
        <v>469955</v>
      </c>
      <c r="B603" t="s">
        <v>2117</v>
      </c>
      <c r="C603">
        <v>37</v>
      </c>
      <c r="D603">
        <v>29</v>
      </c>
      <c r="E603" s="68">
        <v>41588</v>
      </c>
      <c r="F603">
        <v>7</v>
      </c>
      <c r="G603">
        <v>31</v>
      </c>
      <c r="H603">
        <v>0</v>
      </c>
      <c r="I603">
        <v>1</v>
      </c>
      <c r="J603" t="s">
        <v>2118</v>
      </c>
      <c r="K603">
        <v>10352660</v>
      </c>
      <c r="N603" s="68">
        <v>72686</v>
      </c>
      <c r="O603" s="68">
        <v>72686</v>
      </c>
      <c r="P603" s="68">
        <v>72686</v>
      </c>
      <c r="Q603" s="68">
        <v>72686</v>
      </c>
      <c r="R603" t="s">
        <v>6241</v>
      </c>
      <c r="S603" t="s">
        <v>3058</v>
      </c>
    </row>
    <row r="604" spans="1:19" x14ac:dyDescent="0.35">
      <c r="A604">
        <v>702784</v>
      </c>
      <c r="B604" t="s">
        <v>1188</v>
      </c>
      <c r="C604">
        <v>37</v>
      </c>
      <c r="D604">
        <v>33</v>
      </c>
      <c r="E604" s="68">
        <v>43223</v>
      </c>
      <c r="F604">
        <v>45</v>
      </c>
      <c r="G604">
        <v>60</v>
      </c>
      <c r="H604">
        <v>0</v>
      </c>
      <c r="I604">
        <v>1</v>
      </c>
      <c r="J604" t="s">
        <v>1189</v>
      </c>
      <c r="K604">
        <v>217115</v>
      </c>
      <c r="N604" s="68">
        <v>42572</v>
      </c>
      <c r="O604" s="68">
        <v>43223</v>
      </c>
      <c r="P604" s="68">
        <v>72686</v>
      </c>
      <c r="Q604" s="68">
        <v>72686</v>
      </c>
      <c r="R604" t="s">
        <v>6546</v>
      </c>
      <c r="S604" t="s">
        <v>6547</v>
      </c>
    </row>
    <row r="605" spans="1:19" x14ac:dyDescent="0.35">
      <c r="A605">
        <v>788719</v>
      </c>
      <c r="B605" t="s">
        <v>360</v>
      </c>
      <c r="C605">
        <v>37</v>
      </c>
      <c r="D605">
        <v>54</v>
      </c>
      <c r="E605" s="68">
        <v>42923</v>
      </c>
      <c r="F605">
        <v>38</v>
      </c>
      <c r="G605">
        <v>49</v>
      </c>
      <c r="H605">
        <v>0</v>
      </c>
      <c r="I605">
        <v>1</v>
      </c>
      <c r="J605" t="s">
        <v>360</v>
      </c>
      <c r="K605">
        <v>12787875</v>
      </c>
      <c r="N605" s="68">
        <v>72686</v>
      </c>
      <c r="O605" s="68">
        <v>72686</v>
      </c>
      <c r="P605" s="68">
        <v>72686</v>
      </c>
      <c r="Q605" s="68">
        <v>72686</v>
      </c>
      <c r="R605" t="s">
        <v>6612</v>
      </c>
      <c r="S605" t="s">
        <v>6613</v>
      </c>
    </row>
    <row r="606" spans="1:19" x14ac:dyDescent="0.35">
      <c r="A606">
        <v>3563</v>
      </c>
      <c r="B606" t="s">
        <v>1193</v>
      </c>
      <c r="C606">
        <v>36</v>
      </c>
      <c r="D606">
        <v>22</v>
      </c>
      <c r="E606" s="68">
        <v>39146</v>
      </c>
      <c r="F606">
        <v>1</v>
      </c>
      <c r="G606">
        <v>3</v>
      </c>
      <c r="H606">
        <v>0</v>
      </c>
      <c r="I606">
        <v>1</v>
      </c>
      <c r="J606" t="s">
        <v>1194</v>
      </c>
      <c r="K606">
        <v>54650</v>
      </c>
      <c r="N606" s="68">
        <v>72686</v>
      </c>
      <c r="O606" s="68">
        <v>72686</v>
      </c>
      <c r="P606" s="68">
        <v>72686</v>
      </c>
      <c r="Q606" s="68">
        <v>72686</v>
      </c>
      <c r="R606" t="s">
        <v>5194</v>
      </c>
      <c r="S606" t="s">
        <v>3058</v>
      </c>
    </row>
    <row r="607" spans="1:19" x14ac:dyDescent="0.35">
      <c r="A607">
        <v>5530</v>
      </c>
      <c r="B607" t="s">
        <v>1155</v>
      </c>
      <c r="C607">
        <v>36</v>
      </c>
      <c r="D607">
        <v>40</v>
      </c>
      <c r="E607" s="68">
        <v>42548</v>
      </c>
      <c r="F607">
        <v>13</v>
      </c>
      <c r="G607">
        <v>45</v>
      </c>
      <c r="H607">
        <v>0</v>
      </c>
      <c r="I607">
        <v>1</v>
      </c>
      <c r="J607" t="s">
        <v>1156</v>
      </c>
      <c r="K607">
        <v>207140</v>
      </c>
      <c r="N607" s="68">
        <v>72686</v>
      </c>
      <c r="O607" s="68">
        <v>72686</v>
      </c>
      <c r="P607" s="68">
        <v>72686</v>
      </c>
      <c r="Q607" s="68">
        <v>72686</v>
      </c>
      <c r="R607" t="s">
        <v>5332</v>
      </c>
      <c r="S607" t="s">
        <v>5333</v>
      </c>
    </row>
    <row r="608" spans="1:19" x14ac:dyDescent="0.35">
      <c r="A608">
        <v>328536</v>
      </c>
      <c r="B608" t="s">
        <v>1161</v>
      </c>
      <c r="C608">
        <v>36</v>
      </c>
      <c r="D608">
        <v>24</v>
      </c>
      <c r="E608" s="68">
        <v>42443</v>
      </c>
      <c r="F608">
        <v>5</v>
      </c>
      <c r="G608">
        <v>48</v>
      </c>
      <c r="H608">
        <v>0</v>
      </c>
      <c r="I608">
        <v>1</v>
      </c>
      <c r="J608" t="s">
        <v>167</v>
      </c>
      <c r="K608">
        <v>630411</v>
      </c>
      <c r="N608" s="68">
        <v>72686</v>
      </c>
      <c r="O608" s="68">
        <v>72686</v>
      </c>
      <c r="P608" s="68">
        <v>72686</v>
      </c>
      <c r="Q608" s="68">
        <v>72686</v>
      </c>
      <c r="R608" t="s">
        <v>5889</v>
      </c>
      <c r="S608" t="s">
        <v>3058</v>
      </c>
    </row>
    <row r="609" spans="1:19" x14ac:dyDescent="0.35">
      <c r="A609">
        <v>395382</v>
      </c>
      <c r="B609" t="s">
        <v>1186</v>
      </c>
      <c r="C609">
        <v>36</v>
      </c>
      <c r="D609">
        <v>22</v>
      </c>
      <c r="E609" s="68">
        <v>41172</v>
      </c>
      <c r="F609">
        <v>2</v>
      </c>
      <c r="G609">
        <v>16</v>
      </c>
      <c r="H609">
        <v>0</v>
      </c>
      <c r="I609">
        <v>1</v>
      </c>
      <c r="J609" t="s">
        <v>76</v>
      </c>
      <c r="K609">
        <v>182999</v>
      </c>
      <c r="N609" s="68">
        <v>72686</v>
      </c>
      <c r="O609" s="68">
        <v>72686</v>
      </c>
      <c r="P609" s="68">
        <v>72686</v>
      </c>
      <c r="Q609" s="68">
        <v>72686</v>
      </c>
      <c r="R609" t="s">
        <v>6082</v>
      </c>
      <c r="S609" t="s">
        <v>6793</v>
      </c>
    </row>
    <row r="610" spans="1:19" x14ac:dyDescent="0.35">
      <c r="A610">
        <v>618092</v>
      </c>
      <c r="B610" t="s">
        <v>695</v>
      </c>
      <c r="C610">
        <v>36</v>
      </c>
      <c r="D610">
        <v>91</v>
      </c>
      <c r="E610" s="68">
        <v>42630</v>
      </c>
      <c r="F610">
        <v>1.5</v>
      </c>
      <c r="G610">
        <v>40</v>
      </c>
      <c r="H610">
        <v>0</v>
      </c>
      <c r="I610">
        <v>1</v>
      </c>
      <c r="J610" t="s">
        <v>355</v>
      </c>
      <c r="K610">
        <v>745742</v>
      </c>
      <c r="N610" s="68">
        <v>72686</v>
      </c>
      <c r="O610" s="68">
        <v>72686</v>
      </c>
      <c r="P610" s="68">
        <v>72686</v>
      </c>
      <c r="Q610" s="68">
        <v>72686</v>
      </c>
      <c r="R610" t="s">
        <v>6439</v>
      </c>
      <c r="S610" t="s">
        <v>3058</v>
      </c>
    </row>
    <row r="611" spans="1:19" x14ac:dyDescent="0.35">
      <c r="A611">
        <v>986261</v>
      </c>
      <c r="B611" t="s">
        <v>1178</v>
      </c>
      <c r="C611">
        <v>36</v>
      </c>
      <c r="D611">
        <v>0</v>
      </c>
      <c r="E611" s="68">
        <v>43343</v>
      </c>
      <c r="F611">
        <v>17</v>
      </c>
      <c r="G611">
        <v>60</v>
      </c>
      <c r="H611">
        <v>0</v>
      </c>
      <c r="I611">
        <v>1</v>
      </c>
      <c r="J611" t="s">
        <v>1179</v>
      </c>
      <c r="K611">
        <v>14153200</v>
      </c>
      <c r="N611" s="68">
        <v>43333</v>
      </c>
      <c r="O611" s="68">
        <v>43333</v>
      </c>
      <c r="P611" s="68">
        <v>72686</v>
      </c>
      <c r="Q611" s="68">
        <v>72686</v>
      </c>
      <c r="R611" t="s">
        <v>6680</v>
      </c>
      <c r="S611" t="s">
        <v>6681</v>
      </c>
    </row>
    <row r="612" spans="1:19" x14ac:dyDescent="0.35">
      <c r="A612">
        <v>986682</v>
      </c>
      <c r="B612" t="s">
        <v>225</v>
      </c>
      <c r="C612">
        <v>36</v>
      </c>
      <c r="D612">
        <v>0</v>
      </c>
      <c r="E612" s="68">
        <v>43656</v>
      </c>
      <c r="F612">
        <v>68</v>
      </c>
      <c r="G612">
        <v>100</v>
      </c>
      <c r="H612">
        <v>1</v>
      </c>
      <c r="I612">
        <v>1</v>
      </c>
      <c r="J612" t="s">
        <v>226</v>
      </c>
      <c r="K612">
        <v>14168427</v>
      </c>
      <c r="N612" s="68">
        <v>72686</v>
      </c>
      <c r="O612" s="68">
        <v>72686</v>
      </c>
      <c r="P612" s="68">
        <v>72686</v>
      </c>
      <c r="Q612" s="68">
        <v>43653</v>
      </c>
      <c r="R612" t="s">
        <v>6713</v>
      </c>
      <c r="S612" t="s">
        <v>6714</v>
      </c>
    </row>
    <row r="613" spans="1:19" x14ac:dyDescent="0.35">
      <c r="A613">
        <v>361</v>
      </c>
      <c r="B613" t="s">
        <v>1139</v>
      </c>
      <c r="C613">
        <v>35</v>
      </c>
      <c r="D613">
        <v>33</v>
      </c>
      <c r="E613" s="68">
        <v>41252</v>
      </c>
      <c r="F613">
        <v>1</v>
      </c>
      <c r="G613">
        <v>20</v>
      </c>
      <c r="H613">
        <v>0</v>
      </c>
      <c r="I613">
        <v>1</v>
      </c>
      <c r="J613" t="s">
        <v>1140</v>
      </c>
      <c r="K613">
        <v>210</v>
      </c>
      <c r="N613" s="68">
        <v>72686</v>
      </c>
      <c r="O613" s="68">
        <v>72686</v>
      </c>
      <c r="P613" s="68">
        <v>72686</v>
      </c>
      <c r="Q613" s="68">
        <v>72686</v>
      </c>
      <c r="R613" t="s">
        <v>4964</v>
      </c>
      <c r="S613" t="s">
        <v>4965</v>
      </c>
    </row>
    <row r="614" spans="1:19" x14ac:dyDescent="0.35">
      <c r="A614">
        <v>986610</v>
      </c>
      <c r="B614" t="s">
        <v>2098</v>
      </c>
      <c r="C614">
        <v>35</v>
      </c>
      <c r="D614">
        <v>0</v>
      </c>
      <c r="E614" s="68">
        <v>43608</v>
      </c>
      <c r="F614">
        <v>68</v>
      </c>
      <c r="G614">
        <v>100</v>
      </c>
      <c r="H614">
        <v>1</v>
      </c>
      <c r="I614">
        <v>1</v>
      </c>
      <c r="J614" t="s">
        <v>30</v>
      </c>
      <c r="K614">
        <v>5389259</v>
      </c>
      <c r="N614" s="68">
        <v>72686</v>
      </c>
      <c r="O614" s="68">
        <v>43556</v>
      </c>
      <c r="P614" s="68">
        <v>43556</v>
      </c>
      <c r="Q614" s="68">
        <v>43556</v>
      </c>
      <c r="R614" t="s">
        <v>6706</v>
      </c>
      <c r="S614" t="s">
        <v>6707</v>
      </c>
    </row>
    <row r="615" spans="1:19" x14ac:dyDescent="0.35">
      <c r="A615">
        <v>369147</v>
      </c>
      <c r="B615" t="s">
        <v>1185</v>
      </c>
      <c r="C615">
        <v>34</v>
      </c>
      <c r="D615">
        <v>27</v>
      </c>
      <c r="E615" s="68">
        <v>42758</v>
      </c>
      <c r="F615">
        <v>24</v>
      </c>
      <c r="G615">
        <v>54</v>
      </c>
      <c r="H615">
        <v>0</v>
      </c>
      <c r="I615">
        <v>1</v>
      </c>
      <c r="J615" t="s">
        <v>303</v>
      </c>
      <c r="K615">
        <v>1390606</v>
      </c>
      <c r="N615" s="68">
        <v>42410</v>
      </c>
      <c r="O615" s="68">
        <v>72686</v>
      </c>
      <c r="P615" s="68">
        <v>72686</v>
      </c>
      <c r="Q615" s="68">
        <v>72686</v>
      </c>
      <c r="R615" t="s">
        <v>6006</v>
      </c>
      <c r="S615" t="s">
        <v>3058</v>
      </c>
    </row>
    <row r="616" spans="1:19" x14ac:dyDescent="0.35">
      <c r="A616">
        <v>964241</v>
      </c>
      <c r="B616" t="s">
        <v>705</v>
      </c>
      <c r="C616">
        <v>34</v>
      </c>
      <c r="D616">
        <v>68</v>
      </c>
      <c r="E616" s="68">
        <v>43264</v>
      </c>
      <c r="F616">
        <v>20</v>
      </c>
      <c r="G616">
        <v>59</v>
      </c>
      <c r="H616">
        <v>0</v>
      </c>
      <c r="I616">
        <v>1</v>
      </c>
      <c r="J616" t="s">
        <v>358</v>
      </c>
      <c r="K616">
        <v>13818641</v>
      </c>
      <c r="N616" s="68">
        <v>43203</v>
      </c>
      <c r="O616" s="68">
        <v>72686</v>
      </c>
      <c r="P616" s="68">
        <v>72686</v>
      </c>
      <c r="Q616" s="68">
        <v>72686</v>
      </c>
      <c r="R616" t="s">
        <v>6667</v>
      </c>
      <c r="S616" t="s">
        <v>6668</v>
      </c>
    </row>
    <row r="617" spans="1:19" x14ac:dyDescent="0.35">
      <c r="A617">
        <v>9231</v>
      </c>
      <c r="B617" t="s">
        <v>702</v>
      </c>
      <c r="C617">
        <v>32</v>
      </c>
      <c r="D617">
        <v>45</v>
      </c>
      <c r="E617" s="68">
        <v>42128</v>
      </c>
      <c r="F617">
        <v>1.5</v>
      </c>
      <c r="G617">
        <v>41</v>
      </c>
      <c r="H617">
        <v>0</v>
      </c>
      <c r="I617">
        <v>1</v>
      </c>
      <c r="J617" t="s">
        <v>457</v>
      </c>
      <c r="K617">
        <v>866067</v>
      </c>
      <c r="N617" s="68">
        <v>72686</v>
      </c>
      <c r="O617" s="68">
        <v>72686</v>
      </c>
      <c r="P617" s="68">
        <v>72686</v>
      </c>
      <c r="Q617" s="68">
        <v>72686</v>
      </c>
      <c r="R617" t="s">
        <v>5440</v>
      </c>
      <c r="S617" t="s">
        <v>3058</v>
      </c>
    </row>
    <row r="618" spans="1:19" x14ac:dyDescent="0.35">
      <c r="A618">
        <v>335135</v>
      </c>
      <c r="B618" t="s">
        <v>1204</v>
      </c>
      <c r="C618">
        <v>32</v>
      </c>
      <c r="D618">
        <v>31</v>
      </c>
      <c r="E618" s="68">
        <v>40941</v>
      </c>
      <c r="F618">
        <v>5</v>
      </c>
      <c r="G618">
        <v>10</v>
      </c>
      <c r="H618">
        <v>0</v>
      </c>
      <c r="I618">
        <v>1</v>
      </c>
      <c r="J618" t="s">
        <v>1205</v>
      </c>
      <c r="K618">
        <v>5243768</v>
      </c>
      <c r="N618" s="68">
        <v>72686</v>
      </c>
      <c r="O618" s="68">
        <v>72686</v>
      </c>
      <c r="P618" s="68">
        <v>72686</v>
      </c>
      <c r="Q618" s="68">
        <v>72686</v>
      </c>
      <c r="R618" t="s">
        <v>5904</v>
      </c>
      <c r="S618" t="s">
        <v>3058</v>
      </c>
    </row>
    <row r="619" spans="1:19" x14ac:dyDescent="0.35">
      <c r="A619">
        <v>355418</v>
      </c>
      <c r="B619" t="s">
        <v>1181</v>
      </c>
      <c r="C619">
        <v>32</v>
      </c>
      <c r="D619">
        <v>22</v>
      </c>
      <c r="E619" s="68">
        <v>40954</v>
      </c>
      <c r="F619">
        <v>5</v>
      </c>
      <c r="G619">
        <v>24</v>
      </c>
      <c r="H619">
        <v>0</v>
      </c>
      <c r="I619">
        <v>2</v>
      </c>
      <c r="J619" t="s">
        <v>1182</v>
      </c>
      <c r="K619">
        <v>10661800</v>
      </c>
      <c r="L619">
        <v>5964774</v>
      </c>
      <c r="N619" s="68">
        <v>72686</v>
      </c>
      <c r="O619" s="68">
        <v>72686</v>
      </c>
      <c r="P619" s="68">
        <v>72686</v>
      </c>
      <c r="Q619" s="68">
        <v>72686</v>
      </c>
      <c r="R619" t="s">
        <v>5962</v>
      </c>
      <c r="S619" t="s">
        <v>3058</v>
      </c>
    </row>
    <row r="620" spans="1:19" x14ac:dyDescent="0.35">
      <c r="A620">
        <v>717404</v>
      </c>
      <c r="B620" t="s">
        <v>797</v>
      </c>
      <c r="C620">
        <v>32</v>
      </c>
      <c r="D620">
        <v>50</v>
      </c>
      <c r="E620" s="68">
        <v>42887</v>
      </c>
      <c r="F620">
        <v>1.5</v>
      </c>
      <c r="G620">
        <v>55</v>
      </c>
      <c r="H620">
        <v>0</v>
      </c>
      <c r="I620">
        <v>1</v>
      </c>
      <c r="J620" t="s">
        <v>798</v>
      </c>
      <c r="K620">
        <v>3496957</v>
      </c>
      <c r="N620" s="68">
        <v>42574</v>
      </c>
      <c r="O620" s="68">
        <v>72686</v>
      </c>
      <c r="P620" s="68">
        <v>72686</v>
      </c>
      <c r="Q620" s="68">
        <v>72686</v>
      </c>
      <c r="R620" t="s">
        <v>6567</v>
      </c>
      <c r="S620" t="s">
        <v>3058</v>
      </c>
    </row>
    <row r="621" spans="1:19" x14ac:dyDescent="0.35">
      <c r="A621">
        <v>2320</v>
      </c>
      <c r="B621" t="s">
        <v>1168</v>
      </c>
      <c r="C621">
        <v>31</v>
      </c>
      <c r="D621">
        <v>24</v>
      </c>
      <c r="E621" s="68">
        <v>39590</v>
      </c>
      <c r="F621">
        <v>1.5</v>
      </c>
      <c r="G621">
        <v>11</v>
      </c>
      <c r="H621">
        <v>0</v>
      </c>
      <c r="I621">
        <v>1</v>
      </c>
      <c r="J621" t="s">
        <v>1169</v>
      </c>
      <c r="K621">
        <v>10420</v>
      </c>
      <c r="N621" s="68">
        <v>72686</v>
      </c>
      <c r="O621" s="68">
        <v>72686</v>
      </c>
      <c r="P621" s="68">
        <v>72686</v>
      </c>
      <c r="Q621" s="68">
        <v>72686</v>
      </c>
      <c r="R621" t="s">
        <v>5119</v>
      </c>
      <c r="S621" t="s">
        <v>5120</v>
      </c>
    </row>
    <row r="622" spans="1:19" x14ac:dyDescent="0.35">
      <c r="A622">
        <v>4046</v>
      </c>
      <c r="B622" t="s">
        <v>1174</v>
      </c>
      <c r="C622">
        <v>31</v>
      </c>
      <c r="D622">
        <v>26</v>
      </c>
      <c r="E622" s="68">
        <v>40162</v>
      </c>
      <c r="F622">
        <v>1.5</v>
      </c>
      <c r="G622">
        <v>15</v>
      </c>
      <c r="H622">
        <v>0</v>
      </c>
      <c r="I622">
        <v>1</v>
      </c>
      <c r="J622" t="s">
        <v>1175</v>
      </c>
      <c r="K622">
        <v>80640</v>
      </c>
      <c r="N622" s="68">
        <v>72686</v>
      </c>
      <c r="O622" s="68">
        <v>72686</v>
      </c>
      <c r="P622" s="68">
        <v>72686</v>
      </c>
      <c r="Q622" s="68">
        <v>72686</v>
      </c>
      <c r="R622" t="s">
        <v>5229</v>
      </c>
      <c r="S622" t="s">
        <v>3058</v>
      </c>
    </row>
    <row r="623" spans="1:19" x14ac:dyDescent="0.35">
      <c r="A623">
        <v>316906</v>
      </c>
      <c r="B623" t="s">
        <v>1190</v>
      </c>
      <c r="C623">
        <v>31</v>
      </c>
      <c r="D623">
        <v>30</v>
      </c>
      <c r="E623" s="68">
        <v>41176</v>
      </c>
      <c r="F623">
        <v>5</v>
      </c>
      <c r="G623">
        <v>31</v>
      </c>
      <c r="H623">
        <v>0</v>
      </c>
      <c r="I623">
        <v>1</v>
      </c>
      <c r="J623" t="s">
        <v>277</v>
      </c>
      <c r="K623">
        <v>5575361</v>
      </c>
      <c r="N623" s="68">
        <v>72686</v>
      </c>
      <c r="O623" s="68">
        <v>72686</v>
      </c>
      <c r="P623" s="68">
        <v>72686</v>
      </c>
      <c r="Q623" s="68">
        <v>72686</v>
      </c>
      <c r="R623" t="s">
        <v>5846</v>
      </c>
      <c r="S623" t="s">
        <v>5847</v>
      </c>
    </row>
    <row r="624" spans="1:19" x14ac:dyDescent="0.35">
      <c r="A624">
        <v>460063</v>
      </c>
      <c r="B624" t="s">
        <v>1233</v>
      </c>
      <c r="C624">
        <v>31</v>
      </c>
      <c r="D624">
        <v>36</v>
      </c>
      <c r="E624" s="68">
        <v>42562</v>
      </c>
      <c r="F624">
        <v>45</v>
      </c>
      <c r="G624">
        <v>52</v>
      </c>
      <c r="H624">
        <v>0</v>
      </c>
      <c r="I624">
        <v>1</v>
      </c>
      <c r="J624" t="s">
        <v>1133</v>
      </c>
      <c r="K624">
        <v>50247</v>
      </c>
      <c r="N624" s="68">
        <v>42561</v>
      </c>
      <c r="O624" s="68">
        <v>72686</v>
      </c>
      <c r="P624" s="68">
        <v>72686</v>
      </c>
      <c r="Q624" s="68">
        <v>72686</v>
      </c>
      <c r="R624" t="s">
        <v>6217</v>
      </c>
      <c r="S624" t="s">
        <v>6218</v>
      </c>
    </row>
    <row r="625" spans="1:19" x14ac:dyDescent="0.35">
      <c r="A625">
        <v>200747</v>
      </c>
      <c r="B625" t="s">
        <v>1195</v>
      </c>
      <c r="C625">
        <v>30</v>
      </c>
      <c r="D625">
        <v>26</v>
      </c>
      <c r="E625" s="68">
        <v>40920</v>
      </c>
      <c r="F625">
        <v>3</v>
      </c>
      <c r="G625">
        <v>31</v>
      </c>
      <c r="H625">
        <v>0</v>
      </c>
      <c r="I625">
        <v>1</v>
      </c>
      <c r="J625" t="s">
        <v>2246</v>
      </c>
      <c r="K625">
        <v>5404715</v>
      </c>
      <c r="N625" s="68">
        <v>72686</v>
      </c>
      <c r="O625" s="68">
        <v>72686</v>
      </c>
      <c r="P625" s="68">
        <v>72686</v>
      </c>
      <c r="Q625" s="68">
        <v>72686</v>
      </c>
      <c r="R625" t="s">
        <v>5705</v>
      </c>
      <c r="S625" t="s">
        <v>3058</v>
      </c>
    </row>
    <row r="626" spans="1:19" x14ac:dyDescent="0.35">
      <c r="A626">
        <v>315380</v>
      </c>
      <c r="B626" t="s">
        <v>1192</v>
      </c>
      <c r="C626">
        <v>30</v>
      </c>
      <c r="D626">
        <v>23</v>
      </c>
      <c r="E626" s="68">
        <v>40766</v>
      </c>
      <c r="F626">
        <v>3.1</v>
      </c>
      <c r="G626">
        <v>31</v>
      </c>
      <c r="H626">
        <v>0</v>
      </c>
      <c r="I626">
        <v>1</v>
      </c>
      <c r="J626" t="s">
        <v>319</v>
      </c>
      <c r="K626">
        <v>1891102</v>
      </c>
      <c r="N626" s="68">
        <v>72686</v>
      </c>
      <c r="O626" s="68">
        <v>72686</v>
      </c>
      <c r="P626" s="68">
        <v>72686</v>
      </c>
      <c r="Q626" s="68">
        <v>72686</v>
      </c>
      <c r="R626" t="s">
        <v>5841</v>
      </c>
      <c r="S626" t="s">
        <v>6782</v>
      </c>
    </row>
    <row r="627" spans="1:19" x14ac:dyDescent="0.35">
      <c r="A627">
        <v>358040</v>
      </c>
      <c r="B627" t="s">
        <v>699</v>
      </c>
      <c r="C627">
        <v>30</v>
      </c>
      <c r="D627">
        <v>45</v>
      </c>
      <c r="E627" s="68">
        <v>42628</v>
      </c>
      <c r="F627">
        <v>45</v>
      </c>
      <c r="G627">
        <v>57</v>
      </c>
      <c r="H627">
        <v>0</v>
      </c>
      <c r="I627">
        <v>1</v>
      </c>
      <c r="J627" t="s">
        <v>455</v>
      </c>
      <c r="K627">
        <v>13616734</v>
      </c>
      <c r="N627" s="68">
        <v>42452</v>
      </c>
      <c r="O627" s="68">
        <v>72686</v>
      </c>
      <c r="P627" s="68">
        <v>72686</v>
      </c>
      <c r="Q627" s="68">
        <v>72686</v>
      </c>
      <c r="R627" t="s">
        <v>5972</v>
      </c>
      <c r="S627" t="s">
        <v>5973</v>
      </c>
    </row>
    <row r="628" spans="1:19" x14ac:dyDescent="0.35">
      <c r="A628">
        <v>388351</v>
      </c>
      <c r="B628" t="s">
        <v>1236</v>
      </c>
      <c r="C628">
        <v>30</v>
      </c>
      <c r="D628">
        <v>25</v>
      </c>
      <c r="E628" s="68">
        <v>42851</v>
      </c>
      <c r="F628">
        <v>10</v>
      </c>
      <c r="G628">
        <v>52</v>
      </c>
      <c r="H628">
        <v>0</v>
      </c>
      <c r="I628">
        <v>1</v>
      </c>
      <c r="J628" t="s">
        <v>14</v>
      </c>
      <c r="K628">
        <v>85036</v>
      </c>
      <c r="N628" s="68">
        <v>42850</v>
      </c>
      <c r="O628" s="68">
        <v>72686</v>
      </c>
      <c r="P628" s="68">
        <v>72686</v>
      </c>
      <c r="Q628" s="68">
        <v>72686</v>
      </c>
      <c r="R628" t="s">
        <v>6063</v>
      </c>
      <c r="S628" t="s">
        <v>3058</v>
      </c>
    </row>
    <row r="629" spans="1:19" x14ac:dyDescent="0.35">
      <c r="A629">
        <v>261958</v>
      </c>
      <c r="B629" t="s">
        <v>1187</v>
      </c>
      <c r="C629">
        <v>29</v>
      </c>
      <c r="D629">
        <v>37</v>
      </c>
      <c r="E629" s="68">
        <v>43018</v>
      </c>
      <c r="F629">
        <v>51</v>
      </c>
      <c r="G629">
        <v>55</v>
      </c>
      <c r="H629">
        <v>0</v>
      </c>
      <c r="I629">
        <v>1</v>
      </c>
      <c r="J629" t="s">
        <v>270</v>
      </c>
      <c r="K629">
        <v>2192507</v>
      </c>
      <c r="N629" s="68">
        <v>42782</v>
      </c>
      <c r="O629" s="68">
        <v>72686</v>
      </c>
      <c r="P629" s="68">
        <v>72686</v>
      </c>
      <c r="Q629" s="68">
        <v>72686</v>
      </c>
      <c r="R629" t="s">
        <v>5760</v>
      </c>
      <c r="S629" t="s">
        <v>5610</v>
      </c>
    </row>
    <row r="630" spans="1:19" x14ac:dyDescent="0.35">
      <c r="A630">
        <v>387115</v>
      </c>
      <c r="B630" t="s">
        <v>1210</v>
      </c>
      <c r="C630">
        <v>29</v>
      </c>
      <c r="D630">
        <v>24</v>
      </c>
      <c r="E630" s="68">
        <v>41436</v>
      </c>
      <c r="F630">
        <v>3</v>
      </c>
      <c r="G630">
        <v>31</v>
      </c>
      <c r="H630">
        <v>0</v>
      </c>
      <c r="I630">
        <v>1</v>
      </c>
      <c r="J630" t="s">
        <v>1211</v>
      </c>
      <c r="K630">
        <v>2006802</v>
      </c>
      <c r="N630" s="68">
        <v>72686</v>
      </c>
      <c r="O630" s="68">
        <v>72686</v>
      </c>
      <c r="P630" s="68">
        <v>72686</v>
      </c>
      <c r="Q630" s="68">
        <v>72686</v>
      </c>
      <c r="R630" t="s">
        <v>6062</v>
      </c>
      <c r="S630" t="s">
        <v>3058</v>
      </c>
    </row>
    <row r="631" spans="1:19" x14ac:dyDescent="0.35">
      <c r="A631">
        <v>411254</v>
      </c>
      <c r="B631" t="s">
        <v>1218</v>
      </c>
      <c r="C631">
        <v>29</v>
      </c>
      <c r="D631">
        <v>35</v>
      </c>
      <c r="E631" s="68">
        <v>41717</v>
      </c>
      <c r="F631">
        <v>5</v>
      </c>
      <c r="G631">
        <v>52</v>
      </c>
      <c r="H631">
        <v>0</v>
      </c>
      <c r="I631">
        <v>1</v>
      </c>
      <c r="J631" t="s">
        <v>179</v>
      </c>
      <c r="K631">
        <v>5498792</v>
      </c>
      <c r="N631" s="68">
        <v>41716</v>
      </c>
      <c r="O631" s="68">
        <v>72686</v>
      </c>
      <c r="P631" s="68">
        <v>72686</v>
      </c>
      <c r="Q631" s="68">
        <v>72686</v>
      </c>
      <c r="R631" t="s">
        <v>6132</v>
      </c>
      <c r="S631" t="s">
        <v>6133</v>
      </c>
    </row>
    <row r="632" spans="1:19" x14ac:dyDescent="0.35">
      <c r="A632">
        <v>6632</v>
      </c>
      <c r="B632" t="s">
        <v>1227</v>
      </c>
      <c r="C632">
        <v>28</v>
      </c>
      <c r="D632">
        <v>24</v>
      </c>
      <c r="E632" s="68">
        <v>41252</v>
      </c>
      <c r="F632">
        <v>2</v>
      </c>
      <c r="G632">
        <v>31</v>
      </c>
      <c r="H632">
        <v>0</v>
      </c>
      <c r="I632">
        <v>1</v>
      </c>
      <c r="J632" t="s">
        <v>1228</v>
      </c>
      <c r="K632">
        <v>9012</v>
      </c>
      <c r="N632" s="68">
        <v>72686</v>
      </c>
      <c r="O632" s="68">
        <v>72686</v>
      </c>
      <c r="P632" s="68">
        <v>72686</v>
      </c>
      <c r="Q632" s="68">
        <v>72686</v>
      </c>
      <c r="R632" t="s">
        <v>5387</v>
      </c>
      <c r="S632" t="s">
        <v>3058</v>
      </c>
    </row>
    <row r="633" spans="1:19" x14ac:dyDescent="0.35">
      <c r="A633">
        <v>328036</v>
      </c>
      <c r="B633" t="s">
        <v>1231</v>
      </c>
      <c r="C633">
        <v>28</v>
      </c>
      <c r="D633">
        <v>22</v>
      </c>
      <c r="E633" s="68">
        <v>40757</v>
      </c>
      <c r="F633">
        <v>3</v>
      </c>
      <c r="G633">
        <v>31</v>
      </c>
      <c r="H633">
        <v>0</v>
      </c>
      <c r="I633">
        <v>1</v>
      </c>
      <c r="J633" t="s">
        <v>1232</v>
      </c>
      <c r="K633">
        <v>5819225</v>
      </c>
      <c r="N633" s="68">
        <v>72686</v>
      </c>
      <c r="O633" s="68">
        <v>72686</v>
      </c>
      <c r="P633" s="68">
        <v>72686</v>
      </c>
      <c r="Q633" s="68">
        <v>72686</v>
      </c>
      <c r="R633" t="s">
        <v>5886</v>
      </c>
      <c r="S633" t="s">
        <v>3058</v>
      </c>
    </row>
    <row r="634" spans="1:19" x14ac:dyDescent="0.35">
      <c r="A634">
        <v>333301</v>
      </c>
      <c r="B634" t="s">
        <v>2143</v>
      </c>
      <c r="C634">
        <v>28</v>
      </c>
      <c r="D634">
        <v>21</v>
      </c>
      <c r="E634" s="68">
        <v>40809</v>
      </c>
      <c r="F634">
        <v>1.5</v>
      </c>
      <c r="G634">
        <v>31</v>
      </c>
      <c r="H634">
        <v>0</v>
      </c>
      <c r="I634">
        <v>1</v>
      </c>
      <c r="J634" t="s">
        <v>1207</v>
      </c>
      <c r="K634">
        <v>5700246</v>
      </c>
      <c r="N634" s="68">
        <v>72686</v>
      </c>
      <c r="O634" s="68">
        <v>72686</v>
      </c>
      <c r="P634" s="68">
        <v>72686</v>
      </c>
      <c r="Q634" s="68">
        <v>72686</v>
      </c>
      <c r="R634" t="s">
        <v>5903</v>
      </c>
      <c r="S634" t="s">
        <v>6787</v>
      </c>
    </row>
    <row r="635" spans="1:19" x14ac:dyDescent="0.35">
      <c r="A635">
        <v>429460</v>
      </c>
      <c r="B635" t="s">
        <v>704</v>
      </c>
      <c r="C635">
        <v>28</v>
      </c>
      <c r="D635">
        <v>44</v>
      </c>
      <c r="E635" s="68">
        <v>41757</v>
      </c>
      <c r="F635">
        <v>17</v>
      </c>
      <c r="G635">
        <v>31</v>
      </c>
      <c r="H635">
        <v>0</v>
      </c>
      <c r="I635">
        <v>1</v>
      </c>
      <c r="J635" t="s">
        <v>459</v>
      </c>
      <c r="K635">
        <v>100508</v>
      </c>
      <c r="N635" s="68">
        <v>72686</v>
      </c>
      <c r="O635" s="68">
        <v>72686</v>
      </c>
      <c r="P635" s="68">
        <v>72686</v>
      </c>
      <c r="Q635" s="68">
        <v>72686</v>
      </c>
      <c r="R635" t="s">
        <v>6172</v>
      </c>
      <c r="S635" t="s">
        <v>6173</v>
      </c>
    </row>
    <row r="636" spans="1:19" x14ac:dyDescent="0.35">
      <c r="A636">
        <v>628108</v>
      </c>
      <c r="B636" t="s">
        <v>1202</v>
      </c>
      <c r="C636">
        <v>28</v>
      </c>
      <c r="D636">
        <v>32</v>
      </c>
      <c r="E636" s="68">
        <v>43232</v>
      </c>
      <c r="F636">
        <v>41</v>
      </c>
      <c r="G636">
        <v>56</v>
      </c>
      <c r="H636">
        <v>0</v>
      </c>
      <c r="I636">
        <v>1</v>
      </c>
      <c r="J636" t="s">
        <v>1203</v>
      </c>
      <c r="K636">
        <v>10885592</v>
      </c>
      <c r="N636" s="68">
        <v>42567</v>
      </c>
      <c r="O636" s="68">
        <v>72686</v>
      </c>
      <c r="P636" s="68">
        <v>72686</v>
      </c>
      <c r="Q636" s="68">
        <v>72686</v>
      </c>
      <c r="R636" t="s">
        <v>6454</v>
      </c>
      <c r="S636" t="s">
        <v>6455</v>
      </c>
    </row>
    <row r="637" spans="1:19" x14ac:dyDescent="0.35">
      <c r="A637">
        <v>702675</v>
      </c>
      <c r="B637" t="s">
        <v>1221</v>
      </c>
      <c r="C637">
        <v>28</v>
      </c>
      <c r="D637">
        <v>24</v>
      </c>
      <c r="E637" s="68">
        <v>42506</v>
      </c>
      <c r="F637">
        <v>22</v>
      </c>
      <c r="G637">
        <v>45</v>
      </c>
      <c r="H637">
        <v>0</v>
      </c>
      <c r="I637">
        <v>1</v>
      </c>
      <c r="J637" t="s">
        <v>2246</v>
      </c>
      <c r="K637">
        <v>12304507</v>
      </c>
      <c r="N637" s="68">
        <v>72686</v>
      </c>
      <c r="O637" s="68">
        <v>72686</v>
      </c>
      <c r="P637" s="68">
        <v>72686</v>
      </c>
      <c r="Q637" s="68">
        <v>72686</v>
      </c>
      <c r="R637" t="s">
        <v>6545</v>
      </c>
      <c r="S637" t="s">
        <v>3058</v>
      </c>
    </row>
    <row r="638" spans="1:19" x14ac:dyDescent="0.35">
      <c r="A638">
        <v>282629</v>
      </c>
      <c r="B638" t="s">
        <v>2270</v>
      </c>
      <c r="C638">
        <v>27</v>
      </c>
      <c r="D638">
        <v>21</v>
      </c>
      <c r="E638" s="68">
        <v>40599</v>
      </c>
      <c r="F638">
        <v>3.3</v>
      </c>
      <c r="G638">
        <v>20</v>
      </c>
      <c r="H638">
        <v>0</v>
      </c>
      <c r="I638">
        <v>1</v>
      </c>
      <c r="J638" t="s">
        <v>1107</v>
      </c>
      <c r="K638">
        <v>3676260</v>
      </c>
      <c r="N638" s="68">
        <v>72686</v>
      </c>
      <c r="O638" s="68">
        <v>72686</v>
      </c>
      <c r="P638" s="68">
        <v>72686</v>
      </c>
      <c r="Q638" s="68">
        <v>72686</v>
      </c>
      <c r="R638" t="s">
        <v>5795</v>
      </c>
      <c r="S638" t="s">
        <v>5796</v>
      </c>
    </row>
    <row r="639" spans="1:19" x14ac:dyDescent="0.35">
      <c r="A639">
        <v>318200</v>
      </c>
      <c r="B639" t="s">
        <v>1162</v>
      </c>
      <c r="C639">
        <v>27</v>
      </c>
      <c r="D639">
        <v>28</v>
      </c>
      <c r="E639" s="68">
        <v>40890</v>
      </c>
      <c r="F639">
        <v>3</v>
      </c>
      <c r="G639">
        <v>13</v>
      </c>
      <c r="H639">
        <v>0</v>
      </c>
      <c r="I639">
        <v>1</v>
      </c>
      <c r="J639" t="s">
        <v>1163</v>
      </c>
      <c r="K639">
        <v>5244030</v>
      </c>
      <c r="N639" s="68">
        <v>72686</v>
      </c>
      <c r="O639" s="68">
        <v>72686</v>
      </c>
      <c r="P639" s="68">
        <v>72686</v>
      </c>
      <c r="Q639" s="68">
        <v>72686</v>
      </c>
      <c r="R639" t="s">
        <v>5852</v>
      </c>
      <c r="S639" t="s">
        <v>5853</v>
      </c>
    </row>
    <row r="640" spans="1:19" x14ac:dyDescent="0.35">
      <c r="A640">
        <v>585972</v>
      </c>
      <c r="B640" t="s">
        <v>1222</v>
      </c>
      <c r="C640">
        <v>27</v>
      </c>
      <c r="D640">
        <v>34</v>
      </c>
      <c r="E640" s="68">
        <v>42525</v>
      </c>
      <c r="F640">
        <v>31</v>
      </c>
      <c r="G640">
        <v>50</v>
      </c>
      <c r="H640">
        <v>0</v>
      </c>
      <c r="I640">
        <v>2</v>
      </c>
      <c r="J640" t="s">
        <v>1223</v>
      </c>
      <c r="K640">
        <v>11465138</v>
      </c>
      <c r="L640">
        <v>11476498</v>
      </c>
      <c r="N640" s="68">
        <v>72686</v>
      </c>
      <c r="O640" s="68">
        <v>72686</v>
      </c>
      <c r="P640" s="68">
        <v>72686</v>
      </c>
      <c r="Q640" s="68">
        <v>72686</v>
      </c>
      <c r="R640" t="s">
        <v>6401</v>
      </c>
      <c r="S640" t="s">
        <v>6402</v>
      </c>
    </row>
    <row r="641" spans="1:19" x14ac:dyDescent="0.35">
      <c r="A641">
        <v>685797</v>
      </c>
      <c r="B641" t="s">
        <v>1243</v>
      </c>
      <c r="C641">
        <v>27</v>
      </c>
      <c r="D641">
        <v>25</v>
      </c>
      <c r="E641" s="68">
        <v>42472</v>
      </c>
      <c r="F641">
        <v>38.5</v>
      </c>
      <c r="G641">
        <v>47</v>
      </c>
      <c r="H641">
        <v>0</v>
      </c>
      <c r="I641">
        <v>1</v>
      </c>
      <c r="J641" t="s">
        <v>1244</v>
      </c>
      <c r="K641">
        <v>6583070</v>
      </c>
      <c r="N641" s="68">
        <v>72686</v>
      </c>
      <c r="O641" s="68">
        <v>72686</v>
      </c>
      <c r="P641" s="68">
        <v>72686</v>
      </c>
      <c r="Q641" s="68">
        <v>72686</v>
      </c>
      <c r="R641" t="s">
        <v>6513</v>
      </c>
      <c r="S641" t="s">
        <v>3058</v>
      </c>
    </row>
    <row r="642" spans="1:19" x14ac:dyDescent="0.35">
      <c r="A642">
        <v>687130</v>
      </c>
      <c r="B642" t="s">
        <v>1191</v>
      </c>
      <c r="C642">
        <v>27</v>
      </c>
      <c r="D642">
        <v>27</v>
      </c>
      <c r="E642" s="68">
        <v>42656</v>
      </c>
      <c r="F642">
        <v>44</v>
      </c>
      <c r="G642">
        <v>51</v>
      </c>
      <c r="H642">
        <v>0</v>
      </c>
      <c r="I642">
        <v>1</v>
      </c>
      <c r="J642" t="s">
        <v>20</v>
      </c>
      <c r="K642">
        <v>5642089</v>
      </c>
      <c r="N642" s="68">
        <v>72686</v>
      </c>
      <c r="O642" s="68">
        <v>72686</v>
      </c>
      <c r="P642" s="68">
        <v>72686</v>
      </c>
      <c r="Q642" s="68">
        <v>72686</v>
      </c>
      <c r="R642" t="s">
        <v>6518</v>
      </c>
      <c r="S642" t="s">
        <v>3058</v>
      </c>
    </row>
    <row r="643" spans="1:19" x14ac:dyDescent="0.35">
      <c r="A643">
        <v>832276</v>
      </c>
      <c r="B643" t="s">
        <v>1283</v>
      </c>
      <c r="C643">
        <v>27</v>
      </c>
      <c r="D643">
        <v>38</v>
      </c>
      <c r="E643" s="68">
        <v>43544</v>
      </c>
      <c r="F643">
        <v>60</v>
      </c>
      <c r="G643">
        <v>60</v>
      </c>
      <c r="H643">
        <v>0</v>
      </c>
      <c r="I643">
        <v>1</v>
      </c>
      <c r="J643" t="s">
        <v>76</v>
      </c>
      <c r="K643">
        <v>182999</v>
      </c>
      <c r="N643" s="68">
        <v>42927</v>
      </c>
      <c r="O643" s="68">
        <v>43544</v>
      </c>
      <c r="P643" s="68">
        <v>72686</v>
      </c>
      <c r="Q643" s="68">
        <v>72686</v>
      </c>
      <c r="R643" t="s">
        <v>6629</v>
      </c>
      <c r="S643" t="s">
        <v>6630</v>
      </c>
    </row>
    <row r="644" spans="1:19" x14ac:dyDescent="0.35">
      <c r="A644">
        <v>1693</v>
      </c>
      <c r="B644" t="s">
        <v>1212</v>
      </c>
      <c r="C644">
        <v>26</v>
      </c>
      <c r="D644">
        <v>27</v>
      </c>
      <c r="E644" s="68">
        <v>40645</v>
      </c>
      <c r="F644">
        <v>1.5</v>
      </c>
      <c r="G644">
        <v>29</v>
      </c>
      <c r="H644">
        <v>0</v>
      </c>
      <c r="I644">
        <v>1</v>
      </c>
      <c r="J644" t="s">
        <v>1213</v>
      </c>
      <c r="K644">
        <v>8891</v>
      </c>
      <c r="N644" s="68">
        <v>72686</v>
      </c>
      <c r="O644" s="68">
        <v>72686</v>
      </c>
      <c r="P644" s="68">
        <v>72686</v>
      </c>
      <c r="Q644" s="68">
        <v>72686</v>
      </c>
      <c r="R644" t="s">
        <v>5061</v>
      </c>
      <c r="S644" t="s">
        <v>3058</v>
      </c>
    </row>
    <row r="645" spans="1:19" x14ac:dyDescent="0.35">
      <c r="A645">
        <v>9064</v>
      </c>
      <c r="B645" t="s">
        <v>1224</v>
      </c>
      <c r="C645">
        <v>26</v>
      </c>
      <c r="D645">
        <v>30</v>
      </c>
      <c r="E645" s="68">
        <v>41841</v>
      </c>
      <c r="F645">
        <v>2</v>
      </c>
      <c r="G645">
        <v>34</v>
      </c>
      <c r="H645">
        <v>0</v>
      </c>
      <c r="I645">
        <v>1</v>
      </c>
      <c r="J645" t="s">
        <v>1225</v>
      </c>
      <c r="K645">
        <v>2535525</v>
      </c>
      <c r="N645" s="68">
        <v>72686</v>
      </c>
      <c r="O645" s="68">
        <v>72686</v>
      </c>
      <c r="P645" s="68">
        <v>72686</v>
      </c>
      <c r="Q645" s="68">
        <v>72686</v>
      </c>
      <c r="R645" t="s">
        <v>5434</v>
      </c>
      <c r="S645" t="s">
        <v>5435</v>
      </c>
    </row>
    <row r="646" spans="1:19" x14ac:dyDescent="0.35">
      <c r="A646">
        <v>13815</v>
      </c>
      <c r="B646" t="s">
        <v>1258</v>
      </c>
      <c r="C646">
        <v>26</v>
      </c>
      <c r="D646">
        <v>26</v>
      </c>
      <c r="E646" s="68">
        <v>40586</v>
      </c>
      <c r="F646">
        <v>2</v>
      </c>
      <c r="G646">
        <v>55</v>
      </c>
      <c r="H646">
        <v>0</v>
      </c>
      <c r="I646">
        <v>1</v>
      </c>
      <c r="J646" t="s">
        <v>1259</v>
      </c>
      <c r="K646">
        <v>183459</v>
      </c>
      <c r="N646" s="68">
        <v>40390</v>
      </c>
      <c r="O646" s="68">
        <v>72686</v>
      </c>
      <c r="P646" s="68">
        <v>72686</v>
      </c>
      <c r="Q646" s="68">
        <v>72686</v>
      </c>
      <c r="R646" t="s">
        <v>5539</v>
      </c>
      <c r="S646" t="s">
        <v>3058</v>
      </c>
    </row>
    <row r="647" spans="1:19" x14ac:dyDescent="0.35">
      <c r="A647">
        <v>326836</v>
      </c>
      <c r="B647" t="s">
        <v>1257</v>
      </c>
      <c r="C647">
        <v>26</v>
      </c>
      <c r="D647">
        <v>28</v>
      </c>
      <c r="E647" s="68">
        <v>42229</v>
      </c>
      <c r="F647">
        <v>5</v>
      </c>
      <c r="G647">
        <v>39</v>
      </c>
      <c r="H647">
        <v>0</v>
      </c>
      <c r="I647">
        <v>1</v>
      </c>
      <c r="J647" t="s">
        <v>1097</v>
      </c>
      <c r="K647">
        <v>5489124</v>
      </c>
      <c r="N647" s="68">
        <v>72686</v>
      </c>
      <c r="O647" s="68">
        <v>72686</v>
      </c>
      <c r="P647" s="68">
        <v>72686</v>
      </c>
      <c r="Q647" s="68">
        <v>72686</v>
      </c>
      <c r="R647" t="s">
        <v>5879</v>
      </c>
      <c r="S647" t="s">
        <v>3058</v>
      </c>
    </row>
    <row r="648" spans="1:19" x14ac:dyDescent="0.35">
      <c r="A648">
        <v>356748</v>
      </c>
      <c r="B648" t="s">
        <v>1237</v>
      </c>
      <c r="C648">
        <v>26</v>
      </c>
      <c r="D648">
        <v>22</v>
      </c>
      <c r="E648" s="68">
        <v>42667</v>
      </c>
      <c r="F648">
        <v>8</v>
      </c>
      <c r="G648">
        <v>45</v>
      </c>
      <c r="H648">
        <v>0</v>
      </c>
      <c r="I648">
        <v>1</v>
      </c>
      <c r="J648" t="s">
        <v>1238</v>
      </c>
      <c r="K648">
        <v>31473</v>
      </c>
      <c r="N648" s="68">
        <v>72686</v>
      </c>
      <c r="O648" s="68">
        <v>72686</v>
      </c>
      <c r="P648" s="68">
        <v>72686</v>
      </c>
      <c r="Q648" s="68">
        <v>72686</v>
      </c>
      <c r="R648" t="s">
        <v>5970</v>
      </c>
      <c r="S648" t="s">
        <v>3058</v>
      </c>
    </row>
    <row r="649" spans="1:19" x14ac:dyDescent="0.35">
      <c r="A649">
        <v>658046</v>
      </c>
      <c r="B649" t="s">
        <v>1247</v>
      </c>
      <c r="C649">
        <v>26</v>
      </c>
      <c r="D649">
        <v>26</v>
      </c>
      <c r="E649" s="68">
        <v>42276</v>
      </c>
      <c r="F649">
        <v>10</v>
      </c>
      <c r="G649">
        <v>43</v>
      </c>
      <c r="H649">
        <v>0</v>
      </c>
      <c r="I649">
        <v>1</v>
      </c>
      <c r="J649" t="s">
        <v>1248</v>
      </c>
      <c r="K649">
        <v>58</v>
      </c>
      <c r="N649" s="68">
        <v>72686</v>
      </c>
      <c r="O649" s="68">
        <v>72686</v>
      </c>
      <c r="P649" s="68">
        <v>72686</v>
      </c>
      <c r="Q649" s="68">
        <v>72686</v>
      </c>
      <c r="R649" t="s">
        <v>6478</v>
      </c>
      <c r="S649" t="s">
        <v>3058</v>
      </c>
    </row>
    <row r="650" spans="1:19" x14ac:dyDescent="0.35">
      <c r="A650">
        <v>702004</v>
      </c>
      <c r="B650" t="s">
        <v>1254</v>
      </c>
      <c r="C650">
        <v>26</v>
      </c>
      <c r="D650">
        <v>30</v>
      </c>
      <c r="E650" s="68">
        <v>42547</v>
      </c>
      <c r="F650">
        <v>40</v>
      </c>
      <c r="G650">
        <v>51</v>
      </c>
      <c r="H650">
        <v>1</v>
      </c>
      <c r="I650">
        <v>1</v>
      </c>
      <c r="J650" t="s">
        <v>1255</v>
      </c>
      <c r="K650">
        <v>12295599</v>
      </c>
      <c r="N650" s="68">
        <v>72686</v>
      </c>
      <c r="O650" s="68">
        <v>72686</v>
      </c>
      <c r="P650" s="68">
        <v>72686</v>
      </c>
      <c r="Q650" s="68">
        <v>72686</v>
      </c>
      <c r="R650" t="s">
        <v>6544</v>
      </c>
      <c r="S650" t="s">
        <v>3058</v>
      </c>
    </row>
    <row r="651" spans="1:19" x14ac:dyDescent="0.35">
      <c r="A651">
        <v>3448</v>
      </c>
      <c r="B651" t="s">
        <v>1239</v>
      </c>
      <c r="C651">
        <v>25</v>
      </c>
      <c r="D651">
        <v>21</v>
      </c>
      <c r="E651" s="68">
        <v>40923</v>
      </c>
      <c r="F651">
        <v>1.5</v>
      </c>
      <c r="G651">
        <v>54</v>
      </c>
      <c r="H651">
        <v>0</v>
      </c>
      <c r="I651">
        <v>1</v>
      </c>
      <c r="J651" t="s">
        <v>1240</v>
      </c>
      <c r="K651">
        <v>48359</v>
      </c>
      <c r="N651" s="68">
        <v>40914</v>
      </c>
      <c r="O651" s="68">
        <v>72686</v>
      </c>
      <c r="P651" s="68">
        <v>72686</v>
      </c>
      <c r="Q651" s="68">
        <v>72686</v>
      </c>
      <c r="R651" t="s">
        <v>5188</v>
      </c>
      <c r="S651" t="s">
        <v>5189</v>
      </c>
    </row>
    <row r="652" spans="1:19" x14ac:dyDescent="0.35">
      <c r="A652">
        <v>711999</v>
      </c>
      <c r="B652" t="s">
        <v>1226</v>
      </c>
      <c r="C652">
        <v>25</v>
      </c>
      <c r="D652">
        <v>29</v>
      </c>
      <c r="E652" s="68">
        <v>42547</v>
      </c>
      <c r="F652">
        <v>24</v>
      </c>
      <c r="G652">
        <v>45</v>
      </c>
      <c r="H652">
        <v>0</v>
      </c>
      <c r="I652">
        <v>1</v>
      </c>
      <c r="J652" t="s">
        <v>201</v>
      </c>
      <c r="K652">
        <v>10470256</v>
      </c>
      <c r="N652" s="68">
        <v>72686</v>
      </c>
      <c r="O652" s="68">
        <v>72686</v>
      </c>
      <c r="P652" s="68">
        <v>72686</v>
      </c>
      <c r="Q652" s="68">
        <v>72686</v>
      </c>
      <c r="R652" t="s">
        <v>6564</v>
      </c>
      <c r="S652" t="s">
        <v>3058</v>
      </c>
    </row>
    <row r="653" spans="1:19" x14ac:dyDescent="0.35">
      <c r="A653">
        <v>986223</v>
      </c>
      <c r="B653" t="s">
        <v>1281</v>
      </c>
      <c r="C653">
        <v>25</v>
      </c>
      <c r="D653">
        <v>0</v>
      </c>
      <c r="E653" s="68">
        <v>43610</v>
      </c>
      <c r="F653">
        <v>60</v>
      </c>
      <c r="G653">
        <v>67</v>
      </c>
      <c r="H653">
        <v>1</v>
      </c>
      <c r="I653">
        <v>1</v>
      </c>
      <c r="J653" t="s">
        <v>1282</v>
      </c>
      <c r="K653">
        <v>112681</v>
      </c>
      <c r="N653" s="68">
        <v>43398</v>
      </c>
      <c r="O653" s="68">
        <v>43398</v>
      </c>
      <c r="P653" s="68">
        <v>43610</v>
      </c>
      <c r="Q653" s="68">
        <v>72686</v>
      </c>
      <c r="R653" t="s">
        <v>6674</v>
      </c>
      <c r="S653" t="s">
        <v>3058</v>
      </c>
    </row>
    <row r="654" spans="1:19" x14ac:dyDescent="0.35">
      <c r="A654">
        <v>302</v>
      </c>
      <c r="B654" t="s">
        <v>1198</v>
      </c>
      <c r="C654">
        <v>24</v>
      </c>
      <c r="D654">
        <v>23</v>
      </c>
      <c r="E654" s="68">
        <v>42418</v>
      </c>
      <c r="F654">
        <v>16</v>
      </c>
      <c r="G654">
        <v>38</v>
      </c>
      <c r="H654">
        <v>0</v>
      </c>
      <c r="I654">
        <v>1</v>
      </c>
      <c r="J654" t="s">
        <v>1199</v>
      </c>
      <c r="K654">
        <v>179</v>
      </c>
      <c r="N654" s="68">
        <v>72686</v>
      </c>
      <c r="O654" s="68">
        <v>72686</v>
      </c>
      <c r="P654" s="68">
        <v>72686</v>
      </c>
      <c r="Q654" s="68">
        <v>72686</v>
      </c>
      <c r="R654" t="s">
        <v>4951</v>
      </c>
      <c r="S654" t="s">
        <v>4952</v>
      </c>
    </row>
    <row r="655" spans="1:19" x14ac:dyDescent="0.35">
      <c r="A655">
        <v>1379</v>
      </c>
      <c r="B655" t="s">
        <v>1229</v>
      </c>
      <c r="C655">
        <v>24</v>
      </c>
      <c r="D655">
        <v>23</v>
      </c>
      <c r="E655" s="68">
        <v>42611</v>
      </c>
      <c r="F655">
        <v>0.5</v>
      </c>
      <c r="G655">
        <v>12</v>
      </c>
      <c r="H655">
        <v>0</v>
      </c>
      <c r="I655">
        <v>1</v>
      </c>
      <c r="J655" t="s">
        <v>1230</v>
      </c>
      <c r="K655">
        <v>6634</v>
      </c>
      <c r="N655" s="68">
        <v>72686</v>
      </c>
      <c r="O655" s="68">
        <v>72686</v>
      </c>
      <c r="P655" s="68">
        <v>72686</v>
      </c>
      <c r="Q655" s="68">
        <v>72686</v>
      </c>
      <c r="R655" t="s">
        <v>5049</v>
      </c>
      <c r="S655" t="s">
        <v>5050</v>
      </c>
    </row>
    <row r="656" spans="1:19" x14ac:dyDescent="0.35">
      <c r="A656">
        <v>12003</v>
      </c>
      <c r="B656" t="s">
        <v>1234</v>
      </c>
      <c r="C656">
        <v>24</v>
      </c>
      <c r="D656">
        <v>32</v>
      </c>
      <c r="E656" s="68">
        <v>41450</v>
      </c>
      <c r="F656">
        <v>3</v>
      </c>
      <c r="G656">
        <v>33</v>
      </c>
      <c r="H656">
        <v>0</v>
      </c>
      <c r="I656">
        <v>1</v>
      </c>
      <c r="J656" t="s">
        <v>1235</v>
      </c>
      <c r="K656">
        <v>3559963</v>
      </c>
      <c r="N656" s="68">
        <v>72686</v>
      </c>
      <c r="O656" s="68">
        <v>72686</v>
      </c>
      <c r="P656" s="68">
        <v>72686</v>
      </c>
      <c r="Q656" s="68">
        <v>72686</v>
      </c>
      <c r="R656" t="s">
        <v>5501</v>
      </c>
      <c r="S656" t="s">
        <v>5502</v>
      </c>
    </row>
    <row r="657" spans="1:19" x14ac:dyDescent="0.35">
      <c r="A657">
        <v>358061</v>
      </c>
      <c r="B657" t="s">
        <v>1180</v>
      </c>
      <c r="C657">
        <v>24</v>
      </c>
      <c r="D657">
        <v>35</v>
      </c>
      <c r="E657" s="68">
        <v>42788</v>
      </c>
      <c r="F657">
        <v>45</v>
      </c>
      <c r="G657">
        <v>58</v>
      </c>
      <c r="H657">
        <v>0</v>
      </c>
      <c r="I657">
        <v>1</v>
      </c>
      <c r="J657" t="s">
        <v>147</v>
      </c>
      <c r="K657">
        <v>5641642</v>
      </c>
      <c r="N657" s="68">
        <v>42766</v>
      </c>
      <c r="O657" s="68">
        <v>72686</v>
      </c>
      <c r="P657" s="68">
        <v>72686</v>
      </c>
      <c r="Q657" s="68">
        <v>72686</v>
      </c>
      <c r="R657" t="s">
        <v>5974</v>
      </c>
      <c r="S657" t="s">
        <v>5975</v>
      </c>
    </row>
    <row r="658" spans="1:19" x14ac:dyDescent="0.35">
      <c r="A658">
        <v>686656</v>
      </c>
      <c r="B658" t="s">
        <v>1220</v>
      </c>
      <c r="C658">
        <v>24</v>
      </c>
      <c r="D658">
        <v>27</v>
      </c>
      <c r="E658" s="68">
        <v>43398</v>
      </c>
      <c r="F658">
        <v>60</v>
      </c>
      <c r="G658">
        <v>60</v>
      </c>
      <c r="H658">
        <v>0</v>
      </c>
      <c r="I658">
        <v>1</v>
      </c>
      <c r="J658" t="s">
        <v>1095</v>
      </c>
      <c r="K658">
        <v>6661660</v>
      </c>
      <c r="N658" s="68">
        <v>72686</v>
      </c>
      <c r="O658" s="68">
        <v>43365</v>
      </c>
      <c r="P658" s="68">
        <v>72686</v>
      </c>
      <c r="Q658" s="68">
        <v>72686</v>
      </c>
      <c r="R658" t="s">
        <v>6516</v>
      </c>
      <c r="S658" t="s">
        <v>6517</v>
      </c>
    </row>
    <row r="659" spans="1:19" x14ac:dyDescent="0.35">
      <c r="A659">
        <v>12505</v>
      </c>
      <c r="B659" t="s">
        <v>1200</v>
      </c>
      <c r="C659">
        <v>23</v>
      </c>
      <c r="D659">
        <v>34</v>
      </c>
      <c r="E659" s="68">
        <v>41611</v>
      </c>
      <c r="F659">
        <v>3</v>
      </c>
      <c r="G659">
        <v>31</v>
      </c>
      <c r="H659">
        <v>0</v>
      </c>
      <c r="I659">
        <v>1</v>
      </c>
      <c r="J659" t="s">
        <v>1201</v>
      </c>
      <c r="K659">
        <v>13336735</v>
      </c>
      <c r="N659" s="68">
        <v>72686</v>
      </c>
      <c r="O659" s="68">
        <v>72686</v>
      </c>
      <c r="P659" s="68">
        <v>72686</v>
      </c>
      <c r="Q659" s="68">
        <v>72686</v>
      </c>
      <c r="R659" t="s">
        <v>5514</v>
      </c>
      <c r="S659" t="s">
        <v>6766</v>
      </c>
    </row>
    <row r="660" spans="1:19" x14ac:dyDescent="0.35">
      <c r="A660">
        <v>141866</v>
      </c>
      <c r="B660" t="s">
        <v>1245</v>
      </c>
      <c r="C660">
        <v>23</v>
      </c>
      <c r="D660">
        <v>21</v>
      </c>
      <c r="E660" s="68">
        <v>40292</v>
      </c>
      <c r="F660">
        <v>1.5</v>
      </c>
      <c r="G660">
        <v>31</v>
      </c>
      <c r="H660">
        <v>0</v>
      </c>
      <c r="I660">
        <v>1</v>
      </c>
      <c r="J660" t="s">
        <v>1246</v>
      </c>
      <c r="K660">
        <v>5277246</v>
      </c>
      <c r="N660" s="68">
        <v>72686</v>
      </c>
      <c r="O660" s="68">
        <v>72686</v>
      </c>
      <c r="P660" s="68">
        <v>72686</v>
      </c>
      <c r="Q660" s="68">
        <v>72686</v>
      </c>
      <c r="R660" t="s">
        <v>5662</v>
      </c>
      <c r="S660" t="s">
        <v>5663</v>
      </c>
    </row>
    <row r="661" spans="1:19" x14ac:dyDescent="0.35">
      <c r="A661">
        <v>424270</v>
      </c>
      <c r="B661" t="s">
        <v>700</v>
      </c>
      <c r="C661">
        <v>23</v>
      </c>
      <c r="D661">
        <v>50</v>
      </c>
      <c r="E661" s="68">
        <v>41970</v>
      </c>
      <c r="F661">
        <v>17</v>
      </c>
      <c r="G661">
        <v>60</v>
      </c>
      <c r="H661">
        <v>0</v>
      </c>
      <c r="I661">
        <v>1</v>
      </c>
      <c r="J661" t="s">
        <v>456</v>
      </c>
      <c r="K661">
        <v>5698549</v>
      </c>
      <c r="N661" s="68">
        <v>41968</v>
      </c>
      <c r="O661" s="68">
        <v>41968</v>
      </c>
      <c r="P661" s="68">
        <v>72686</v>
      </c>
      <c r="Q661" s="68">
        <v>72686</v>
      </c>
      <c r="R661" t="s">
        <v>6159</v>
      </c>
      <c r="S661" t="s">
        <v>6800</v>
      </c>
    </row>
    <row r="662" spans="1:19" x14ac:dyDescent="0.35">
      <c r="A662">
        <v>447</v>
      </c>
      <c r="B662" t="s">
        <v>1249</v>
      </c>
      <c r="C662">
        <v>22</v>
      </c>
      <c r="D662">
        <v>23</v>
      </c>
      <c r="E662" s="68">
        <v>42848</v>
      </c>
      <c r="F662">
        <v>3.1</v>
      </c>
      <c r="G662">
        <v>6</v>
      </c>
      <c r="H662">
        <v>0</v>
      </c>
      <c r="I662">
        <v>1</v>
      </c>
      <c r="J662" t="s">
        <v>434</v>
      </c>
      <c r="K662">
        <v>132</v>
      </c>
      <c r="N662" s="68">
        <v>72686</v>
      </c>
      <c r="O662" s="68">
        <v>72686</v>
      </c>
      <c r="P662" s="68">
        <v>72686</v>
      </c>
      <c r="Q662" s="68">
        <v>72686</v>
      </c>
      <c r="R662" t="s">
        <v>4972</v>
      </c>
      <c r="S662" t="s">
        <v>4973</v>
      </c>
    </row>
    <row r="663" spans="1:19" x14ac:dyDescent="0.35">
      <c r="A663">
        <v>212316</v>
      </c>
      <c r="B663" t="s">
        <v>1260</v>
      </c>
      <c r="C663">
        <v>22</v>
      </c>
      <c r="D663">
        <v>21</v>
      </c>
      <c r="E663" s="68">
        <v>40429</v>
      </c>
      <c r="F663">
        <v>3</v>
      </c>
      <c r="G663">
        <v>12</v>
      </c>
      <c r="H663">
        <v>0</v>
      </c>
      <c r="I663">
        <v>1</v>
      </c>
      <c r="J663" t="s">
        <v>1261</v>
      </c>
      <c r="K663">
        <v>5412793</v>
      </c>
      <c r="N663" s="68">
        <v>72686</v>
      </c>
      <c r="O663" s="68">
        <v>72686</v>
      </c>
      <c r="P663" s="68">
        <v>72686</v>
      </c>
      <c r="Q663" s="68">
        <v>72686</v>
      </c>
      <c r="R663" t="s">
        <v>5711</v>
      </c>
      <c r="S663" t="s">
        <v>3058</v>
      </c>
    </row>
    <row r="664" spans="1:19" x14ac:dyDescent="0.35">
      <c r="A664">
        <v>222537</v>
      </c>
      <c r="B664" t="s">
        <v>715</v>
      </c>
      <c r="C664">
        <v>22</v>
      </c>
      <c r="D664">
        <v>104</v>
      </c>
      <c r="E664" s="68">
        <v>42574</v>
      </c>
      <c r="F664">
        <v>31</v>
      </c>
      <c r="G664">
        <v>55</v>
      </c>
      <c r="H664">
        <v>0</v>
      </c>
      <c r="I664">
        <v>1</v>
      </c>
      <c r="J664" t="s">
        <v>363</v>
      </c>
      <c r="K664">
        <v>748493</v>
      </c>
      <c r="N664" s="68">
        <v>42573</v>
      </c>
      <c r="O664" s="68">
        <v>72686</v>
      </c>
      <c r="P664" s="68">
        <v>72686</v>
      </c>
      <c r="Q664" s="68">
        <v>72686</v>
      </c>
      <c r="R664" t="s">
        <v>5724</v>
      </c>
      <c r="S664" t="s">
        <v>5725</v>
      </c>
    </row>
    <row r="665" spans="1:19" x14ac:dyDescent="0.35">
      <c r="A665">
        <v>330639</v>
      </c>
      <c r="B665" t="s">
        <v>1267</v>
      </c>
      <c r="C665">
        <v>22</v>
      </c>
      <c r="D665">
        <v>34</v>
      </c>
      <c r="E665" s="68">
        <v>42990</v>
      </c>
      <c r="F665">
        <v>1.5</v>
      </c>
      <c r="G665">
        <v>57</v>
      </c>
      <c r="H665">
        <v>0</v>
      </c>
      <c r="I665">
        <v>1</v>
      </c>
      <c r="J665" t="s">
        <v>1268</v>
      </c>
      <c r="K665">
        <v>5831333</v>
      </c>
      <c r="N665" s="68">
        <v>42989</v>
      </c>
      <c r="O665" s="68">
        <v>72686</v>
      </c>
      <c r="P665" s="68">
        <v>72686</v>
      </c>
      <c r="Q665" s="68">
        <v>72686</v>
      </c>
      <c r="R665" t="s">
        <v>5896</v>
      </c>
      <c r="S665" t="s">
        <v>5897</v>
      </c>
    </row>
    <row r="666" spans="1:19" x14ac:dyDescent="0.35">
      <c r="A666">
        <v>513276</v>
      </c>
      <c r="B666" t="s">
        <v>1216</v>
      </c>
      <c r="C666">
        <v>22</v>
      </c>
      <c r="D666">
        <v>35</v>
      </c>
      <c r="E666" s="68">
        <v>43115</v>
      </c>
      <c r="F666">
        <v>20</v>
      </c>
      <c r="G666">
        <v>58</v>
      </c>
      <c r="H666">
        <v>0</v>
      </c>
      <c r="I666">
        <v>1</v>
      </c>
      <c r="J666" t="s">
        <v>1217</v>
      </c>
      <c r="K666">
        <v>10836488</v>
      </c>
      <c r="N666" s="68">
        <v>42714</v>
      </c>
      <c r="O666" s="68">
        <v>72686</v>
      </c>
      <c r="P666" s="68">
        <v>72686</v>
      </c>
      <c r="Q666" s="68">
        <v>72686</v>
      </c>
      <c r="R666" t="s">
        <v>6328</v>
      </c>
      <c r="S666" t="s">
        <v>6329</v>
      </c>
    </row>
    <row r="667" spans="1:19" x14ac:dyDescent="0.35">
      <c r="A667">
        <v>535008</v>
      </c>
      <c r="B667" t="s">
        <v>1209</v>
      </c>
      <c r="C667">
        <v>22</v>
      </c>
      <c r="D667">
        <v>34</v>
      </c>
      <c r="E667" s="68">
        <v>42256</v>
      </c>
      <c r="F667">
        <v>24</v>
      </c>
      <c r="G667">
        <v>38</v>
      </c>
      <c r="H667">
        <v>0</v>
      </c>
      <c r="I667">
        <v>1</v>
      </c>
      <c r="J667" t="s">
        <v>36</v>
      </c>
      <c r="K667">
        <v>11011018</v>
      </c>
      <c r="N667" s="68">
        <v>72686</v>
      </c>
      <c r="O667" s="68">
        <v>72686</v>
      </c>
      <c r="P667" s="68">
        <v>72686</v>
      </c>
      <c r="Q667" s="68">
        <v>72686</v>
      </c>
      <c r="R667" t="s">
        <v>6353</v>
      </c>
      <c r="S667" t="s">
        <v>3058</v>
      </c>
    </row>
    <row r="668" spans="1:19" x14ac:dyDescent="0.35">
      <c r="A668">
        <v>620670</v>
      </c>
      <c r="B668" t="s">
        <v>1284</v>
      </c>
      <c r="C668">
        <v>22</v>
      </c>
      <c r="D668">
        <v>30</v>
      </c>
      <c r="E668" s="68">
        <v>42166</v>
      </c>
      <c r="F668">
        <v>20</v>
      </c>
      <c r="G668">
        <v>42</v>
      </c>
      <c r="H668">
        <v>0</v>
      </c>
      <c r="I668">
        <v>1</v>
      </c>
      <c r="J668" t="s">
        <v>118</v>
      </c>
      <c r="K668">
        <v>11280414</v>
      </c>
      <c r="N668" s="68">
        <v>72686</v>
      </c>
      <c r="O668" s="68">
        <v>72686</v>
      </c>
      <c r="P668" s="68">
        <v>72686</v>
      </c>
      <c r="Q668" s="68">
        <v>72686</v>
      </c>
      <c r="R668" t="s">
        <v>6445</v>
      </c>
      <c r="S668" t="s">
        <v>6381</v>
      </c>
    </row>
    <row r="669" spans="1:19" x14ac:dyDescent="0.35">
      <c r="A669">
        <v>817839</v>
      </c>
      <c r="B669" t="s">
        <v>1250</v>
      </c>
      <c r="C669">
        <v>22</v>
      </c>
      <c r="D669">
        <v>33</v>
      </c>
      <c r="E669" s="68">
        <v>42881</v>
      </c>
      <c r="F669">
        <v>30</v>
      </c>
      <c r="G669">
        <v>46</v>
      </c>
      <c r="H669">
        <v>0</v>
      </c>
      <c r="I669">
        <v>1</v>
      </c>
      <c r="J669" t="s">
        <v>1251</v>
      </c>
      <c r="K669">
        <v>13055639</v>
      </c>
      <c r="N669" s="68">
        <v>72686</v>
      </c>
      <c r="O669" s="68">
        <v>72686</v>
      </c>
      <c r="P669" s="68">
        <v>72686</v>
      </c>
      <c r="Q669" s="68">
        <v>72686</v>
      </c>
      <c r="R669" t="s">
        <v>6623</v>
      </c>
      <c r="S669" t="s">
        <v>6624</v>
      </c>
    </row>
    <row r="670" spans="1:19" x14ac:dyDescent="0.35">
      <c r="A670">
        <v>215976</v>
      </c>
      <c r="B670" t="s">
        <v>1159</v>
      </c>
      <c r="C670">
        <v>21</v>
      </c>
      <c r="D670">
        <v>21</v>
      </c>
      <c r="E670" s="68">
        <v>40725</v>
      </c>
      <c r="F670">
        <v>2</v>
      </c>
      <c r="G670">
        <v>31</v>
      </c>
      <c r="H670">
        <v>0</v>
      </c>
      <c r="I670">
        <v>1</v>
      </c>
      <c r="J670" t="s">
        <v>1160</v>
      </c>
      <c r="K670">
        <v>4806231</v>
      </c>
      <c r="N670" s="68">
        <v>72686</v>
      </c>
      <c r="O670" s="68">
        <v>72686</v>
      </c>
      <c r="P670" s="68">
        <v>72686</v>
      </c>
      <c r="Q670" s="68">
        <v>72686</v>
      </c>
      <c r="R670" t="s">
        <v>5712</v>
      </c>
      <c r="S670" t="s">
        <v>3058</v>
      </c>
    </row>
    <row r="671" spans="1:19" x14ac:dyDescent="0.35">
      <c r="A671">
        <v>470121</v>
      </c>
      <c r="B671" t="s">
        <v>1196</v>
      </c>
      <c r="C671">
        <v>21</v>
      </c>
      <c r="D671">
        <v>24</v>
      </c>
      <c r="E671" s="68">
        <v>43236</v>
      </c>
      <c r="F671">
        <v>52</v>
      </c>
      <c r="G671">
        <v>60</v>
      </c>
      <c r="H671">
        <v>0</v>
      </c>
      <c r="I671">
        <v>1</v>
      </c>
      <c r="J671" t="s">
        <v>1197</v>
      </c>
      <c r="K671">
        <v>10404523</v>
      </c>
      <c r="N671" s="68">
        <v>42678</v>
      </c>
      <c r="O671" s="68">
        <v>43228</v>
      </c>
      <c r="P671" s="68">
        <v>72686</v>
      </c>
      <c r="Q671" s="68">
        <v>72686</v>
      </c>
      <c r="R671" t="s">
        <v>6243</v>
      </c>
      <c r="S671" t="s">
        <v>3058</v>
      </c>
    </row>
    <row r="672" spans="1:19" x14ac:dyDescent="0.35">
      <c r="A672">
        <v>5584</v>
      </c>
      <c r="B672" t="s">
        <v>703</v>
      </c>
      <c r="C672">
        <v>20</v>
      </c>
      <c r="D672">
        <v>43</v>
      </c>
      <c r="E672" s="68">
        <v>42532</v>
      </c>
      <c r="F672">
        <v>5</v>
      </c>
      <c r="G672">
        <v>48</v>
      </c>
      <c r="H672">
        <v>0</v>
      </c>
      <c r="I672">
        <v>1</v>
      </c>
      <c r="J672" t="s">
        <v>458</v>
      </c>
      <c r="K672">
        <v>185524</v>
      </c>
      <c r="N672" s="68">
        <v>72686</v>
      </c>
      <c r="O672" s="68">
        <v>72686</v>
      </c>
      <c r="P672" s="68">
        <v>72686</v>
      </c>
      <c r="Q672" s="68">
        <v>72686</v>
      </c>
      <c r="R672" t="s">
        <v>5338</v>
      </c>
      <c r="S672" t="s">
        <v>5339</v>
      </c>
    </row>
    <row r="673" spans="1:19" x14ac:dyDescent="0.35">
      <c r="A673">
        <v>862263</v>
      </c>
      <c r="B673" t="s">
        <v>710</v>
      </c>
      <c r="C673">
        <v>20</v>
      </c>
      <c r="D673">
        <v>93</v>
      </c>
      <c r="E673" s="68">
        <v>43174</v>
      </c>
      <c r="F673">
        <v>17</v>
      </c>
      <c r="G673">
        <v>56</v>
      </c>
      <c r="H673">
        <v>0</v>
      </c>
      <c r="I673">
        <v>1</v>
      </c>
      <c r="J673" t="s">
        <v>361</v>
      </c>
      <c r="K673">
        <v>13347553</v>
      </c>
      <c r="N673" s="68">
        <v>43017</v>
      </c>
      <c r="O673" s="68">
        <v>72686</v>
      </c>
      <c r="P673" s="68">
        <v>72686</v>
      </c>
      <c r="Q673" s="68">
        <v>72686</v>
      </c>
      <c r="R673" t="s">
        <v>6638</v>
      </c>
      <c r="S673" t="s">
        <v>6639</v>
      </c>
    </row>
    <row r="674" spans="1:19" x14ac:dyDescent="0.35">
      <c r="A674">
        <v>7472</v>
      </c>
      <c r="B674" t="s">
        <v>1241</v>
      </c>
      <c r="C674">
        <v>19</v>
      </c>
      <c r="D674">
        <v>26</v>
      </c>
      <c r="E674" s="68">
        <v>41002</v>
      </c>
      <c r="F674">
        <v>3</v>
      </c>
      <c r="G674">
        <v>17</v>
      </c>
      <c r="H674">
        <v>0</v>
      </c>
      <c r="I674">
        <v>1</v>
      </c>
      <c r="J674" t="s">
        <v>1242</v>
      </c>
      <c r="K674">
        <v>126323</v>
      </c>
      <c r="N674" s="68">
        <v>72686</v>
      </c>
      <c r="O674" s="68">
        <v>72686</v>
      </c>
      <c r="P674" s="68">
        <v>72686</v>
      </c>
      <c r="Q674" s="68">
        <v>72686</v>
      </c>
      <c r="R674" t="s">
        <v>5411</v>
      </c>
      <c r="S674" t="s">
        <v>6756</v>
      </c>
    </row>
    <row r="675" spans="1:19" x14ac:dyDescent="0.35">
      <c r="A675">
        <v>60152</v>
      </c>
      <c r="B675" t="s">
        <v>1286</v>
      </c>
      <c r="C675">
        <v>19</v>
      </c>
      <c r="D675">
        <v>25</v>
      </c>
      <c r="E675" s="68">
        <v>40954</v>
      </c>
      <c r="F675">
        <v>2</v>
      </c>
      <c r="G675">
        <v>14</v>
      </c>
      <c r="H675">
        <v>0</v>
      </c>
      <c r="I675">
        <v>1</v>
      </c>
      <c r="J675" t="s">
        <v>1287</v>
      </c>
      <c r="K675">
        <v>5128015</v>
      </c>
      <c r="N675" s="68">
        <v>72686</v>
      </c>
      <c r="O675" s="68">
        <v>72686</v>
      </c>
      <c r="P675" s="68">
        <v>72686</v>
      </c>
      <c r="Q675" s="68">
        <v>72686</v>
      </c>
      <c r="R675" t="s">
        <v>5607</v>
      </c>
      <c r="S675" t="s">
        <v>5608</v>
      </c>
    </row>
    <row r="676" spans="1:19" x14ac:dyDescent="0.35">
      <c r="A676">
        <v>101360</v>
      </c>
      <c r="B676" t="s">
        <v>712</v>
      </c>
      <c r="C676">
        <v>19</v>
      </c>
      <c r="D676">
        <v>50</v>
      </c>
      <c r="E676" s="68">
        <v>41850</v>
      </c>
      <c r="F676">
        <v>3</v>
      </c>
      <c r="G676">
        <v>31</v>
      </c>
      <c r="H676">
        <v>0</v>
      </c>
      <c r="I676">
        <v>1</v>
      </c>
      <c r="J676" t="s">
        <v>461</v>
      </c>
      <c r="K676">
        <v>1449503</v>
      </c>
      <c r="N676" s="68">
        <v>72686</v>
      </c>
      <c r="O676" s="68">
        <v>72686</v>
      </c>
      <c r="P676" s="68">
        <v>72686</v>
      </c>
      <c r="Q676" s="68">
        <v>72686</v>
      </c>
      <c r="R676" t="s">
        <v>5641</v>
      </c>
      <c r="S676" t="s">
        <v>5642</v>
      </c>
    </row>
    <row r="677" spans="1:19" x14ac:dyDescent="0.35">
      <c r="A677">
        <v>370237</v>
      </c>
      <c r="B677" t="s">
        <v>714</v>
      </c>
      <c r="C677">
        <v>19</v>
      </c>
      <c r="D677">
        <v>44</v>
      </c>
      <c r="E677" s="68">
        <v>42753</v>
      </c>
      <c r="F677">
        <v>35</v>
      </c>
      <c r="G677">
        <v>54</v>
      </c>
      <c r="H677">
        <v>0</v>
      </c>
      <c r="I677">
        <v>1</v>
      </c>
      <c r="J677" t="s">
        <v>336</v>
      </c>
      <c r="K677" t="s">
        <v>448</v>
      </c>
      <c r="L677">
        <v>5971761</v>
      </c>
      <c r="N677" s="72"/>
      <c r="O677" s="68">
        <v>42458</v>
      </c>
      <c r="P677" s="68">
        <v>72686</v>
      </c>
      <c r="Q677" s="68">
        <v>72686</v>
      </c>
      <c r="R677" s="68">
        <v>72686</v>
      </c>
      <c r="S677" t="s">
        <v>6732</v>
      </c>
    </row>
    <row r="678" spans="1:19" x14ac:dyDescent="0.35">
      <c r="A678">
        <v>413710</v>
      </c>
      <c r="B678" t="s">
        <v>1265</v>
      </c>
      <c r="C678">
        <v>19</v>
      </c>
      <c r="D678">
        <v>22</v>
      </c>
      <c r="E678" s="68">
        <v>41276</v>
      </c>
      <c r="F678">
        <v>3</v>
      </c>
      <c r="G678">
        <v>31</v>
      </c>
      <c r="H678">
        <v>0</v>
      </c>
      <c r="I678">
        <v>1</v>
      </c>
      <c r="J678" t="s">
        <v>1266</v>
      </c>
      <c r="K678">
        <v>6813886</v>
      </c>
      <c r="N678" s="68">
        <v>72686</v>
      </c>
      <c r="O678" s="68">
        <v>72686</v>
      </c>
      <c r="P678" s="68">
        <v>72686</v>
      </c>
      <c r="Q678" s="68">
        <v>72686</v>
      </c>
      <c r="R678" t="s">
        <v>6143</v>
      </c>
      <c r="S678" t="s">
        <v>3058</v>
      </c>
    </row>
    <row r="679" spans="1:19" x14ac:dyDescent="0.35">
      <c r="A679">
        <v>437618</v>
      </c>
      <c r="B679" t="s">
        <v>1272</v>
      </c>
      <c r="C679">
        <v>19</v>
      </c>
      <c r="D679">
        <v>31</v>
      </c>
      <c r="E679" s="68">
        <v>42260</v>
      </c>
      <c r="F679">
        <v>38</v>
      </c>
      <c r="G679">
        <v>38</v>
      </c>
      <c r="H679">
        <v>0</v>
      </c>
      <c r="I679">
        <v>1</v>
      </c>
      <c r="J679" t="s">
        <v>1273</v>
      </c>
      <c r="K679">
        <v>9913556</v>
      </c>
      <c r="N679" s="68">
        <v>72686</v>
      </c>
      <c r="O679" s="68">
        <v>72686</v>
      </c>
      <c r="P679" s="68">
        <v>72686</v>
      </c>
      <c r="Q679" s="68">
        <v>72686</v>
      </c>
      <c r="R679" t="s">
        <v>6182</v>
      </c>
      <c r="S679" t="s">
        <v>3058</v>
      </c>
    </row>
    <row r="680" spans="1:19" x14ac:dyDescent="0.35">
      <c r="A680">
        <v>769</v>
      </c>
      <c r="B680" t="s">
        <v>2146</v>
      </c>
      <c r="C680">
        <v>18</v>
      </c>
      <c r="D680">
        <v>23</v>
      </c>
      <c r="E680" s="68">
        <v>39146</v>
      </c>
      <c r="F680">
        <v>0.7</v>
      </c>
      <c r="G680">
        <v>1.5</v>
      </c>
      <c r="H680">
        <v>0</v>
      </c>
      <c r="I680">
        <v>1</v>
      </c>
      <c r="J680" t="s">
        <v>2147</v>
      </c>
      <c r="K680">
        <v>2091</v>
      </c>
      <c r="N680" s="68">
        <v>72686</v>
      </c>
      <c r="O680" s="68">
        <v>72686</v>
      </c>
      <c r="P680" s="68">
        <v>72686</v>
      </c>
      <c r="Q680" s="68">
        <v>72686</v>
      </c>
      <c r="R680" t="s">
        <v>5006</v>
      </c>
      <c r="S680" t="s">
        <v>3058</v>
      </c>
    </row>
    <row r="681" spans="1:19" x14ac:dyDescent="0.35">
      <c r="A681">
        <v>3607</v>
      </c>
      <c r="B681" t="s">
        <v>719</v>
      </c>
      <c r="C681">
        <v>18</v>
      </c>
      <c r="D681">
        <v>81</v>
      </c>
      <c r="E681" s="68">
        <v>40547</v>
      </c>
      <c r="F681">
        <v>2</v>
      </c>
      <c r="G681">
        <v>3.1</v>
      </c>
      <c r="H681">
        <v>0</v>
      </c>
      <c r="I681">
        <v>1</v>
      </c>
      <c r="J681" t="s">
        <v>2246</v>
      </c>
      <c r="K681">
        <v>2936</v>
      </c>
      <c r="N681" s="68">
        <v>72686</v>
      </c>
      <c r="O681" s="68">
        <v>72686</v>
      </c>
      <c r="P681" s="68">
        <v>72686</v>
      </c>
      <c r="Q681" s="68">
        <v>72686</v>
      </c>
      <c r="R681" t="s">
        <v>5198</v>
      </c>
      <c r="S681" t="s">
        <v>5199</v>
      </c>
    </row>
    <row r="682" spans="1:19" x14ac:dyDescent="0.35">
      <c r="A682">
        <v>60146</v>
      </c>
      <c r="B682" t="s">
        <v>1263</v>
      </c>
      <c r="C682">
        <v>18</v>
      </c>
      <c r="D682">
        <v>32</v>
      </c>
      <c r="E682" s="68">
        <v>40256</v>
      </c>
      <c r="F682">
        <v>3</v>
      </c>
      <c r="G682">
        <v>18</v>
      </c>
      <c r="H682">
        <v>0</v>
      </c>
      <c r="I682">
        <v>1</v>
      </c>
      <c r="J682" t="s">
        <v>1264</v>
      </c>
      <c r="K682">
        <v>2048206</v>
      </c>
      <c r="N682" s="68">
        <v>72686</v>
      </c>
      <c r="O682" s="68">
        <v>72686</v>
      </c>
      <c r="P682" s="68">
        <v>72686</v>
      </c>
      <c r="Q682" s="68">
        <v>72686</v>
      </c>
      <c r="R682" t="s">
        <v>5605</v>
      </c>
      <c r="S682" t="s">
        <v>5606</v>
      </c>
    </row>
    <row r="683" spans="1:19" x14ac:dyDescent="0.35">
      <c r="A683">
        <v>534526</v>
      </c>
      <c r="B683" t="s">
        <v>1214</v>
      </c>
      <c r="C683">
        <v>18</v>
      </c>
      <c r="D683">
        <v>23</v>
      </c>
      <c r="E683" s="68">
        <v>42657</v>
      </c>
      <c r="F683">
        <v>20</v>
      </c>
      <c r="G683">
        <v>46</v>
      </c>
      <c r="H683">
        <v>0</v>
      </c>
      <c r="I683">
        <v>1</v>
      </c>
      <c r="J683" t="s">
        <v>1215</v>
      </c>
      <c r="K683">
        <v>4003836</v>
      </c>
      <c r="N683" s="68">
        <v>72686</v>
      </c>
      <c r="O683" s="68">
        <v>72686</v>
      </c>
      <c r="P683" s="68">
        <v>72686</v>
      </c>
      <c r="Q683" s="68">
        <v>72686</v>
      </c>
      <c r="R683" t="s">
        <v>6352</v>
      </c>
      <c r="S683" t="s">
        <v>3058</v>
      </c>
    </row>
    <row r="684" spans="1:19" x14ac:dyDescent="0.35">
      <c r="A684">
        <v>4393</v>
      </c>
      <c r="B684" t="s">
        <v>1296</v>
      </c>
      <c r="C684">
        <v>17</v>
      </c>
      <c r="D684">
        <v>22</v>
      </c>
      <c r="E684" s="68">
        <v>39269</v>
      </c>
      <c r="F684">
        <v>1</v>
      </c>
      <c r="G684">
        <v>3.1</v>
      </c>
      <c r="H684">
        <v>0</v>
      </c>
      <c r="I684">
        <v>1</v>
      </c>
      <c r="J684" t="s">
        <v>1297</v>
      </c>
      <c r="K684">
        <v>98980</v>
      </c>
      <c r="N684" s="68">
        <v>72686</v>
      </c>
      <c r="O684" s="68">
        <v>72686</v>
      </c>
      <c r="P684" s="68">
        <v>72686</v>
      </c>
      <c r="Q684" s="68">
        <v>72686</v>
      </c>
      <c r="R684" t="s">
        <v>5250</v>
      </c>
      <c r="S684" t="s">
        <v>3058</v>
      </c>
    </row>
    <row r="685" spans="1:19" x14ac:dyDescent="0.35">
      <c r="A685">
        <v>10000</v>
      </c>
      <c r="B685" t="s">
        <v>1276</v>
      </c>
      <c r="C685">
        <v>17</v>
      </c>
      <c r="D685">
        <v>27</v>
      </c>
      <c r="E685" s="68">
        <v>40515</v>
      </c>
      <c r="F685">
        <v>3</v>
      </c>
      <c r="G685">
        <v>3.1</v>
      </c>
      <c r="H685">
        <v>0</v>
      </c>
      <c r="I685">
        <v>1</v>
      </c>
      <c r="J685" t="s">
        <v>427</v>
      </c>
      <c r="K685">
        <v>408</v>
      </c>
      <c r="N685" s="68">
        <v>72686</v>
      </c>
      <c r="O685" s="68">
        <v>72686</v>
      </c>
      <c r="P685" s="68">
        <v>72686</v>
      </c>
      <c r="Q685" s="68">
        <v>72686</v>
      </c>
      <c r="R685" t="s">
        <v>5464</v>
      </c>
      <c r="S685" t="s">
        <v>3058</v>
      </c>
    </row>
    <row r="686" spans="1:19" x14ac:dyDescent="0.35">
      <c r="A686">
        <v>12394</v>
      </c>
      <c r="B686" t="s">
        <v>706</v>
      </c>
      <c r="C686">
        <v>17</v>
      </c>
      <c r="D686">
        <v>91</v>
      </c>
      <c r="E686" s="68">
        <v>43145</v>
      </c>
      <c r="F686">
        <v>24</v>
      </c>
      <c r="G686">
        <v>56</v>
      </c>
      <c r="H686">
        <v>0</v>
      </c>
      <c r="I686">
        <v>1</v>
      </c>
      <c r="J686" t="s">
        <v>359</v>
      </c>
      <c r="K686">
        <v>12658859</v>
      </c>
      <c r="N686" s="68">
        <v>42697</v>
      </c>
      <c r="O686" s="68">
        <v>72686</v>
      </c>
      <c r="P686" s="68">
        <v>72686</v>
      </c>
      <c r="Q686" s="68">
        <v>72686</v>
      </c>
      <c r="R686" t="s">
        <v>5511</v>
      </c>
      <c r="S686" t="s">
        <v>3058</v>
      </c>
    </row>
    <row r="687" spans="1:19" x14ac:dyDescent="0.35">
      <c r="A687">
        <v>386335</v>
      </c>
      <c r="B687" t="s">
        <v>709</v>
      </c>
      <c r="C687">
        <v>17</v>
      </c>
      <c r="D687">
        <v>48</v>
      </c>
      <c r="E687" s="68">
        <v>42753</v>
      </c>
      <c r="F687">
        <v>35</v>
      </c>
      <c r="G687">
        <v>56</v>
      </c>
      <c r="H687">
        <v>0</v>
      </c>
      <c r="I687">
        <v>1</v>
      </c>
      <c r="J687" t="s">
        <v>336</v>
      </c>
      <c r="K687" t="s">
        <v>448</v>
      </c>
      <c r="L687">
        <v>5971761</v>
      </c>
      <c r="N687" s="72"/>
      <c r="O687" s="68">
        <v>42466</v>
      </c>
      <c r="P687" s="68">
        <v>72686</v>
      </c>
      <c r="Q687" s="68">
        <v>72686</v>
      </c>
      <c r="R687" s="68">
        <v>72686</v>
      </c>
      <c r="S687" t="s">
        <v>6733</v>
      </c>
    </row>
    <row r="688" spans="1:19" x14ac:dyDescent="0.35">
      <c r="A688">
        <v>475550</v>
      </c>
      <c r="B688" t="s">
        <v>1277</v>
      </c>
      <c r="C688">
        <v>17</v>
      </c>
      <c r="D688">
        <v>25</v>
      </c>
      <c r="E688" s="68">
        <v>41737</v>
      </c>
      <c r="F688">
        <v>3.1</v>
      </c>
      <c r="G688">
        <v>30</v>
      </c>
      <c r="H688">
        <v>0</v>
      </c>
      <c r="I688">
        <v>1</v>
      </c>
      <c r="J688" t="s">
        <v>1278</v>
      </c>
      <c r="K688">
        <v>6041274</v>
      </c>
      <c r="N688" s="68">
        <v>72686</v>
      </c>
      <c r="O688" s="68">
        <v>72686</v>
      </c>
      <c r="P688" s="68">
        <v>72686</v>
      </c>
      <c r="Q688" s="68">
        <v>72686</v>
      </c>
      <c r="R688" t="s">
        <v>6253</v>
      </c>
      <c r="S688" t="s">
        <v>3058</v>
      </c>
    </row>
    <row r="689" spans="1:19" x14ac:dyDescent="0.35">
      <c r="A689">
        <v>306</v>
      </c>
      <c r="B689" t="s">
        <v>2247</v>
      </c>
      <c r="C689">
        <v>16</v>
      </c>
      <c r="D689">
        <v>23</v>
      </c>
      <c r="E689" s="68">
        <v>39196</v>
      </c>
      <c r="F689">
        <v>1</v>
      </c>
      <c r="G689">
        <v>2</v>
      </c>
      <c r="H689">
        <v>0</v>
      </c>
      <c r="I689">
        <v>1</v>
      </c>
      <c r="J689" t="s">
        <v>228</v>
      </c>
      <c r="K689">
        <v>52</v>
      </c>
      <c r="N689" s="68">
        <v>72686</v>
      </c>
      <c r="O689" s="68">
        <v>72686</v>
      </c>
      <c r="P689" s="68">
        <v>72686</v>
      </c>
      <c r="Q689" s="68">
        <v>72686</v>
      </c>
      <c r="R689" t="s">
        <v>4954</v>
      </c>
      <c r="S689" t="s">
        <v>3058</v>
      </c>
    </row>
    <row r="690" spans="1:19" x14ac:dyDescent="0.35">
      <c r="A690">
        <v>770</v>
      </c>
      <c r="B690" t="s">
        <v>720</v>
      </c>
      <c r="C690">
        <v>16</v>
      </c>
      <c r="D690">
        <v>108</v>
      </c>
      <c r="E690" s="68">
        <v>40039</v>
      </c>
      <c r="F690">
        <v>1</v>
      </c>
      <c r="G690">
        <v>3</v>
      </c>
      <c r="H690">
        <v>0</v>
      </c>
      <c r="I690">
        <v>1</v>
      </c>
      <c r="J690" t="s">
        <v>365</v>
      </c>
      <c r="K690">
        <v>659</v>
      </c>
      <c r="N690" s="68">
        <v>72686</v>
      </c>
      <c r="O690" s="68">
        <v>72686</v>
      </c>
      <c r="P690" s="68">
        <v>72686</v>
      </c>
      <c r="Q690" s="68">
        <v>72686</v>
      </c>
      <c r="R690" t="s">
        <v>5007</v>
      </c>
      <c r="S690" t="s">
        <v>5008</v>
      </c>
    </row>
    <row r="691" spans="1:19" x14ac:dyDescent="0.35">
      <c r="A691">
        <v>9656</v>
      </c>
      <c r="B691" t="s">
        <v>1256</v>
      </c>
      <c r="C691">
        <v>16</v>
      </c>
      <c r="D691">
        <v>30</v>
      </c>
      <c r="E691" s="68">
        <v>41110</v>
      </c>
      <c r="F691">
        <v>5</v>
      </c>
      <c r="G691">
        <v>31</v>
      </c>
      <c r="H691">
        <v>0</v>
      </c>
      <c r="I691">
        <v>1</v>
      </c>
      <c r="J691" t="s">
        <v>433</v>
      </c>
      <c r="K691">
        <v>36228</v>
      </c>
      <c r="N691" s="68">
        <v>72686</v>
      </c>
      <c r="O691" s="68">
        <v>72686</v>
      </c>
      <c r="P691" s="68">
        <v>72686</v>
      </c>
      <c r="Q691" s="68">
        <v>72686</v>
      </c>
      <c r="R691" t="s">
        <v>5447</v>
      </c>
      <c r="S691" t="s">
        <v>3058</v>
      </c>
    </row>
    <row r="692" spans="1:19" x14ac:dyDescent="0.35">
      <c r="A692">
        <v>427702</v>
      </c>
      <c r="B692" t="s">
        <v>717</v>
      </c>
      <c r="C692">
        <v>16</v>
      </c>
      <c r="D692">
        <v>140</v>
      </c>
      <c r="E692" s="68">
        <v>41417</v>
      </c>
      <c r="F692">
        <v>8</v>
      </c>
      <c r="G692">
        <v>58</v>
      </c>
      <c r="H692">
        <v>0</v>
      </c>
      <c r="I692">
        <v>1</v>
      </c>
      <c r="J692" t="s">
        <v>324</v>
      </c>
      <c r="K692">
        <v>5379973</v>
      </c>
      <c r="N692" s="68">
        <v>41369</v>
      </c>
      <c r="O692" s="68">
        <v>72686</v>
      </c>
      <c r="P692" s="68">
        <v>72686</v>
      </c>
      <c r="Q692" s="68">
        <v>72686</v>
      </c>
      <c r="R692" t="s">
        <v>6168</v>
      </c>
      <c r="S692" t="s">
        <v>3058</v>
      </c>
    </row>
    <row r="693" spans="1:19" x14ac:dyDescent="0.35">
      <c r="A693">
        <v>599</v>
      </c>
      <c r="B693" t="s">
        <v>718</v>
      </c>
      <c r="C693">
        <v>15</v>
      </c>
      <c r="D693">
        <v>46</v>
      </c>
      <c r="E693" s="68">
        <v>40361</v>
      </c>
      <c r="F693">
        <v>3</v>
      </c>
      <c r="G693">
        <v>3.1</v>
      </c>
      <c r="H693">
        <v>0</v>
      </c>
      <c r="I693">
        <v>1</v>
      </c>
      <c r="J693" t="s">
        <v>462</v>
      </c>
      <c r="K693">
        <v>552</v>
      </c>
      <c r="N693" s="68">
        <v>72686</v>
      </c>
      <c r="O693" s="68">
        <v>72686</v>
      </c>
      <c r="P693" s="68">
        <v>72686</v>
      </c>
      <c r="Q693" s="68">
        <v>72686</v>
      </c>
      <c r="R693" t="s">
        <v>4989</v>
      </c>
      <c r="S693" t="s">
        <v>4990</v>
      </c>
    </row>
    <row r="694" spans="1:19" x14ac:dyDescent="0.35">
      <c r="A694">
        <v>4824</v>
      </c>
      <c r="B694" t="s">
        <v>1271</v>
      </c>
      <c r="C694">
        <v>15</v>
      </c>
      <c r="D694">
        <v>21</v>
      </c>
      <c r="E694" s="68">
        <v>40844</v>
      </c>
      <c r="F694">
        <v>3</v>
      </c>
      <c r="G694">
        <v>24</v>
      </c>
      <c r="H694">
        <v>0</v>
      </c>
      <c r="I694">
        <v>1</v>
      </c>
      <c r="J694" t="s">
        <v>412</v>
      </c>
      <c r="K694">
        <v>9429</v>
      </c>
      <c r="N694" s="68">
        <v>72686</v>
      </c>
      <c r="O694" s="68">
        <v>72686</v>
      </c>
      <c r="P694" s="68">
        <v>72686</v>
      </c>
      <c r="Q694" s="68">
        <v>72686</v>
      </c>
      <c r="R694" t="s">
        <v>5290</v>
      </c>
      <c r="S694" t="s">
        <v>3058</v>
      </c>
    </row>
    <row r="695" spans="1:19" x14ac:dyDescent="0.35">
      <c r="A695">
        <v>394970</v>
      </c>
      <c r="B695" t="s">
        <v>1302</v>
      </c>
      <c r="C695">
        <v>15</v>
      </c>
      <c r="D695">
        <v>22</v>
      </c>
      <c r="E695" s="68">
        <v>41179</v>
      </c>
      <c r="F695">
        <v>8</v>
      </c>
      <c r="G695">
        <v>19</v>
      </c>
      <c r="H695">
        <v>0</v>
      </c>
      <c r="I695">
        <v>1</v>
      </c>
      <c r="J695" t="s">
        <v>30</v>
      </c>
      <c r="K695">
        <v>5389259</v>
      </c>
      <c r="N695" s="68">
        <v>72686</v>
      </c>
      <c r="O695" s="68">
        <v>72686</v>
      </c>
      <c r="P695" s="68">
        <v>72686</v>
      </c>
      <c r="Q695" s="68">
        <v>72686</v>
      </c>
      <c r="R695" t="s">
        <v>6081</v>
      </c>
      <c r="S695" t="s">
        <v>3058</v>
      </c>
    </row>
    <row r="696" spans="1:19" x14ac:dyDescent="0.35">
      <c r="A696">
        <v>467960</v>
      </c>
      <c r="B696" t="s">
        <v>1274</v>
      </c>
      <c r="C696">
        <v>15</v>
      </c>
      <c r="D696">
        <v>27</v>
      </c>
      <c r="E696" s="68">
        <v>41694</v>
      </c>
      <c r="F696">
        <v>2</v>
      </c>
      <c r="G696">
        <v>31</v>
      </c>
      <c r="H696">
        <v>0</v>
      </c>
      <c r="I696">
        <v>1</v>
      </c>
      <c r="J696" t="s">
        <v>1275</v>
      </c>
      <c r="K696">
        <v>6140639</v>
      </c>
      <c r="N696" s="68">
        <v>72686</v>
      </c>
      <c r="O696" s="68">
        <v>72686</v>
      </c>
      <c r="P696" s="68">
        <v>72686</v>
      </c>
      <c r="Q696" s="68">
        <v>72686</v>
      </c>
      <c r="R696" t="s">
        <v>6237</v>
      </c>
      <c r="S696" t="s">
        <v>3058</v>
      </c>
    </row>
    <row r="697" spans="1:19" x14ac:dyDescent="0.35">
      <c r="A697">
        <v>659092</v>
      </c>
      <c r="B697" t="s">
        <v>1352</v>
      </c>
      <c r="C697">
        <v>15</v>
      </c>
      <c r="D697">
        <v>25</v>
      </c>
      <c r="E697" s="68">
        <v>42318</v>
      </c>
      <c r="F697">
        <v>17</v>
      </c>
      <c r="G697">
        <v>45</v>
      </c>
      <c r="H697">
        <v>0</v>
      </c>
      <c r="I697">
        <v>1</v>
      </c>
      <c r="J697" t="s">
        <v>1353</v>
      </c>
      <c r="K697">
        <v>11940426</v>
      </c>
      <c r="N697" s="68">
        <v>72686</v>
      </c>
      <c r="O697" s="68">
        <v>72686</v>
      </c>
      <c r="P697" s="68">
        <v>72686</v>
      </c>
      <c r="Q697" s="68">
        <v>72686</v>
      </c>
      <c r="R697" t="s">
        <v>6481</v>
      </c>
      <c r="S697" t="s">
        <v>3058</v>
      </c>
    </row>
    <row r="698" spans="1:19" x14ac:dyDescent="0.35">
      <c r="A698">
        <v>781108</v>
      </c>
      <c r="B698" t="s">
        <v>1304</v>
      </c>
      <c r="C698">
        <v>15</v>
      </c>
      <c r="D698">
        <v>40</v>
      </c>
      <c r="E698" s="68">
        <v>42824</v>
      </c>
      <c r="F698">
        <v>38</v>
      </c>
      <c r="G698">
        <v>49</v>
      </c>
      <c r="H698">
        <v>0</v>
      </c>
      <c r="I698">
        <v>1</v>
      </c>
      <c r="J698" t="s">
        <v>1304</v>
      </c>
      <c r="K698">
        <v>12798516</v>
      </c>
      <c r="N698" s="68">
        <v>72686</v>
      </c>
      <c r="O698" s="68">
        <v>72686</v>
      </c>
      <c r="P698" s="68">
        <v>72686</v>
      </c>
      <c r="Q698" s="68">
        <v>72686</v>
      </c>
      <c r="R698" t="s">
        <v>6606</v>
      </c>
      <c r="S698" t="s">
        <v>6607</v>
      </c>
    </row>
    <row r="699" spans="1:19" x14ac:dyDescent="0.35">
      <c r="A699">
        <v>286843</v>
      </c>
      <c r="B699" t="s">
        <v>1280</v>
      </c>
      <c r="C699">
        <v>14</v>
      </c>
      <c r="D699">
        <v>22</v>
      </c>
      <c r="E699" s="68">
        <v>40617</v>
      </c>
      <c r="F699">
        <v>3.1</v>
      </c>
      <c r="G699">
        <v>31</v>
      </c>
      <c r="H699">
        <v>0</v>
      </c>
      <c r="I699">
        <v>1</v>
      </c>
      <c r="J699" t="s">
        <v>447</v>
      </c>
      <c r="K699">
        <v>5645847</v>
      </c>
      <c r="N699" s="68">
        <v>72686</v>
      </c>
      <c r="O699" s="68">
        <v>72686</v>
      </c>
      <c r="P699" s="68">
        <v>72686</v>
      </c>
      <c r="Q699" s="68">
        <v>72686</v>
      </c>
      <c r="R699" t="s">
        <v>5801</v>
      </c>
      <c r="S699" t="s">
        <v>3058</v>
      </c>
    </row>
    <row r="700" spans="1:19" x14ac:dyDescent="0.35">
      <c r="A700">
        <v>344856</v>
      </c>
      <c r="B700" t="s">
        <v>2214</v>
      </c>
      <c r="C700">
        <v>14</v>
      </c>
      <c r="D700">
        <v>21</v>
      </c>
      <c r="E700" s="68">
        <v>40836</v>
      </c>
      <c r="F700">
        <v>3</v>
      </c>
      <c r="G700">
        <v>24</v>
      </c>
      <c r="H700">
        <v>0</v>
      </c>
      <c r="I700">
        <v>1</v>
      </c>
      <c r="J700" t="s">
        <v>447</v>
      </c>
      <c r="K700">
        <v>5645847</v>
      </c>
      <c r="N700" s="68">
        <v>72686</v>
      </c>
      <c r="O700" s="68">
        <v>72686</v>
      </c>
      <c r="P700" s="68">
        <v>72686</v>
      </c>
      <c r="Q700" s="68">
        <v>72686</v>
      </c>
      <c r="R700" t="s">
        <v>5931</v>
      </c>
      <c r="S700" t="s">
        <v>3058</v>
      </c>
    </row>
    <row r="701" spans="1:19" x14ac:dyDescent="0.35">
      <c r="A701">
        <v>406846</v>
      </c>
      <c r="B701" t="s">
        <v>1310</v>
      </c>
      <c r="C701">
        <v>14</v>
      </c>
      <c r="D701">
        <v>22</v>
      </c>
      <c r="E701" s="68">
        <v>41222</v>
      </c>
      <c r="F701">
        <v>3</v>
      </c>
      <c r="G701">
        <v>31</v>
      </c>
      <c r="H701">
        <v>0</v>
      </c>
      <c r="I701">
        <v>1</v>
      </c>
      <c r="J701" t="s">
        <v>1311</v>
      </c>
      <c r="K701">
        <v>6661150</v>
      </c>
      <c r="N701" s="68">
        <v>72686</v>
      </c>
      <c r="O701" s="68">
        <v>72686</v>
      </c>
      <c r="P701" s="68">
        <v>72686</v>
      </c>
      <c r="Q701" s="68">
        <v>72686</v>
      </c>
      <c r="R701" t="s">
        <v>6118</v>
      </c>
      <c r="S701" t="s">
        <v>3058</v>
      </c>
    </row>
    <row r="702" spans="1:19" x14ac:dyDescent="0.35">
      <c r="A702">
        <v>435948</v>
      </c>
      <c r="B702" t="s">
        <v>711</v>
      </c>
      <c r="C702">
        <v>14</v>
      </c>
      <c r="D702">
        <v>51</v>
      </c>
      <c r="E702" s="68">
        <v>41402</v>
      </c>
      <c r="F702">
        <v>3</v>
      </c>
      <c r="G702">
        <v>31</v>
      </c>
      <c r="H702">
        <v>0</v>
      </c>
      <c r="I702">
        <v>1</v>
      </c>
      <c r="J702" t="s">
        <v>460</v>
      </c>
      <c r="K702">
        <v>5784219</v>
      </c>
      <c r="N702" s="68">
        <v>72686</v>
      </c>
      <c r="O702" s="68">
        <v>72686</v>
      </c>
      <c r="P702" s="68">
        <v>72686</v>
      </c>
      <c r="Q702" s="68">
        <v>72686</v>
      </c>
      <c r="R702" t="s">
        <v>6179</v>
      </c>
      <c r="S702" t="s">
        <v>3058</v>
      </c>
    </row>
    <row r="703" spans="1:19" x14ac:dyDescent="0.35">
      <c r="A703">
        <v>532524</v>
      </c>
      <c r="B703" t="s">
        <v>1289</v>
      </c>
      <c r="C703">
        <v>14</v>
      </c>
      <c r="D703">
        <v>29</v>
      </c>
      <c r="E703" s="68">
        <v>42626</v>
      </c>
      <c r="F703">
        <v>5</v>
      </c>
      <c r="G703">
        <v>38</v>
      </c>
      <c r="H703">
        <v>0</v>
      </c>
      <c r="I703">
        <v>1</v>
      </c>
      <c r="J703" t="s">
        <v>1290</v>
      </c>
      <c r="K703">
        <v>11009602</v>
      </c>
      <c r="N703" s="68">
        <v>72686</v>
      </c>
      <c r="O703" s="68">
        <v>72686</v>
      </c>
      <c r="P703" s="68">
        <v>72686</v>
      </c>
      <c r="Q703" s="68">
        <v>72686</v>
      </c>
      <c r="R703" t="s">
        <v>6346</v>
      </c>
      <c r="S703" t="s">
        <v>6347</v>
      </c>
    </row>
    <row r="704" spans="1:19" x14ac:dyDescent="0.35">
      <c r="A704">
        <v>619096</v>
      </c>
      <c r="B704" t="s">
        <v>1314</v>
      </c>
      <c r="C704">
        <v>14</v>
      </c>
      <c r="D704">
        <v>29</v>
      </c>
      <c r="E704" s="68">
        <v>42161</v>
      </c>
      <c r="F704">
        <v>20</v>
      </c>
      <c r="G704">
        <v>42</v>
      </c>
      <c r="H704">
        <v>0</v>
      </c>
      <c r="I704">
        <v>1</v>
      </c>
      <c r="J704" t="s">
        <v>118</v>
      </c>
      <c r="K704">
        <v>11280414</v>
      </c>
      <c r="N704" s="68">
        <v>72686</v>
      </c>
      <c r="O704" s="68">
        <v>72686</v>
      </c>
      <c r="P704" s="68">
        <v>72686</v>
      </c>
      <c r="Q704" s="68">
        <v>72686</v>
      </c>
      <c r="R704" t="s">
        <v>6441</v>
      </c>
      <c r="S704" t="s">
        <v>6381</v>
      </c>
    </row>
    <row r="705" spans="1:19" x14ac:dyDescent="0.35">
      <c r="A705">
        <v>620962</v>
      </c>
      <c r="B705" t="s">
        <v>1307</v>
      </c>
      <c r="C705">
        <v>14</v>
      </c>
      <c r="D705">
        <v>29</v>
      </c>
      <c r="E705" s="68">
        <v>42166</v>
      </c>
      <c r="F705">
        <v>20</v>
      </c>
      <c r="G705">
        <v>42</v>
      </c>
      <c r="H705">
        <v>0</v>
      </c>
      <c r="I705">
        <v>1</v>
      </c>
      <c r="J705" t="s">
        <v>118</v>
      </c>
      <c r="K705">
        <v>11280414</v>
      </c>
      <c r="N705" s="68">
        <v>72686</v>
      </c>
      <c r="O705" s="68">
        <v>72686</v>
      </c>
      <c r="P705" s="68">
        <v>72686</v>
      </c>
      <c r="Q705" s="68">
        <v>72686</v>
      </c>
      <c r="R705" t="s">
        <v>6446</v>
      </c>
      <c r="S705" t="s">
        <v>6381</v>
      </c>
    </row>
    <row r="706" spans="1:19" x14ac:dyDescent="0.35">
      <c r="A706">
        <v>684671</v>
      </c>
      <c r="B706" t="s">
        <v>1319</v>
      </c>
      <c r="C706">
        <v>14</v>
      </c>
      <c r="D706">
        <v>8</v>
      </c>
      <c r="E706" s="68">
        <v>43118</v>
      </c>
      <c r="F706">
        <v>31</v>
      </c>
      <c r="G706">
        <v>52</v>
      </c>
      <c r="H706">
        <v>0</v>
      </c>
      <c r="I706">
        <v>1</v>
      </c>
      <c r="J706" t="s">
        <v>76</v>
      </c>
      <c r="K706">
        <v>182999</v>
      </c>
      <c r="N706" s="68">
        <v>43118</v>
      </c>
      <c r="O706" s="68">
        <v>72686</v>
      </c>
      <c r="P706" s="68">
        <v>72686</v>
      </c>
      <c r="Q706" s="68">
        <v>72686</v>
      </c>
      <c r="R706" t="s">
        <v>6512</v>
      </c>
      <c r="S706" t="s">
        <v>3058</v>
      </c>
    </row>
    <row r="707" spans="1:19" x14ac:dyDescent="0.35">
      <c r="A707">
        <v>946707</v>
      </c>
      <c r="B707" t="s">
        <v>745</v>
      </c>
      <c r="C707">
        <v>14</v>
      </c>
      <c r="D707">
        <v>55</v>
      </c>
      <c r="E707" s="68">
        <v>43651</v>
      </c>
      <c r="F707">
        <v>1</v>
      </c>
      <c r="G707">
        <v>60</v>
      </c>
      <c r="H707">
        <v>0</v>
      </c>
      <c r="I707">
        <v>1</v>
      </c>
      <c r="J707" t="s">
        <v>376</v>
      </c>
      <c r="K707">
        <v>13840130</v>
      </c>
      <c r="N707" s="68">
        <v>43171</v>
      </c>
      <c r="O707" s="68">
        <v>43487</v>
      </c>
      <c r="P707" s="68">
        <v>72686</v>
      </c>
      <c r="Q707" s="68">
        <v>72686</v>
      </c>
      <c r="R707" t="s">
        <v>6660</v>
      </c>
      <c r="S707" t="s">
        <v>6661</v>
      </c>
    </row>
    <row r="708" spans="1:19" x14ac:dyDescent="0.35">
      <c r="A708">
        <v>987661</v>
      </c>
      <c r="B708" t="s">
        <v>6719</v>
      </c>
      <c r="C708">
        <v>14</v>
      </c>
      <c r="D708">
        <v>0</v>
      </c>
      <c r="E708" s="68">
        <v>43704</v>
      </c>
      <c r="F708">
        <v>68</v>
      </c>
      <c r="G708">
        <v>69</v>
      </c>
      <c r="H708">
        <v>1</v>
      </c>
      <c r="I708">
        <v>1</v>
      </c>
      <c r="J708" t="s">
        <v>6720</v>
      </c>
      <c r="K708">
        <v>14169890</v>
      </c>
      <c r="N708" s="68">
        <v>72686</v>
      </c>
      <c r="O708" s="68">
        <v>72686</v>
      </c>
      <c r="P708" s="68">
        <v>72686</v>
      </c>
      <c r="Q708" s="68">
        <v>43692</v>
      </c>
      <c r="R708" t="s">
        <v>6721</v>
      </c>
      <c r="S708" t="s">
        <v>3058</v>
      </c>
    </row>
    <row r="709" spans="1:19" x14ac:dyDescent="0.35">
      <c r="A709">
        <v>421</v>
      </c>
      <c r="B709" t="s">
        <v>1279</v>
      </c>
      <c r="C709">
        <v>13</v>
      </c>
      <c r="D709">
        <v>22</v>
      </c>
      <c r="E709" s="68">
        <v>40156</v>
      </c>
      <c r="F709">
        <v>2</v>
      </c>
      <c r="G709">
        <v>3.2</v>
      </c>
      <c r="H709">
        <v>0</v>
      </c>
      <c r="I709">
        <v>1</v>
      </c>
      <c r="J709" t="s">
        <v>380</v>
      </c>
      <c r="K709">
        <v>253</v>
      </c>
      <c r="N709" s="68">
        <v>72686</v>
      </c>
      <c r="O709" s="68">
        <v>72686</v>
      </c>
      <c r="P709" s="68">
        <v>72686</v>
      </c>
      <c r="Q709" s="68">
        <v>72686</v>
      </c>
      <c r="R709" t="s">
        <v>4967</v>
      </c>
      <c r="S709" t="s">
        <v>4968</v>
      </c>
    </row>
    <row r="710" spans="1:19" x14ac:dyDescent="0.35">
      <c r="A710">
        <v>2649</v>
      </c>
      <c r="B710" t="s">
        <v>2149</v>
      </c>
      <c r="C710">
        <v>13</v>
      </c>
      <c r="D710">
        <v>23</v>
      </c>
      <c r="E710" s="68">
        <v>39571</v>
      </c>
      <c r="F710">
        <v>1.5</v>
      </c>
      <c r="G710">
        <v>31</v>
      </c>
      <c r="H710">
        <v>0</v>
      </c>
      <c r="I710">
        <v>1</v>
      </c>
      <c r="J710" t="s">
        <v>2150</v>
      </c>
      <c r="K710">
        <v>11944</v>
      </c>
      <c r="N710" s="68">
        <v>72686</v>
      </c>
      <c r="O710" s="68">
        <v>72686</v>
      </c>
      <c r="P710" s="68">
        <v>72686</v>
      </c>
      <c r="Q710" s="68">
        <v>72686</v>
      </c>
      <c r="R710" t="s">
        <v>5145</v>
      </c>
      <c r="S710" t="s">
        <v>5146</v>
      </c>
    </row>
    <row r="711" spans="1:19" x14ac:dyDescent="0.35">
      <c r="A711">
        <v>3778</v>
      </c>
      <c r="B711" t="s">
        <v>1335</v>
      </c>
      <c r="C711">
        <v>13</v>
      </c>
      <c r="D711">
        <v>22</v>
      </c>
      <c r="E711" s="68">
        <v>40213</v>
      </c>
      <c r="F711">
        <v>2</v>
      </c>
      <c r="G711">
        <v>38</v>
      </c>
      <c r="H711">
        <v>0</v>
      </c>
      <c r="I711">
        <v>1</v>
      </c>
      <c r="J711" t="s">
        <v>1336</v>
      </c>
      <c r="K711">
        <v>59168</v>
      </c>
      <c r="N711" s="68">
        <v>72686</v>
      </c>
      <c r="O711" s="68">
        <v>72686</v>
      </c>
      <c r="P711" s="68">
        <v>72686</v>
      </c>
      <c r="Q711" s="68">
        <v>72686</v>
      </c>
      <c r="R711" t="s">
        <v>5209</v>
      </c>
      <c r="S711" t="s">
        <v>3058</v>
      </c>
    </row>
    <row r="712" spans="1:19" x14ac:dyDescent="0.35">
      <c r="A712">
        <v>10905</v>
      </c>
      <c r="B712" t="s">
        <v>1285</v>
      </c>
      <c r="C712">
        <v>13</v>
      </c>
      <c r="D712">
        <v>25</v>
      </c>
      <c r="E712" s="68">
        <v>41561</v>
      </c>
      <c r="F712">
        <v>3</v>
      </c>
      <c r="G712">
        <v>31</v>
      </c>
      <c r="H712">
        <v>0</v>
      </c>
      <c r="I712">
        <v>1</v>
      </c>
      <c r="J712" t="s">
        <v>22</v>
      </c>
      <c r="K712">
        <v>3346687</v>
      </c>
      <c r="N712" s="68">
        <v>72686</v>
      </c>
      <c r="O712" s="68">
        <v>72686</v>
      </c>
      <c r="P712" s="68">
        <v>72686</v>
      </c>
      <c r="Q712" s="68">
        <v>72686</v>
      </c>
      <c r="R712" t="s">
        <v>5478</v>
      </c>
      <c r="S712" t="s">
        <v>5479</v>
      </c>
    </row>
    <row r="713" spans="1:19" x14ac:dyDescent="0.35">
      <c r="A713">
        <v>14829</v>
      </c>
      <c r="B713" t="s">
        <v>1291</v>
      </c>
      <c r="C713">
        <v>13</v>
      </c>
      <c r="D713">
        <v>27</v>
      </c>
      <c r="E713" s="68">
        <v>41302</v>
      </c>
      <c r="F713">
        <v>2</v>
      </c>
      <c r="G713">
        <v>51</v>
      </c>
      <c r="H713">
        <v>0</v>
      </c>
      <c r="I713">
        <v>1</v>
      </c>
      <c r="J713" t="s">
        <v>1292</v>
      </c>
      <c r="K713">
        <v>4941551</v>
      </c>
      <c r="N713" s="68">
        <v>72686</v>
      </c>
      <c r="O713" s="68">
        <v>72686</v>
      </c>
      <c r="P713" s="68">
        <v>72686</v>
      </c>
      <c r="Q713" s="68">
        <v>72686</v>
      </c>
      <c r="R713" t="s">
        <v>5556</v>
      </c>
      <c r="S713" t="s">
        <v>5557</v>
      </c>
    </row>
    <row r="714" spans="1:19" x14ac:dyDescent="0.35">
      <c r="A714">
        <v>118642</v>
      </c>
      <c r="B714" t="s">
        <v>2153</v>
      </c>
      <c r="C714">
        <v>13</v>
      </c>
      <c r="D714">
        <v>21</v>
      </c>
      <c r="E714" s="68">
        <v>40682</v>
      </c>
      <c r="F714">
        <v>1.5</v>
      </c>
      <c r="G714">
        <v>13</v>
      </c>
      <c r="H714">
        <v>0</v>
      </c>
      <c r="I714">
        <v>1</v>
      </c>
      <c r="J714" t="s">
        <v>2154</v>
      </c>
      <c r="K714">
        <v>5256486</v>
      </c>
      <c r="N714" s="68">
        <v>72686</v>
      </c>
      <c r="O714" s="68">
        <v>72686</v>
      </c>
      <c r="P714" s="68">
        <v>72686</v>
      </c>
      <c r="Q714" s="68">
        <v>72686</v>
      </c>
      <c r="R714" t="s">
        <v>5648</v>
      </c>
      <c r="S714" t="s">
        <v>3058</v>
      </c>
    </row>
    <row r="715" spans="1:19" x14ac:dyDescent="0.35">
      <c r="A715">
        <v>386325</v>
      </c>
      <c r="B715" t="s">
        <v>716</v>
      </c>
      <c r="C715">
        <v>13</v>
      </c>
      <c r="D715">
        <v>55</v>
      </c>
      <c r="E715" s="68">
        <v>42112</v>
      </c>
      <c r="F715">
        <v>24</v>
      </c>
      <c r="G715">
        <v>40</v>
      </c>
      <c r="H715">
        <v>0</v>
      </c>
      <c r="I715">
        <v>1</v>
      </c>
      <c r="J715" t="s">
        <v>364</v>
      </c>
      <c r="K715">
        <v>5431787</v>
      </c>
      <c r="N715" s="68">
        <v>72686</v>
      </c>
      <c r="O715" s="68">
        <v>72686</v>
      </c>
      <c r="P715" s="68">
        <v>72686</v>
      </c>
      <c r="Q715" s="68">
        <v>72686</v>
      </c>
      <c r="R715" t="s">
        <v>6060</v>
      </c>
      <c r="S715" t="s">
        <v>6061</v>
      </c>
    </row>
    <row r="716" spans="1:19" x14ac:dyDescent="0.35">
      <c r="A716">
        <v>395386</v>
      </c>
      <c r="B716" t="s">
        <v>1318</v>
      </c>
      <c r="C716">
        <v>13</v>
      </c>
      <c r="D716">
        <v>22</v>
      </c>
      <c r="E716" s="68">
        <v>41694</v>
      </c>
      <c r="F716">
        <v>2</v>
      </c>
      <c r="G716">
        <v>31</v>
      </c>
      <c r="H716">
        <v>0</v>
      </c>
      <c r="I716">
        <v>1</v>
      </c>
      <c r="J716" t="s">
        <v>76</v>
      </c>
      <c r="K716">
        <v>182999</v>
      </c>
      <c r="N716" s="68">
        <v>72686</v>
      </c>
      <c r="O716" s="68">
        <v>72686</v>
      </c>
      <c r="P716" s="68">
        <v>72686</v>
      </c>
      <c r="Q716" s="68">
        <v>72686</v>
      </c>
      <c r="R716" t="s">
        <v>6085</v>
      </c>
      <c r="S716" t="s">
        <v>6086</v>
      </c>
    </row>
    <row r="717" spans="1:19" x14ac:dyDescent="0.35">
      <c r="A717">
        <v>488828</v>
      </c>
      <c r="B717" t="s">
        <v>1328</v>
      </c>
      <c r="C717">
        <v>13</v>
      </c>
      <c r="D717">
        <v>26</v>
      </c>
      <c r="E717" s="68">
        <v>42271</v>
      </c>
      <c r="F717">
        <v>3</v>
      </c>
      <c r="G717">
        <v>38</v>
      </c>
      <c r="H717">
        <v>0</v>
      </c>
      <c r="I717">
        <v>1</v>
      </c>
      <c r="J717" t="s">
        <v>76</v>
      </c>
      <c r="K717">
        <v>182999</v>
      </c>
      <c r="N717" s="68">
        <v>72686</v>
      </c>
      <c r="O717" s="68">
        <v>72686</v>
      </c>
      <c r="P717" s="68">
        <v>72686</v>
      </c>
      <c r="Q717" s="68">
        <v>72686</v>
      </c>
      <c r="R717" t="s">
        <v>6301</v>
      </c>
      <c r="S717" t="s">
        <v>6302</v>
      </c>
    </row>
    <row r="718" spans="1:19" x14ac:dyDescent="0.35">
      <c r="A718">
        <v>533642</v>
      </c>
      <c r="B718" t="s">
        <v>1320</v>
      </c>
      <c r="C718">
        <v>13</v>
      </c>
      <c r="D718">
        <v>26</v>
      </c>
      <c r="E718" s="68">
        <v>41984</v>
      </c>
      <c r="F718">
        <v>17</v>
      </c>
      <c r="G718">
        <v>33</v>
      </c>
      <c r="H718">
        <v>0</v>
      </c>
      <c r="I718">
        <v>1</v>
      </c>
      <c r="J718" t="s">
        <v>1321</v>
      </c>
      <c r="K718">
        <v>11017868</v>
      </c>
      <c r="N718" s="68">
        <v>72686</v>
      </c>
      <c r="O718" s="68">
        <v>72686</v>
      </c>
      <c r="P718" s="68">
        <v>72686</v>
      </c>
      <c r="Q718" s="68">
        <v>72686</v>
      </c>
      <c r="R718" t="s">
        <v>6349</v>
      </c>
      <c r="S718" t="s">
        <v>3058</v>
      </c>
    </row>
    <row r="719" spans="1:19" x14ac:dyDescent="0.35">
      <c r="A719">
        <v>134</v>
      </c>
      <c r="B719" t="s">
        <v>727</v>
      </c>
      <c r="C719">
        <v>12</v>
      </c>
      <c r="D719">
        <v>49</v>
      </c>
      <c r="E719" s="68">
        <v>39146</v>
      </c>
      <c r="F719">
        <v>0.5</v>
      </c>
      <c r="G719">
        <v>3</v>
      </c>
      <c r="H719">
        <v>0</v>
      </c>
      <c r="I719">
        <v>1</v>
      </c>
      <c r="J719" t="s">
        <v>464</v>
      </c>
      <c r="K719">
        <v>77</v>
      </c>
      <c r="N719" s="68">
        <v>72686</v>
      </c>
      <c r="O719" s="68">
        <v>72686</v>
      </c>
      <c r="P719" s="68">
        <v>72686</v>
      </c>
      <c r="Q719" s="68">
        <v>72686</v>
      </c>
      <c r="R719" t="s">
        <v>4931</v>
      </c>
      <c r="S719" t="s">
        <v>3058</v>
      </c>
    </row>
    <row r="720" spans="1:19" x14ac:dyDescent="0.35">
      <c r="A720">
        <v>152</v>
      </c>
      <c r="B720" t="s">
        <v>1298</v>
      </c>
      <c r="C720">
        <v>12</v>
      </c>
      <c r="D720">
        <v>39</v>
      </c>
      <c r="E720" s="68">
        <v>39199</v>
      </c>
      <c r="F720">
        <v>0.5</v>
      </c>
      <c r="G720">
        <v>2</v>
      </c>
      <c r="H720">
        <v>0</v>
      </c>
      <c r="I720">
        <v>1</v>
      </c>
      <c r="J720" t="s">
        <v>1299</v>
      </c>
      <c r="K720">
        <v>93</v>
      </c>
      <c r="N720" s="68">
        <v>72686</v>
      </c>
      <c r="O720" s="68">
        <v>72686</v>
      </c>
      <c r="P720" s="68">
        <v>72686</v>
      </c>
      <c r="Q720" s="68">
        <v>72686</v>
      </c>
      <c r="R720" t="s">
        <v>4938</v>
      </c>
      <c r="S720" t="s">
        <v>3058</v>
      </c>
    </row>
    <row r="721" spans="1:19" x14ac:dyDescent="0.35">
      <c r="A721">
        <v>2291</v>
      </c>
      <c r="B721" t="s">
        <v>1269</v>
      </c>
      <c r="C721">
        <v>12</v>
      </c>
      <c r="D721">
        <v>24</v>
      </c>
      <c r="E721" s="68">
        <v>40386</v>
      </c>
      <c r="F721">
        <v>1.5</v>
      </c>
      <c r="G721">
        <v>16</v>
      </c>
      <c r="H721">
        <v>0</v>
      </c>
      <c r="I721">
        <v>1</v>
      </c>
      <c r="J721" t="s">
        <v>1270</v>
      </c>
      <c r="K721">
        <v>10344</v>
      </c>
      <c r="N721" s="68">
        <v>72686</v>
      </c>
      <c r="O721" s="68">
        <v>72686</v>
      </c>
      <c r="P721" s="68">
        <v>72686</v>
      </c>
      <c r="Q721" s="68">
        <v>72686</v>
      </c>
      <c r="R721" t="s">
        <v>5113</v>
      </c>
      <c r="S721" t="s">
        <v>3058</v>
      </c>
    </row>
    <row r="722" spans="1:19" x14ac:dyDescent="0.35">
      <c r="A722">
        <v>11009</v>
      </c>
      <c r="B722" t="s">
        <v>713</v>
      </c>
      <c r="C722">
        <v>12</v>
      </c>
      <c r="D722">
        <v>549</v>
      </c>
      <c r="E722" s="68">
        <v>41418</v>
      </c>
      <c r="F722">
        <v>5</v>
      </c>
      <c r="G722">
        <v>24</v>
      </c>
      <c r="H722">
        <v>0</v>
      </c>
      <c r="I722">
        <v>1</v>
      </c>
      <c r="J722" t="s">
        <v>362</v>
      </c>
      <c r="K722">
        <v>996144</v>
      </c>
      <c r="N722" s="68">
        <v>72686</v>
      </c>
      <c r="O722" s="68">
        <v>72686</v>
      </c>
      <c r="P722" s="68">
        <v>72686</v>
      </c>
      <c r="Q722" s="68">
        <v>72686</v>
      </c>
      <c r="R722" t="s">
        <v>5481</v>
      </c>
      <c r="S722" t="s">
        <v>5482</v>
      </c>
    </row>
    <row r="723" spans="1:19" x14ac:dyDescent="0.35">
      <c r="A723">
        <v>223377</v>
      </c>
      <c r="B723" t="s">
        <v>1305</v>
      </c>
      <c r="C723">
        <v>12</v>
      </c>
      <c r="D723">
        <v>34</v>
      </c>
      <c r="E723" s="68">
        <v>42335</v>
      </c>
      <c r="F723">
        <v>10</v>
      </c>
      <c r="G723">
        <v>54</v>
      </c>
      <c r="H723">
        <v>0</v>
      </c>
      <c r="I723">
        <v>1</v>
      </c>
      <c r="J723" t="s">
        <v>1306</v>
      </c>
      <c r="K723">
        <v>5116669</v>
      </c>
      <c r="N723" s="68">
        <v>42335</v>
      </c>
      <c r="O723" s="68">
        <v>72686</v>
      </c>
      <c r="P723" s="68">
        <v>72686</v>
      </c>
      <c r="Q723" s="68">
        <v>72686</v>
      </c>
      <c r="R723" t="s">
        <v>5728</v>
      </c>
      <c r="S723" t="s">
        <v>3058</v>
      </c>
    </row>
    <row r="724" spans="1:19" x14ac:dyDescent="0.35">
      <c r="A724">
        <v>280819</v>
      </c>
      <c r="B724" t="s">
        <v>707</v>
      </c>
      <c r="C724">
        <v>12</v>
      </c>
      <c r="D724">
        <v>675</v>
      </c>
      <c r="E724" s="68">
        <v>41047</v>
      </c>
      <c r="F724">
        <v>2</v>
      </c>
      <c r="G724">
        <v>15</v>
      </c>
      <c r="H724">
        <v>0</v>
      </c>
      <c r="I724">
        <v>1</v>
      </c>
      <c r="J724" t="s">
        <v>2246</v>
      </c>
      <c r="K724">
        <v>5386901</v>
      </c>
      <c r="N724" s="68">
        <v>72686</v>
      </c>
      <c r="O724" s="68">
        <v>72686</v>
      </c>
      <c r="P724" s="68">
        <v>72686</v>
      </c>
      <c r="Q724" s="68">
        <v>72686</v>
      </c>
      <c r="R724" t="s">
        <v>5790</v>
      </c>
      <c r="S724" t="s">
        <v>5791</v>
      </c>
    </row>
    <row r="725" spans="1:19" x14ac:dyDescent="0.35">
      <c r="A725">
        <v>320618</v>
      </c>
      <c r="B725" t="s">
        <v>1315</v>
      </c>
      <c r="C725">
        <v>12</v>
      </c>
      <c r="D725">
        <v>23</v>
      </c>
      <c r="E725" s="68">
        <v>42304</v>
      </c>
      <c r="F725">
        <v>42</v>
      </c>
      <c r="G725">
        <v>45</v>
      </c>
      <c r="H725">
        <v>0</v>
      </c>
      <c r="I725">
        <v>1</v>
      </c>
      <c r="J725" t="s">
        <v>1133</v>
      </c>
      <c r="K725">
        <v>50247</v>
      </c>
      <c r="N725" s="68">
        <v>72686</v>
      </c>
      <c r="O725" s="68">
        <v>72686</v>
      </c>
      <c r="P725" s="68">
        <v>72686</v>
      </c>
      <c r="Q725" s="68">
        <v>72686</v>
      </c>
      <c r="R725" t="s">
        <v>5859</v>
      </c>
      <c r="S725" t="s">
        <v>5860</v>
      </c>
    </row>
    <row r="726" spans="1:19" x14ac:dyDescent="0.35">
      <c r="A726">
        <v>337390</v>
      </c>
      <c r="B726" t="s">
        <v>1363</v>
      </c>
      <c r="C726">
        <v>12</v>
      </c>
      <c r="D726">
        <v>25</v>
      </c>
      <c r="E726" s="68">
        <v>40840</v>
      </c>
      <c r="F726">
        <v>3</v>
      </c>
      <c r="G726">
        <v>12</v>
      </c>
      <c r="H726">
        <v>0</v>
      </c>
      <c r="I726">
        <v>1</v>
      </c>
      <c r="J726" t="s">
        <v>1364</v>
      </c>
      <c r="K726">
        <v>5898389</v>
      </c>
      <c r="N726" s="68">
        <v>72686</v>
      </c>
      <c r="O726" s="68">
        <v>72686</v>
      </c>
      <c r="P726" s="68">
        <v>72686</v>
      </c>
      <c r="Q726" s="68">
        <v>72686</v>
      </c>
      <c r="R726" t="s">
        <v>5919</v>
      </c>
      <c r="S726" t="s">
        <v>5920</v>
      </c>
    </row>
    <row r="727" spans="1:19" x14ac:dyDescent="0.35">
      <c r="A727">
        <v>355400</v>
      </c>
      <c r="B727" t="s">
        <v>1346</v>
      </c>
      <c r="C727">
        <v>12</v>
      </c>
      <c r="D727">
        <v>25</v>
      </c>
      <c r="E727" s="68">
        <v>40903</v>
      </c>
      <c r="F727">
        <v>3.1</v>
      </c>
      <c r="G727">
        <v>12</v>
      </c>
      <c r="H727">
        <v>0</v>
      </c>
      <c r="I727">
        <v>1</v>
      </c>
      <c r="J727" t="s">
        <v>1347</v>
      </c>
      <c r="K727">
        <v>6018888</v>
      </c>
      <c r="N727" s="68">
        <v>72686</v>
      </c>
      <c r="O727" s="68">
        <v>72686</v>
      </c>
      <c r="P727" s="68">
        <v>72686</v>
      </c>
      <c r="Q727" s="68">
        <v>72686</v>
      </c>
      <c r="R727" t="s">
        <v>5961</v>
      </c>
      <c r="S727" t="s">
        <v>3058</v>
      </c>
    </row>
    <row r="728" spans="1:19" x14ac:dyDescent="0.35">
      <c r="A728">
        <v>365897</v>
      </c>
      <c r="B728" t="s">
        <v>1303</v>
      </c>
      <c r="C728">
        <v>12</v>
      </c>
      <c r="D728">
        <v>41</v>
      </c>
      <c r="E728" s="68">
        <v>42753</v>
      </c>
      <c r="F728">
        <v>35</v>
      </c>
      <c r="G728">
        <v>56</v>
      </c>
      <c r="H728">
        <v>0</v>
      </c>
      <c r="I728">
        <v>1</v>
      </c>
      <c r="J728" t="s">
        <v>336</v>
      </c>
      <c r="K728" t="s">
        <v>448</v>
      </c>
      <c r="L728">
        <v>5971761</v>
      </c>
      <c r="N728" s="72"/>
      <c r="O728" s="68">
        <v>42461</v>
      </c>
      <c r="P728" s="68">
        <v>72686</v>
      </c>
      <c r="Q728" s="68">
        <v>72686</v>
      </c>
      <c r="R728" s="68">
        <v>72686</v>
      </c>
      <c r="S728" t="s">
        <v>6731</v>
      </c>
    </row>
    <row r="729" spans="1:19" x14ac:dyDescent="0.35">
      <c r="A729">
        <v>394306</v>
      </c>
      <c r="B729" t="s">
        <v>1252</v>
      </c>
      <c r="C729">
        <v>12</v>
      </c>
      <c r="D729">
        <v>31</v>
      </c>
      <c r="E729" s="68">
        <v>41297</v>
      </c>
      <c r="F729">
        <v>13</v>
      </c>
      <c r="G729">
        <v>18</v>
      </c>
      <c r="H729">
        <v>0</v>
      </c>
      <c r="I729">
        <v>1</v>
      </c>
      <c r="J729" t="s">
        <v>1253</v>
      </c>
      <c r="K729">
        <v>6392845</v>
      </c>
      <c r="N729" s="68">
        <v>72686</v>
      </c>
      <c r="O729" s="68">
        <v>72686</v>
      </c>
      <c r="P729" s="68">
        <v>72686</v>
      </c>
      <c r="Q729" s="68">
        <v>72686</v>
      </c>
      <c r="R729" t="s">
        <v>6078</v>
      </c>
      <c r="S729" t="s">
        <v>6079</v>
      </c>
    </row>
    <row r="730" spans="1:19" x14ac:dyDescent="0.35">
      <c r="A730">
        <v>479679</v>
      </c>
      <c r="B730" t="s">
        <v>1294</v>
      </c>
      <c r="C730">
        <v>12</v>
      </c>
      <c r="D730">
        <v>23</v>
      </c>
      <c r="E730" s="68">
        <v>41667</v>
      </c>
      <c r="F730">
        <v>18</v>
      </c>
      <c r="G730">
        <v>24</v>
      </c>
      <c r="H730">
        <v>0</v>
      </c>
      <c r="I730">
        <v>1</v>
      </c>
      <c r="J730" t="s">
        <v>1295</v>
      </c>
      <c r="K730">
        <v>6216229</v>
      </c>
      <c r="N730" s="68">
        <v>72686</v>
      </c>
      <c r="O730" s="68">
        <v>72686</v>
      </c>
      <c r="P730" s="68">
        <v>72686</v>
      </c>
      <c r="Q730" s="68">
        <v>72686</v>
      </c>
      <c r="R730" t="s">
        <v>6265</v>
      </c>
      <c r="S730" t="s">
        <v>3058</v>
      </c>
    </row>
    <row r="731" spans="1:19" x14ac:dyDescent="0.35">
      <c r="A731">
        <v>614698</v>
      </c>
      <c r="B731" t="s">
        <v>1340</v>
      </c>
      <c r="C731">
        <v>12</v>
      </c>
      <c r="D731">
        <v>29</v>
      </c>
      <c r="E731" s="68">
        <v>43415</v>
      </c>
      <c r="F731">
        <v>3</v>
      </c>
      <c r="G731">
        <v>65</v>
      </c>
      <c r="H731">
        <v>0</v>
      </c>
      <c r="I731">
        <v>1</v>
      </c>
      <c r="J731" t="s">
        <v>1341</v>
      </c>
      <c r="K731">
        <v>11666952</v>
      </c>
      <c r="N731" s="68">
        <v>42845</v>
      </c>
      <c r="O731" s="68">
        <v>43414</v>
      </c>
      <c r="P731" s="68">
        <v>43414</v>
      </c>
      <c r="Q731" s="68">
        <v>72686</v>
      </c>
      <c r="R731" t="s">
        <v>6433</v>
      </c>
      <c r="S731" t="s">
        <v>3058</v>
      </c>
    </row>
    <row r="732" spans="1:19" x14ac:dyDescent="0.35">
      <c r="A732">
        <v>878</v>
      </c>
      <c r="B732" t="s">
        <v>1323</v>
      </c>
      <c r="C732">
        <v>11</v>
      </c>
      <c r="D732">
        <v>25</v>
      </c>
      <c r="E732" s="68">
        <v>39146</v>
      </c>
      <c r="F732">
        <v>0.8</v>
      </c>
      <c r="G732">
        <v>3</v>
      </c>
      <c r="H732">
        <v>0</v>
      </c>
      <c r="I732">
        <v>1</v>
      </c>
      <c r="J732" t="s">
        <v>1117</v>
      </c>
      <c r="K732">
        <v>2058</v>
      </c>
      <c r="N732" s="68">
        <v>72686</v>
      </c>
      <c r="O732" s="68">
        <v>72686</v>
      </c>
      <c r="P732" s="68">
        <v>72686</v>
      </c>
      <c r="Q732" s="68">
        <v>72686</v>
      </c>
      <c r="R732" t="s">
        <v>5017</v>
      </c>
      <c r="S732" t="s">
        <v>3058</v>
      </c>
    </row>
    <row r="733" spans="1:19" x14ac:dyDescent="0.35">
      <c r="A733">
        <v>4136</v>
      </c>
      <c r="B733" t="s">
        <v>1331</v>
      </c>
      <c r="C733">
        <v>11</v>
      </c>
      <c r="D733">
        <v>22</v>
      </c>
      <c r="E733" s="68">
        <v>39146</v>
      </c>
      <c r="F733">
        <v>1.5</v>
      </c>
      <c r="G733">
        <v>1.5</v>
      </c>
      <c r="H733">
        <v>0</v>
      </c>
      <c r="I733">
        <v>1</v>
      </c>
      <c r="J733" t="s">
        <v>1332</v>
      </c>
      <c r="K733">
        <v>85127</v>
      </c>
      <c r="N733" s="68">
        <v>72686</v>
      </c>
      <c r="O733" s="68">
        <v>72686</v>
      </c>
      <c r="P733" s="68">
        <v>72686</v>
      </c>
      <c r="Q733" s="68">
        <v>72686</v>
      </c>
      <c r="R733" t="s">
        <v>5236</v>
      </c>
      <c r="S733" t="s">
        <v>3058</v>
      </c>
    </row>
    <row r="734" spans="1:19" x14ac:dyDescent="0.35">
      <c r="A734">
        <v>4259</v>
      </c>
      <c r="B734" t="s">
        <v>1365</v>
      </c>
      <c r="C734">
        <v>11</v>
      </c>
      <c r="D734">
        <v>23</v>
      </c>
      <c r="E734" s="68">
        <v>42732</v>
      </c>
      <c r="F734">
        <v>1.5</v>
      </c>
      <c r="G734">
        <v>45</v>
      </c>
      <c r="H734">
        <v>0</v>
      </c>
      <c r="I734">
        <v>1</v>
      </c>
      <c r="J734" t="s">
        <v>1366</v>
      </c>
      <c r="K734">
        <v>91654</v>
      </c>
      <c r="N734" s="68">
        <v>72686</v>
      </c>
      <c r="O734" s="68">
        <v>72686</v>
      </c>
      <c r="P734" s="68">
        <v>72686</v>
      </c>
      <c r="Q734" s="68">
        <v>72686</v>
      </c>
      <c r="R734" t="s">
        <v>5242</v>
      </c>
      <c r="S734" t="s">
        <v>5243</v>
      </c>
    </row>
    <row r="735" spans="1:19" x14ac:dyDescent="0.35">
      <c r="A735">
        <v>588338</v>
      </c>
      <c r="B735" t="s">
        <v>721</v>
      </c>
      <c r="C735">
        <v>11</v>
      </c>
      <c r="D735">
        <v>52</v>
      </c>
      <c r="E735" s="68">
        <v>43185</v>
      </c>
      <c r="F735">
        <v>29</v>
      </c>
      <c r="G735">
        <v>52</v>
      </c>
      <c r="H735">
        <v>0</v>
      </c>
      <c r="I735">
        <v>1</v>
      </c>
      <c r="J735" t="s">
        <v>463</v>
      </c>
      <c r="K735">
        <v>11493946</v>
      </c>
      <c r="N735" s="68">
        <v>43185</v>
      </c>
      <c r="O735" s="68">
        <v>72686</v>
      </c>
      <c r="P735" s="68">
        <v>72686</v>
      </c>
      <c r="Q735" s="68">
        <v>72686</v>
      </c>
      <c r="R735" t="s">
        <v>6405</v>
      </c>
      <c r="S735" t="s">
        <v>6406</v>
      </c>
    </row>
    <row r="736" spans="1:19" x14ac:dyDescent="0.35">
      <c r="A736">
        <v>624736</v>
      </c>
      <c r="B736" t="s">
        <v>2148</v>
      </c>
      <c r="C736">
        <v>11</v>
      </c>
      <c r="D736">
        <v>25</v>
      </c>
      <c r="E736" s="68">
        <v>42241</v>
      </c>
      <c r="F736">
        <v>37</v>
      </c>
      <c r="G736">
        <v>41</v>
      </c>
      <c r="H736">
        <v>0</v>
      </c>
      <c r="I736">
        <v>1</v>
      </c>
      <c r="J736" t="s">
        <v>112</v>
      </c>
      <c r="K736">
        <v>19246</v>
      </c>
      <c r="N736" s="68">
        <v>72686</v>
      </c>
      <c r="O736" s="68">
        <v>72686</v>
      </c>
      <c r="P736" s="68">
        <v>72686</v>
      </c>
      <c r="Q736" s="68">
        <v>72686</v>
      </c>
      <c r="R736" t="s">
        <v>6450</v>
      </c>
      <c r="S736" t="s">
        <v>6451</v>
      </c>
    </row>
    <row r="737" spans="1:19" x14ac:dyDescent="0.35">
      <c r="A737">
        <v>852246</v>
      </c>
      <c r="B737" t="s">
        <v>723</v>
      </c>
      <c r="C737">
        <v>11</v>
      </c>
      <c r="D737">
        <v>108</v>
      </c>
      <c r="E737" s="68">
        <v>42987</v>
      </c>
      <c r="F737">
        <v>1.5</v>
      </c>
      <c r="G737">
        <v>52</v>
      </c>
      <c r="H737">
        <v>0</v>
      </c>
      <c r="I737">
        <v>1</v>
      </c>
      <c r="J737" t="s">
        <v>366</v>
      </c>
      <c r="K737">
        <v>12267120</v>
      </c>
      <c r="N737" s="68">
        <v>42986</v>
      </c>
      <c r="O737" s="68">
        <v>72686</v>
      </c>
      <c r="P737" s="68">
        <v>72686</v>
      </c>
      <c r="Q737" s="68">
        <v>72686</v>
      </c>
      <c r="R737" t="s">
        <v>6634</v>
      </c>
      <c r="S737" t="s">
        <v>6635</v>
      </c>
    </row>
    <row r="738" spans="1:19" x14ac:dyDescent="0.35">
      <c r="A738">
        <v>1080</v>
      </c>
      <c r="B738" t="s">
        <v>1348</v>
      </c>
      <c r="C738">
        <v>10</v>
      </c>
      <c r="D738">
        <v>23</v>
      </c>
      <c r="E738" s="68">
        <v>39275</v>
      </c>
      <c r="F738">
        <v>0.7</v>
      </c>
      <c r="G738">
        <v>3</v>
      </c>
      <c r="H738">
        <v>0</v>
      </c>
      <c r="I738">
        <v>1</v>
      </c>
      <c r="J738" t="s">
        <v>380</v>
      </c>
      <c r="K738">
        <v>253</v>
      </c>
      <c r="N738" s="68">
        <v>72686</v>
      </c>
      <c r="O738" s="68">
        <v>72686</v>
      </c>
      <c r="P738" s="68">
        <v>72686</v>
      </c>
      <c r="Q738" s="68">
        <v>72686</v>
      </c>
      <c r="R738" t="s">
        <v>5034</v>
      </c>
      <c r="S738" t="s">
        <v>3058</v>
      </c>
    </row>
    <row r="739" spans="1:19" x14ac:dyDescent="0.35">
      <c r="A739">
        <v>3093</v>
      </c>
      <c r="B739" t="s">
        <v>1368</v>
      </c>
      <c r="C739">
        <v>10</v>
      </c>
      <c r="D739">
        <v>29</v>
      </c>
      <c r="E739" s="68">
        <v>39563</v>
      </c>
      <c r="F739">
        <v>2</v>
      </c>
      <c r="G739">
        <v>2</v>
      </c>
      <c r="H739">
        <v>0</v>
      </c>
      <c r="I739">
        <v>3</v>
      </c>
      <c r="J739" t="s">
        <v>2246</v>
      </c>
      <c r="K739">
        <v>34571</v>
      </c>
      <c r="L739">
        <v>223346</v>
      </c>
      <c r="M739">
        <v>947395</v>
      </c>
      <c r="N739" s="68">
        <v>72686</v>
      </c>
      <c r="O739" s="68">
        <v>72686</v>
      </c>
      <c r="P739" s="68">
        <v>72686</v>
      </c>
      <c r="Q739" s="68">
        <v>72686</v>
      </c>
      <c r="R739" t="s">
        <v>5175</v>
      </c>
      <c r="S739" t="s">
        <v>5176</v>
      </c>
    </row>
    <row r="740" spans="1:19" x14ac:dyDescent="0.35">
      <c r="A740">
        <v>6462</v>
      </c>
      <c r="B740" t="s">
        <v>1337</v>
      </c>
      <c r="C740">
        <v>10</v>
      </c>
      <c r="D740">
        <v>32</v>
      </c>
      <c r="E740" s="68">
        <v>42994</v>
      </c>
      <c r="F740">
        <v>0.3</v>
      </c>
      <c r="G740">
        <v>57</v>
      </c>
      <c r="H740">
        <v>0</v>
      </c>
      <c r="I740">
        <v>1</v>
      </c>
      <c r="J740" t="s">
        <v>1338</v>
      </c>
      <c r="K740">
        <v>754071</v>
      </c>
      <c r="N740" s="68">
        <v>41006</v>
      </c>
      <c r="O740" s="68">
        <v>72686</v>
      </c>
      <c r="P740" s="68">
        <v>72686</v>
      </c>
      <c r="Q740" s="68">
        <v>72686</v>
      </c>
      <c r="R740" t="s">
        <v>5377</v>
      </c>
      <c r="S740" t="s">
        <v>3058</v>
      </c>
    </row>
    <row r="741" spans="1:19" x14ac:dyDescent="0.35">
      <c r="A741">
        <v>6490</v>
      </c>
      <c r="B741" t="s">
        <v>2151</v>
      </c>
      <c r="C741">
        <v>10</v>
      </c>
      <c r="D741">
        <v>21</v>
      </c>
      <c r="E741" s="68">
        <v>41572</v>
      </c>
      <c r="F741">
        <v>23</v>
      </c>
      <c r="G741">
        <v>25</v>
      </c>
      <c r="H741">
        <v>0</v>
      </c>
      <c r="I741">
        <v>1</v>
      </c>
      <c r="J741" t="s">
        <v>2152</v>
      </c>
      <c r="K741">
        <v>752870</v>
      </c>
      <c r="N741" s="68">
        <v>72686</v>
      </c>
      <c r="O741" s="68">
        <v>72686</v>
      </c>
      <c r="P741" s="68">
        <v>72686</v>
      </c>
      <c r="Q741" s="68">
        <v>72686</v>
      </c>
      <c r="R741" t="s">
        <v>5378</v>
      </c>
      <c r="S741" t="s">
        <v>3058</v>
      </c>
    </row>
    <row r="742" spans="1:19" x14ac:dyDescent="0.35">
      <c r="A742">
        <v>13509</v>
      </c>
      <c r="B742" t="s">
        <v>1342</v>
      </c>
      <c r="C742">
        <v>10</v>
      </c>
      <c r="D742">
        <v>29</v>
      </c>
      <c r="E742" s="68">
        <v>42652</v>
      </c>
      <c r="F742">
        <v>32</v>
      </c>
      <c r="G742">
        <v>49</v>
      </c>
      <c r="H742">
        <v>0</v>
      </c>
      <c r="I742">
        <v>1</v>
      </c>
      <c r="J742" t="s">
        <v>1343</v>
      </c>
      <c r="K742">
        <v>4777175</v>
      </c>
      <c r="N742" s="68">
        <v>72686</v>
      </c>
      <c r="O742" s="68">
        <v>72686</v>
      </c>
      <c r="P742" s="68">
        <v>72686</v>
      </c>
      <c r="Q742" s="68">
        <v>72686</v>
      </c>
      <c r="R742" t="s">
        <v>5529</v>
      </c>
      <c r="S742" t="s">
        <v>5530</v>
      </c>
    </row>
    <row r="743" spans="1:19" x14ac:dyDescent="0.35">
      <c r="A743">
        <v>72199</v>
      </c>
      <c r="B743" t="s">
        <v>2212</v>
      </c>
      <c r="C743">
        <v>10</v>
      </c>
      <c r="D743">
        <v>21</v>
      </c>
      <c r="E743" s="68">
        <v>42103</v>
      </c>
      <c r="F743">
        <v>2</v>
      </c>
      <c r="G743">
        <v>39</v>
      </c>
      <c r="H743">
        <v>0</v>
      </c>
      <c r="I743">
        <v>1</v>
      </c>
      <c r="J743" t="s">
        <v>2213</v>
      </c>
      <c r="K743">
        <v>1153544</v>
      </c>
      <c r="N743" s="68">
        <v>72686</v>
      </c>
      <c r="O743" s="68">
        <v>72686</v>
      </c>
      <c r="P743" s="68">
        <v>72686</v>
      </c>
      <c r="Q743" s="68">
        <v>72686</v>
      </c>
      <c r="R743" t="s">
        <v>5623</v>
      </c>
      <c r="S743" t="s">
        <v>5624</v>
      </c>
    </row>
    <row r="744" spans="1:19" x14ac:dyDescent="0.35">
      <c r="A744">
        <v>337421</v>
      </c>
      <c r="B744" t="s">
        <v>1300</v>
      </c>
      <c r="C744">
        <v>10</v>
      </c>
      <c r="D744">
        <v>23</v>
      </c>
      <c r="E744" s="68">
        <v>40961</v>
      </c>
      <c r="F744">
        <v>3.1</v>
      </c>
      <c r="G744">
        <v>31</v>
      </c>
      <c r="H744">
        <v>0</v>
      </c>
      <c r="I744">
        <v>1</v>
      </c>
      <c r="J744" t="s">
        <v>1301</v>
      </c>
      <c r="K744">
        <v>5904198</v>
      </c>
      <c r="N744" s="68">
        <v>72686</v>
      </c>
      <c r="O744" s="68">
        <v>72686</v>
      </c>
      <c r="P744" s="68">
        <v>72686</v>
      </c>
      <c r="Q744" s="68">
        <v>72686</v>
      </c>
      <c r="R744" t="s">
        <v>5924</v>
      </c>
      <c r="S744" t="s">
        <v>6788</v>
      </c>
    </row>
    <row r="745" spans="1:19" x14ac:dyDescent="0.35">
      <c r="A745">
        <v>357565</v>
      </c>
      <c r="B745" t="s">
        <v>1288</v>
      </c>
      <c r="C745">
        <v>10</v>
      </c>
      <c r="D745">
        <v>22</v>
      </c>
      <c r="E745" s="68">
        <v>41224</v>
      </c>
      <c r="F745">
        <v>5</v>
      </c>
      <c r="G745">
        <v>31</v>
      </c>
      <c r="H745">
        <v>0</v>
      </c>
      <c r="I745">
        <v>1</v>
      </c>
      <c r="J745" t="s">
        <v>1121</v>
      </c>
      <c r="K745">
        <v>5301712</v>
      </c>
      <c r="N745" s="68">
        <v>72686</v>
      </c>
      <c r="O745" s="68">
        <v>72686</v>
      </c>
      <c r="P745" s="68">
        <v>72686</v>
      </c>
      <c r="Q745" s="68">
        <v>72686</v>
      </c>
      <c r="R745" t="s">
        <v>5971</v>
      </c>
      <c r="S745" t="s">
        <v>3058</v>
      </c>
    </row>
    <row r="746" spans="1:19" x14ac:dyDescent="0.35">
      <c r="A746">
        <v>398354</v>
      </c>
      <c r="B746" t="s">
        <v>1327</v>
      </c>
      <c r="C746">
        <v>10</v>
      </c>
      <c r="D746">
        <v>30</v>
      </c>
      <c r="E746" s="68">
        <v>42800</v>
      </c>
      <c r="F746">
        <v>3</v>
      </c>
      <c r="G746">
        <v>45</v>
      </c>
      <c r="H746">
        <v>0</v>
      </c>
      <c r="I746">
        <v>1</v>
      </c>
      <c r="J746" t="s">
        <v>338</v>
      </c>
      <c r="K746">
        <v>2846</v>
      </c>
      <c r="N746" s="68">
        <v>72686</v>
      </c>
      <c r="O746" s="68">
        <v>72686</v>
      </c>
      <c r="P746" s="68">
        <v>72686</v>
      </c>
      <c r="Q746" s="68">
        <v>72686</v>
      </c>
      <c r="R746" t="s">
        <v>6097</v>
      </c>
      <c r="S746" t="s">
        <v>3058</v>
      </c>
    </row>
    <row r="747" spans="1:19" x14ac:dyDescent="0.35">
      <c r="A747">
        <v>407108</v>
      </c>
      <c r="B747" t="s">
        <v>1350</v>
      </c>
      <c r="C747">
        <v>10</v>
      </c>
      <c r="D747">
        <v>26</v>
      </c>
      <c r="E747" s="68">
        <v>41601</v>
      </c>
      <c r="F747">
        <v>3</v>
      </c>
      <c r="G747">
        <v>24</v>
      </c>
      <c r="H747">
        <v>0</v>
      </c>
      <c r="I747">
        <v>1</v>
      </c>
      <c r="J747" t="s">
        <v>1351</v>
      </c>
      <c r="K747">
        <v>5658017</v>
      </c>
      <c r="N747" s="68">
        <v>72686</v>
      </c>
      <c r="O747" s="68">
        <v>72686</v>
      </c>
      <c r="P747" s="68">
        <v>72686</v>
      </c>
      <c r="Q747" s="68">
        <v>72686</v>
      </c>
      <c r="R747" t="s">
        <v>6119</v>
      </c>
      <c r="S747" t="s">
        <v>6120</v>
      </c>
    </row>
    <row r="748" spans="1:19" x14ac:dyDescent="0.35">
      <c r="A748">
        <v>661652</v>
      </c>
      <c r="B748" t="s">
        <v>1312</v>
      </c>
      <c r="C748">
        <v>10</v>
      </c>
      <c r="D748">
        <v>35</v>
      </c>
      <c r="E748" s="68">
        <v>42489</v>
      </c>
      <c r="F748">
        <v>38</v>
      </c>
      <c r="G748">
        <v>49</v>
      </c>
      <c r="H748">
        <v>0</v>
      </c>
      <c r="I748">
        <v>1</v>
      </c>
      <c r="J748" t="s">
        <v>1313</v>
      </c>
      <c r="K748">
        <v>10899356</v>
      </c>
      <c r="N748" s="68">
        <v>72686</v>
      </c>
      <c r="O748" s="68">
        <v>72686</v>
      </c>
      <c r="P748" s="68">
        <v>72686</v>
      </c>
      <c r="Q748" s="68">
        <v>72686</v>
      </c>
      <c r="R748" t="s">
        <v>6484</v>
      </c>
      <c r="S748" t="s">
        <v>3058</v>
      </c>
    </row>
    <row r="749" spans="1:19" x14ac:dyDescent="0.35">
      <c r="A749">
        <v>696336</v>
      </c>
      <c r="B749" t="s">
        <v>1371</v>
      </c>
      <c r="C749">
        <v>10</v>
      </c>
      <c r="D749">
        <v>27</v>
      </c>
      <c r="E749" s="68">
        <v>42476</v>
      </c>
      <c r="F749">
        <v>31</v>
      </c>
      <c r="G749">
        <v>52</v>
      </c>
      <c r="H749">
        <v>0</v>
      </c>
      <c r="I749">
        <v>1</v>
      </c>
      <c r="J749" t="s">
        <v>1372</v>
      </c>
      <c r="K749">
        <v>12225219</v>
      </c>
      <c r="N749" s="68">
        <v>42475</v>
      </c>
      <c r="O749" s="68">
        <v>72686</v>
      </c>
      <c r="P749" s="68">
        <v>72686</v>
      </c>
      <c r="Q749" s="68">
        <v>72686</v>
      </c>
      <c r="R749" t="s">
        <v>6538</v>
      </c>
      <c r="S749" t="s">
        <v>3058</v>
      </c>
    </row>
    <row r="750" spans="1:19" x14ac:dyDescent="0.35">
      <c r="A750">
        <v>987660</v>
      </c>
      <c r="B750" t="s">
        <v>6832</v>
      </c>
      <c r="C750">
        <v>10</v>
      </c>
      <c r="D750">
        <v>0</v>
      </c>
      <c r="E750" s="68">
        <v>43722</v>
      </c>
      <c r="F750">
        <v>68</v>
      </c>
      <c r="G750">
        <v>100</v>
      </c>
      <c r="H750">
        <v>1</v>
      </c>
      <c r="I750">
        <v>1</v>
      </c>
      <c r="J750" t="s">
        <v>6828</v>
      </c>
      <c r="K750">
        <v>13513084</v>
      </c>
      <c r="N750" s="68">
        <v>72686</v>
      </c>
      <c r="O750" s="68">
        <v>72686</v>
      </c>
      <c r="P750" s="68">
        <v>72686</v>
      </c>
      <c r="Q750" s="68">
        <v>43722</v>
      </c>
      <c r="R750" t="s">
        <v>6833</v>
      </c>
      <c r="S750" t="s">
        <v>3058</v>
      </c>
    </row>
    <row r="751" spans="1:19" x14ac:dyDescent="0.35">
      <c r="A751">
        <v>145</v>
      </c>
      <c r="B751" t="s">
        <v>1344</v>
      </c>
      <c r="C751">
        <v>9</v>
      </c>
      <c r="D751">
        <v>28</v>
      </c>
      <c r="E751" s="68">
        <v>40787</v>
      </c>
      <c r="F751">
        <v>1.5</v>
      </c>
      <c r="G751">
        <v>48</v>
      </c>
      <c r="H751">
        <v>0</v>
      </c>
      <c r="I751">
        <v>2</v>
      </c>
      <c r="J751" t="s">
        <v>1345</v>
      </c>
      <c r="K751">
        <v>88</v>
      </c>
      <c r="L751">
        <v>514</v>
      </c>
      <c r="N751" s="68">
        <v>72686</v>
      </c>
      <c r="O751" s="68">
        <v>72686</v>
      </c>
      <c r="P751" s="68">
        <v>72686</v>
      </c>
      <c r="Q751" s="68">
        <v>72686</v>
      </c>
      <c r="R751" t="s">
        <v>4934</v>
      </c>
      <c r="S751" t="s">
        <v>4935</v>
      </c>
    </row>
    <row r="752" spans="1:19" x14ac:dyDescent="0.35">
      <c r="A752">
        <v>142878</v>
      </c>
      <c r="B752" t="s">
        <v>1354</v>
      </c>
      <c r="C752">
        <v>9</v>
      </c>
      <c r="D752">
        <v>24</v>
      </c>
      <c r="E752" s="68">
        <v>42064</v>
      </c>
      <c r="F752">
        <v>2</v>
      </c>
      <c r="G752">
        <v>25</v>
      </c>
      <c r="H752">
        <v>0</v>
      </c>
      <c r="I752">
        <v>1</v>
      </c>
      <c r="J752" t="s">
        <v>1355</v>
      </c>
      <c r="K752">
        <v>6603888</v>
      </c>
      <c r="N752" s="68">
        <v>72686</v>
      </c>
      <c r="O752" s="68">
        <v>72686</v>
      </c>
      <c r="P752" s="68">
        <v>72686</v>
      </c>
      <c r="Q752" s="68">
        <v>72686</v>
      </c>
      <c r="R752" t="s">
        <v>5664</v>
      </c>
      <c r="S752" t="s">
        <v>5665</v>
      </c>
    </row>
    <row r="753" spans="1:19" x14ac:dyDescent="0.35">
      <c r="A753">
        <v>242197</v>
      </c>
      <c r="B753" t="s">
        <v>1373</v>
      </c>
      <c r="C753">
        <v>9</v>
      </c>
      <c r="D753">
        <v>22</v>
      </c>
      <c r="E753" s="68">
        <v>40553</v>
      </c>
      <c r="F753">
        <v>3</v>
      </c>
      <c r="G753">
        <v>31</v>
      </c>
      <c r="H753">
        <v>0</v>
      </c>
      <c r="I753">
        <v>1</v>
      </c>
      <c r="J753" t="s">
        <v>1374</v>
      </c>
      <c r="K753">
        <v>5493305</v>
      </c>
      <c r="N753" s="68">
        <v>72686</v>
      </c>
      <c r="O753" s="68">
        <v>72686</v>
      </c>
      <c r="P753" s="68">
        <v>72686</v>
      </c>
      <c r="Q753" s="68">
        <v>72686</v>
      </c>
      <c r="R753" t="s">
        <v>5743</v>
      </c>
      <c r="S753" t="s">
        <v>3058</v>
      </c>
    </row>
    <row r="754" spans="1:19" x14ac:dyDescent="0.35">
      <c r="A754">
        <v>469896</v>
      </c>
      <c r="B754" t="s">
        <v>728</v>
      </c>
      <c r="C754">
        <v>9</v>
      </c>
      <c r="D754">
        <v>42</v>
      </c>
      <c r="E754" s="68">
        <v>41579</v>
      </c>
      <c r="F754">
        <v>3</v>
      </c>
      <c r="G754">
        <v>31</v>
      </c>
      <c r="H754">
        <v>0</v>
      </c>
      <c r="I754">
        <v>1</v>
      </c>
      <c r="J754" t="s">
        <v>465</v>
      </c>
      <c r="K754">
        <v>10182830</v>
      </c>
      <c r="N754" s="68">
        <v>72686</v>
      </c>
      <c r="O754" s="68">
        <v>72686</v>
      </c>
      <c r="P754" s="68">
        <v>72686</v>
      </c>
      <c r="Q754" s="68">
        <v>72686</v>
      </c>
      <c r="R754" t="s">
        <v>6240</v>
      </c>
      <c r="S754" t="s">
        <v>3058</v>
      </c>
    </row>
    <row r="755" spans="1:19" x14ac:dyDescent="0.35">
      <c r="A755">
        <v>470123</v>
      </c>
      <c r="B755" t="s">
        <v>2121</v>
      </c>
      <c r="C755">
        <v>9</v>
      </c>
      <c r="D755">
        <v>29</v>
      </c>
      <c r="E755" s="68">
        <v>41678</v>
      </c>
      <c r="F755">
        <v>24</v>
      </c>
      <c r="G755">
        <v>38.200000000000003</v>
      </c>
      <c r="H755">
        <v>0</v>
      </c>
      <c r="I755">
        <v>1</v>
      </c>
      <c r="J755" t="s">
        <v>1668</v>
      </c>
      <c r="K755">
        <v>10299270</v>
      </c>
      <c r="N755" s="68">
        <v>72686</v>
      </c>
      <c r="O755" s="68">
        <v>72686</v>
      </c>
      <c r="P755" s="68">
        <v>72686</v>
      </c>
      <c r="Q755" s="68">
        <v>72686</v>
      </c>
      <c r="R755" t="s">
        <v>6244</v>
      </c>
      <c r="S755" t="s">
        <v>3058</v>
      </c>
    </row>
    <row r="756" spans="1:19" x14ac:dyDescent="0.35">
      <c r="A756">
        <v>668340</v>
      </c>
      <c r="B756" t="s">
        <v>2215</v>
      </c>
      <c r="C756">
        <v>9</v>
      </c>
      <c r="D756">
        <v>26</v>
      </c>
      <c r="E756" s="68">
        <v>42314</v>
      </c>
      <c r="F756">
        <v>38</v>
      </c>
      <c r="G756">
        <v>44</v>
      </c>
      <c r="H756">
        <v>0</v>
      </c>
      <c r="I756">
        <v>1</v>
      </c>
      <c r="J756" t="s">
        <v>2216</v>
      </c>
      <c r="K756">
        <v>12012248</v>
      </c>
      <c r="N756" s="68">
        <v>72686</v>
      </c>
      <c r="O756" s="68">
        <v>72686</v>
      </c>
      <c r="P756" s="68">
        <v>72686</v>
      </c>
      <c r="Q756" s="68">
        <v>72686</v>
      </c>
      <c r="R756" t="s">
        <v>6489</v>
      </c>
      <c r="S756" t="s">
        <v>3058</v>
      </c>
    </row>
    <row r="757" spans="1:19" x14ac:dyDescent="0.35">
      <c r="A757">
        <v>696119</v>
      </c>
      <c r="B757" t="s">
        <v>722</v>
      </c>
      <c r="C757">
        <v>9</v>
      </c>
      <c r="D757">
        <v>51</v>
      </c>
      <c r="E757" s="68">
        <v>42478</v>
      </c>
      <c r="F757">
        <v>11</v>
      </c>
      <c r="G757">
        <v>49</v>
      </c>
      <c r="H757">
        <v>0</v>
      </c>
      <c r="I757">
        <v>3</v>
      </c>
      <c r="J757" t="s">
        <v>2246</v>
      </c>
      <c r="K757">
        <v>10301285</v>
      </c>
      <c r="L757">
        <v>12452918</v>
      </c>
      <c r="M757">
        <v>14170757</v>
      </c>
      <c r="N757" s="68">
        <v>72686</v>
      </c>
      <c r="O757" s="68">
        <v>72686</v>
      </c>
      <c r="P757" s="68">
        <v>72686</v>
      </c>
      <c r="Q757" s="68">
        <v>72686</v>
      </c>
      <c r="R757" t="s">
        <v>6537</v>
      </c>
      <c r="S757" t="s">
        <v>3058</v>
      </c>
    </row>
    <row r="758" spans="1:19" x14ac:dyDescent="0.35">
      <c r="A758">
        <v>4154</v>
      </c>
      <c r="B758" t="s">
        <v>724</v>
      </c>
      <c r="C758">
        <v>8</v>
      </c>
      <c r="D758">
        <v>105</v>
      </c>
      <c r="E758" s="68">
        <v>41171</v>
      </c>
      <c r="F758">
        <v>1.5</v>
      </c>
      <c r="G758">
        <v>15</v>
      </c>
      <c r="H758">
        <v>0</v>
      </c>
      <c r="I758">
        <v>1</v>
      </c>
      <c r="J758" t="s">
        <v>2246</v>
      </c>
      <c r="K758">
        <v>81053</v>
      </c>
      <c r="N758" s="68">
        <v>72686</v>
      </c>
      <c r="O758" s="68">
        <v>72686</v>
      </c>
      <c r="P758" s="68">
        <v>72686</v>
      </c>
      <c r="Q758" s="68">
        <v>72686</v>
      </c>
      <c r="R758" t="s">
        <v>5238</v>
      </c>
      <c r="S758" t="s">
        <v>5239</v>
      </c>
    </row>
    <row r="759" spans="1:19" x14ac:dyDescent="0.35">
      <c r="A759">
        <v>4971</v>
      </c>
      <c r="B759" t="s">
        <v>1407</v>
      </c>
      <c r="C759">
        <v>8</v>
      </c>
      <c r="D759">
        <v>22</v>
      </c>
      <c r="E759" s="68">
        <v>40343</v>
      </c>
      <c r="F759">
        <v>1.5</v>
      </c>
      <c r="G759">
        <v>3.2</v>
      </c>
      <c r="H759">
        <v>0</v>
      </c>
      <c r="I759">
        <v>1</v>
      </c>
      <c r="J759" t="s">
        <v>1408</v>
      </c>
      <c r="K759">
        <v>147337</v>
      </c>
      <c r="N759" s="68">
        <v>72686</v>
      </c>
      <c r="O759" s="68">
        <v>72686</v>
      </c>
      <c r="P759" s="68">
        <v>72686</v>
      </c>
      <c r="Q759" s="68">
        <v>72686</v>
      </c>
      <c r="R759" t="s">
        <v>5307</v>
      </c>
      <c r="S759" t="s">
        <v>3058</v>
      </c>
    </row>
    <row r="760" spans="1:19" x14ac:dyDescent="0.35">
      <c r="A760">
        <v>5239</v>
      </c>
      <c r="B760" t="s">
        <v>1326</v>
      </c>
      <c r="C760">
        <v>8</v>
      </c>
      <c r="D760">
        <v>31</v>
      </c>
      <c r="E760" s="68">
        <v>42536</v>
      </c>
      <c r="F760">
        <v>45</v>
      </c>
      <c r="G760">
        <v>50</v>
      </c>
      <c r="H760">
        <v>0</v>
      </c>
      <c r="I760">
        <v>1</v>
      </c>
      <c r="J760" t="s">
        <v>851</v>
      </c>
      <c r="K760">
        <v>9480</v>
      </c>
      <c r="N760" s="68">
        <v>72686</v>
      </c>
      <c r="O760" s="68">
        <v>72686</v>
      </c>
      <c r="P760" s="68">
        <v>72686</v>
      </c>
      <c r="Q760" s="68">
        <v>72686</v>
      </c>
      <c r="R760" t="s">
        <v>5316</v>
      </c>
      <c r="S760" t="s">
        <v>5317</v>
      </c>
    </row>
    <row r="761" spans="1:19" x14ac:dyDescent="0.35">
      <c r="A761">
        <v>54809</v>
      </c>
      <c r="B761" t="s">
        <v>725</v>
      </c>
      <c r="C761">
        <v>8</v>
      </c>
      <c r="D761">
        <v>63</v>
      </c>
      <c r="E761" s="68">
        <v>42247</v>
      </c>
      <c r="F761">
        <v>2</v>
      </c>
      <c r="G761">
        <v>44</v>
      </c>
      <c r="H761">
        <v>0</v>
      </c>
      <c r="I761">
        <v>1</v>
      </c>
      <c r="J761" t="s">
        <v>367</v>
      </c>
      <c r="K761">
        <v>5070216</v>
      </c>
      <c r="N761" s="68">
        <v>72686</v>
      </c>
      <c r="O761" s="68">
        <v>72686</v>
      </c>
      <c r="P761" s="68">
        <v>72686</v>
      </c>
      <c r="Q761" s="68">
        <v>72686</v>
      </c>
      <c r="R761" t="s">
        <v>5588</v>
      </c>
      <c r="S761" t="s">
        <v>6770</v>
      </c>
    </row>
    <row r="762" spans="1:19" x14ac:dyDescent="0.35">
      <c r="A762">
        <v>337572</v>
      </c>
      <c r="B762" t="s">
        <v>1333</v>
      </c>
      <c r="C762">
        <v>8</v>
      </c>
      <c r="D762">
        <v>22</v>
      </c>
      <c r="E762" s="68">
        <v>40890</v>
      </c>
      <c r="F762">
        <v>3.1</v>
      </c>
      <c r="G762">
        <v>31</v>
      </c>
      <c r="H762">
        <v>0</v>
      </c>
      <c r="I762">
        <v>1</v>
      </c>
      <c r="J762" t="s">
        <v>1334</v>
      </c>
      <c r="K762">
        <v>5910297</v>
      </c>
      <c r="N762" s="68">
        <v>72686</v>
      </c>
      <c r="O762" s="68">
        <v>72686</v>
      </c>
      <c r="P762" s="68">
        <v>72686</v>
      </c>
      <c r="Q762" s="68">
        <v>72686</v>
      </c>
      <c r="R762" t="s">
        <v>5926</v>
      </c>
      <c r="S762" t="s">
        <v>3058</v>
      </c>
    </row>
    <row r="763" spans="1:19" x14ac:dyDescent="0.35">
      <c r="A763">
        <v>430274</v>
      </c>
      <c r="B763" t="s">
        <v>1178</v>
      </c>
      <c r="C763">
        <v>8</v>
      </c>
      <c r="D763">
        <v>21</v>
      </c>
      <c r="E763" s="68">
        <v>41572</v>
      </c>
      <c r="F763">
        <v>3</v>
      </c>
      <c r="G763">
        <v>31</v>
      </c>
      <c r="H763">
        <v>0</v>
      </c>
      <c r="I763">
        <v>2</v>
      </c>
      <c r="J763" t="s">
        <v>1349</v>
      </c>
      <c r="K763">
        <v>9815452</v>
      </c>
      <c r="L763">
        <v>9815432</v>
      </c>
      <c r="N763" s="68">
        <v>72686</v>
      </c>
      <c r="O763" s="68">
        <v>72686</v>
      </c>
      <c r="P763" s="68">
        <v>72686</v>
      </c>
      <c r="Q763" s="68">
        <v>72686</v>
      </c>
      <c r="R763" t="s">
        <v>6175</v>
      </c>
      <c r="S763" t="s">
        <v>3058</v>
      </c>
    </row>
    <row r="764" spans="1:19" x14ac:dyDescent="0.35">
      <c r="A764">
        <v>453880</v>
      </c>
      <c r="B764" t="s">
        <v>1361</v>
      </c>
      <c r="C764">
        <v>8</v>
      </c>
      <c r="D764">
        <v>25</v>
      </c>
      <c r="E764" s="68">
        <v>41478</v>
      </c>
      <c r="F764">
        <v>3</v>
      </c>
      <c r="G764">
        <v>24</v>
      </c>
      <c r="H764">
        <v>0</v>
      </c>
      <c r="I764">
        <v>1</v>
      </c>
      <c r="J764" t="s">
        <v>1362</v>
      </c>
      <c r="K764">
        <v>10131838</v>
      </c>
      <c r="N764" s="68">
        <v>72686</v>
      </c>
      <c r="O764" s="68">
        <v>72686</v>
      </c>
      <c r="P764" s="68">
        <v>72686</v>
      </c>
      <c r="Q764" s="68">
        <v>72686</v>
      </c>
      <c r="R764" t="s">
        <v>6205</v>
      </c>
      <c r="S764" t="s">
        <v>6206</v>
      </c>
    </row>
    <row r="765" spans="1:19" x14ac:dyDescent="0.35">
      <c r="A765">
        <v>476175</v>
      </c>
      <c r="B765" t="s">
        <v>1360</v>
      </c>
      <c r="C765">
        <v>8</v>
      </c>
      <c r="D765">
        <v>29</v>
      </c>
      <c r="E765" s="68">
        <v>42753</v>
      </c>
      <c r="F765">
        <v>35</v>
      </c>
      <c r="G765">
        <v>56</v>
      </c>
      <c r="H765">
        <v>0</v>
      </c>
      <c r="I765">
        <v>1</v>
      </c>
      <c r="J765" t="s">
        <v>336</v>
      </c>
      <c r="K765" t="s">
        <v>448</v>
      </c>
      <c r="L765">
        <v>5971761</v>
      </c>
      <c r="N765" s="72"/>
      <c r="O765" s="68">
        <v>42452</v>
      </c>
      <c r="P765" s="68">
        <v>72686</v>
      </c>
      <c r="Q765" s="68">
        <v>72686</v>
      </c>
      <c r="R765" s="68">
        <v>72686</v>
      </c>
      <c r="S765" t="s">
        <v>6736</v>
      </c>
    </row>
    <row r="766" spans="1:19" x14ac:dyDescent="0.35">
      <c r="A766">
        <v>669310</v>
      </c>
      <c r="B766" t="s">
        <v>729</v>
      </c>
      <c r="C766">
        <v>8</v>
      </c>
      <c r="D766">
        <v>287</v>
      </c>
      <c r="E766" s="68">
        <v>42764</v>
      </c>
      <c r="F766">
        <v>2</v>
      </c>
      <c r="G766">
        <v>54</v>
      </c>
      <c r="H766">
        <v>0</v>
      </c>
      <c r="I766">
        <v>1</v>
      </c>
      <c r="J766" t="s">
        <v>369</v>
      </c>
      <c r="K766">
        <v>11848968</v>
      </c>
      <c r="N766" s="68">
        <v>42763</v>
      </c>
      <c r="O766" s="68">
        <v>72686</v>
      </c>
      <c r="P766" s="68">
        <v>72686</v>
      </c>
      <c r="Q766" s="68">
        <v>72686</v>
      </c>
      <c r="R766" t="s">
        <v>6491</v>
      </c>
      <c r="S766" t="s">
        <v>3058</v>
      </c>
    </row>
    <row r="767" spans="1:19" x14ac:dyDescent="0.35">
      <c r="A767">
        <v>674247</v>
      </c>
      <c r="B767" t="s">
        <v>732</v>
      </c>
      <c r="C767">
        <v>8</v>
      </c>
      <c r="D767">
        <v>151</v>
      </c>
      <c r="E767" s="68">
        <v>42920</v>
      </c>
      <c r="F767">
        <v>3</v>
      </c>
      <c r="G767">
        <v>3.3</v>
      </c>
      <c r="H767">
        <v>0</v>
      </c>
      <c r="I767">
        <v>1</v>
      </c>
      <c r="J767" t="s">
        <v>370</v>
      </c>
      <c r="K767">
        <v>8112980</v>
      </c>
      <c r="N767" s="68">
        <v>72686</v>
      </c>
      <c r="O767" s="68">
        <v>72686</v>
      </c>
      <c r="P767" s="68">
        <v>72686</v>
      </c>
      <c r="Q767" s="68">
        <v>72686</v>
      </c>
      <c r="R767" t="s">
        <v>6500</v>
      </c>
      <c r="S767" t="s">
        <v>3058</v>
      </c>
    </row>
    <row r="768" spans="1:19" x14ac:dyDescent="0.35">
      <c r="A768">
        <v>692835</v>
      </c>
      <c r="B768" t="s">
        <v>1379</v>
      </c>
      <c r="C768">
        <v>8</v>
      </c>
      <c r="D768">
        <v>30</v>
      </c>
      <c r="E768" s="68">
        <v>42450</v>
      </c>
      <c r="F768">
        <v>31</v>
      </c>
      <c r="G768">
        <v>45</v>
      </c>
      <c r="H768">
        <v>0</v>
      </c>
      <c r="I768">
        <v>1</v>
      </c>
      <c r="J768" t="s">
        <v>1380</v>
      </c>
      <c r="K768">
        <v>12158419</v>
      </c>
      <c r="N768" s="68">
        <v>72686</v>
      </c>
      <c r="O768" s="68">
        <v>72686</v>
      </c>
      <c r="P768" s="68">
        <v>72686</v>
      </c>
      <c r="Q768" s="68">
        <v>72686</v>
      </c>
      <c r="R768" t="s">
        <v>6527</v>
      </c>
      <c r="S768" t="s">
        <v>3058</v>
      </c>
    </row>
    <row r="769" spans="1:19" x14ac:dyDescent="0.35">
      <c r="A769">
        <v>822100</v>
      </c>
      <c r="B769" t="s">
        <v>1358</v>
      </c>
      <c r="C769">
        <v>8</v>
      </c>
      <c r="D769">
        <v>35</v>
      </c>
      <c r="E769" s="68">
        <v>42949</v>
      </c>
      <c r="F769">
        <v>31</v>
      </c>
      <c r="G769">
        <v>56</v>
      </c>
      <c r="H769">
        <v>0</v>
      </c>
      <c r="I769">
        <v>1</v>
      </c>
      <c r="J769" t="s">
        <v>1359</v>
      </c>
      <c r="K769">
        <v>10368857</v>
      </c>
      <c r="N769" s="68">
        <v>42928</v>
      </c>
      <c r="O769" s="68">
        <v>72686</v>
      </c>
      <c r="P769" s="68">
        <v>72686</v>
      </c>
      <c r="Q769" s="68">
        <v>72686</v>
      </c>
      <c r="R769" t="s">
        <v>6627</v>
      </c>
      <c r="S769" t="s">
        <v>3058</v>
      </c>
    </row>
    <row r="770" spans="1:19" x14ac:dyDescent="0.35">
      <c r="A770">
        <v>3896</v>
      </c>
      <c r="B770" t="s">
        <v>1384</v>
      </c>
      <c r="C770">
        <v>7</v>
      </c>
      <c r="D770">
        <v>25</v>
      </c>
      <c r="E770" s="68">
        <v>42587</v>
      </c>
      <c r="F770">
        <v>2</v>
      </c>
      <c r="G770">
        <v>45</v>
      </c>
      <c r="H770">
        <v>0</v>
      </c>
      <c r="I770">
        <v>1</v>
      </c>
      <c r="J770" t="s">
        <v>1385</v>
      </c>
      <c r="K770">
        <v>71106</v>
      </c>
      <c r="N770" s="68">
        <v>72686</v>
      </c>
      <c r="O770" s="68">
        <v>72686</v>
      </c>
      <c r="P770" s="68">
        <v>72686</v>
      </c>
      <c r="Q770" s="68">
        <v>72686</v>
      </c>
      <c r="R770" t="s">
        <v>5219</v>
      </c>
      <c r="S770" t="s">
        <v>5220</v>
      </c>
    </row>
    <row r="771" spans="1:19" x14ac:dyDescent="0.35">
      <c r="A771">
        <v>9584</v>
      </c>
      <c r="B771" t="s">
        <v>2155</v>
      </c>
      <c r="C771">
        <v>7</v>
      </c>
      <c r="D771">
        <v>21</v>
      </c>
      <c r="E771" s="68">
        <v>40029</v>
      </c>
      <c r="F771">
        <v>2</v>
      </c>
      <c r="G771">
        <v>17</v>
      </c>
      <c r="H771">
        <v>0</v>
      </c>
      <c r="I771">
        <v>1</v>
      </c>
      <c r="J771" t="s">
        <v>2246</v>
      </c>
      <c r="K771">
        <v>3263448</v>
      </c>
      <c r="N771" s="68">
        <v>72686</v>
      </c>
      <c r="O771" s="68">
        <v>72686</v>
      </c>
      <c r="P771" s="68">
        <v>72686</v>
      </c>
      <c r="Q771" s="68">
        <v>72686</v>
      </c>
      <c r="R771" t="s">
        <v>5445</v>
      </c>
      <c r="S771" t="s">
        <v>3058</v>
      </c>
    </row>
    <row r="772" spans="1:19" x14ac:dyDescent="0.35">
      <c r="A772">
        <v>138988</v>
      </c>
      <c r="B772" t="s">
        <v>730</v>
      </c>
      <c r="C772">
        <v>7</v>
      </c>
      <c r="D772">
        <v>42</v>
      </c>
      <c r="E772" s="68">
        <v>41222</v>
      </c>
      <c r="F772">
        <v>2</v>
      </c>
      <c r="G772">
        <v>36</v>
      </c>
      <c r="H772">
        <v>0</v>
      </c>
      <c r="I772">
        <v>1</v>
      </c>
      <c r="J772" t="s">
        <v>466</v>
      </c>
      <c r="K772">
        <v>5278157</v>
      </c>
      <c r="N772" s="68">
        <v>72686</v>
      </c>
      <c r="O772" s="68">
        <v>72686</v>
      </c>
      <c r="P772" s="68">
        <v>72686</v>
      </c>
      <c r="Q772" s="68">
        <v>72686</v>
      </c>
      <c r="R772" t="s">
        <v>5658</v>
      </c>
      <c r="S772" t="s">
        <v>5659</v>
      </c>
    </row>
    <row r="773" spans="1:19" x14ac:dyDescent="0.35">
      <c r="A773">
        <v>242190</v>
      </c>
      <c r="B773" t="s">
        <v>1367</v>
      </c>
      <c r="C773">
        <v>7</v>
      </c>
      <c r="D773">
        <v>22</v>
      </c>
      <c r="E773" s="68">
        <v>42200</v>
      </c>
      <c r="F773">
        <v>3</v>
      </c>
      <c r="G773">
        <v>40</v>
      </c>
      <c r="H773">
        <v>0</v>
      </c>
      <c r="I773">
        <v>1</v>
      </c>
      <c r="J773" t="s">
        <v>2246</v>
      </c>
      <c r="K773">
        <v>5508982</v>
      </c>
      <c r="N773" s="68">
        <v>72686</v>
      </c>
      <c r="O773" s="68">
        <v>72686</v>
      </c>
      <c r="P773" s="68">
        <v>72686</v>
      </c>
      <c r="Q773" s="68">
        <v>72686</v>
      </c>
      <c r="R773" t="s">
        <v>5742</v>
      </c>
      <c r="S773" t="s">
        <v>3058</v>
      </c>
    </row>
    <row r="774" spans="1:19" x14ac:dyDescent="0.35">
      <c r="A774">
        <v>319523</v>
      </c>
      <c r="B774" t="s">
        <v>1392</v>
      </c>
      <c r="C774">
        <v>7</v>
      </c>
      <c r="D774">
        <v>21</v>
      </c>
      <c r="E774" s="68">
        <v>41218</v>
      </c>
      <c r="F774">
        <v>5</v>
      </c>
      <c r="G774">
        <v>19</v>
      </c>
      <c r="H774">
        <v>0</v>
      </c>
      <c r="I774">
        <v>1</v>
      </c>
      <c r="J774" t="s">
        <v>1393</v>
      </c>
      <c r="K774">
        <v>5625933</v>
      </c>
      <c r="N774" s="68">
        <v>72686</v>
      </c>
      <c r="O774" s="68">
        <v>72686</v>
      </c>
      <c r="P774" s="68">
        <v>72686</v>
      </c>
      <c r="Q774" s="68">
        <v>72686</v>
      </c>
      <c r="R774" t="s">
        <v>5857</v>
      </c>
      <c r="S774" t="s">
        <v>3058</v>
      </c>
    </row>
    <row r="775" spans="1:19" x14ac:dyDescent="0.35">
      <c r="A775">
        <v>336173</v>
      </c>
      <c r="B775" t="s">
        <v>1316</v>
      </c>
      <c r="C775">
        <v>7</v>
      </c>
      <c r="D775">
        <v>23</v>
      </c>
      <c r="E775" s="68">
        <v>40843</v>
      </c>
      <c r="F775">
        <v>3.1</v>
      </c>
      <c r="G775">
        <v>24</v>
      </c>
      <c r="H775">
        <v>0</v>
      </c>
      <c r="I775">
        <v>1</v>
      </c>
      <c r="J775" t="s">
        <v>1317</v>
      </c>
      <c r="K775">
        <v>5618453</v>
      </c>
      <c r="N775" s="68">
        <v>72686</v>
      </c>
      <c r="O775" s="68">
        <v>72686</v>
      </c>
      <c r="P775" s="68">
        <v>72686</v>
      </c>
      <c r="Q775" s="68">
        <v>72686</v>
      </c>
      <c r="R775" t="s">
        <v>5908</v>
      </c>
      <c r="S775" t="s">
        <v>3058</v>
      </c>
    </row>
    <row r="776" spans="1:19" x14ac:dyDescent="0.35">
      <c r="A776">
        <v>376200</v>
      </c>
      <c r="B776" t="s">
        <v>1308</v>
      </c>
      <c r="C776">
        <v>7</v>
      </c>
      <c r="D776">
        <v>25</v>
      </c>
      <c r="E776" s="68">
        <v>41088</v>
      </c>
      <c r="F776">
        <v>1.5</v>
      </c>
      <c r="G776">
        <v>31</v>
      </c>
      <c r="H776">
        <v>0</v>
      </c>
      <c r="I776">
        <v>1</v>
      </c>
      <c r="J776" t="s">
        <v>1309</v>
      </c>
      <c r="K776">
        <v>6235030</v>
      </c>
      <c r="N776" s="68">
        <v>72686</v>
      </c>
      <c r="O776" s="68">
        <v>72686</v>
      </c>
      <c r="P776" s="68">
        <v>72686</v>
      </c>
      <c r="Q776" s="68">
        <v>72686</v>
      </c>
      <c r="R776" t="s">
        <v>6040</v>
      </c>
      <c r="S776" t="s">
        <v>6041</v>
      </c>
    </row>
    <row r="777" spans="1:19" x14ac:dyDescent="0.35">
      <c r="A777">
        <v>398356</v>
      </c>
      <c r="B777" t="s">
        <v>1383</v>
      </c>
      <c r="C777">
        <v>7</v>
      </c>
      <c r="D777">
        <v>26</v>
      </c>
      <c r="E777" s="68">
        <v>42800</v>
      </c>
      <c r="F777">
        <v>3</v>
      </c>
      <c r="G777">
        <v>45</v>
      </c>
      <c r="H777">
        <v>0</v>
      </c>
      <c r="I777">
        <v>1</v>
      </c>
      <c r="J777" t="s">
        <v>338</v>
      </c>
      <c r="K777">
        <v>2846</v>
      </c>
      <c r="N777" s="68">
        <v>72686</v>
      </c>
      <c r="O777" s="68">
        <v>72686</v>
      </c>
      <c r="P777" s="68">
        <v>72686</v>
      </c>
      <c r="Q777" s="68">
        <v>72686</v>
      </c>
      <c r="R777" t="s">
        <v>6098</v>
      </c>
      <c r="S777" t="s">
        <v>3058</v>
      </c>
    </row>
    <row r="778" spans="1:19" x14ac:dyDescent="0.35">
      <c r="A778">
        <v>427213</v>
      </c>
      <c r="B778" t="s">
        <v>1411</v>
      </c>
      <c r="C778">
        <v>7</v>
      </c>
      <c r="D778">
        <v>21</v>
      </c>
      <c r="E778" s="68">
        <v>41398</v>
      </c>
      <c r="F778">
        <v>18</v>
      </c>
      <c r="G778">
        <v>31</v>
      </c>
      <c r="H778">
        <v>0</v>
      </c>
      <c r="I778">
        <v>1</v>
      </c>
      <c r="J778" t="s">
        <v>1412</v>
      </c>
      <c r="K778">
        <v>5967504</v>
      </c>
      <c r="N778" s="68">
        <v>72686</v>
      </c>
      <c r="O778" s="68">
        <v>72686</v>
      </c>
      <c r="P778" s="68">
        <v>72686</v>
      </c>
      <c r="Q778" s="68">
        <v>72686</v>
      </c>
      <c r="R778" t="s">
        <v>6167</v>
      </c>
      <c r="S778" t="s">
        <v>3058</v>
      </c>
    </row>
    <row r="779" spans="1:19" x14ac:dyDescent="0.35">
      <c r="A779">
        <v>432998</v>
      </c>
      <c r="B779" t="s">
        <v>1377</v>
      </c>
      <c r="C779">
        <v>7</v>
      </c>
      <c r="D779">
        <v>32</v>
      </c>
      <c r="E779" s="68">
        <v>41417</v>
      </c>
      <c r="F779">
        <v>14</v>
      </c>
      <c r="G779">
        <v>31</v>
      </c>
      <c r="H779">
        <v>0</v>
      </c>
      <c r="I779">
        <v>1</v>
      </c>
      <c r="J779" t="s">
        <v>1378</v>
      </c>
      <c r="K779">
        <v>6943576</v>
      </c>
      <c r="N779" s="68">
        <v>72686</v>
      </c>
      <c r="O779" s="68">
        <v>72686</v>
      </c>
      <c r="P779" s="68">
        <v>72686</v>
      </c>
      <c r="Q779" s="68">
        <v>72686</v>
      </c>
      <c r="R779" t="s">
        <v>6177</v>
      </c>
      <c r="S779" t="s">
        <v>3058</v>
      </c>
    </row>
    <row r="780" spans="1:19" x14ac:dyDescent="0.35">
      <c r="A780">
        <v>448660</v>
      </c>
      <c r="B780" t="s">
        <v>1369</v>
      </c>
      <c r="C780">
        <v>7</v>
      </c>
      <c r="D780">
        <v>28</v>
      </c>
      <c r="E780" s="68">
        <v>42621</v>
      </c>
      <c r="F780">
        <v>38</v>
      </c>
      <c r="G780">
        <v>52</v>
      </c>
      <c r="H780">
        <v>0</v>
      </c>
      <c r="I780">
        <v>1</v>
      </c>
      <c r="J780" t="s">
        <v>1370</v>
      </c>
      <c r="K780">
        <v>66</v>
      </c>
      <c r="N780" s="68">
        <v>42621</v>
      </c>
      <c r="O780" s="68">
        <v>72686</v>
      </c>
      <c r="P780" s="68">
        <v>72686</v>
      </c>
      <c r="Q780" s="68">
        <v>72686</v>
      </c>
      <c r="R780" t="s">
        <v>6199</v>
      </c>
      <c r="S780" t="s">
        <v>3058</v>
      </c>
    </row>
    <row r="781" spans="1:19" x14ac:dyDescent="0.35">
      <c r="A781">
        <v>484544</v>
      </c>
      <c r="B781" t="s">
        <v>1386</v>
      </c>
      <c r="C781">
        <v>7</v>
      </c>
      <c r="D781">
        <v>24</v>
      </c>
      <c r="E781" s="68">
        <v>41683</v>
      </c>
      <c r="F781">
        <v>24.1</v>
      </c>
      <c r="G781">
        <v>42</v>
      </c>
      <c r="H781">
        <v>0</v>
      </c>
      <c r="I781">
        <v>1</v>
      </c>
      <c r="J781" t="s">
        <v>1387</v>
      </c>
      <c r="K781">
        <v>10522312</v>
      </c>
      <c r="N781" s="68">
        <v>72686</v>
      </c>
      <c r="O781" s="68">
        <v>72686</v>
      </c>
      <c r="P781" s="68">
        <v>72686</v>
      </c>
      <c r="Q781" s="68">
        <v>72686</v>
      </c>
      <c r="R781" t="s">
        <v>6274</v>
      </c>
      <c r="S781" t="s">
        <v>3058</v>
      </c>
    </row>
    <row r="782" spans="1:19" x14ac:dyDescent="0.35">
      <c r="A782">
        <v>677156</v>
      </c>
      <c r="B782" t="s">
        <v>1397</v>
      </c>
      <c r="C782">
        <v>7</v>
      </c>
      <c r="D782">
        <v>38</v>
      </c>
      <c r="E782" s="68">
        <v>42368</v>
      </c>
      <c r="F782">
        <v>1.5</v>
      </c>
      <c r="G782">
        <v>3</v>
      </c>
      <c r="H782">
        <v>0</v>
      </c>
      <c r="I782">
        <v>1</v>
      </c>
      <c r="J782" t="s">
        <v>1398</v>
      </c>
      <c r="K782">
        <v>12070625</v>
      </c>
      <c r="N782" s="68">
        <v>72686</v>
      </c>
      <c r="O782" s="68">
        <v>72686</v>
      </c>
      <c r="P782" s="68">
        <v>72686</v>
      </c>
      <c r="Q782" s="68">
        <v>72686</v>
      </c>
      <c r="R782" t="s">
        <v>6504</v>
      </c>
      <c r="S782" t="s">
        <v>3058</v>
      </c>
    </row>
    <row r="783" spans="1:19" x14ac:dyDescent="0.35">
      <c r="A783">
        <v>923194</v>
      </c>
      <c r="B783" t="s">
        <v>1466</v>
      </c>
      <c r="C783">
        <v>7</v>
      </c>
      <c r="D783">
        <v>13</v>
      </c>
      <c r="E783" s="68">
        <v>43146</v>
      </c>
      <c r="F783">
        <v>31</v>
      </c>
      <c r="G783">
        <v>52</v>
      </c>
      <c r="H783">
        <v>0</v>
      </c>
      <c r="I783">
        <v>1</v>
      </c>
      <c r="J783" t="s">
        <v>76</v>
      </c>
      <c r="K783">
        <v>182999</v>
      </c>
      <c r="N783" s="68">
        <v>43118</v>
      </c>
      <c r="O783" s="68">
        <v>72686</v>
      </c>
      <c r="P783" s="68">
        <v>72686</v>
      </c>
      <c r="Q783" s="68">
        <v>72686</v>
      </c>
      <c r="R783" t="s">
        <v>6649</v>
      </c>
      <c r="S783" t="s">
        <v>6650</v>
      </c>
    </row>
    <row r="784" spans="1:19" x14ac:dyDescent="0.35">
      <c r="A784">
        <v>923239</v>
      </c>
      <c r="B784" t="s">
        <v>1448</v>
      </c>
      <c r="C784">
        <v>7</v>
      </c>
      <c r="D784">
        <v>39</v>
      </c>
      <c r="E784" s="68">
        <v>43124</v>
      </c>
      <c r="F784">
        <v>31</v>
      </c>
      <c r="G784">
        <v>52</v>
      </c>
      <c r="H784">
        <v>0</v>
      </c>
      <c r="I784">
        <v>1</v>
      </c>
      <c r="J784" t="s">
        <v>76</v>
      </c>
      <c r="K784">
        <v>182999</v>
      </c>
      <c r="N784" s="68">
        <v>43118</v>
      </c>
      <c r="O784" s="68">
        <v>72686</v>
      </c>
      <c r="P784" s="68">
        <v>72686</v>
      </c>
      <c r="Q784" s="68">
        <v>72686</v>
      </c>
      <c r="R784" t="s">
        <v>6653</v>
      </c>
      <c r="S784" t="s">
        <v>6654</v>
      </c>
    </row>
    <row r="785" spans="1:19" x14ac:dyDescent="0.35">
      <c r="A785">
        <v>946217</v>
      </c>
      <c r="B785" t="s">
        <v>738</v>
      </c>
      <c r="C785">
        <v>7</v>
      </c>
      <c r="D785">
        <v>44</v>
      </c>
      <c r="E785" s="68">
        <v>43174</v>
      </c>
      <c r="F785">
        <v>31</v>
      </c>
      <c r="G785">
        <v>52</v>
      </c>
      <c r="H785">
        <v>0</v>
      </c>
      <c r="I785">
        <v>1</v>
      </c>
      <c r="J785" t="s">
        <v>76</v>
      </c>
      <c r="K785">
        <v>182999</v>
      </c>
      <c r="N785" s="68">
        <v>43164</v>
      </c>
      <c r="O785" s="68">
        <v>72686</v>
      </c>
      <c r="P785" s="68">
        <v>72686</v>
      </c>
      <c r="Q785" s="68">
        <v>72686</v>
      </c>
      <c r="R785" t="s">
        <v>6658</v>
      </c>
      <c r="S785" t="s">
        <v>6659</v>
      </c>
    </row>
    <row r="786" spans="1:19" x14ac:dyDescent="0.35">
      <c r="A786">
        <v>985173</v>
      </c>
      <c r="B786" t="s">
        <v>1445</v>
      </c>
      <c r="C786">
        <v>7</v>
      </c>
      <c r="D786">
        <v>1</v>
      </c>
      <c r="E786" s="68">
        <v>43313</v>
      </c>
      <c r="F786">
        <v>3</v>
      </c>
      <c r="G786">
        <v>52</v>
      </c>
      <c r="H786">
        <v>0</v>
      </c>
      <c r="I786">
        <v>1</v>
      </c>
      <c r="J786" t="s">
        <v>1446</v>
      </c>
      <c r="K786">
        <v>12629059</v>
      </c>
      <c r="N786" s="68">
        <v>43285</v>
      </c>
      <c r="O786" s="68">
        <v>72686</v>
      </c>
      <c r="P786" s="68">
        <v>72686</v>
      </c>
      <c r="Q786" s="68">
        <v>72686</v>
      </c>
      <c r="R786" t="s">
        <v>6672</v>
      </c>
      <c r="S786" t="s">
        <v>3058</v>
      </c>
    </row>
    <row r="787" spans="1:19" x14ac:dyDescent="0.35">
      <c r="A787">
        <v>986228</v>
      </c>
      <c r="B787" t="s">
        <v>1447</v>
      </c>
      <c r="C787">
        <v>7</v>
      </c>
      <c r="D787">
        <v>0</v>
      </c>
      <c r="E787" s="68">
        <v>43312</v>
      </c>
      <c r="F787">
        <v>3</v>
      </c>
      <c r="G787">
        <v>52</v>
      </c>
      <c r="H787">
        <v>0</v>
      </c>
      <c r="I787">
        <v>1</v>
      </c>
      <c r="J787" t="s">
        <v>287</v>
      </c>
      <c r="K787">
        <v>10601292</v>
      </c>
      <c r="N787" s="68">
        <v>43312</v>
      </c>
      <c r="O787" s="68">
        <v>72686</v>
      </c>
      <c r="P787" s="68">
        <v>72686</v>
      </c>
      <c r="Q787" s="68">
        <v>72686</v>
      </c>
      <c r="R787" t="s">
        <v>6675</v>
      </c>
      <c r="S787" t="s">
        <v>3058</v>
      </c>
    </row>
    <row r="788" spans="1:19" x14ac:dyDescent="0.35">
      <c r="A788">
        <v>106</v>
      </c>
      <c r="B788" t="s">
        <v>1402</v>
      </c>
      <c r="C788">
        <v>6</v>
      </c>
      <c r="D788">
        <v>25</v>
      </c>
      <c r="E788" s="68">
        <v>39183</v>
      </c>
      <c r="F788">
        <v>2</v>
      </c>
      <c r="G788">
        <v>3.1</v>
      </c>
      <c r="H788">
        <v>0</v>
      </c>
      <c r="I788">
        <v>1</v>
      </c>
      <c r="J788" t="s">
        <v>222</v>
      </c>
      <c r="K788">
        <v>67</v>
      </c>
      <c r="N788" s="68">
        <v>72686</v>
      </c>
      <c r="O788" s="68">
        <v>72686</v>
      </c>
      <c r="P788" s="68">
        <v>72686</v>
      </c>
      <c r="Q788" s="68">
        <v>72686</v>
      </c>
      <c r="R788" t="s">
        <v>4927</v>
      </c>
      <c r="S788" t="s">
        <v>3058</v>
      </c>
    </row>
    <row r="789" spans="1:19" x14ac:dyDescent="0.35">
      <c r="A789">
        <v>3595</v>
      </c>
      <c r="B789" t="s">
        <v>1451</v>
      </c>
      <c r="C789">
        <v>6</v>
      </c>
      <c r="D789">
        <v>29</v>
      </c>
      <c r="E789" s="68">
        <v>40235</v>
      </c>
      <c r="F789">
        <v>3</v>
      </c>
      <c r="G789">
        <v>3.1</v>
      </c>
      <c r="H789">
        <v>0</v>
      </c>
      <c r="I789">
        <v>1</v>
      </c>
      <c r="J789" t="s">
        <v>1452</v>
      </c>
      <c r="K789">
        <v>55706</v>
      </c>
      <c r="N789" s="68">
        <v>72686</v>
      </c>
      <c r="O789" s="68">
        <v>72686</v>
      </c>
      <c r="P789" s="68">
        <v>72686</v>
      </c>
      <c r="Q789" s="68">
        <v>72686</v>
      </c>
      <c r="R789" t="s">
        <v>5197</v>
      </c>
      <c r="S789" t="s">
        <v>3058</v>
      </c>
    </row>
    <row r="790" spans="1:19" x14ac:dyDescent="0.35">
      <c r="A790">
        <v>4877</v>
      </c>
      <c r="B790" t="s">
        <v>1406</v>
      </c>
      <c r="C790">
        <v>6</v>
      </c>
      <c r="D790">
        <v>24</v>
      </c>
      <c r="E790" s="68">
        <v>40432</v>
      </c>
      <c r="F790">
        <v>0.8</v>
      </c>
      <c r="G790">
        <v>3.1</v>
      </c>
      <c r="H790">
        <v>0</v>
      </c>
      <c r="I790">
        <v>1</v>
      </c>
      <c r="J790" t="s">
        <v>1299</v>
      </c>
      <c r="K790">
        <v>93</v>
      </c>
      <c r="N790" s="68">
        <v>72686</v>
      </c>
      <c r="O790" s="68">
        <v>72686</v>
      </c>
      <c r="P790" s="68">
        <v>72686</v>
      </c>
      <c r="Q790" s="68">
        <v>72686</v>
      </c>
      <c r="R790" s="72" t="s">
        <v>5298</v>
      </c>
      <c r="S790" t="s">
        <v>5299</v>
      </c>
    </row>
    <row r="791" spans="1:19" x14ac:dyDescent="0.35">
      <c r="A791">
        <v>7434</v>
      </c>
      <c r="B791" t="s">
        <v>1356</v>
      </c>
      <c r="C791">
        <v>6</v>
      </c>
      <c r="D791">
        <v>42</v>
      </c>
      <c r="E791" s="68">
        <v>42033</v>
      </c>
      <c r="F791">
        <v>3</v>
      </c>
      <c r="G791">
        <v>39</v>
      </c>
      <c r="H791">
        <v>0</v>
      </c>
      <c r="I791">
        <v>3</v>
      </c>
      <c r="J791" t="s">
        <v>1357</v>
      </c>
      <c r="K791">
        <v>58</v>
      </c>
      <c r="L791">
        <v>150216</v>
      </c>
      <c r="M791">
        <v>120243</v>
      </c>
      <c r="N791" s="68">
        <v>72686</v>
      </c>
      <c r="O791" s="68">
        <v>72686</v>
      </c>
      <c r="P791" s="68">
        <v>72686</v>
      </c>
      <c r="Q791" s="68">
        <v>72686</v>
      </c>
      <c r="R791" t="s">
        <v>5408</v>
      </c>
      <c r="S791" t="s">
        <v>5409</v>
      </c>
    </row>
    <row r="792" spans="1:19" x14ac:dyDescent="0.35">
      <c r="A792">
        <v>9652</v>
      </c>
      <c r="B792" t="s">
        <v>1434</v>
      </c>
      <c r="C792">
        <v>6</v>
      </c>
      <c r="D792">
        <v>23</v>
      </c>
      <c r="E792" s="68">
        <v>40885</v>
      </c>
      <c r="F792">
        <v>3</v>
      </c>
      <c r="G792">
        <v>32</v>
      </c>
      <c r="H792">
        <v>0</v>
      </c>
      <c r="I792">
        <v>2</v>
      </c>
      <c r="J792" t="s">
        <v>1435</v>
      </c>
      <c r="K792">
        <v>109021</v>
      </c>
      <c r="L792">
        <v>150216</v>
      </c>
      <c r="N792" s="68">
        <v>72686</v>
      </c>
      <c r="O792" s="68">
        <v>72686</v>
      </c>
      <c r="P792" s="68">
        <v>72686</v>
      </c>
      <c r="Q792" s="68">
        <v>72686</v>
      </c>
      <c r="R792" t="s">
        <v>5446</v>
      </c>
      <c r="S792" t="s">
        <v>3058</v>
      </c>
    </row>
    <row r="793" spans="1:19" x14ac:dyDescent="0.35">
      <c r="A793">
        <v>11077</v>
      </c>
      <c r="B793" t="s">
        <v>1329</v>
      </c>
      <c r="C793">
        <v>6</v>
      </c>
      <c r="D793">
        <v>25</v>
      </c>
      <c r="E793" s="68">
        <v>40696</v>
      </c>
      <c r="F793">
        <v>2</v>
      </c>
      <c r="G793">
        <v>10</v>
      </c>
      <c r="H793">
        <v>0</v>
      </c>
      <c r="I793">
        <v>1</v>
      </c>
      <c r="J793" t="s">
        <v>1330</v>
      </c>
      <c r="K793">
        <v>272</v>
      </c>
      <c r="N793" s="68">
        <v>72686</v>
      </c>
      <c r="O793" s="68">
        <v>72686</v>
      </c>
      <c r="P793" s="68">
        <v>72686</v>
      </c>
      <c r="Q793" s="68">
        <v>72686</v>
      </c>
      <c r="R793" t="s">
        <v>5485</v>
      </c>
      <c r="S793" t="s">
        <v>3058</v>
      </c>
    </row>
    <row r="794" spans="1:19" x14ac:dyDescent="0.35">
      <c r="A794">
        <v>55673</v>
      </c>
      <c r="B794" t="s">
        <v>1431</v>
      </c>
      <c r="C794">
        <v>6</v>
      </c>
      <c r="D794">
        <v>23</v>
      </c>
      <c r="E794" s="68">
        <v>41177</v>
      </c>
      <c r="F794">
        <v>5</v>
      </c>
      <c r="G794">
        <v>31</v>
      </c>
      <c r="H794">
        <v>0</v>
      </c>
      <c r="I794">
        <v>1</v>
      </c>
      <c r="J794" t="s">
        <v>106</v>
      </c>
      <c r="K794">
        <v>212790</v>
      </c>
      <c r="N794" s="68">
        <v>72686</v>
      </c>
      <c r="O794" s="68">
        <v>72686</v>
      </c>
      <c r="P794" s="68">
        <v>72686</v>
      </c>
      <c r="Q794" s="68">
        <v>72686</v>
      </c>
      <c r="R794" t="s">
        <v>5592</v>
      </c>
      <c r="S794" t="s">
        <v>3058</v>
      </c>
    </row>
    <row r="795" spans="1:19" x14ac:dyDescent="0.35">
      <c r="A795">
        <v>396448</v>
      </c>
      <c r="B795" t="s">
        <v>1413</v>
      </c>
      <c r="C795">
        <v>6</v>
      </c>
      <c r="D795">
        <v>21</v>
      </c>
      <c r="E795" s="68">
        <v>41178</v>
      </c>
      <c r="F795">
        <v>1.5</v>
      </c>
      <c r="G795">
        <v>31</v>
      </c>
      <c r="H795">
        <v>0</v>
      </c>
      <c r="I795">
        <v>1</v>
      </c>
      <c r="J795" t="s">
        <v>1414</v>
      </c>
      <c r="K795">
        <v>6482904</v>
      </c>
      <c r="N795" s="68">
        <v>72686</v>
      </c>
      <c r="O795" s="68">
        <v>72686</v>
      </c>
      <c r="P795" s="68">
        <v>72686</v>
      </c>
      <c r="Q795" s="68">
        <v>72686</v>
      </c>
      <c r="R795" t="s">
        <v>6091</v>
      </c>
      <c r="S795" t="s">
        <v>3058</v>
      </c>
    </row>
    <row r="796" spans="1:19" x14ac:dyDescent="0.35">
      <c r="A796">
        <v>420558</v>
      </c>
      <c r="B796" t="s">
        <v>1449</v>
      </c>
      <c r="C796">
        <v>6</v>
      </c>
      <c r="D796">
        <v>30</v>
      </c>
      <c r="E796" s="68">
        <v>41566</v>
      </c>
      <c r="F796">
        <v>8</v>
      </c>
      <c r="G796">
        <v>31</v>
      </c>
      <c r="H796">
        <v>0</v>
      </c>
      <c r="I796">
        <v>1</v>
      </c>
      <c r="J796" t="s">
        <v>277</v>
      </c>
      <c r="K796">
        <v>5575361</v>
      </c>
      <c r="N796" s="68">
        <v>72686</v>
      </c>
      <c r="O796" s="68">
        <v>72686</v>
      </c>
      <c r="P796" s="68">
        <v>72686</v>
      </c>
      <c r="Q796" s="68">
        <v>72686</v>
      </c>
      <c r="R796" t="s">
        <v>6150</v>
      </c>
      <c r="S796" t="s">
        <v>6151</v>
      </c>
    </row>
    <row r="797" spans="1:19" x14ac:dyDescent="0.35">
      <c r="A797">
        <v>516626</v>
      </c>
      <c r="B797" t="s">
        <v>1417</v>
      </c>
      <c r="C797">
        <v>6</v>
      </c>
      <c r="D797">
        <v>21</v>
      </c>
      <c r="E797" s="68">
        <v>41801</v>
      </c>
      <c r="F797">
        <v>24</v>
      </c>
      <c r="G797">
        <v>31</v>
      </c>
      <c r="H797">
        <v>0</v>
      </c>
      <c r="I797">
        <v>1</v>
      </c>
      <c r="J797" t="s">
        <v>1123</v>
      </c>
      <c r="K797">
        <v>6165764</v>
      </c>
      <c r="N797" s="68">
        <v>72686</v>
      </c>
      <c r="O797" s="68">
        <v>72686</v>
      </c>
      <c r="P797" s="68">
        <v>72686</v>
      </c>
      <c r="Q797" s="68">
        <v>72686</v>
      </c>
      <c r="R797" t="s">
        <v>6331</v>
      </c>
      <c r="S797" t="s">
        <v>3058</v>
      </c>
    </row>
    <row r="798" spans="1:19" x14ac:dyDescent="0.35">
      <c r="A798">
        <v>586560</v>
      </c>
      <c r="B798" t="s">
        <v>1439</v>
      </c>
      <c r="C798">
        <v>6</v>
      </c>
      <c r="D798">
        <v>22</v>
      </c>
      <c r="E798" s="68">
        <v>42070</v>
      </c>
      <c r="F798">
        <v>0.3</v>
      </c>
      <c r="G798">
        <v>39</v>
      </c>
      <c r="H798">
        <v>0</v>
      </c>
      <c r="I798">
        <v>1</v>
      </c>
      <c r="J798" t="s">
        <v>1440</v>
      </c>
      <c r="K798">
        <v>11480740</v>
      </c>
      <c r="N798" s="68">
        <v>72686</v>
      </c>
      <c r="O798" s="68">
        <v>72686</v>
      </c>
      <c r="P798" s="68">
        <v>72686</v>
      </c>
      <c r="Q798" s="68">
        <v>72686</v>
      </c>
      <c r="R798" t="s">
        <v>6404</v>
      </c>
      <c r="S798" t="s">
        <v>3058</v>
      </c>
    </row>
    <row r="799" spans="1:19" x14ac:dyDescent="0.35">
      <c r="A799">
        <v>960552</v>
      </c>
      <c r="B799" t="s">
        <v>756</v>
      </c>
      <c r="C799">
        <v>6</v>
      </c>
      <c r="D799">
        <v>78</v>
      </c>
      <c r="E799" s="68">
        <v>43353</v>
      </c>
      <c r="F799">
        <v>50</v>
      </c>
      <c r="G799">
        <v>60</v>
      </c>
      <c r="H799">
        <v>0</v>
      </c>
      <c r="I799">
        <v>1</v>
      </c>
      <c r="J799" t="s">
        <v>384</v>
      </c>
      <c r="K799">
        <v>13911155</v>
      </c>
      <c r="N799" s="68">
        <v>43265</v>
      </c>
      <c r="O799" s="68">
        <v>43265</v>
      </c>
      <c r="P799" s="68">
        <v>72686</v>
      </c>
      <c r="Q799" s="68">
        <v>72686</v>
      </c>
      <c r="R799" t="s">
        <v>6662</v>
      </c>
      <c r="S799" t="s">
        <v>6663</v>
      </c>
    </row>
    <row r="800" spans="1:19" x14ac:dyDescent="0.35">
      <c r="A800">
        <v>985672</v>
      </c>
      <c r="B800" t="s">
        <v>1498</v>
      </c>
      <c r="C800">
        <v>6</v>
      </c>
      <c r="D800">
        <v>0</v>
      </c>
      <c r="E800" s="68">
        <v>43305</v>
      </c>
      <c r="F800">
        <v>24</v>
      </c>
      <c r="G800">
        <v>52</v>
      </c>
      <c r="H800">
        <v>0</v>
      </c>
      <c r="I800">
        <v>1</v>
      </c>
      <c r="J800" t="s">
        <v>1499</v>
      </c>
      <c r="K800">
        <v>14005831</v>
      </c>
      <c r="N800" s="68">
        <v>43301</v>
      </c>
      <c r="O800" s="68">
        <v>72686</v>
      </c>
      <c r="P800" s="68">
        <v>72686</v>
      </c>
      <c r="Q800" s="68">
        <v>72686</v>
      </c>
      <c r="R800" t="s">
        <v>6673</v>
      </c>
      <c r="S800" t="s">
        <v>3058</v>
      </c>
    </row>
    <row r="801" spans="1:19" x14ac:dyDescent="0.35">
      <c r="A801">
        <v>1330</v>
      </c>
      <c r="B801" t="s">
        <v>1503</v>
      </c>
      <c r="C801">
        <v>5</v>
      </c>
      <c r="D801">
        <v>29</v>
      </c>
      <c r="E801" s="68">
        <v>39619</v>
      </c>
      <c r="F801">
        <v>1</v>
      </c>
      <c r="G801">
        <v>3</v>
      </c>
      <c r="H801">
        <v>0</v>
      </c>
      <c r="I801">
        <v>3</v>
      </c>
      <c r="J801" t="s">
        <v>1504</v>
      </c>
      <c r="K801">
        <v>253</v>
      </c>
      <c r="L801">
        <v>6709</v>
      </c>
      <c r="M801">
        <v>9201</v>
      </c>
      <c r="N801" s="68">
        <v>72686</v>
      </c>
      <c r="O801" s="68">
        <v>72686</v>
      </c>
      <c r="P801" s="68">
        <v>72686</v>
      </c>
      <c r="Q801" s="68">
        <v>72686</v>
      </c>
      <c r="R801" t="s">
        <v>5044</v>
      </c>
      <c r="S801" t="s">
        <v>3058</v>
      </c>
    </row>
    <row r="802" spans="1:19" x14ac:dyDescent="0.35">
      <c r="A802">
        <v>2692</v>
      </c>
      <c r="B802" t="s">
        <v>734</v>
      </c>
      <c r="C802">
        <v>5</v>
      </c>
      <c r="D802">
        <v>119</v>
      </c>
      <c r="E802" s="68">
        <v>39296</v>
      </c>
      <c r="F802">
        <v>1.5</v>
      </c>
      <c r="G802">
        <v>2</v>
      </c>
      <c r="H802">
        <v>0</v>
      </c>
      <c r="I802">
        <v>2</v>
      </c>
      <c r="J802" t="s">
        <v>735</v>
      </c>
      <c r="K802">
        <v>17203</v>
      </c>
      <c r="L802">
        <v>1266645</v>
      </c>
      <c r="N802" s="68">
        <v>72686</v>
      </c>
      <c r="O802" s="68">
        <v>72686</v>
      </c>
      <c r="P802" s="68">
        <v>72686</v>
      </c>
      <c r="Q802" s="68">
        <v>72686</v>
      </c>
      <c r="R802" t="s">
        <v>5151</v>
      </c>
      <c r="S802" t="s">
        <v>5152</v>
      </c>
    </row>
    <row r="803" spans="1:19" x14ac:dyDescent="0.35">
      <c r="A803">
        <v>4003</v>
      </c>
      <c r="B803" t="s">
        <v>733</v>
      </c>
      <c r="C803">
        <v>5</v>
      </c>
      <c r="D803">
        <v>68</v>
      </c>
      <c r="E803" s="68">
        <v>39585</v>
      </c>
      <c r="F803">
        <v>1.5</v>
      </c>
      <c r="G803">
        <v>2</v>
      </c>
      <c r="H803">
        <v>0</v>
      </c>
      <c r="I803">
        <v>1</v>
      </c>
      <c r="J803" t="s">
        <v>371</v>
      </c>
      <c r="K803">
        <v>78130</v>
      </c>
      <c r="N803" s="68">
        <v>72686</v>
      </c>
      <c r="O803" s="68">
        <v>72686</v>
      </c>
      <c r="P803" s="68">
        <v>72686</v>
      </c>
      <c r="Q803" s="68">
        <v>72686</v>
      </c>
      <c r="R803" t="s">
        <v>5224</v>
      </c>
      <c r="S803" t="s">
        <v>5225</v>
      </c>
    </row>
    <row r="804" spans="1:19" x14ac:dyDescent="0.35">
      <c r="A804">
        <v>159030</v>
      </c>
      <c r="B804" t="s">
        <v>1464</v>
      </c>
      <c r="C804">
        <v>5</v>
      </c>
      <c r="D804">
        <v>21</v>
      </c>
      <c r="E804" s="68">
        <v>40311</v>
      </c>
      <c r="F804">
        <v>3</v>
      </c>
      <c r="G804">
        <v>3.3</v>
      </c>
      <c r="H804">
        <v>0</v>
      </c>
      <c r="I804">
        <v>1</v>
      </c>
      <c r="J804" t="s">
        <v>1465</v>
      </c>
      <c r="K804">
        <v>1707673</v>
      </c>
      <c r="N804" s="68">
        <v>72686</v>
      </c>
      <c r="O804" s="68">
        <v>72686</v>
      </c>
      <c r="P804" s="68">
        <v>72686</v>
      </c>
      <c r="Q804" s="68">
        <v>72686</v>
      </c>
      <c r="R804" t="s">
        <v>5675</v>
      </c>
      <c r="S804" t="s">
        <v>6776</v>
      </c>
    </row>
    <row r="805" spans="1:19" x14ac:dyDescent="0.35">
      <c r="A805">
        <v>285274</v>
      </c>
      <c r="B805" t="s">
        <v>1399</v>
      </c>
      <c r="C805">
        <v>5</v>
      </c>
      <c r="D805">
        <v>38</v>
      </c>
      <c r="E805" s="68">
        <v>41869</v>
      </c>
      <c r="F805">
        <v>3.3</v>
      </c>
      <c r="G805">
        <v>40</v>
      </c>
      <c r="H805">
        <v>0</v>
      </c>
      <c r="I805">
        <v>1</v>
      </c>
      <c r="J805" t="s">
        <v>149</v>
      </c>
      <c r="K805">
        <v>1093194</v>
      </c>
      <c r="N805" s="68">
        <v>72686</v>
      </c>
      <c r="O805" s="68">
        <v>72686</v>
      </c>
      <c r="P805" s="68">
        <v>72686</v>
      </c>
      <c r="Q805" s="68">
        <v>72686</v>
      </c>
      <c r="R805" t="s">
        <v>5798</v>
      </c>
      <c r="S805" t="s">
        <v>3058</v>
      </c>
    </row>
    <row r="806" spans="1:19" x14ac:dyDescent="0.35">
      <c r="A806">
        <v>317264</v>
      </c>
      <c r="B806" t="s">
        <v>1389</v>
      </c>
      <c r="C806">
        <v>5</v>
      </c>
      <c r="D806">
        <v>23</v>
      </c>
      <c r="E806" s="68">
        <v>40709</v>
      </c>
      <c r="F806">
        <v>2</v>
      </c>
      <c r="G806">
        <v>3.3</v>
      </c>
      <c r="H806">
        <v>0</v>
      </c>
      <c r="I806">
        <v>1</v>
      </c>
      <c r="J806" t="s">
        <v>996</v>
      </c>
      <c r="K806">
        <v>5758310</v>
      </c>
      <c r="N806" s="68">
        <v>72686</v>
      </c>
      <c r="O806" s="68">
        <v>72686</v>
      </c>
      <c r="P806" s="68">
        <v>72686</v>
      </c>
      <c r="Q806" s="68">
        <v>72686</v>
      </c>
      <c r="R806" s="72" t="s">
        <v>5848</v>
      </c>
      <c r="S806" t="s">
        <v>3058</v>
      </c>
    </row>
    <row r="807" spans="1:19" x14ac:dyDescent="0.35">
      <c r="A807">
        <v>368130</v>
      </c>
      <c r="B807" t="s">
        <v>1375</v>
      </c>
      <c r="C807">
        <v>5</v>
      </c>
      <c r="D807">
        <v>32</v>
      </c>
      <c r="E807" s="68">
        <v>41656</v>
      </c>
      <c r="F807">
        <v>1</v>
      </c>
      <c r="G807">
        <v>31</v>
      </c>
      <c r="H807">
        <v>0</v>
      </c>
      <c r="I807">
        <v>1</v>
      </c>
      <c r="J807" t="s">
        <v>1376</v>
      </c>
      <c r="K807">
        <v>6143791</v>
      </c>
      <c r="N807" s="68">
        <v>72686</v>
      </c>
      <c r="O807" s="68">
        <v>72686</v>
      </c>
      <c r="P807" s="68">
        <v>72686</v>
      </c>
      <c r="Q807" s="68">
        <v>72686</v>
      </c>
      <c r="R807" t="s">
        <v>6000</v>
      </c>
      <c r="S807" t="s">
        <v>3058</v>
      </c>
    </row>
    <row r="808" spans="1:19" x14ac:dyDescent="0.35">
      <c r="A808">
        <v>377970</v>
      </c>
      <c r="B808" t="s">
        <v>1462</v>
      </c>
      <c r="C808">
        <v>5</v>
      </c>
      <c r="D808">
        <v>21</v>
      </c>
      <c r="E808" s="68">
        <v>41457</v>
      </c>
      <c r="F808">
        <v>22</v>
      </c>
      <c r="G808">
        <v>31</v>
      </c>
      <c r="H808">
        <v>0</v>
      </c>
      <c r="I808">
        <v>1</v>
      </c>
      <c r="J808" t="s">
        <v>1463</v>
      </c>
      <c r="K808">
        <v>6263054</v>
      </c>
      <c r="N808" s="68">
        <v>72686</v>
      </c>
      <c r="O808" s="68">
        <v>72686</v>
      </c>
      <c r="P808" s="68">
        <v>72686</v>
      </c>
      <c r="Q808" s="68">
        <v>72686</v>
      </c>
      <c r="R808" t="s">
        <v>6049</v>
      </c>
      <c r="S808" t="s">
        <v>3058</v>
      </c>
    </row>
    <row r="809" spans="1:19" x14ac:dyDescent="0.35">
      <c r="A809">
        <v>388535</v>
      </c>
      <c r="B809" t="s">
        <v>1419</v>
      </c>
      <c r="C809">
        <v>5</v>
      </c>
      <c r="D809">
        <v>33</v>
      </c>
      <c r="E809" s="68">
        <v>41915</v>
      </c>
      <c r="F809">
        <v>14</v>
      </c>
      <c r="G809">
        <v>16</v>
      </c>
      <c r="H809">
        <v>0</v>
      </c>
      <c r="I809">
        <v>1</v>
      </c>
      <c r="J809" t="s">
        <v>1420</v>
      </c>
      <c r="K809">
        <v>1186</v>
      </c>
      <c r="N809" s="68">
        <v>72686</v>
      </c>
      <c r="O809" s="68">
        <v>72686</v>
      </c>
      <c r="P809" s="68">
        <v>72686</v>
      </c>
      <c r="Q809" s="68">
        <v>72686</v>
      </c>
      <c r="R809" t="s">
        <v>6064</v>
      </c>
      <c r="S809" t="s">
        <v>6065</v>
      </c>
    </row>
    <row r="810" spans="1:19" x14ac:dyDescent="0.35">
      <c r="A810">
        <v>435028</v>
      </c>
      <c r="B810" t="s">
        <v>1428</v>
      </c>
      <c r="C810">
        <v>5</v>
      </c>
      <c r="D810">
        <v>23</v>
      </c>
      <c r="E810" s="68">
        <v>41504</v>
      </c>
      <c r="F810">
        <v>3</v>
      </c>
      <c r="G810">
        <v>17</v>
      </c>
      <c r="H810">
        <v>0</v>
      </c>
      <c r="I810">
        <v>1</v>
      </c>
      <c r="J810" t="s">
        <v>1429</v>
      </c>
      <c r="K810">
        <v>9875534</v>
      </c>
      <c r="N810" s="68">
        <v>72686</v>
      </c>
      <c r="O810" s="68">
        <v>72686</v>
      </c>
      <c r="P810" s="68">
        <v>72686</v>
      </c>
      <c r="Q810" s="68">
        <v>72686</v>
      </c>
      <c r="R810" t="s">
        <v>6178</v>
      </c>
      <c r="S810" t="s">
        <v>3058</v>
      </c>
    </row>
    <row r="811" spans="1:19" x14ac:dyDescent="0.35">
      <c r="A811">
        <v>442752</v>
      </c>
      <c r="B811" t="s">
        <v>1409</v>
      </c>
      <c r="C811">
        <v>5</v>
      </c>
      <c r="D811">
        <v>21</v>
      </c>
      <c r="E811" s="68">
        <v>41437</v>
      </c>
      <c r="F811">
        <v>17</v>
      </c>
      <c r="G811">
        <v>17</v>
      </c>
      <c r="H811">
        <v>0</v>
      </c>
      <c r="I811">
        <v>1</v>
      </c>
      <c r="J811" t="s">
        <v>1410</v>
      </c>
      <c r="K811">
        <v>40088</v>
      </c>
      <c r="N811" s="68">
        <v>72686</v>
      </c>
      <c r="O811" s="68">
        <v>72686</v>
      </c>
      <c r="P811" s="68">
        <v>72686</v>
      </c>
      <c r="Q811" s="68">
        <v>72686</v>
      </c>
      <c r="R811" t="s">
        <v>6193</v>
      </c>
      <c r="S811" t="s">
        <v>6194</v>
      </c>
    </row>
    <row r="812" spans="1:19" x14ac:dyDescent="0.35">
      <c r="A812">
        <v>518790</v>
      </c>
      <c r="B812" t="s">
        <v>726</v>
      </c>
      <c r="C812">
        <v>5</v>
      </c>
      <c r="D812">
        <v>208</v>
      </c>
      <c r="E812" s="68">
        <v>42732</v>
      </c>
      <c r="F812">
        <v>38</v>
      </c>
      <c r="G812">
        <v>49</v>
      </c>
      <c r="H812">
        <v>0</v>
      </c>
      <c r="I812">
        <v>1</v>
      </c>
      <c r="J812" t="s">
        <v>368</v>
      </c>
      <c r="K812">
        <v>10835078</v>
      </c>
      <c r="N812" s="68">
        <v>72686</v>
      </c>
      <c r="O812" s="68">
        <v>72686</v>
      </c>
      <c r="P812" s="68">
        <v>72686</v>
      </c>
      <c r="Q812" s="68">
        <v>72686</v>
      </c>
      <c r="R812" t="s">
        <v>6332</v>
      </c>
      <c r="S812" t="s">
        <v>3058</v>
      </c>
    </row>
    <row r="813" spans="1:19" x14ac:dyDescent="0.35">
      <c r="A813">
        <v>522418</v>
      </c>
      <c r="B813" t="s">
        <v>1400</v>
      </c>
      <c r="C813">
        <v>5</v>
      </c>
      <c r="D813">
        <v>28</v>
      </c>
      <c r="E813" s="68">
        <v>41983</v>
      </c>
      <c r="F813">
        <v>1.5</v>
      </c>
      <c r="G813">
        <v>33</v>
      </c>
      <c r="H813">
        <v>0</v>
      </c>
      <c r="I813">
        <v>1</v>
      </c>
      <c r="J813" t="s">
        <v>1401</v>
      </c>
      <c r="K813">
        <v>10921220</v>
      </c>
      <c r="N813" s="68">
        <v>72686</v>
      </c>
      <c r="O813" s="68">
        <v>72686</v>
      </c>
      <c r="P813" s="68">
        <v>72686</v>
      </c>
      <c r="Q813" s="68">
        <v>72686</v>
      </c>
      <c r="R813" t="s">
        <v>6340</v>
      </c>
      <c r="S813" t="s">
        <v>6341</v>
      </c>
    </row>
    <row r="814" spans="1:19" x14ac:dyDescent="0.35">
      <c r="A814">
        <v>663586</v>
      </c>
      <c r="B814" t="s">
        <v>2158</v>
      </c>
      <c r="C814">
        <v>5</v>
      </c>
      <c r="D814">
        <v>26</v>
      </c>
      <c r="E814" s="68">
        <v>42303</v>
      </c>
      <c r="F814">
        <v>35</v>
      </c>
      <c r="G814">
        <v>45</v>
      </c>
      <c r="H814">
        <v>0</v>
      </c>
      <c r="I814">
        <v>1</v>
      </c>
      <c r="J814" t="s">
        <v>2159</v>
      </c>
      <c r="K814">
        <v>10575980</v>
      </c>
      <c r="N814" s="68">
        <v>72686</v>
      </c>
      <c r="O814" s="68">
        <v>72686</v>
      </c>
      <c r="P814" s="68">
        <v>72686</v>
      </c>
      <c r="Q814" s="68">
        <v>72686</v>
      </c>
      <c r="R814" t="s">
        <v>6487</v>
      </c>
      <c r="S814" t="s">
        <v>3058</v>
      </c>
    </row>
    <row r="815" spans="1:19" x14ac:dyDescent="0.35">
      <c r="A815">
        <v>687261</v>
      </c>
      <c r="B815" t="s">
        <v>1403</v>
      </c>
      <c r="C815">
        <v>5</v>
      </c>
      <c r="D815">
        <v>25</v>
      </c>
      <c r="E815" s="68">
        <v>42536</v>
      </c>
      <c r="F815">
        <v>38.5</v>
      </c>
      <c r="G815">
        <v>38</v>
      </c>
      <c r="H815">
        <v>0</v>
      </c>
      <c r="I815">
        <v>1</v>
      </c>
      <c r="J815" t="s">
        <v>1404</v>
      </c>
      <c r="K815">
        <v>12128310</v>
      </c>
      <c r="N815" s="68">
        <v>72686</v>
      </c>
      <c r="O815" s="68">
        <v>72686</v>
      </c>
      <c r="P815" s="68">
        <v>72686</v>
      </c>
      <c r="Q815" s="68">
        <v>72686</v>
      </c>
      <c r="R815" t="s">
        <v>6519</v>
      </c>
      <c r="S815" t="s">
        <v>3058</v>
      </c>
    </row>
    <row r="816" spans="1:19" x14ac:dyDescent="0.35">
      <c r="A816">
        <v>764831</v>
      </c>
      <c r="B816" t="s">
        <v>1496</v>
      </c>
      <c r="C816">
        <v>5</v>
      </c>
      <c r="D816">
        <v>1</v>
      </c>
      <c r="E816" s="68">
        <v>42834</v>
      </c>
      <c r="F816">
        <v>17</v>
      </c>
      <c r="G816">
        <v>52</v>
      </c>
      <c r="H816">
        <v>0</v>
      </c>
      <c r="I816">
        <v>1</v>
      </c>
      <c r="J816" t="s">
        <v>1497</v>
      </c>
      <c r="K816">
        <v>1204889</v>
      </c>
      <c r="N816" s="68">
        <v>42833</v>
      </c>
      <c r="O816" s="68">
        <v>72686</v>
      </c>
      <c r="P816" s="68">
        <v>72686</v>
      </c>
      <c r="Q816" s="68">
        <v>72686</v>
      </c>
      <c r="R816" t="s">
        <v>6592</v>
      </c>
      <c r="S816" t="s">
        <v>6593</v>
      </c>
    </row>
    <row r="817" spans="1:19" x14ac:dyDescent="0.35">
      <c r="A817">
        <v>986673</v>
      </c>
      <c r="B817" t="s">
        <v>6830</v>
      </c>
      <c r="C817">
        <v>5</v>
      </c>
      <c r="D817">
        <v>0</v>
      </c>
      <c r="E817" s="68">
        <v>43710</v>
      </c>
      <c r="F817">
        <v>68</v>
      </c>
      <c r="G817">
        <v>100</v>
      </c>
      <c r="H817">
        <v>1</v>
      </c>
      <c r="I817">
        <v>1</v>
      </c>
      <c r="J817" t="s">
        <v>6828</v>
      </c>
      <c r="K817">
        <v>13513084</v>
      </c>
      <c r="N817" s="68">
        <v>43693</v>
      </c>
      <c r="O817" s="68">
        <v>43693</v>
      </c>
      <c r="P817" s="68">
        <v>72686</v>
      </c>
      <c r="Q817" s="68">
        <v>43710</v>
      </c>
      <c r="R817" t="s">
        <v>6831</v>
      </c>
      <c r="S817" t="s">
        <v>3058</v>
      </c>
    </row>
    <row r="818" spans="1:19" x14ac:dyDescent="0.35">
      <c r="A818">
        <v>987665</v>
      </c>
      <c r="B818" t="s">
        <v>6834</v>
      </c>
      <c r="C818">
        <v>5</v>
      </c>
      <c r="D818">
        <v>0</v>
      </c>
      <c r="E818" s="68">
        <v>43697</v>
      </c>
      <c r="F818">
        <v>1.5</v>
      </c>
      <c r="G818">
        <v>60</v>
      </c>
      <c r="H818">
        <v>0</v>
      </c>
      <c r="I818">
        <v>1</v>
      </c>
      <c r="J818" t="s">
        <v>6828</v>
      </c>
      <c r="K818">
        <v>13513084</v>
      </c>
      <c r="N818" s="68">
        <v>43694</v>
      </c>
      <c r="O818" s="68">
        <v>43694</v>
      </c>
      <c r="P818" s="68">
        <v>72686</v>
      </c>
      <c r="Q818" s="68">
        <v>72686</v>
      </c>
      <c r="R818" s="72" t="s">
        <v>6835</v>
      </c>
      <c r="S818" t="s">
        <v>3058</v>
      </c>
    </row>
    <row r="819" spans="1:19" x14ac:dyDescent="0.35">
      <c r="A819">
        <v>149</v>
      </c>
      <c r="B819" t="s">
        <v>1444</v>
      </c>
      <c r="C819">
        <v>4</v>
      </c>
      <c r="D819">
        <v>1</v>
      </c>
      <c r="E819" s="68">
        <v>39183</v>
      </c>
      <c r="F819">
        <v>0.5</v>
      </c>
      <c r="G819">
        <v>3.1</v>
      </c>
      <c r="H819">
        <v>0</v>
      </c>
      <c r="I819">
        <v>1</v>
      </c>
      <c r="J819" t="s">
        <v>222</v>
      </c>
      <c r="K819">
        <v>67</v>
      </c>
      <c r="N819" s="68">
        <v>72686</v>
      </c>
      <c r="O819" s="68">
        <v>72686</v>
      </c>
      <c r="P819" s="68">
        <v>72686</v>
      </c>
      <c r="Q819" s="68">
        <v>72686</v>
      </c>
      <c r="R819" t="s">
        <v>4936</v>
      </c>
      <c r="S819" t="s">
        <v>3058</v>
      </c>
    </row>
    <row r="820" spans="1:19" x14ac:dyDescent="0.35">
      <c r="A820">
        <v>444</v>
      </c>
      <c r="B820" t="s">
        <v>2248</v>
      </c>
      <c r="C820">
        <v>4</v>
      </c>
      <c r="D820">
        <v>23</v>
      </c>
      <c r="E820" s="68">
        <v>40885</v>
      </c>
      <c r="F820">
        <v>0.7</v>
      </c>
      <c r="G820">
        <v>13</v>
      </c>
      <c r="H820">
        <v>0</v>
      </c>
      <c r="I820">
        <v>1</v>
      </c>
      <c r="J820" t="s">
        <v>2249</v>
      </c>
      <c r="K820">
        <v>291</v>
      </c>
      <c r="N820" s="68">
        <v>72686</v>
      </c>
      <c r="O820" s="68">
        <v>72686</v>
      </c>
      <c r="P820" s="68">
        <v>72686</v>
      </c>
      <c r="Q820" s="68">
        <v>72686</v>
      </c>
      <c r="R820" t="s">
        <v>4971</v>
      </c>
      <c r="S820" t="s">
        <v>6738</v>
      </c>
    </row>
    <row r="821" spans="1:19" x14ac:dyDescent="0.35">
      <c r="A821">
        <v>756</v>
      </c>
      <c r="B821" t="s">
        <v>1502</v>
      </c>
      <c r="C821">
        <v>4</v>
      </c>
      <c r="D821">
        <v>30</v>
      </c>
      <c r="E821" s="68">
        <v>39146</v>
      </c>
      <c r="F821">
        <v>0.8</v>
      </c>
      <c r="G821">
        <v>1</v>
      </c>
      <c r="H821">
        <v>0</v>
      </c>
      <c r="I821">
        <v>1</v>
      </c>
      <c r="J821" t="s">
        <v>1117</v>
      </c>
      <c r="K821">
        <v>2058</v>
      </c>
      <c r="N821" s="68">
        <v>72686</v>
      </c>
      <c r="O821" s="68">
        <v>72686</v>
      </c>
      <c r="P821" s="68">
        <v>72686</v>
      </c>
      <c r="Q821" s="68">
        <v>72686</v>
      </c>
      <c r="R821" t="s">
        <v>4998</v>
      </c>
      <c r="S821" t="s">
        <v>3058</v>
      </c>
    </row>
    <row r="822" spans="1:19" x14ac:dyDescent="0.35">
      <c r="A822">
        <v>1396</v>
      </c>
      <c r="B822" t="s">
        <v>1473</v>
      </c>
      <c r="C822">
        <v>4</v>
      </c>
      <c r="D822">
        <v>24</v>
      </c>
      <c r="E822" s="68">
        <v>39146</v>
      </c>
      <c r="F822">
        <v>1</v>
      </c>
      <c r="G822">
        <v>1.5</v>
      </c>
      <c r="H822">
        <v>0</v>
      </c>
      <c r="I822">
        <v>1</v>
      </c>
      <c r="J822" t="s">
        <v>1474</v>
      </c>
      <c r="K822">
        <v>7156</v>
      </c>
      <c r="N822" s="68">
        <v>72686</v>
      </c>
      <c r="O822" s="68">
        <v>72686</v>
      </c>
      <c r="P822" s="68">
        <v>72686</v>
      </c>
      <c r="Q822" s="68">
        <v>72686</v>
      </c>
      <c r="R822" t="s">
        <v>5053</v>
      </c>
      <c r="S822" t="s">
        <v>3058</v>
      </c>
    </row>
    <row r="823" spans="1:19" x14ac:dyDescent="0.35">
      <c r="A823">
        <v>3135</v>
      </c>
      <c r="B823" t="s">
        <v>1394</v>
      </c>
      <c r="C823">
        <v>4</v>
      </c>
      <c r="D823">
        <v>21</v>
      </c>
      <c r="E823" s="68">
        <v>40721</v>
      </c>
      <c r="F823">
        <v>3</v>
      </c>
      <c r="G823">
        <v>31</v>
      </c>
      <c r="H823">
        <v>0</v>
      </c>
      <c r="I823">
        <v>1</v>
      </c>
      <c r="J823" t="s">
        <v>433</v>
      </c>
      <c r="K823">
        <v>36228</v>
      </c>
      <c r="N823" s="68">
        <v>72686</v>
      </c>
      <c r="O823" s="68">
        <v>72686</v>
      </c>
      <c r="P823" s="68">
        <v>72686</v>
      </c>
      <c r="Q823" s="68">
        <v>72686</v>
      </c>
      <c r="R823" t="s">
        <v>5177</v>
      </c>
      <c r="S823" t="s">
        <v>3058</v>
      </c>
    </row>
    <row r="824" spans="1:19" x14ac:dyDescent="0.35">
      <c r="A824">
        <v>5684</v>
      </c>
      <c r="B824" t="s">
        <v>884</v>
      </c>
      <c r="C824">
        <v>4</v>
      </c>
      <c r="D824">
        <v>29</v>
      </c>
      <c r="E824" s="68">
        <v>40666</v>
      </c>
      <c r="F824">
        <v>2</v>
      </c>
      <c r="G824">
        <v>3.1</v>
      </c>
      <c r="H824">
        <v>0</v>
      </c>
      <c r="I824">
        <v>1</v>
      </c>
      <c r="J824" t="s">
        <v>885</v>
      </c>
      <c r="K824">
        <v>4660347</v>
      </c>
      <c r="N824" s="68">
        <v>72686</v>
      </c>
      <c r="O824" s="68">
        <v>72686</v>
      </c>
      <c r="P824" s="68">
        <v>72686</v>
      </c>
      <c r="Q824" s="68">
        <v>72686</v>
      </c>
      <c r="R824" t="s">
        <v>5341</v>
      </c>
      <c r="S824" t="s">
        <v>5314</v>
      </c>
    </row>
    <row r="825" spans="1:19" x14ac:dyDescent="0.35">
      <c r="A825">
        <v>8226</v>
      </c>
      <c r="B825" t="s">
        <v>1485</v>
      </c>
      <c r="C825">
        <v>4</v>
      </c>
      <c r="D825">
        <v>22</v>
      </c>
      <c r="E825" s="68">
        <v>40728</v>
      </c>
      <c r="F825">
        <v>2</v>
      </c>
      <c r="G825">
        <v>12</v>
      </c>
      <c r="H825">
        <v>0</v>
      </c>
      <c r="I825">
        <v>1</v>
      </c>
      <c r="J825" t="s">
        <v>1486</v>
      </c>
      <c r="K825">
        <v>2104980</v>
      </c>
      <c r="N825" s="68">
        <v>72686</v>
      </c>
      <c r="O825" s="68">
        <v>72686</v>
      </c>
      <c r="P825" s="68">
        <v>72686</v>
      </c>
      <c r="Q825" s="68">
        <v>72686</v>
      </c>
      <c r="R825" t="s">
        <v>5419</v>
      </c>
      <c r="S825" t="s">
        <v>3058</v>
      </c>
    </row>
    <row r="826" spans="1:19" x14ac:dyDescent="0.35">
      <c r="A826">
        <v>53625</v>
      </c>
      <c r="B826" t="s">
        <v>1595</v>
      </c>
      <c r="C826">
        <v>4</v>
      </c>
      <c r="D826">
        <v>5</v>
      </c>
      <c r="E826" s="68">
        <v>40564</v>
      </c>
      <c r="F826">
        <v>3</v>
      </c>
      <c r="G826">
        <v>37</v>
      </c>
      <c r="H826">
        <v>0</v>
      </c>
      <c r="I826">
        <v>1</v>
      </c>
      <c r="J826" t="s">
        <v>1596</v>
      </c>
      <c r="K826">
        <v>5102201</v>
      </c>
      <c r="N826" s="68">
        <v>72686</v>
      </c>
      <c r="O826" s="68">
        <v>72686</v>
      </c>
      <c r="P826" s="68">
        <v>72686</v>
      </c>
      <c r="Q826" s="68">
        <v>72686</v>
      </c>
      <c r="R826" t="s">
        <v>5584</v>
      </c>
      <c r="S826" t="s">
        <v>5585</v>
      </c>
    </row>
    <row r="827" spans="1:19" x14ac:dyDescent="0.35">
      <c r="A827">
        <v>146357</v>
      </c>
      <c r="B827" t="s">
        <v>1517</v>
      </c>
      <c r="C827">
        <v>4</v>
      </c>
      <c r="D827">
        <v>23</v>
      </c>
      <c r="E827" s="68">
        <v>40319</v>
      </c>
      <c r="F827">
        <v>3</v>
      </c>
      <c r="G827">
        <v>31</v>
      </c>
      <c r="H827">
        <v>0</v>
      </c>
      <c r="I827">
        <v>1</v>
      </c>
      <c r="J827" t="s">
        <v>1518</v>
      </c>
      <c r="K827">
        <v>5277500</v>
      </c>
      <c r="N827" s="68">
        <v>72686</v>
      </c>
      <c r="O827" s="68">
        <v>72686</v>
      </c>
      <c r="P827" s="68">
        <v>72686</v>
      </c>
      <c r="Q827" s="68">
        <v>72686</v>
      </c>
      <c r="R827" t="s">
        <v>5666</v>
      </c>
      <c r="S827" t="s">
        <v>3058</v>
      </c>
    </row>
    <row r="828" spans="1:19" x14ac:dyDescent="0.35">
      <c r="A828">
        <v>215985</v>
      </c>
      <c r="B828" t="s">
        <v>1405</v>
      </c>
      <c r="C828">
        <v>4</v>
      </c>
      <c r="D828">
        <v>25</v>
      </c>
      <c r="E828" s="68">
        <v>41366</v>
      </c>
      <c r="F828">
        <v>10</v>
      </c>
      <c r="G828">
        <v>27</v>
      </c>
      <c r="H828">
        <v>0</v>
      </c>
      <c r="I828">
        <v>1</v>
      </c>
      <c r="J828" t="s">
        <v>270</v>
      </c>
      <c r="K828">
        <v>2192507</v>
      </c>
      <c r="N828" s="68">
        <v>72686</v>
      </c>
      <c r="O828" s="68">
        <v>72686</v>
      </c>
      <c r="P828" s="68">
        <v>72686</v>
      </c>
      <c r="Q828" s="68">
        <v>72686</v>
      </c>
      <c r="R828" t="s">
        <v>5713</v>
      </c>
      <c r="S828" t="s">
        <v>5610</v>
      </c>
    </row>
    <row r="829" spans="1:19" x14ac:dyDescent="0.35">
      <c r="A829">
        <v>222540</v>
      </c>
      <c r="B829" t="s">
        <v>1507</v>
      </c>
      <c r="C829">
        <v>4</v>
      </c>
      <c r="D829">
        <v>26</v>
      </c>
      <c r="E829" s="68">
        <v>43042</v>
      </c>
      <c r="F829">
        <v>3</v>
      </c>
      <c r="G829">
        <v>56</v>
      </c>
      <c r="H829">
        <v>0</v>
      </c>
      <c r="I829">
        <v>1</v>
      </c>
      <c r="J829" t="s">
        <v>1508</v>
      </c>
      <c r="K829">
        <v>5453680</v>
      </c>
      <c r="N829" s="68">
        <v>42916</v>
      </c>
      <c r="O829" s="68">
        <v>72686</v>
      </c>
      <c r="P829" s="68">
        <v>72686</v>
      </c>
      <c r="Q829" s="68">
        <v>72686</v>
      </c>
      <c r="R829" t="s">
        <v>5726</v>
      </c>
      <c r="S829" t="s">
        <v>5727</v>
      </c>
    </row>
    <row r="830" spans="1:19" x14ac:dyDescent="0.35">
      <c r="A830">
        <v>262833</v>
      </c>
      <c r="B830" t="s">
        <v>2122</v>
      </c>
      <c r="C830">
        <v>4</v>
      </c>
      <c r="D830">
        <v>22</v>
      </c>
      <c r="E830" s="68">
        <v>41755</v>
      </c>
      <c r="F830">
        <v>1.5</v>
      </c>
      <c r="G830">
        <v>31</v>
      </c>
      <c r="H830">
        <v>0</v>
      </c>
      <c r="I830">
        <v>1</v>
      </c>
      <c r="J830" t="s">
        <v>2009</v>
      </c>
      <c r="K830">
        <v>5566468</v>
      </c>
      <c r="N830" s="68">
        <v>72686</v>
      </c>
      <c r="O830" s="68">
        <v>72686</v>
      </c>
      <c r="P830" s="68">
        <v>72686</v>
      </c>
      <c r="Q830" s="68">
        <v>72686</v>
      </c>
      <c r="R830" t="s">
        <v>5764</v>
      </c>
      <c r="S830" t="s">
        <v>3058</v>
      </c>
    </row>
    <row r="831" spans="1:19" x14ac:dyDescent="0.35">
      <c r="A831">
        <v>310952</v>
      </c>
      <c r="B831" t="s">
        <v>1458</v>
      </c>
      <c r="C831">
        <v>4</v>
      </c>
      <c r="D831">
        <v>22</v>
      </c>
      <c r="E831" s="68">
        <v>40739</v>
      </c>
      <c r="F831">
        <v>1.5</v>
      </c>
      <c r="G831">
        <v>31</v>
      </c>
      <c r="H831">
        <v>0</v>
      </c>
      <c r="I831">
        <v>1</v>
      </c>
      <c r="J831" t="s">
        <v>1459</v>
      </c>
      <c r="K831">
        <v>5726657</v>
      </c>
      <c r="N831" s="68">
        <v>72686</v>
      </c>
      <c r="O831" s="68">
        <v>72686</v>
      </c>
      <c r="P831" s="68">
        <v>72686</v>
      </c>
      <c r="Q831" s="68">
        <v>72686</v>
      </c>
      <c r="R831" t="s">
        <v>5831</v>
      </c>
      <c r="S831" t="s">
        <v>3058</v>
      </c>
    </row>
    <row r="832" spans="1:19" x14ac:dyDescent="0.35">
      <c r="A832">
        <v>336736</v>
      </c>
      <c r="B832" t="s">
        <v>1515</v>
      </c>
      <c r="C832">
        <v>4</v>
      </c>
      <c r="D832">
        <v>24</v>
      </c>
      <c r="E832" s="68">
        <v>40822</v>
      </c>
      <c r="F832">
        <v>3</v>
      </c>
      <c r="G832">
        <v>5</v>
      </c>
      <c r="H832">
        <v>0</v>
      </c>
      <c r="I832">
        <v>1</v>
      </c>
      <c r="J832" t="s">
        <v>1516</v>
      </c>
      <c r="K832">
        <v>201386</v>
      </c>
      <c r="N832" s="68">
        <v>72686</v>
      </c>
      <c r="O832" s="68">
        <v>72686</v>
      </c>
      <c r="P832" s="68">
        <v>72686</v>
      </c>
      <c r="Q832" s="68">
        <v>72686</v>
      </c>
      <c r="R832" t="s">
        <v>5910</v>
      </c>
      <c r="S832" t="s">
        <v>3058</v>
      </c>
    </row>
    <row r="833" spans="1:19" x14ac:dyDescent="0.35">
      <c r="A833">
        <v>367846</v>
      </c>
      <c r="B833" t="s">
        <v>2156</v>
      </c>
      <c r="C833">
        <v>4</v>
      </c>
      <c r="D833">
        <v>21</v>
      </c>
      <c r="E833" s="68">
        <v>42302</v>
      </c>
      <c r="F833">
        <v>3</v>
      </c>
      <c r="G833">
        <v>32</v>
      </c>
      <c r="H833">
        <v>0</v>
      </c>
      <c r="I833">
        <v>1</v>
      </c>
      <c r="J833" t="s">
        <v>2246</v>
      </c>
      <c r="K833">
        <v>6137255</v>
      </c>
      <c r="N833" s="68">
        <v>72686</v>
      </c>
      <c r="O833" s="68">
        <v>72686</v>
      </c>
      <c r="P833" s="68">
        <v>72686</v>
      </c>
      <c r="Q833" s="68">
        <v>72686</v>
      </c>
      <c r="R833" t="s">
        <v>5998</v>
      </c>
      <c r="S833" t="s">
        <v>6791</v>
      </c>
    </row>
    <row r="834" spans="1:19" x14ac:dyDescent="0.35">
      <c r="A834">
        <v>370547</v>
      </c>
      <c r="B834" t="s">
        <v>1490</v>
      </c>
      <c r="C834">
        <v>4</v>
      </c>
      <c r="D834">
        <v>21</v>
      </c>
      <c r="E834" s="68">
        <v>41060</v>
      </c>
      <c r="F834">
        <v>11</v>
      </c>
      <c r="G834">
        <v>31</v>
      </c>
      <c r="H834">
        <v>0</v>
      </c>
      <c r="I834">
        <v>1</v>
      </c>
      <c r="J834" t="s">
        <v>1491</v>
      </c>
      <c r="K834">
        <v>6165058</v>
      </c>
      <c r="N834" s="68">
        <v>72686</v>
      </c>
      <c r="O834" s="68">
        <v>72686</v>
      </c>
      <c r="P834" s="68">
        <v>72686</v>
      </c>
      <c r="Q834" s="68">
        <v>72686</v>
      </c>
      <c r="R834" t="s">
        <v>6011</v>
      </c>
      <c r="S834" t="s">
        <v>3058</v>
      </c>
    </row>
    <row r="835" spans="1:19" x14ac:dyDescent="0.35">
      <c r="A835">
        <v>391045</v>
      </c>
      <c r="B835" t="s">
        <v>2157</v>
      </c>
      <c r="C835">
        <v>4</v>
      </c>
      <c r="D835">
        <v>21</v>
      </c>
      <c r="E835" s="68">
        <v>41148</v>
      </c>
      <c r="F835">
        <v>3.1</v>
      </c>
      <c r="G835">
        <v>31</v>
      </c>
      <c r="H835">
        <v>0</v>
      </c>
      <c r="I835">
        <v>1</v>
      </c>
      <c r="J835" t="s">
        <v>1441</v>
      </c>
      <c r="K835">
        <v>6249171</v>
      </c>
      <c r="N835" s="68">
        <v>72686</v>
      </c>
      <c r="O835" s="68">
        <v>72686</v>
      </c>
      <c r="P835" s="68">
        <v>72686</v>
      </c>
      <c r="Q835" s="68">
        <v>72686</v>
      </c>
      <c r="R835" t="s">
        <v>6071</v>
      </c>
      <c r="S835" t="s">
        <v>3058</v>
      </c>
    </row>
    <row r="836" spans="1:19" x14ac:dyDescent="0.35">
      <c r="A836">
        <v>447148</v>
      </c>
      <c r="B836" t="s">
        <v>1418</v>
      </c>
      <c r="C836">
        <v>4</v>
      </c>
      <c r="D836">
        <v>41</v>
      </c>
      <c r="E836" s="68">
        <v>42542</v>
      </c>
      <c r="F836">
        <v>8</v>
      </c>
      <c r="G836">
        <v>58</v>
      </c>
      <c r="H836">
        <v>0</v>
      </c>
      <c r="I836">
        <v>1</v>
      </c>
      <c r="J836" t="s">
        <v>324</v>
      </c>
      <c r="K836">
        <v>5379973</v>
      </c>
      <c r="N836" s="68">
        <v>42534</v>
      </c>
      <c r="O836" s="68">
        <v>72686</v>
      </c>
      <c r="P836" s="68">
        <v>72686</v>
      </c>
      <c r="Q836" s="68">
        <v>72686</v>
      </c>
      <c r="R836" t="s">
        <v>6197</v>
      </c>
      <c r="S836" t="s">
        <v>3058</v>
      </c>
    </row>
    <row r="837" spans="1:19" x14ac:dyDescent="0.35">
      <c r="A837">
        <v>460382</v>
      </c>
      <c r="B837" t="s">
        <v>1455</v>
      </c>
      <c r="C837">
        <v>4</v>
      </c>
      <c r="D837">
        <v>24</v>
      </c>
      <c r="E837" s="68">
        <v>41526</v>
      </c>
      <c r="F837">
        <v>3</v>
      </c>
      <c r="G837">
        <v>31</v>
      </c>
      <c r="H837">
        <v>0</v>
      </c>
      <c r="I837">
        <v>1</v>
      </c>
      <c r="J837" t="s">
        <v>1456</v>
      </c>
      <c r="K837">
        <v>10220829</v>
      </c>
      <c r="N837" s="68">
        <v>72686</v>
      </c>
      <c r="O837" s="68">
        <v>72686</v>
      </c>
      <c r="P837" s="68">
        <v>72686</v>
      </c>
      <c r="Q837" s="68">
        <v>72686</v>
      </c>
      <c r="R837" t="s">
        <v>6222</v>
      </c>
      <c r="S837" t="s">
        <v>3058</v>
      </c>
    </row>
    <row r="838" spans="1:19" x14ac:dyDescent="0.35">
      <c r="A838">
        <v>469998</v>
      </c>
      <c r="B838" t="s">
        <v>1495</v>
      </c>
      <c r="C838">
        <v>4</v>
      </c>
      <c r="D838">
        <v>21</v>
      </c>
      <c r="E838" s="68">
        <v>41588</v>
      </c>
      <c r="F838">
        <v>3.1</v>
      </c>
      <c r="G838">
        <v>14</v>
      </c>
      <c r="H838">
        <v>0</v>
      </c>
      <c r="I838">
        <v>1</v>
      </c>
      <c r="J838" t="s">
        <v>1441</v>
      </c>
      <c r="K838">
        <v>6249171</v>
      </c>
      <c r="N838" s="68">
        <v>72686</v>
      </c>
      <c r="O838" s="68">
        <v>72686</v>
      </c>
      <c r="P838" s="68">
        <v>72686</v>
      </c>
      <c r="Q838" s="68">
        <v>72686</v>
      </c>
      <c r="R838" t="s">
        <v>6242</v>
      </c>
      <c r="S838" t="s">
        <v>3058</v>
      </c>
    </row>
    <row r="839" spans="1:19" x14ac:dyDescent="0.35">
      <c r="A839">
        <v>557652</v>
      </c>
      <c r="B839" t="s">
        <v>1543</v>
      </c>
      <c r="C839">
        <v>4</v>
      </c>
      <c r="D839">
        <v>26</v>
      </c>
      <c r="E839" s="68">
        <v>41984</v>
      </c>
      <c r="F839">
        <v>17</v>
      </c>
      <c r="G839">
        <v>37</v>
      </c>
      <c r="H839">
        <v>0</v>
      </c>
      <c r="I839">
        <v>1</v>
      </c>
      <c r="J839" t="s">
        <v>1544</v>
      </c>
      <c r="K839">
        <v>11248218</v>
      </c>
      <c r="N839" s="68">
        <v>72686</v>
      </c>
      <c r="O839" s="68">
        <v>72686</v>
      </c>
      <c r="P839" s="68">
        <v>72686</v>
      </c>
      <c r="Q839" s="68">
        <v>72686</v>
      </c>
      <c r="R839" t="s">
        <v>6371</v>
      </c>
      <c r="S839" t="s">
        <v>6372</v>
      </c>
    </row>
    <row r="840" spans="1:19" x14ac:dyDescent="0.35">
      <c r="A840">
        <v>717100</v>
      </c>
      <c r="B840" t="s">
        <v>1425</v>
      </c>
      <c r="C840">
        <v>4</v>
      </c>
      <c r="D840">
        <v>24</v>
      </c>
      <c r="E840" s="68">
        <v>42573</v>
      </c>
      <c r="F840">
        <v>3</v>
      </c>
      <c r="G840">
        <v>45</v>
      </c>
      <c r="H840">
        <v>0</v>
      </c>
      <c r="I840">
        <v>1</v>
      </c>
      <c r="J840" t="s">
        <v>1426</v>
      </c>
      <c r="K840">
        <v>12424178</v>
      </c>
      <c r="N840" s="68">
        <v>72686</v>
      </c>
      <c r="O840" s="68">
        <v>72686</v>
      </c>
      <c r="P840" s="68">
        <v>72686</v>
      </c>
      <c r="Q840" s="68">
        <v>72686</v>
      </c>
      <c r="R840" t="s">
        <v>6566</v>
      </c>
      <c r="S840" t="s">
        <v>3058</v>
      </c>
    </row>
    <row r="841" spans="1:19" x14ac:dyDescent="0.35">
      <c r="A841">
        <v>764921</v>
      </c>
      <c r="B841" t="s">
        <v>1442</v>
      </c>
      <c r="C841">
        <v>4</v>
      </c>
      <c r="D841">
        <v>2</v>
      </c>
      <c r="E841" s="68">
        <v>42734</v>
      </c>
      <c r="F841">
        <v>1.5</v>
      </c>
      <c r="G841">
        <v>50</v>
      </c>
      <c r="H841">
        <v>0</v>
      </c>
      <c r="I841">
        <v>1</v>
      </c>
      <c r="J841" t="s">
        <v>1443</v>
      </c>
      <c r="K841">
        <v>11233828</v>
      </c>
      <c r="N841" s="68">
        <v>72686</v>
      </c>
      <c r="O841" s="68">
        <v>72686</v>
      </c>
      <c r="P841" s="68">
        <v>72686</v>
      </c>
      <c r="Q841" s="68">
        <v>72686</v>
      </c>
      <c r="R841" t="s">
        <v>6594</v>
      </c>
      <c r="S841" t="s">
        <v>6595</v>
      </c>
    </row>
    <row r="842" spans="1:19" x14ac:dyDescent="0.35">
      <c r="A842">
        <v>767200</v>
      </c>
      <c r="B842" t="s">
        <v>1395</v>
      </c>
      <c r="C842">
        <v>4</v>
      </c>
      <c r="D842">
        <v>39</v>
      </c>
      <c r="E842" s="68">
        <v>42766</v>
      </c>
      <c r="F842">
        <v>42</v>
      </c>
      <c r="G842">
        <v>50</v>
      </c>
      <c r="H842">
        <v>0</v>
      </c>
      <c r="I842">
        <v>1</v>
      </c>
      <c r="J842" t="s">
        <v>1396</v>
      </c>
      <c r="K842">
        <v>12750359</v>
      </c>
      <c r="N842" s="68">
        <v>72686</v>
      </c>
      <c r="O842" s="68">
        <v>72686</v>
      </c>
      <c r="P842" s="68">
        <v>72686</v>
      </c>
      <c r="Q842" s="68">
        <v>72686</v>
      </c>
      <c r="R842" t="s">
        <v>6598</v>
      </c>
      <c r="S842" t="s">
        <v>3058</v>
      </c>
    </row>
    <row r="843" spans="1:19" x14ac:dyDescent="0.35">
      <c r="A843">
        <v>778959</v>
      </c>
      <c r="B843" t="s">
        <v>731</v>
      </c>
      <c r="C843">
        <v>4</v>
      </c>
      <c r="D843">
        <v>51</v>
      </c>
      <c r="E843" s="68">
        <v>42898</v>
      </c>
      <c r="F843">
        <v>3.1</v>
      </c>
      <c r="G843">
        <v>54</v>
      </c>
      <c r="H843">
        <v>0</v>
      </c>
      <c r="I843">
        <v>1</v>
      </c>
      <c r="J843" t="s">
        <v>467</v>
      </c>
      <c r="K843">
        <v>12805309</v>
      </c>
      <c r="N843" s="68">
        <v>42780</v>
      </c>
      <c r="O843" s="68">
        <v>72686</v>
      </c>
      <c r="P843" s="68">
        <v>72686</v>
      </c>
      <c r="Q843" s="68">
        <v>72686</v>
      </c>
      <c r="R843" t="s">
        <v>6604</v>
      </c>
      <c r="S843" t="s">
        <v>6605</v>
      </c>
    </row>
    <row r="844" spans="1:19" x14ac:dyDescent="0.35">
      <c r="A844">
        <v>210</v>
      </c>
      <c r="B844" t="s">
        <v>1512</v>
      </c>
      <c r="C844">
        <v>3</v>
      </c>
      <c r="D844">
        <v>24</v>
      </c>
      <c r="E844" s="68">
        <v>39197</v>
      </c>
      <c r="F844">
        <v>2</v>
      </c>
      <c r="G844">
        <v>2</v>
      </c>
      <c r="H844">
        <v>0</v>
      </c>
      <c r="I844">
        <v>1</v>
      </c>
      <c r="J844" t="s">
        <v>1513</v>
      </c>
      <c r="K844">
        <v>135</v>
      </c>
      <c r="N844" s="68">
        <v>72686</v>
      </c>
      <c r="O844" s="68">
        <v>72686</v>
      </c>
      <c r="P844" s="68">
        <v>72686</v>
      </c>
      <c r="Q844" s="68">
        <v>72686</v>
      </c>
      <c r="R844" t="s">
        <v>4941</v>
      </c>
      <c r="S844" t="s">
        <v>3058</v>
      </c>
    </row>
    <row r="845" spans="1:19" x14ac:dyDescent="0.35">
      <c r="A845">
        <v>595</v>
      </c>
      <c r="B845" t="s">
        <v>1588</v>
      </c>
      <c r="C845">
        <v>3</v>
      </c>
      <c r="D845">
        <v>21</v>
      </c>
      <c r="E845" s="68">
        <v>39146</v>
      </c>
      <c r="F845">
        <v>0.6</v>
      </c>
      <c r="G845">
        <v>1.5</v>
      </c>
      <c r="H845">
        <v>0</v>
      </c>
      <c r="I845">
        <v>1</v>
      </c>
      <c r="J845" t="s">
        <v>1589</v>
      </c>
      <c r="K845">
        <v>858</v>
      </c>
      <c r="N845" s="68">
        <v>72686</v>
      </c>
      <c r="O845" s="68">
        <v>72686</v>
      </c>
      <c r="P845" s="68">
        <v>72686</v>
      </c>
      <c r="Q845" s="68">
        <v>72686</v>
      </c>
      <c r="R845" t="s">
        <v>4988</v>
      </c>
      <c r="S845" t="s">
        <v>3058</v>
      </c>
    </row>
    <row r="846" spans="1:19" x14ac:dyDescent="0.35">
      <c r="A846">
        <v>1327</v>
      </c>
      <c r="B846" t="s">
        <v>2220</v>
      </c>
      <c r="C846">
        <v>3</v>
      </c>
      <c r="D846">
        <v>21</v>
      </c>
      <c r="E846" s="68">
        <v>41086</v>
      </c>
      <c r="F846">
        <v>12</v>
      </c>
      <c r="G846">
        <v>27</v>
      </c>
      <c r="H846">
        <v>0</v>
      </c>
      <c r="I846">
        <v>1</v>
      </c>
      <c r="J846" t="s">
        <v>1532</v>
      </c>
      <c r="K846">
        <v>620</v>
      </c>
      <c r="N846" s="68">
        <v>72686</v>
      </c>
      <c r="O846" s="68">
        <v>72686</v>
      </c>
      <c r="P846" s="68">
        <v>72686</v>
      </c>
      <c r="Q846" s="68">
        <v>72686</v>
      </c>
      <c r="R846" t="s">
        <v>5043</v>
      </c>
      <c r="S846" t="s">
        <v>6743</v>
      </c>
    </row>
    <row r="847" spans="1:19" x14ac:dyDescent="0.35">
      <c r="A847">
        <v>1397</v>
      </c>
      <c r="B847" t="s">
        <v>1526</v>
      </c>
      <c r="C847">
        <v>3</v>
      </c>
      <c r="D847">
        <v>22</v>
      </c>
      <c r="E847" s="68">
        <v>39146</v>
      </c>
      <c r="F847">
        <v>1</v>
      </c>
      <c r="G847">
        <v>1.5</v>
      </c>
      <c r="H847">
        <v>0</v>
      </c>
      <c r="I847">
        <v>1</v>
      </c>
      <c r="J847" t="s">
        <v>1474</v>
      </c>
      <c r="K847">
        <v>7156</v>
      </c>
      <c r="N847" s="68">
        <v>72686</v>
      </c>
      <c r="O847" s="68">
        <v>72686</v>
      </c>
      <c r="P847" s="68">
        <v>72686</v>
      </c>
      <c r="Q847" s="68">
        <v>72686</v>
      </c>
      <c r="R847" t="s">
        <v>5054</v>
      </c>
      <c r="S847" t="s">
        <v>3058</v>
      </c>
    </row>
    <row r="848" spans="1:19" x14ac:dyDescent="0.35">
      <c r="A848">
        <v>2462</v>
      </c>
      <c r="B848" t="s">
        <v>748</v>
      </c>
      <c r="C848">
        <v>3</v>
      </c>
      <c r="D848">
        <v>59</v>
      </c>
      <c r="E848" s="68">
        <v>40577</v>
      </c>
      <c r="F848">
        <v>2</v>
      </c>
      <c r="G848">
        <v>3.3</v>
      </c>
      <c r="H848">
        <v>0</v>
      </c>
      <c r="I848">
        <v>2</v>
      </c>
      <c r="J848" t="s">
        <v>749</v>
      </c>
      <c r="K848">
        <v>13528</v>
      </c>
      <c r="L848">
        <v>15650</v>
      </c>
      <c r="N848" s="68">
        <v>72686</v>
      </c>
      <c r="O848" s="68">
        <v>72686</v>
      </c>
      <c r="P848" s="68">
        <v>72686</v>
      </c>
      <c r="Q848" s="68">
        <v>72686</v>
      </c>
      <c r="R848" t="s">
        <v>5127</v>
      </c>
      <c r="S848" t="s">
        <v>5128</v>
      </c>
    </row>
    <row r="849" spans="1:19" x14ac:dyDescent="0.35">
      <c r="A849">
        <v>7211</v>
      </c>
      <c r="B849" t="s">
        <v>744</v>
      </c>
      <c r="C849">
        <v>3</v>
      </c>
      <c r="D849">
        <v>56</v>
      </c>
      <c r="E849" s="68">
        <v>42265</v>
      </c>
      <c r="F849">
        <v>24</v>
      </c>
      <c r="G849">
        <v>37</v>
      </c>
      <c r="H849">
        <v>0</v>
      </c>
      <c r="I849">
        <v>1</v>
      </c>
      <c r="J849" t="s">
        <v>375</v>
      </c>
      <c r="K849">
        <v>101596</v>
      </c>
      <c r="N849" s="68">
        <v>72686</v>
      </c>
      <c r="O849" s="68">
        <v>72686</v>
      </c>
      <c r="P849" s="68">
        <v>72686</v>
      </c>
      <c r="Q849" s="68">
        <v>72686</v>
      </c>
      <c r="R849" t="s">
        <v>5403</v>
      </c>
      <c r="S849" t="s">
        <v>3058</v>
      </c>
    </row>
    <row r="850" spans="1:19" x14ac:dyDescent="0.35">
      <c r="A850">
        <v>7438</v>
      </c>
      <c r="B850" t="s">
        <v>2261</v>
      </c>
      <c r="C850">
        <v>3</v>
      </c>
      <c r="D850">
        <v>24</v>
      </c>
      <c r="E850" s="68">
        <v>42803</v>
      </c>
      <c r="F850">
        <v>38</v>
      </c>
      <c r="G850">
        <v>52</v>
      </c>
      <c r="H850">
        <v>0</v>
      </c>
      <c r="I850">
        <v>3</v>
      </c>
      <c r="J850" t="s">
        <v>2262</v>
      </c>
      <c r="K850">
        <v>47878</v>
      </c>
      <c r="L850">
        <v>143820</v>
      </c>
      <c r="M850">
        <v>9800810</v>
      </c>
      <c r="N850" s="68">
        <v>42635</v>
      </c>
      <c r="O850" s="68">
        <v>72686</v>
      </c>
      <c r="P850" s="68">
        <v>72686</v>
      </c>
      <c r="Q850" s="68">
        <v>72686</v>
      </c>
      <c r="R850" t="s">
        <v>5410</v>
      </c>
      <c r="S850" t="s">
        <v>3058</v>
      </c>
    </row>
    <row r="851" spans="1:19" x14ac:dyDescent="0.35">
      <c r="A851">
        <v>8618</v>
      </c>
      <c r="B851" t="s">
        <v>1430</v>
      </c>
      <c r="C851">
        <v>3</v>
      </c>
      <c r="D851">
        <v>23</v>
      </c>
      <c r="E851" s="68">
        <v>40617</v>
      </c>
      <c r="F851">
        <v>1.5</v>
      </c>
      <c r="G851">
        <v>31</v>
      </c>
      <c r="H851">
        <v>0</v>
      </c>
      <c r="I851">
        <v>1</v>
      </c>
      <c r="J851" t="s">
        <v>433</v>
      </c>
      <c r="K851">
        <v>36228</v>
      </c>
      <c r="N851" s="68">
        <v>72686</v>
      </c>
      <c r="O851" s="68">
        <v>72686</v>
      </c>
      <c r="P851" s="68">
        <v>72686</v>
      </c>
      <c r="Q851" s="68">
        <v>72686</v>
      </c>
      <c r="R851" t="s">
        <v>5423</v>
      </c>
      <c r="S851" t="s">
        <v>3058</v>
      </c>
    </row>
    <row r="852" spans="1:19" x14ac:dyDescent="0.35">
      <c r="A852">
        <v>9405</v>
      </c>
      <c r="B852" t="s">
        <v>1381</v>
      </c>
      <c r="C852">
        <v>3</v>
      </c>
      <c r="D852">
        <v>29</v>
      </c>
      <c r="E852" s="68">
        <v>40694</v>
      </c>
      <c r="F852">
        <v>2</v>
      </c>
      <c r="G852">
        <v>34</v>
      </c>
      <c r="H852">
        <v>0</v>
      </c>
      <c r="I852">
        <v>1</v>
      </c>
      <c r="J852" t="s">
        <v>1382</v>
      </c>
      <c r="K852">
        <v>10257</v>
      </c>
      <c r="N852" s="68">
        <v>72686</v>
      </c>
      <c r="O852" s="68">
        <v>72686</v>
      </c>
      <c r="P852" s="68">
        <v>72686</v>
      </c>
      <c r="Q852" s="68">
        <v>72686</v>
      </c>
      <c r="R852" t="s">
        <v>5443</v>
      </c>
      <c r="S852" t="s">
        <v>3058</v>
      </c>
    </row>
    <row r="853" spans="1:19" x14ac:dyDescent="0.35">
      <c r="A853">
        <v>9796</v>
      </c>
      <c r="B853" t="s">
        <v>1479</v>
      </c>
      <c r="C853">
        <v>3</v>
      </c>
      <c r="D853">
        <v>23</v>
      </c>
      <c r="E853" s="68">
        <v>41984</v>
      </c>
      <c r="F853">
        <v>2</v>
      </c>
      <c r="G853">
        <v>34</v>
      </c>
      <c r="H853">
        <v>0</v>
      </c>
      <c r="I853">
        <v>1</v>
      </c>
      <c r="J853" t="s">
        <v>1480</v>
      </c>
      <c r="K853">
        <v>1374683</v>
      </c>
      <c r="N853" s="68">
        <v>72686</v>
      </c>
      <c r="O853" s="68">
        <v>72686</v>
      </c>
      <c r="P853" s="68">
        <v>72686</v>
      </c>
      <c r="Q853" s="68">
        <v>72686</v>
      </c>
      <c r="R853" t="s">
        <v>5451</v>
      </c>
      <c r="S853" t="s">
        <v>5452</v>
      </c>
    </row>
    <row r="854" spans="1:19" x14ac:dyDescent="0.35">
      <c r="A854">
        <v>14498</v>
      </c>
      <c r="B854" t="s">
        <v>1471</v>
      </c>
      <c r="C854">
        <v>3</v>
      </c>
      <c r="D854">
        <v>25</v>
      </c>
      <c r="E854" s="68">
        <v>40120</v>
      </c>
      <c r="F854">
        <v>2</v>
      </c>
      <c r="G854">
        <v>3</v>
      </c>
      <c r="H854">
        <v>0</v>
      </c>
      <c r="I854">
        <v>1</v>
      </c>
      <c r="J854" t="s">
        <v>1472</v>
      </c>
      <c r="K854">
        <v>4873084</v>
      </c>
      <c r="N854" s="68">
        <v>72686</v>
      </c>
      <c r="O854" s="68">
        <v>72686</v>
      </c>
      <c r="P854" s="68">
        <v>72686</v>
      </c>
      <c r="Q854" s="68">
        <v>72686</v>
      </c>
      <c r="R854" t="s">
        <v>5550</v>
      </c>
      <c r="S854" t="s">
        <v>5551</v>
      </c>
    </row>
    <row r="855" spans="1:19" x14ac:dyDescent="0.35">
      <c r="A855">
        <v>14662</v>
      </c>
      <c r="B855" t="s">
        <v>1467</v>
      </c>
      <c r="C855">
        <v>3</v>
      </c>
      <c r="D855">
        <v>36</v>
      </c>
      <c r="E855" s="68">
        <v>40339</v>
      </c>
      <c r="F855">
        <v>1.5</v>
      </c>
      <c r="G855">
        <v>3.2</v>
      </c>
      <c r="H855">
        <v>0</v>
      </c>
      <c r="I855">
        <v>1</v>
      </c>
      <c r="J855" t="s">
        <v>1408</v>
      </c>
      <c r="K855">
        <v>147337</v>
      </c>
      <c r="N855" s="68">
        <v>72686</v>
      </c>
      <c r="O855" s="68">
        <v>72686</v>
      </c>
      <c r="P855" s="68">
        <v>72686</v>
      </c>
      <c r="Q855" s="68">
        <v>72686</v>
      </c>
      <c r="R855" t="s">
        <v>5553</v>
      </c>
      <c r="S855" t="s">
        <v>3058</v>
      </c>
    </row>
    <row r="856" spans="1:19" x14ac:dyDescent="0.35">
      <c r="A856">
        <v>97408</v>
      </c>
      <c r="B856" t="s">
        <v>1552</v>
      </c>
      <c r="C856">
        <v>3</v>
      </c>
      <c r="D856">
        <v>25</v>
      </c>
      <c r="E856" s="68">
        <v>40584</v>
      </c>
      <c r="F856">
        <v>3</v>
      </c>
      <c r="G856">
        <v>3.2</v>
      </c>
      <c r="H856">
        <v>0</v>
      </c>
      <c r="I856">
        <v>1</v>
      </c>
      <c r="J856" t="s">
        <v>14</v>
      </c>
      <c r="K856">
        <v>85036</v>
      </c>
      <c r="N856" s="68">
        <v>72686</v>
      </c>
      <c r="O856" s="68">
        <v>72686</v>
      </c>
      <c r="P856" s="68">
        <v>72686</v>
      </c>
      <c r="Q856" s="68">
        <v>72686</v>
      </c>
      <c r="R856" t="s">
        <v>5640</v>
      </c>
      <c r="S856" t="s">
        <v>3058</v>
      </c>
    </row>
    <row r="857" spans="1:19" x14ac:dyDescent="0.35">
      <c r="A857">
        <v>141504</v>
      </c>
      <c r="B857" t="s">
        <v>743</v>
      </c>
      <c r="C857">
        <v>3</v>
      </c>
      <c r="D857">
        <v>65</v>
      </c>
      <c r="E857" s="68">
        <v>40633</v>
      </c>
      <c r="F857">
        <v>3</v>
      </c>
      <c r="G857">
        <v>3.3</v>
      </c>
      <c r="H857">
        <v>0</v>
      </c>
      <c r="I857">
        <v>1</v>
      </c>
      <c r="J857" t="s">
        <v>374</v>
      </c>
      <c r="K857">
        <v>206778</v>
      </c>
      <c r="N857" s="68">
        <v>72686</v>
      </c>
      <c r="O857" s="68">
        <v>72686</v>
      </c>
      <c r="P857" s="68">
        <v>72686</v>
      </c>
      <c r="Q857" s="68">
        <v>72686</v>
      </c>
      <c r="R857" t="s">
        <v>5660</v>
      </c>
      <c r="S857" t="s">
        <v>5661</v>
      </c>
    </row>
    <row r="858" spans="1:19" x14ac:dyDescent="0.35">
      <c r="A858">
        <v>287142</v>
      </c>
      <c r="B858" t="s">
        <v>1468</v>
      </c>
      <c r="C858">
        <v>3</v>
      </c>
      <c r="D858">
        <v>30</v>
      </c>
      <c r="E858" s="68">
        <v>41467</v>
      </c>
      <c r="F858">
        <v>13</v>
      </c>
      <c r="G858">
        <v>31</v>
      </c>
      <c r="H858">
        <v>0</v>
      </c>
      <c r="I858">
        <v>1</v>
      </c>
      <c r="J858" t="s">
        <v>1469</v>
      </c>
      <c r="K858">
        <v>5647196</v>
      </c>
      <c r="N858" s="68">
        <v>72686</v>
      </c>
      <c r="O858" s="68">
        <v>72686</v>
      </c>
      <c r="P858" s="68">
        <v>72686</v>
      </c>
      <c r="Q858" s="68">
        <v>72686</v>
      </c>
      <c r="R858" t="s">
        <v>5802</v>
      </c>
      <c r="S858" t="s">
        <v>5803</v>
      </c>
    </row>
    <row r="859" spans="1:19" x14ac:dyDescent="0.35">
      <c r="A859">
        <v>320619</v>
      </c>
      <c r="B859" t="s">
        <v>1390</v>
      </c>
      <c r="C859">
        <v>3</v>
      </c>
      <c r="D859">
        <v>22</v>
      </c>
      <c r="E859" s="68">
        <v>40731</v>
      </c>
      <c r="F859">
        <v>3</v>
      </c>
      <c r="G859">
        <v>19</v>
      </c>
      <c r="H859">
        <v>0</v>
      </c>
      <c r="I859">
        <v>1</v>
      </c>
      <c r="J859" t="s">
        <v>1391</v>
      </c>
      <c r="K859">
        <v>5778869</v>
      </c>
      <c r="N859" s="68">
        <v>72686</v>
      </c>
      <c r="O859" s="68">
        <v>72686</v>
      </c>
      <c r="P859" s="68">
        <v>72686</v>
      </c>
      <c r="Q859" s="68">
        <v>72686</v>
      </c>
      <c r="R859" s="72" t="s">
        <v>5861</v>
      </c>
      <c r="S859" t="s">
        <v>5862</v>
      </c>
    </row>
    <row r="860" spans="1:19" x14ac:dyDescent="0.35">
      <c r="A860">
        <v>324985</v>
      </c>
      <c r="B860" t="s">
        <v>1487</v>
      </c>
      <c r="C860">
        <v>3</v>
      </c>
      <c r="D860">
        <v>22</v>
      </c>
      <c r="E860" s="68">
        <v>40765</v>
      </c>
      <c r="F860">
        <v>3</v>
      </c>
      <c r="G860">
        <v>31</v>
      </c>
      <c r="H860">
        <v>0</v>
      </c>
      <c r="I860">
        <v>1</v>
      </c>
      <c r="J860" t="s">
        <v>165</v>
      </c>
      <c r="K860">
        <v>5800277</v>
      </c>
      <c r="N860" s="68">
        <v>72686</v>
      </c>
      <c r="O860" s="68">
        <v>72686</v>
      </c>
      <c r="P860" s="68">
        <v>72686</v>
      </c>
      <c r="Q860" s="68">
        <v>72686</v>
      </c>
      <c r="R860" t="s">
        <v>5867</v>
      </c>
      <c r="S860" t="s">
        <v>3058</v>
      </c>
    </row>
    <row r="861" spans="1:19" x14ac:dyDescent="0.35">
      <c r="A861">
        <v>355824</v>
      </c>
      <c r="B861" t="s">
        <v>1488</v>
      </c>
      <c r="C861">
        <v>3</v>
      </c>
      <c r="D861">
        <v>22</v>
      </c>
      <c r="E861" s="68">
        <v>40920</v>
      </c>
      <c r="F861">
        <v>2</v>
      </c>
      <c r="G861">
        <v>24</v>
      </c>
      <c r="H861">
        <v>0</v>
      </c>
      <c r="I861">
        <v>1</v>
      </c>
      <c r="J861" t="s">
        <v>1489</v>
      </c>
      <c r="K861">
        <v>6025927</v>
      </c>
      <c r="N861" s="68">
        <v>72686</v>
      </c>
      <c r="O861" s="68">
        <v>72686</v>
      </c>
      <c r="P861" s="68">
        <v>72686</v>
      </c>
      <c r="Q861" s="68">
        <v>72686</v>
      </c>
      <c r="R861" t="s">
        <v>5964</v>
      </c>
      <c r="S861" t="s">
        <v>3058</v>
      </c>
    </row>
    <row r="862" spans="1:19" x14ac:dyDescent="0.35">
      <c r="A862">
        <v>360582</v>
      </c>
      <c r="B862" t="s">
        <v>1436</v>
      </c>
      <c r="C862">
        <v>3</v>
      </c>
      <c r="D862">
        <v>22</v>
      </c>
      <c r="E862" s="68">
        <v>42187</v>
      </c>
      <c r="F862">
        <v>2</v>
      </c>
      <c r="G862">
        <v>57</v>
      </c>
      <c r="H862">
        <v>0</v>
      </c>
      <c r="I862">
        <v>1</v>
      </c>
      <c r="J862" t="s">
        <v>289</v>
      </c>
      <c r="K862">
        <v>66077</v>
      </c>
      <c r="N862" s="68">
        <v>42168</v>
      </c>
      <c r="O862" s="68">
        <v>72686</v>
      </c>
      <c r="P862" s="68">
        <v>72686</v>
      </c>
      <c r="Q862" s="68">
        <v>72686</v>
      </c>
      <c r="R862" t="s">
        <v>5979</v>
      </c>
      <c r="S862" t="s">
        <v>3058</v>
      </c>
    </row>
    <row r="863" spans="1:19" x14ac:dyDescent="0.35">
      <c r="A863">
        <v>372848</v>
      </c>
      <c r="B863" t="s">
        <v>1530</v>
      </c>
      <c r="C863">
        <v>3</v>
      </c>
      <c r="D863">
        <v>22</v>
      </c>
      <c r="E863" s="68">
        <v>41036</v>
      </c>
      <c r="F863">
        <v>3</v>
      </c>
      <c r="G863">
        <v>31</v>
      </c>
      <c r="H863">
        <v>0</v>
      </c>
      <c r="I863">
        <v>1</v>
      </c>
      <c r="J863" t="s">
        <v>1531</v>
      </c>
      <c r="K863">
        <v>4817791</v>
      </c>
      <c r="N863" s="68">
        <v>72686</v>
      </c>
      <c r="O863" s="68">
        <v>72686</v>
      </c>
      <c r="P863" s="68">
        <v>72686</v>
      </c>
      <c r="Q863" s="68">
        <v>72686</v>
      </c>
      <c r="R863" t="s">
        <v>6020</v>
      </c>
      <c r="S863" t="s">
        <v>3058</v>
      </c>
    </row>
    <row r="864" spans="1:19" x14ac:dyDescent="0.35">
      <c r="A864">
        <v>372924</v>
      </c>
      <c r="B864" t="s">
        <v>1432</v>
      </c>
      <c r="C864">
        <v>3</v>
      </c>
      <c r="D864">
        <v>23</v>
      </c>
      <c r="E864" s="68">
        <v>41051</v>
      </c>
      <c r="F864">
        <v>11</v>
      </c>
      <c r="G864">
        <v>31</v>
      </c>
      <c r="H864">
        <v>0</v>
      </c>
      <c r="I864">
        <v>1</v>
      </c>
      <c r="J864" t="s">
        <v>1433</v>
      </c>
      <c r="K864">
        <v>6211125</v>
      </c>
      <c r="N864" s="68">
        <v>72686</v>
      </c>
      <c r="O864" s="68">
        <v>72686</v>
      </c>
      <c r="P864" s="68">
        <v>72686</v>
      </c>
      <c r="Q864" s="68">
        <v>72686</v>
      </c>
      <c r="R864" t="s">
        <v>6028</v>
      </c>
      <c r="S864" t="s">
        <v>3058</v>
      </c>
    </row>
    <row r="865" spans="1:19" x14ac:dyDescent="0.35">
      <c r="A865">
        <v>372990</v>
      </c>
      <c r="B865" t="s">
        <v>1492</v>
      </c>
      <c r="C865">
        <v>3</v>
      </c>
      <c r="D865">
        <v>21</v>
      </c>
      <c r="E865" s="68">
        <v>41376</v>
      </c>
      <c r="F865">
        <v>3</v>
      </c>
      <c r="G865">
        <v>19</v>
      </c>
      <c r="H865">
        <v>0</v>
      </c>
      <c r="I865">
        <v>1</v>
      </c>
      <c r="J865" t="s">
        <v>1493</v>
      </c>
      <c r="K865">
        <v>6214607</v>
      </c>
      <c r="N865" s="68">
        <v>72686</v>
      </c>
      <c r="O865" s="68">
        <v>72686</v>
      </c>
      <c r="P865" s="68">
        <v>72686</v>
      </c>
      <c r="Q865" s="68">
        <v>72686</v>
      </c>
      <c r="R865" t="s">
        <v>6032</v>
      </c>
      <c r="S865" t="s">
        <v>3058</v>
      </c>
    </row>
    <row r="866" spans="1:19" x14ac:dyDescent="0.35">
      <c r="A866">
        <v>391053</v>
      </c>
      <c r="B866" t="s">
        <v>1533</v>
      </c>
      <c r="C866">
        <v>3</v>
      </c>
      <c r="D866">
        <v>21</v>
      </c>
      <c r="E866" s="68">
        <v>41148</v>
      </c>
      <c r="F866">
        <v>3.1</v>
      </c>
      <c r="G866">
        <v>31</v>
      </c>
      <c r="H866">
        <v>0</v>
      </c>
      <c r="I866">
        <v>1</v>
      </c>
      <c r="J866" t="s">
        <v>1441</v>
      </c>
      <c r="K866">
        <v>6249171</v>
      </c>
      <c r="N866" s="68">
        <v>72686</v>
      </c>
      <c r="O866" s="68">
        <v>72686</v>
      </c>
      <c r="P866" s="68">
        <v>72686</v>
      </c>
      <c r="Q866" s="68">
        <v>72686</v>
      </c>
      <c r="R866" t="s">
        <v>6072</v>
      </c>
      <c r="S866" t="s">
        <v>3058</v>
      </c>
    </row>
    <row r="867" spans="1:19" x14ac:dyDescent="0.35">
      <c r="A867">
        <v>394718</v>
      </c>
      <c r="B867" t="s">
        <v>739</v>
      </c>
      <c r="C867">
        <v>3</v>
      </c>
      <c r="D867">
        <v>44</v>
      </c>
      <c r="E867" s="68">
        <v>42255</v>
      </c>
      <c r="F867">
        <v>2</v>
      </c>
      <c r="G867">
        <v>31</v>
      </c>
      <c r="H867">
        <v>0</v>
      </c>
      <c r="I867">
        <v>1</v>
      </c>
      <c r="J867" t="s">
        <v>468</v>
      </c>
      <c r="K867">
        <v>6484240</v>
      </c>
      <c r="N867" s="68">
        <v>72686</v>
      </c>
      <c r="O867" s="68">
        <v>72686</v>
      </c>
      <c r="P867" s="68">
        <v>72686</v>
      </c>
      <c r="Q867" s="68">
        <v>72686</v>
      </c>
      <c r="R867" t="s">
        <v>6080</v>
      </c>
      <c r="S867" t="s">
        <v>3058</v>
      </c>
    </row>
    <row r="868" spans="1:19" x14ac:dyDescent="0.35">
      <c r="A868">
        <v>398358</v>
      </c>
      <c r="B868" t="s">
        <v>1450</v>
      </c>
      <c r="C868">
        <v>3</v>
      </c>
      <c r="D868">
        <v>29</v>
      </c>
      <c r="E868" s="68">
        <v>42800</v>
      </c>
      <c r="F868">
        <v>3</v>
      </c>
      <c r="G868">
        <v>45</v>
      </c>
      <c r="H868">
        <v>0</v>
      </c>
      <c r="I868">
        <v>1</v>
      </c>
      <c r="J868" t="s">
        <v>338</v>
      </c>
      <c r="K868">
        <v>2846</v>
      </c>
      <c r="N868" s="68">
        <v>72686</v>
      </c>
      <c r="O868" s="68">
        <v>72686</v>
      </c>
      <c r="P868" s="68">
        <v>72686</v>
      </c>
      <c r="Q868" s="68">
        <v>72686</v>
      </c>
      <c r="R868" t="s">
        <v>6099</v>
      </c>
      <c r="S868" t="s">
        <v>3058</v>
      </c>
    </row>
    <row r="869" spans="1:19" x14ac:dyDescent="0.35">
      <c r="A869">
        <v>399938</v>
      </c>
      <c r="B869" t="s">
        <v>1494</v>
      </c>
      <c r="C869">
        <v>3</v>
      </c>
      <c r="D869">
        <v>21</v>
      </c>
      <c r="E869" s="68">
        <v>41205</v>
      </c>
      <c r="F869">
        <v>3.1</v>
      </c>
      <c r="G869">
        <v>17</v>
      </c>
      <c r="H869">
        <v>0</v>
      </c>
      <c r="I869">
        <v>1</v>
      </c>
      <c r="J869" t="s">
        <v>76</v>
      </c>
      <c r="K869">
        <v>182999</v>
      </c>
      <c r="N869" s="68">
        <v>72686</v>
      </c>
      <c r="O869" s="68">
        <v>72686</v>
      </c>
      <c r="P869" s="68">
        <v>72686</v>
      </c>
      <c r="Q869" s="68">
        <v>72686</v>
      </c>
      <c r="R869" t="s">
        <v>6102</v>
      </c>
      <c r="S869" t="s">
        <v>6103</v>
      </c>
    </row>
    <row r="870" spans="1:19" x14ac:dyDescent="0.35">
      <c r="A870">
        <v>421764</v>
      </c>
      <c r="B870" t="s">
        <v>1437</v>
      </c>
      <c r="C870">
        <v>3</v>
      </c>
      <c r="D870">
        <v>22</v>
      </c>
      <c r="E870" s="68">
        <v>41767</v>
      </c>
      <c r="F870">
        <v>13</v>
      </c>
      <c r="G870">
        <v>31</v>
      </c>
      <c r="H870">
        <v>0</v>
      </c>
      <c r="I870">
        <v>1</v>
      </c>
      <c r="J870" t="s">
        <v>1438</v>
      </c>
      <c r="K870">
        <v>6950306</v>
      </c>
      <c r="N870" s="68">
        <v>72686</v>
      </c>
      <c r="O870" s="68">
        <v>72686</v>
      </c>
      <c r="P870" s="68">
        <v>72686</v>
      </c>
      <c r="Q870" s="68">
        <v>72686</v>
      </c>
      <c r="R870" t="s">
        <v>6152</v>
      </c>
      <c r="S870" t="s">
        <v>3058</v>
      </c>
    </row>
    <row r="871" spans="1:19" x14ac:dyDescent="0.35">
      <c r="A871">
        <v>452926</v>
      </c>
      <c r="B871" t="s">
        <v>1521</v>
      </c>
      <c r="C871">
        <v>3</v>
      </c>
      <c r="D871">
        <v>23</v>
      </c>
      <c r="E871" s="68">
        <v>41950</v>
      </c>
      <c r="F871">
        <v>7</v>
      </c>
      <c r="G871">
        <v>35</v>
      </c>
      <c r="H871">
        <v>0</v>
      </c>
      <c r="I871">
        <v>1</v>
      </c>
      <c r="J871" t="s">
        <v>1522</v>
      </c>
      <c r="K871">
        <v>2501750</v>
      </c>
      <c r="N871" s="68">
        <v>72686</v>
      </c>
      <c r="O871" s="68">
        <v>72686</v>
      </c>
      <c r="P871" s="68">
        <v>72686</v>
      </c>
      <c r="Q871" s="68">
        <v>72686</v>
      </c>
      <c r="R871" t="s">
        <v>6202</v>
      </c>
      <c r="S871" t="s">
        <v>3058</v>
      </c>
    </row>
    <row r="872" spans="1:19" x14ac:dyDescent="0.35">
      <c r="A872">
        <v>487422</v>
      </c>
      <c r="B872" t="s">
        <v>1481</v>
      </c>
      <c r="C872">
        <v>3</v>
      </c>
      <c r="D872">
        <v>23</v>
      </c>
      <c r="E872" s="68">
        <v>42436</v>
      </c>
      <c r="F872">
        <v>2</v>
      </c>
      <c r="G872">
        <v>38</v>
      </c>
      <c r="H872">
        <v>0</v>
      </c>
      <c r="I872">
        <v>1</v>
      </c>
      <c r="J872" t="s">
        <v>1482</v>
      </c>
      <c r="K872">
        <v>5299102</v>
      </c>
      <c r="N872" s="68">
        <v>72686</v>
      </c>
      <c r="O872" s="68">
        <v>72686</v>
      </c>
      <c r="P872" s="68">
        <v>72686</v>
      </c>
      <c r="Q872" s="68">
        <v>72686</v>
      </c>
      <c r="R872" t="s">
        <v>6291</v>
      </c>
      <c r="S872" t="s">
        <v>6292</v>
      </c>
    </row>
    <row r="873" spans="1:19" x14ac:dyDescent="0.35">
      <c r="A873">
        <v>505582</v>
      </c>
      <c r="B873" t="s">
        <v>1424</v>
      </c>
      <c r="C873">
        <v>3</v>
      </c>
      <c r="D873">
        <v>28</v>
      </c>
      <c r="E873" s="68">
        <v>41771</v>
      </c>
      <c r="F873">
        <v>29</v>
      </c>
      <c r="G873">
        <v>31</v>
      </c>
      <c r="H873">
        <v>0</v>
      </c>
      <c r="I873">
        <v>1</v>
      </c>
      <c r="J873" t="s">
        <v>16</v>
      </c>
      <c r="K873">
        <v>343</v>
      </c>
      <c r="N873" s="68">
        <v>72686</v>
      </c>
      <c r="O873" s="68">
        <v>72686</v>
      </c>
      <c r="P873" s="68">
        <v>72686</v>
      </c>
      <c r="Q873" s="68">
        <v>72686</v>
      </c>
      <c r="R873" t="s">
        <v>6318</v>
      </c>
      <c r="S873" t="s">
        <v>6319</v>
      </c>
    </row>
    <row r="874" spans="1:19" x14ac:dyDescent="0.35">
      <c r="A874">
        <v>508808</v>
      </c>
      <c r="B874" t="s">
        <v>1483</v>
      </c>
      <c r="C874">
        <v>3</v>
      </c>
      <c r="D874">
        <v>23</v>
      </c>
      <c r="E874" s="68">
        <v>41805</v>
      </c>
      <c r="F874">
        <v>13</v>
      </c>
      <c r="G874">
        <v>31</v>
      </c>
      <c r="H874">
        <v>0</v>
      </c>
      <c r="I874">
        <v>1</v>
      </c>
      <c r="J874" t="s">
        <v>1484</v>
      </c>
      <c r="K874">
        <v>10824042</v>
      </c>
      <c r="N874" s="68">
        <v>72686</v>
      </c>
      <c r="O874" s="68">
        <v>72686</v>
      </c>
      <c r="P874" s="68">
        <v>72686</v>
      </c>
      <c r="Q874" s="68">
        <v>72686</v>
      </c>
      <c r="R874" t="s">
        <v>6324</v>
      </c>
      <c r="S874" t="s">
        <v>6325</v>
      </c>
    </row>
    <row r="875" spans="1:19" x14ac:dyDescent="0.35">
      <c r="A875">
        <v>530934</v>
      </c>
      <c r="B875" t="s">
        <v>746</v>
      </c>
      <c r="C875">
        <v>3</v>
      </c>
      <c r="D875">
        <v>42</v>
      </c>
      <c r="E875" s="68">
        <v>42061</v>
      </c>
      <c r="F875">
        <v>3</v>
      </c>
      <c r="G875">
        <v>34</v>
      </c>
      <c r="H875">
        <v>0</v>
      </c>
      <c r="I875">
        <v>1</v>
      </c>
      <c r="J875" t="s">
        <v>469</v>
      </c>
      <c r="K875">
        <v>10946728</v>
      </c>
      <c r="N875" s="68">
        <v>72686</v>
      </c>
      <c r="O875" s="68">
        <v>72686</v>
      </c>
      <c r="P875" s="68">
        <v>72686</v>
      </c>
      <c r="Q875" s="68">
        <v>72686</v>
      </c>
      <c r="R875" t="s">
        <v>6345</v>
      </c>
      <c r="S875" t="s">
        <v>3058</v>
      </c>
    </row>
    <row r="876" spans="1:19" x14ac:dyDescent="0.35">
      <c r="A876">
        <v>591958</v>
      </c>
      <c r="B876" t="s">
        <v>1477</v>
      </c>
      <c r="C876">
        <v>3</v>
      </c>
      <c r="D876">
        <v>23</v>
      </c>
      <c r="E876" s="68">
        <v>42813</v>
      </c>
      <c r="F876">
        <v>24</v>
      </c>
      <c r="G876">
        <v>45</v>
      </c>
      <c r="H876">
        <v>0</v>
      </c>
      <c r="I876">
        <v>1</v>
      </c>
      <c r="J876" t="s">
        <v>1478</v>
      </c>
      <c r="K876">
        <v>10260948</v>
      </c>
      <c r="N876" s="68">
        <v>72686</v>
      </c>
      <c r="O876" s="68">
        <v>72686</v>
      </c>
      <c r="P876" s="68">
        <v>72686</v>
      </c>
      <c r="Q876" s="68">
        <v>72686</v>
      </c>
      <c r="R876" t="s">
        <v>6412</v>
      </c>
      <c r="S876" t="s">
        <v>3058</v>
      </c>
    </row>
    <row r="877" spans="1:19" x14ac:dyDescent="0.35">
      <c r="A877">
        <v>615228</v>
      </c>
      <c r="B877" t="s">
        <v>736</v>
      </c>
      <c r="C877">
        <v>3</v>
      </c>
      <c r="D877">
        <v>101</v>
      </c>
      <c r="E877" s="68">
        <v>42235</v>
      </c>
      <c r="F877">
        <v>15</v>
      </c>
      <c r="G877">
        <v>41</v>
      </c>
      <c r="H877">
        <v>0</v>
      </c>
      <c r="I877">
        <v>1</v>
      </c>
      <c r="J877" t="s">
        <v>2246</v>
      </c>
      <c r="K877">
        <v>11672018</v>
      </c>
      <c r="N877" s="68">
        <v>72686</v>
      </c>
      <c r="O877" s="68">
        <v>72686</v>
      </c>
      <c r="P877" s="68">
        <v>72686</v>
      </c>
      <c r="Q877" s="68">
        <v>72686</v>
      </c>
      <c r="R877" t="s">
        <v>6434</v>
      </c>
      <c r="S877" t="s">
        <v>3058</v>
      </c>
    </row>
    <row r="878" spans="1:19" x14ac:dyDescent="0.35">
      <c r="A878">
        <v>650200</v>
      </c>
      <c r="B878" t="s">
        <v>1422</v>
      </c>
      <c r="C878">
        <v>3</v>
      </c>
      <c r="D878">
        <v>28</v>
      </c>
      <c r="E878" s="68">
        <v>42249</v>
      </c>
      <c r="F878">
        <v>38</v>
      </c>
      <c r="G878">
        <v>43</v>
      </c>
      <c r="H878">
        <v>0</v>
      </c>
      <c r="I878">
        <v>1</v>
      </c>
      <c r="J878" t="s">
        <v>1423</v>
      </c>
      <c r="K878">
        <v>47341</v>
      </c>
      <c r="N878" s="68">
        <v>72686</v>
      </c>
      <c r="O878" s="68">
        <v>72686</v>
      </c>
      <c r="P878" s="68">
        <v>72686</v>
      </c>
      <c r="Q878" s="68">
        <v>72686</v>
      </c>
      <c r="R878" t="s">
        <v>6471</v>
      </c>
      <c r="S878" t="s">
        <v>3058</v>
      </c>
    </row>
    <row r="879" spans="1:19" x14ac:dyDescent="0.35">
      <c r="A879">
        <v>666460</v>
      </c>
      <c r="B879" t="s">
        <v>737</v>
      </c>
      <c r="C879">
        <v>3</v>
      </c>
      <c r="D879">
        <v>87</v>
      </c>
      <c r="E879" s="68">
        <v>42466</v>
      </c>
      <c r="F879">
        <v>3</v>
      </c>
      <c r="G879">
        <v>44</v>
      </c>
      <c r="H879">
        <v>0</v>
      </c>
      <c r="I879">
        <v>1</v>
      </c>
      <c r="J879" t="s">
        <v>373</v>
      </c>
      <c r="K879">
        <v>11997386</v>
      </c>
      <c r="N879" s="68">
        <v>72686</v>
      </c>
      <c r="O879" s="68">
        <v>72686</v>
      </c>
      <c r="P879" s="68">
        <v>72686</v>
      </c>
      <c r="Q879" s="68">
        <v>72686</v>
      </c>
      <c r="R879" t="s">
        <v>6488</v>
      </c>
      <c r="S879" t="s">
        <v>3058</v>
      </c>
    </row>
    <row r="880" spans="1:19" x14ac:dyDescent="0.35">
      <c r="A880">
        <v>745378</v>
      </c>
      <c r="B880" t="s">
        <v>763</v>
      </c>
      <c r="C880">
        <v>3</v>
      </c>
      <c r="D880">
        <v>47</v>
      </c>
      <c r="E880" s="68">
        <v>42674</v>
      </c>
      <c r="F880">
        <v>37</v>
      </c>
      <c r="G880">
        <v>52</v>
      </c>
      <c r="H880">
        <v>0</v>
      </c>
      <c r="I880">
        <v>1</v>
      </c>
      <c r="J880" t="s">
        <v>471</v>
      </c>
      <c r="K880">
        <v>12622374</v>
      </c>
      <c r="N880" s="68">
        <v>42673</v>
      </c>
      <c r="O880" s="68">
        <v>72686</v>
      </c>
      <c r="P880" s="68">
        <v>72686</v>
      </c>
      <c r="Q880" s="68">
        <v>72686</v>
      </c>
      <c r="R880" t="s">
        <v>6585</v>
      </c>
      <c r="S880" t="s">
        <v>3058</v>
      </c>
    </row>
    <row r="881" spans="1:19" x14ac:dyDescent="0.35">
      <c r="A881">
        <v>884459</v>
      </c>
      <c r="B881" t="s">
        <v>1500</v>
      </c>
      <c r="C881">
        <v>3</v>
      </c>
      <c r="D881">
        <v>35</v>
      </c>
      <c r="E881" s="68">
        <v>43059</v>
      </c>
      <c r="F881">
        <v>31</v>
      </c>
      <c r="G881">
        <v>52</v>
      </c>
      <c r="H881">
        <v>0</v>
      </c>
      <c r="I881">
        <v>1</v>
      </c>
      <c r="J881" t="s">
        <v>1501</v>
      </c>
      <c r="K881">
        <v>13491448</v>
      </c>
      <c r="N881" s="68">
        <v>43058</v>
      </c>
      <c r="O881" s="68">
        <v>72686</v>
      </c>
      <c r="P881" s="68">
        <v>72686</v>
      </c>
      <c r="Q881" s="68">
        <v>72686</v>
      </c>
      <c r="R881" t="s">
        <v>6644</v>
      </c>
      <c r="S881" t="s">
        <v>3058</v>
      </c>
    </row>
    <row r="882" spans="1:19" x14ac:dyDescent="0.35">
      <c r="A882">
        <v>345</v>
      </c>
      <c r="B882" t="s">
        <v>1541</v>
      </c>
      <c r="C882">
        <v>2</v>
      </c>
      <c r="D882">
        <v>28</v>
      </c>
      <c r="E882" s="68">
        <v>39567</v>
      </c>
      <c r="F882">
        <v>0.6</v>
      </c>
      <c r="G882">
        <v>2</v>
      </c>
      <c r="H882">
        <v>0</v>
      </c>
      <c r="I882">
        <v>1</v>
      </c>
      <c r="J882" t="s">
        <v>1542</v>
      </c>
      <c r="K882">
        <v>201</v>
      </c>
      <c r="N882" s="68">
        <v>72686</v>
      </c>
      <c r="O882" s="68">
        <v>72686</v>
      </c>
      <c r="P882" s="68">
        <v>72686</v>
      </c>
      <c r="Q882" s="68">
        <v>72686</v>
      </c>
      <c r="R882" t="s">
        <v>4959</v>
      </c>
      <c r="S882" t="s">
        <v>4960</v>
      </c>
    </row>
    <row r="883" spans="1:19" x14ac:dyDescent="0.35">
      <c r="A883">
        <v>423</v>
      </c>
      <c r="B883" t="s">
        <v>1509</v>
      </c>
      <c r="C883">
        <v>2</v>
      </c>
      <c r="D883">
        <v>26</v>
      </c>
      <c r="E883" s="68">
        <v>39146</v>
      </c>
      <c r="F883">
        <v>0.8</v>
      </c>
      <c r="G883">
        <v>2</v>
      </c>
      <c r="H883">
        <v>0</v>
      </c>
      <c r="I883">
        <v>1</v>
      </c>
      <c r="J883" t="s">
        <v>162</v>
      </c>
      <c r="K883">
        <v>176</v>
      </c>
      <c r="N883" s="68">
        <v>72686</v>
      </c>
      <c r="O883" s="68">
        <v>72686</v>
      </c>
      <c r="P883" s="68">
        <v>72686</v>
      </c>
      <c r="Q883" s="68">
        <v>72686</v>
      </c>
      <c r="R883" t="s">
        <v>4969</v>
      </c>
      <c r="S883" t="s">
        <v>4970</v>
      </c>
    </row>
    <row r="884" spans="1:19" x14ac:dyDescent="0.35">
      <c r="A884">
        <v>1489</v>
      </c>
      <c r="B884" t="s">
        <v>767</v>
      </c>
      <c r="C884">
        <v>2</v>
      </c>
      <c r="D884">
        <v>42</v>
      </c>
      <c r="E884" s="68">
        <v>40094</v>
      </c>
      <c r="F884">
        <v>0.8</v>
      </c>
      <c r="G884">
        <v>2</v>
      </c>
      <c r="H884">
        <v>0</v>
      </c>
      <c r="I884">
        <v>1</v>
      </c>
      <c r="J884" t="s">
        <v>475</v>
      </c>
      <c r="K884">
        <v>4405</v>
      </c>
      <c r="N884" s="68">
        <v>72686</v>
      </c>
      <c r="O884" s="68">
        <v>72686</v>
      </c>
      <c r="P884" s="68">
        <v>72686</v>
      </c>
      <c r="Q884" s="68">
        <v>72686</v>
      </c>
      <c r="R884" t="s">
        <v>5057</v>
      </c>
      <c r="S884" t="s">
        <v>3058</v>
      </c>
    </row>
    <row r="885" spans="1:19" x14ac:dyDescent="0.35">
      <c r="A885">
        <v>1792</v>
      </c>
      <c r="B885" t="s">
        <v>1593</v>
      </c>
      <c r="C885">
        <v>2</v>
      </c>
      <c r="D885">
        <v>21</v>
      </c>
      <c r="E885" s="68">
        <v>40166</v>
      </c>
      <c r="F885">
        <v>1.5</v>
      </c>
      <c r="G885">
        <v>3</v>
      </c>
      <c r="H885">
        <v>0</v>
      </c>
      <c r="I885">
        <v>1</v>
      </c>
      <c r="J885" t="s">
        <v>1594</v>
      </c>
      <c r="K885">
        <v>359</v>
      </c>
      <c r="N885" s="68">
        <v>72686</v>
      </c>
      <c r="O885" s="68">
        <v>72686</v>
      </c>
      <c r="P885" s="68">
        <v>72686</v>
      </c>
      <c r="Q885" s="68">
        <v>72686</v>
      </c>
      <c r="R885" t="s">
        <v>5066</v>
      </c>
      <c r="S885" t="s">
        <v>3058</v>
      </c>
    </row>
    <row r="886" spans="1:19" x14ac:dyDescent="0.35">
      <c r="A886">
        <v>2129</v>
      </c>
      <c r="B886" t="s">
        <v>1591</v>
      </c>
      <c r="C886">
        <v>2</v>
      </c>
      <c r="D886">
        <v>21</v>
      </c>
      <c r="E886" s="68">
        <v>39146</v>
      </c>
      <c r="F886">
        <v>1.5</v>
      </c>
      <c r="G886">
        <v>1.5</v>
      </c>
      <c r="H886">
        <v>0</v>
      </c>
      <c r="I886">
        <v>1</v>
      </c>
      <c r="J886" t="s">
        <v>1592</v>
      </c>
      <c r="K886">
        <v>9940</v>
      </c>
      <c r="N886" s="68">
        <v>72686</v>
      </c>
      <c r="O886" s="68">
        <v>72686</v>
      </c>
      <c r="P886" s="68">
        <v>72686</v>
      </c>
      <c r="Q886" s="68">
        <v>72686</v>
      </c>
      <c r="R886" t="s">
        <v>5094</v>
      </c>
      <c r="S886" t="s">
        <v>3058</v>
      </c>
    </row>
    <row r="887" spans="1:19" x14ac:dyDescent="0.35">
      <c r="A887">
        <v>2131</v>
      </c>
      <c r="B887" t="s">
        <v>1602</v>
      </c>
      <c r="C887">
        <v>2</v>
      </c>
      <c r="D887">
        <v>40</v>
      </c>
      <c r="E887" s="68">
        <v>39509</v>
      </c>
      <c r="F887">
        <v>1.5</v>
      </c>
      <c r="G887">
        <v>2</v>
      </c>
      <c r="H887">
        <v>0</v>
      </c>
      <c r="I887">
        <v>1</v>
      </c>
      <c r="J887" t="s">
        <v>1603</v>
      </c>
      <c r="K887">
        <v>9957</v>
      </c>
      <c r="N887" s="68">
        <v>72686</v>
      </c>
      <c r="O887" s="68">
        <v>72686</v>
      </c>
      <c r="P887" s="68">
        <v>72686</v>
      </c>
      <c r="Q887" s="68">
        <v>72686</v>
      </c>
      <c r="R887" t="s">
        <v>5095</v>
      </c>
      <c r="S887" t="s">
        <v>3058</v>
      </c>
    </row>
    <row r="888" spans="1:19" x14ac:dyDescent="0.35">
      <c r="A888">
        <v>3298</v>
      </c>
      <c r="B888" t="s">
        <v>1586</v>
      </c>
      <c r="C888">
        <v>2</v>
      </c>
      <c r="D888">
        <v>21</v>
      </c>
      <c r="E888" s="68">
        <v>39390</v>
      </c>
      <c r="F888">
        <v>1</v>
      </c>
      <c r="G888">
        <v>3</v>
      </c>
      <c r="H888">
        <v>0</v>
      </c>
      <c r="I888">
        <v>1</v>
      </c>
      <c r="J888" t="s">
        <v>1587</v>
      </c>
      <c r="K888">
        <v>26090</v>
      </c>
      <c r="N888" s="68">
        <v>72686</v>
      </c>
      <c r="O888" s="68">
        <v>72686</v>
      </c>
      <c r="P888" s="68">
        <v>72686</v>
      </c>
      <c r="Q888" s="68">
        <v>72686</v>
      </c>
      <c r="R888" t="s">
        <v>5180</v>
      </c>
      <c r="S888" t="s">
        <v>3058</v>
      </c>
    </row>
    <row r="889" spans="1:19" x14ac:dyDescent="0.35">
      <c r="A889">
        <v>3428</v>
      </c>
      <c r="B889" t="s">
        <v>1470</v>
      </c>
      <c r="C889">
        <v>2</v>
      </c>
      <c r="D889">
        <v>26</v>
      </c>
      <c r="E889" s="68">
        <v>40247</v>
      </c>
      <c r="F889">
        <v>3</v>
      </c>
      <c r="G889">
        <v>9</v>
      </c>
      <c r="H889">
        <v>0</v>
      </c>
      <c r="I889">
        <v>1</v>
      </c>
      <c r="J889" t="s">
        <v>951</v>
      </c>
      <c r="K889">
        <v>8706</v>
      </c>
      <c r="N889" s="68">
        <v>72686</v>
      </c>
      <c r="O889" s="68">
        <v>72686</v>
      </c>
      <c r="P889" s="68">
        <v>72686</v>
      </c>
      <c r="Q889" s="68">
        <v>72686</v>
      </c>
      <c r="R889" t="s">
        <v>5187</v>
      </c>
      <c r="S889" t="s">
        <v>3058</v>
      </c>
    </row>
    <row r="890" spans="1:19" x14ac:dyDescent="0.35">
      <c r="A890">
        <v>4839</v>
      </c>
      <c r="B890" t="s">
        <v>2228</v>
      </c>
      <c r="C890">
        <v>2</v>
      </c>
      <c r="D890">
        <v>21</v>
      </c>
      <c r="E890" s="68">
        <v>39199</v>
      </c>
      <c r="F890">
        <v>2</v>
      </c>
      <c r="G890">
        <v>2</v>
      </c>
      <c r="H890">
        <v>0</v>
      </c>
      <c r="I890">
        <v>1</v>
      </c>
      <c r="J890" t="s">
        <v>2229</v>
      </c>
      <c r="K890">
        <v>15165</v>
      </c>
      <c r="N890" s="68">
        <v>72686</v>
      </c>
      <c r="O890" s="68">
        <v>72686</v>
      </c>
      <c r="P890" s="68">
        <v>72686</v>
      </c>
      <c r="Q890" s="68">
        <v>72686</v>
      </c>
      <c r="R890" t="s">
        <v>5293</v>
      </c>
      <c r="S890" t="s">
        <v>3058</v>
      </c>
    </row>
    <row r="891" spans="1:19" x14ac:dyDescent="0.35">
      <c r="A891">
        <v>4936</v>
      </c>
      <c r="B891" t="s">
        <v>1577</v>
      </c>
      <c r="C891">
        <v>2</v>
      </c>
      <c r="D891">
        <v>22</v>
      </c>
      <c r="E891" s="68">
        <v>39628</v>
      </c>
      <c r="F891">
        <v>1.5</v>
      </c>
      <c r="G891">
        <v>2</v>
      </c>
      <c r="H891">
        <v>0</v>
      </c>
      <c r="I891">
        <v>1</v>
      </c>
      <c r="J891" t="s">
        <v>1578</v>
      </c>
      <c r="K891">
        <v>143323</v>
      </c>
      <c r="N891" s="68">
        <v>72686</v>
      </c>
      <c r="O891" s="68">
        <v>72686</v>
      </c>
      <c r="P891" s="68">
        <v>72686</v>
      </c>
      <c r="Q891" s="68">
        <v>72686</v>
      </c>
      <c r="R891" t="s">
        <v>5303</v>
      </c>
      <c r="S891" t="s">
        <v>3058</v>
      </c>
    </row>
    <row r="892" spans="1:19" x14ac:dyDescent="0.35">
      <c r="A892">
        <v>4976</v>
      </c>
      <c r="B892" t="s">
        <v>2260</v>
      </c>
      <c r="C892">
        <v>2</v>
      </c>
      <c r="D892">
        <v>23</v>
      </c>
      <c r="E892" s="68">
        <v>39369</v>
      </c>
      <c r="F892">
        <v>2</v>
      </c>
      <c r="G892">
        <v>51</v>
      </c>
      <c r="H892">
        <v>0</v>
      </c>
      <c r="I892">
        <v>1</v>
      </c>
      <c r="J892" t="s">
        <v>1461</v>
      </c>
      <c r="K892">
        <v>143820</v>
      </c>
      <c r="N892" s="68">
        <v>72686</v>
      </c>
      <c r="O892" s="68">
        <v>72686</v>
      </c>
      <c r="P892" s="68">
        <v>72686</v>
      </c>
      <c r="Q892" s="68">
        <v>72686</v>
      </c>
      <c r="R892" t="s">
        <v>5310</v>
      </c>
      <c r="S892" t="s">
        <v>3058</v>
      </c>
    </row>
    <row r="893" spans="1:19" x14ac:dyDescent="0.35">
      <c r="A893">
        <v>6738</v>
      </c>
      <c r="B893" t="s">
        <v>1460</v>
      </c>
      <c r="C893">
        <v>2</v>
      </c>
      <c r="D893">
        <v>21</v>
      </c>
      <c r="E893" s="68">
        <v>40633</v>
      </c>
      <c r="F893">
        <v>2</v>
      </c>
      <c r="G893">
        <v>31</v>
      </c>
      <c r="H893">
        <v>0</v>
      </c>
      <c r="I893">
        <v>1</v>
      </c>
      <c r="J893" t="s">
        <v>1461</v>
      </c>
      <c r="K893">
        <v>143820</v>
      </c>
      <c r="N893" s="68">
        <v>72686</v>
      </c>
      <c r="O893" s="68">
        <v>72686</v>
      </c>
      <c r="P893" s="68">
        <v>72686</v>
      </c>
      <c r="Q893" s="68">
        <v>72686</v>
      </c>
      <c r="R893" t="s">
        <v>5391</v>
      </c>
      <c r="S893" t="s">
        <v>5392</v>
      </c>
    </row>
    <row r="894" spans="1:19" x14ac:dyDescent="0.35">
      <c r="A894">
        <v>7261</v>
      </c>
      <c r="B894" t="s">
        <v>1523</v>
      </c>
      <c r="C894">
        <v>2</v>
      </c>
      <c r="D894">
        <v>23</v>
      </c>
      <c r="E894" s="68">
        <v>40813</v>
      </c>
      <c r="F894">
        <v>3</v>
      </c>
      <c r="G894">
        <v>3.1</v>
      </c>
      <c r="H894">
        <v>0</v>
      </c>
      <c r="I894">
        <v>1</v>
      </c>
      <c r="J894" t="s">
        <v>1524</v>
      </c>
      <c r="K894">
        <v>853381</v>
      </c>
      <c r="N894" s="68">
        <v>72686</v>
      </c>
      <c r="O894" s="68">
        <v>72686</v>
      </c>
      <c r="P894" s="68">
        <v>72686</v>
      </c>
      <c r="Q894" s="68">
        <v>72686</v>
      </c>
      <c r="R894" t="s">
        <v>5404</v>
      </c>
      <c r="S894" t="s">
        <v>3058</v>
      </c>
    </row>
    <row r="895" spans="1:19" x14ac:dyDescent="0.35">
      <c r="A895">
        <v>8832</v>
      </c>
      <c r="B895" t="s">
        <v>1627</v>
      </c>
      <c r="C895">
        <v>2</v>
      </c>
      <c r="D895">
        <v>25</v>
      </c>
      <c r="E895" s="68">
        <v>40563</v>
      </c>
      <c r="F895">
        <v>1.5</v>
      </c>
      <c r="G895">
        <v>2</v>
      </c>
      <c r="H895">
        <v>0</v>
      </c>
      <c r="I895">
        <v>1</v>
      </c>
      <c r="J895" t="s">
        <v>2246</v>
      </c>
      <c r="K895">
        <v>1243140</v>
      </c>
      <c r="N895" s="68">
        <v>72686</v>
      </c>
      <c r="O895" s="68">
        <v>72686</v>
      </c>
      <c r="P895" s="68">
        <v>72686</v>
      </c>
      <c r="Q895" s="68">
        <v>72686</v>
      </c>
      <c r="R895" t="s">
        <v>5429</v>
      </c>
      <c r="S895" t="s">
        <v>5430</v>
      </c>
    </row>
    <row r="896" spans="1:19" x14ac:dyDescent="0.35">
      <c r="A896">
        <v>15093</v>
      </c>
      <c r="B896" t="s">
        <v>742</v>
      </c>
      <c r="C896">
        <v>2</v>
      </c>
      <c r="D896">
        <v>65</v>
      </c>
      <c r="E896" s="68">
        <v>41304</v>
      </c>
      <c r="F896">
        <v>10</v>
      </c>
      <c r="G896">
        <v>24</v>
      </c>
      <c r="H896">
        <v>0</v>
      </c>
      <c r="I896">
        <v>1</v>
      </c>
      <c r="J896" t="s">
        <v>76</v>
      </c>
      <c r="K896">
        <v>182999</v>
      </c>
      <c r="N896" s="68">
        <v>72686</v>
      </c>
      <c r="O896" s="68">
        <v>72686</v>
      </c>
      <c r="P896" s="68">
        <v>72686</v>
      </c>
      <c r="Q896" s="68">
        <v>72686</v>
      </c>
      <c r="R896" t="s">
        <v>5562</v>
      </c>
      <c r="S896" t="s">
        <v>5563</v>
      </c>
    </row>
    <row r="897" spans="1:19" x14ac:dyDescent="0.35">
      <c r="A897">
        <v>55093</v>
      </c>
      <c r="B897" t="s">
        <v>1597</v>
      </c>
      <c r="C897">
        <v>2</v>
      </c>
      <c r="D897">
        <v>0</v>
      </c>
      <c r="E897" s="68">
        <v>40570</v>
      </c>
      <c r="F897">
        <v>3</v>
      </c>
      <c r="G897">
        <v>31</v>
      </c>
      <c r="H897">
        <v>0</v>
      </c>
      <c r="I897">
        <v>1</v>
      </c>
      <c r="J897" t="s">
        <v>1598</v>
      </c>
      <c r="K897">
        <v>4046898</v>
      </c>
      <c r="N897" s="68">
        <v>72686</v>
      </c>
      <c r="O897" s="68">
        <v>72686</v>
      </c>
      <c r="P897" s="68">
        <v>72686</v>
      </c>
      <c r="Q897" s="68">
        <v>72686</v>
      </c>
      <c r="R897" t="s">
        <v>5589</v>
      </c>
      <c r="S897" t="s">
        <v>3058</v>
      </c>
    </row>
    <row r="898" spans="1:19" x14ac:dyDescent="0.35">
      <c r="A898">
        <v>87440</v>
      </c>
      <c r="B898" t="s">
        <v>1559</v>
      </c>
      <c r="C898">
        <v>2</v>
      </c>
      <c r="D898">
        <v>24</v>
      </c>
      <c r="E898" s="68">
        <v>40580</v>
      </c>
      <c r="F898">
        <v>3</v>
      </c>
      <c r="G898">
        <v>3.1</v>
      </c>
      <c r="H898">
        <v>0</v>
      </c>
      <c r="I898">
        <v>2</v>
      </c>
      <c r="J898" t="s">
        <v>1560</v>
      </c>
      <c r="K898">
        <v>5196056</v>
      </c>
      <c r="L898">
        <v>5379273</v>
      </c>
      <c r="N898" s="68">
        <v>72686</v>
      </c>
      <c r="O898" s="68">
        <v>72686</v>
      </c>
      <c r="P898" s="68">
        <v>72686</v>
      </c>
      <c r="Q898" s="68">
        <v>72686</v>
      </c>
      <c r="R898" t="s">
        <v>5636</v>
      </c>
      <c r="S898" t="s">
        <v>3058</v>
      </c>
    </row>
    <row r="899" spans="1:19" x14ac:dyDescent="0.35">
      <c r="A899">
        <v>157773</v>
      </c>
      <c r="B899" t="s">
        <v>1551</v>
      </c>
      <c r="C899">
        <v>2</v>
      </c>
      <c r="D899">
        <v>26</v>
      </c>
      <c r="E899" s="68">
        <v>40592</v>
      </c>
      <c r="F899">
        <v>3</v>
      </c>
      <c r="G899">
        <v>3.1</v>
      </c>
      <c r="H899">
        <v>0</v>
      </c>
      <c r="I899">
        <v>1</v>
      </c>
      <c r="J899" t="s">
        <v>885</v>
      </c>
      <c r="K899">
        <v>4660347</v>
      </c>
      <c r="N899" s="68">
        <v>72686</v>
      </c>
      <c r="O899" s="68">
        <v>72686</v>
      </c>
      <c r="P899" s="68">
        <v>72686</v>
      </c>
      <c r="Q899" s="68">
        <v>72686</v>
      </c>
      <c r="R899" t="s">
        <v>5672</v>
      </c>
      <c r="S899" t="s">
        <v>5314</v>
      </c>
    </row>
    <row r="900" spans="1:19" x14ac:dyDescent="0.35">
      <c r="A900">
        <v>211326</v>
      </c>
      <c r="B900" t="s">
        <v>1576</v>
      </c>
      <c r="C900">
        <v>2</v>
      </c>
      <c r="D900">
        <v>22</v>
      </c>
      <c r="E900" s="68">
        <v>40780</v>
      </c>
      <c r="F900">
        <v>5</v>
      </c>
      <c r="G900">
        <v>19</v>
      </c>
      <c r="H900">
        <v>0</v>
      </c>
      <c r="I900">
        <v>1</v>
      </c>
      <c r="J900" t="s">
        <v>2246</v>
      </c>
      <c r="K900">
        <v>5420212</v>
      </c>
      <c r="N900" s="68">
        <v>72686</v>
      </c>
      <c r="O900" s="68">
        <v>72686</v>
      </c>
      <c r="P900" s="68">
        <v>72686</v>
      </c>
      <c r="Q900" s="68">
        <v>72686</v>
      </c>
      <c r="R900" t="s">
        <v>5710</v>
      </c>
      <c r="S900" t="s">
        <v>6778</v>
      </c>
    </row>
    <row r="901" spans="1:19" x14ac:dyDescent="0.35">
      <c r="A901">
        <v>223389</v>
      </c>
      <c r="B901" t="s">
        <v>1457</v>
      </c>
      <c r="C901">
        <v>2</v>
      </c>
      <c r="D901">
        <v>24</v>
      </c>
      <c r="E901" s="68">
        <v>40723</v>
      </c>
      <c r="F901">
        <v>3.1</v>
      </c>
      <c r="G901">
        <v>15</v>
      </c>
      <c r="H901">
        <v>0</v>
      </c>
      <c r="I901">
        <v>1</v>
      </c>
      <c r="J901" t="s">
        <v>16</v>
      </c>
      <c r="K901">
        <v>343</v>
      </c>
      <c r="N901" s="68">
        <v>72686</v>
      </c>
      <c r="O901" s="68">
        <v>72686</v>
      </c>
      <c r="P901" s="68">
        <v>72686</v>
      </c>
      <c r="Q901" s="68">
        <v>72686</v>
      </c>
      <c r="R901" t="s">
        <v>5729</v>
      </c>
      <c r="S901" t="s">
        <v>5730</v>
      </c>
    </row>
    <row r="902" spans="1:19" x14ac:dyDescent="0.35">
      <c r="A902">
        <v>244917</v>
      </c>
      <c r="B902" t="s">
        <v>2217</v>
      </c>
      <c r="C902">
        <v>2</v>
      </c>
      <c r="D902">
        <v>25</v>
      </c>
      <c r="E902" s="68">
        <v>40563</v>
      </c>
      <c r="F902">
        <v>2</v>
      </c>
      <c r="G902">
        <v>3.1</v>
      </c>
      <c r="H902">
        <v>0</v>
      </c>
      <c r="I902">
        <v>1</v>
      </c>
      <c r="J902" t="s">
        <v>2218</v>
      </c>
      <c r="K902">
        <v>5519994</v>
      </c>
      <c r="N902" s="68">
        <v>72686</v>
      </c>
      <c r="O902" s="68">
        <v>72686</v>
      </c>
      <c r="P902" s="68">
        <v>72686</v>
      </c>
      <c r="Q902" s="68">
        <v>72686</v>
      </c>
      <c r="R902" t="s">
        <v>5746</v>
      </c>
      <c r="S902" t="s">
        <v>3058</v>
      </c>
    </row>
    <row r="903" spans="1:19" x14ac:dyDescent="0.35">
      <c r="A903">
        <v>281336</v>
      </c>
      <c r="B903" t="s">
        <v>1693</v>
      </c>
      <c r="C903">
        <v>2</v>
      </c>
      <c r="D903">
        <v>21</v>
      </c>
      <c r="E903" s="68">
        <v>40784</v>
      </c>
      <c r="F903">
        <v>3</v>
      </c>
      <c r="G903">
        <v>20</v>
      </c>
      <c r="H903">
        <v>0</v>
      </c>
      <c r="I903">
        <v>3</v>
      </c>
      <c r="J903" t="s">
        <v>1694</v>
      </c>
      <c r="K903">
        <v>5614554</v>
      </c>
      <c r="L903">
        <v>5630962</v>
      </c>
      <c r="M903">
        <v>5777409</v>
      </c>
      <c r="N903" s="68">
        <v>72686</v>
      </c>
      <c r="O903" s="68">
        <v>72686</v>
      </c>
      <c r="P903" s="68">
        <v>72686</v>
      </c>
      <c r="Q903" s="68">
        <v>72686</v>
      </c>
      <c r="R903" t="s">
        <v>5792</v>
      </c>
      <c r="S903" t="s">
        <v>5793</v>
      </c>
    </row>
    <row r="904" spans="1:19" x14ac:dyDescent="0.35">
      <c r="A904">
        <v>281348</v>
      </c>
      <c r="B904" t="s">
        <v>1584</v>
      </c>
      <c r="C904">
        <v>2</v>
      </c>
      <c r="D904">
        <v>22</v>
      </c>
      <c r="E904" s="68">
        <v>40592</v>
      </c>
      <c r="F904">
        <v>2</v>
      </c>
      <c r="G904">
        <v>31</v>
      </c>
      <c r="H904">
        <v>0</v>
      </c>
      <c r="I904">
        <v>1</v>
      </c>
      <c r="J904" t="s">
        <v>1585</v>
      </c>
      <c r="K904">
        <v>194</v>
      </c>
      <c r="N904" s="68">
        <v>72686</v>
      </c>
      <c r="O904" s="68">
        <v>72686</v>
      </c>
      <c r="P904" s="68">
        <v>72686</v>
      </c>
      <c r="Q904" s="68">
        <v>72686</v>
      </c>
      <c r="R904" t="s">
        <v>5794</v>
      </c>
      <c r="S904" t="s">
        <v>3058</v>
      </c>
    </row>
    <row r="905" spans="1:19" x14ac:dyDescent="0.35">
      <c r="A905">
        <v>316903</v>
      </c>
      <c r="B905" t="s">
        <v>1555</v>
      </c>
      <c r="C905">
        <v>2</v>
      </c>
      <c r="D905">
        <v>25</v>
      </c>
      <c r="E905" s="68">
        <v>40709</v>
      </c>
      <c r="F905">
        <v>3</v>
      </c>
      <c r="G905">
        <v>3.1</v>
      </c>
      <c r="H905">
        <v>0</v>
      </c>
      <c r="I905">
        <v>1</v>
      </c>
      <c r="J905" t="s">
        <v>1556</v>
      </c>
      <c r="K905">
        <v>5760381</v>
      </c>
      <c r="N905" s="68">
        <v>72686</v>
      </c>
      <c r="O905" s="68">
        <v>72686</v>
      </c>
      <c r="P905" s="68">
        <v>72686</v>
      </c>
      <c r="Q905" s="68">
        <v>72686</v>
      </c>
      <c r="R905" t="s">
        <v>5844</v>
      </c>
      <c r="S905" t="s">
        <v>5845</v>
      </c>
    </row>
    <row r="906" spans="1:19" x14ac:dyDescent="0.35">
      <c r="A906">
        <v>325596</v>
      </c>
      <c r="B906" t="s">
        <v>2123</v>
      </c>
      <c r="C906">
        <v>2</v>
      </c>
      <c r="D906">
        <v>21</v>
      </c>
      <c r="E906" s="68">
        <v>40830</v>
      </c>
      <c r="F906">
        <v>3</v>
      </c>
      <c r="G906">
        <v>31</v>
      </c>
      <c r="H906">
        <v>0</v>
      </c>
      <c r="I906">
        <v>1</v>
      </c>
      <c r="J906" t="s">
        <v>1986</v>
      </c>
      <c r="K906">
        <v>5806268</v>
      </c>
      <c r="N906" s="68">
        <v>72686</v>
      </c>
      <c r="O906" s="68">
        <v>72686</v>
      </c>
      <c r="P906" s="68">
        <v>72686</v>
      </c>
      <c r="Q906" s="68">
        <v>72686</v>
      </c>
      <c r="R906" t="s">
        <v>5874</v>
      </c>
      <c r="S906" t="s">
        <v>5873</v>
      </c>
    </row>
    <row r="907" spans="1:19" x14ac:dyDescent="0.35">
      <c r="A907">
        <v>335336</v>
      </c>
      <c r="B907" t="s">
        <v>1570</v>
      </c>
      <c r="C907">
        <v>2</v>
      </c>
      <c r="D907">
        <v>23</v>
      </c>
      <c r="E907" s="68">
        <v>40843</v>
      </c>
      <c r="F907">
        <v>3</v>
      </c>
      <c r="G907">
        <v>31</v>
      </c>
      <c r="H907">
        <v>0</v>
      </c>
      <c r="I907">
        <v>1</v>
      </c>
      <c r="J907" t="s">
        <v>2246</v>
      </c>
      <c r="K907">
        <v>5508982</v>
      </c>
      <c r="N907" s="68">
        <v>72686</v>
      </c>
      <c r="O907" s="68">
        <v>72686</v>
      </c>
      <c r="P907" s="68">
        <v>72686</v>
      </c>
      <c r="Q907" s="68">
        <v>72686</v>
      </c>
      <c r="R907" t="s">
        <v>5906</v>
      </c>
      <c r="S907" t="s">
        <v>3058</v>
      </c>
    </row>
    <row r="908" spans="1:19" x14ac:dyDescent="0.35">
      <c r="A908">
        <v>336735</v>
      </c>
      <c r="B908" t="s">
        <v>1580</v>
      </c>
      <c r="C908">
        <v>2</v>
      </c>
      <c r="D908">
        <v>22</v>
      </c>
      <c r="E908" s="68">
        <v>40885</v>
      </c>
      <c r="F908">
        <v>6</v>
      </c>
      <c r="G908">
        <v>19</v>
      </c>
      <c r="H908">
        <v>0</v>
      </c>
      <c r="I908">
        <v>1</v>
      </c>
      <c r="J908" t="s">
        <v>1581</v>
      </c>
      <c r="K908">
        <v>5724175</v>
      </c>
      <c r="N908" s="68">
        <v>72686</v>
      </c>
      <c r="O908" s="68">
        <v>72686</v>
      </c>
      <c r="P908" s="68">
        <v>72686</v>
      </c>
      <c r="Q908" s="68">
        <v>72686</v>
      </c>
      <c r="R908" t="s">
        <v>5909</v>
      </c>
      <c r="S908" t="s">
        <v>3058</v>
      </c>
    </row>
    <row r="909" spans="1:19" x14ac:dyDescent="0.35">
      <c r="A909">
        <v>337048</v>
      </c>
      <c r="B909" t="s">
        <v>1563</v>
      </c>
      <c r="C909">
        <v>2</v>
      </c>
      <c r="D909">
        <v>24</v>
      </c>
      <c r="E909" s="68">
        <v>42504</v>
      </c>
      <c r="F909">
        <v>2</v>
      </c>
      <c r="G909">
        <v>50</v>
      </c>
      <c r="H909">
        <v>0</v>
      </c>
      <c r="I909">
        <v>1</v>
      </c>
      <c r="J909" t="s">
        <v>1564</v>
      </c>
      <c r="K909">
        <v>5870480</v>
      </c>
      <c r="N909" s="68">
        <v>72686</v>
      </c>
      <c r="O909" s="68">
        <v>72686</v>
      </c>
      <c r="P909" s="68">
        <v>72686</v>
      </c>
      <c r="Q909" s="68">
        <v>72686</v>
      </c>
      <c r="R909" t="s">
        <v>5915</v>
      </c>
      <c r="S909" t="s">
        <v>3058</v>
      </c>
    </row>
    <row r="910" spans="1:19" x14ac:dyDescent="0.35">
      <c r="A910">
        <v>344844</v>
      </c>
      <c r="B910" t="s">
        <v>2221</v>
      </c>
      <c r="C910">
        <v>2</v>
      </c>
      <c r="D910">
        <v>21</v>
      </c>
      <c r="E910" s="68">
        <v>42357</v>
      </c>
      <c r="F910">
        <v>10</v>
      </c>
      <c r="G910">
        <v>10</v>
      </c>
      <c r="H910">
        <v>0</v>
      </c>
      <c r="I910">
        <v>1</v>
      </c>
      <c r="J910" t="s">
        <v>1097</v>
      </c>
      <c r="K910">
        <v>5489124</v>
      </c>
      <c r="N910" s="68">
        <v>72686</v>
      </c>
      <c r="O910" s="68">
        <v>72686</v>
      </c>
      <c r="P910" s="68">
        <v>72686</v>
      </c>
      <c r="Q910" s="68">
        <v>72686</v>
      </c>
      <c r="R910" t="s">
        <v>5930</v>
      </c>
      <c r="S910" t="s">
        <v>3058</v>
      </c>
    </row>
    <row r="911" spans="1:19" x14ac:dyDescent="0.35">
      <c r="A911">
        <v>353304</v>
      </c>
      <c r="B911" t="s">
        <v>1415</v>
      </c>
      <c r="C911">
        <v>2</v>
      </c>
      <c r="D911">
        <v>21</v>
      </c>
      <c r="E911" s="68">
        <v>40933</v>
      </c>
      <c r="F911">
        <v>3</v>
      </c>
      <c r="G911">
        <v>31</v>
      </c>
      <c r="H911">
        <v>0</v>
      </c>
      <c r="I911">
        <v>1</v>
      </c>
      <c r="J911" t="s">
        <v>1416</v>
      </c>
      <c r="K911">
        <v>5999585</v>
      </c>
      <c r="N911" s="68">
        <v>72686</v>
      </c>
      <c r="O911" s="68">
        <v>72686</v>
      </c>
      <c r="P911" s="68">
        <v>72686</v>
      </c>
      <c r="Q911" s="68">
        <v>72686</v>
      </c>
      <c r="R911" t="s">
        <v>5956</v>
      </c>
      <c r="S911" t="s">
        <v>3058</v>
      </c>
    </row>
    <row r="912" spans="1:19" x14ac:dyDescent="0.35">
      <c r="A912">
        <v>372910</v>
      </c>
      <c r="B912" t="s">
        <v>755</v>
      </c>
      <c r="C912">
        <v>2</v>
      </c>
      <c r="D912">
        <v>89</v>
      </c>
      <c r="E912" s="68">
        <v>41836</v>
      </c>
      <c r="F912">
        <v>13</v>
      </c>
      <c r="G912">
        <v>33</v>
      </c>
      <c r="H912">
        <v>0</v>
      </c>
      <c r="I912">
        <v>1</v>
      </c>
      <c r="J912" t="s">
        <v>383</v>
      </c>
      <c r="K912">
        <v>6208811</v>
      </c>
      <c r="N912" s="68">
        <v>72686</v>
      </c>
      <c r="O912" s="68">
        <v>72686</v>
      </c>
      <c r="P912" s="68">
        <v>72686</v>
      </c>
      <c r="Q912" s="68">
        <v>72686</v>
      </c>
      <c r="R912" t="s">
        <v>6027</v>
      </c>
      <c r="S912" t="s">
        <v>3058</v>
      </c>
    </row>
    <row r="913" spans="1:19" x14ac:dyDescent="0.35">
      <c r="A913">
        <v>405369</v>
      </c>
      <c r="B913" t="s">
        <v>1519</v>
      </c>
      <c r="C913">
        <v>2</v>
      </c>
      <c r="D913">
        <v>23</v>
      </c>
      <c r="E913" s="68">
        <v>41224</v>
      </c>
      <c r="F913">
        <v>13</v>
      </c>
      <c r="G913">
        <v>31</v>
      </c>
      <c r="H913">
        <v>0</v>
      </c>
      <c r="I913">
        <v>1</v>
      </c>
      <c r="J913" t="s">
        <v>1520</v>
      </c>
      <c r="K913">
        <v>6240114</v>
      </c>
      <c r="N913" s="68">
        <v>72686</v>
      </c>
      <c r="O913" s="68">
        <v>72686</v>
      </c>
      <c r="P913" s="68">
        <v>72686</v>
      </c>
      <c r="Q913" s="68">
        <v>72686</v>
      </c>
      <c r="R913" t="s">
        <v>6111</v>
      </c>
      <c r="S913" t="s">
        <v>3058</v>
      </c>
    </row>
    <row r="914" spans="1:19" x14ac:dyDescent="0.35">
      <c r="A914">
        <v>423110</v>
      </c>
      <c r="B914" t="s">
        <v>1561</v>
      </c>
      <c r="C914">
        <v>2</v>
      </c>
      <c r="D914">
        <v>24</v>
      </c>
      <c r="E914" s="68">
        <v>41331</v>
      </c>
      <c r="F914">
        <v>3.1</v>
      </c>
      <c r="G914">
        <v>24</v>
      </c>
      <c r="H914">
        <v>0</v>
      </c>
      <c r="I914">
        <v>1</v>
      </c>
      <c r="J914" t="s">
        <v>1562</v>
      </c>
      <c r="K914">
        <v>3026617</v>
      </c>
      <c r="N914" s="68">
        <v>72686</v>
      </c>
      <c r="O914" s="68">
        <v>72686</v>
      </c>
      <c r="P914" s="68">
        <v>72686</v>
      </c>
      <c r="Q914" s="68">
        <v>72686</v>
      </c>
      <c r="R914" t="s">
        <v>6156</v>
      </c>
      <c r="S914" t="s">
        <v>3058</v>
      </c>
    </row>
    <row r="915" spans="1:19" x14ac:dyDescent="0.35">
      <c r="A915">
        <v>423184</v>
      </c>
      <c r="B915" t="s">
        <v>1505</v>
      </c>
      <c r="C915">
        <v>2</v>
      </c>
      <c r="D915">
        <v>27</v>
      </c>
      <c r="E915" s="68">
        <v>41344</v>
      </c>
      <c r="F915">
        <v>3</v>
      </c>
      <c r="G915">
        <v>31</v>
      </c>
      <c r="H915">
        <v>0</v>
      </c>
      <c r="I915">
        <v>1</v>
      </c>
      <c r="J915" t="s">
        <v>1506</v>
      </c>
      <c r="K915">
        <v>66510</v>
      </c>
      <c r="N915" s="68">
        <v>72686</v>
      </c>
      <c r="O915" s="68">
        <v>72686</v>
      </c>
      <c r="P915" s="68">
        <v>72686</v>
      </c>
      <c r="Q915" s="68">
        <v>72686</v>
      </c>
      <c r="R915" t="s">
        <v>6157</v>
      </c>
      <c r="S915" t="s">
        <v>6799</v>
      </c>
    </row>
    <row r="916" spans="1:19" x14ac:dyDescent="0.35">
      <c r="A916">
        <v>459121</v>
      </c>
      <c r="B916" t="s">
        <v>1619</v>
      </c>
      <c r="C916">
        <v>2</v>
      </c>
      <c r="D916">
        <v>28</v>
      </c>
      <c r="E916" s="68">
        <v>42907</v>
      </c>
      <c r="F916">
        <v>1.5</v>
      </c>
      <c r="G916">
        <v>38</v>
      </c>
      <c r="H916">
        <v>0</v>
      </c>
      <c r="I916">
        <v>1</v>
      </c>
      <c r="J916" t="s">
        <v>1620</v>
      </c>
      <c r="K916">
        <v>10202057</v>
      </c>
      <c r="N916" s="68">
        <v>72686</v>
      </c>
      <c r="O916" s="68">
        <v>72686</v>
      </c>
      <c r="P916" s="68">
        <v>72686</v>
      </c>
      <c r="Q916" s="68">
        <v>72686</v>
      </c>
      <c r="R916" t="s">
        <v>6213</v>
      </c>
      <c r="S916" t="s">
        <v>6214</v>
      </c>
    </row>
    <row r="917" spans="1:19" x14ac:dyDescent="0.35">
      <c r="A917">
        <v>460320</v>
      </c>
      <c r="B917" t="s">
        <v>1453</v>
      </c>
      <c r="C917">
        <v>2</v>
      </c>
      <c r="D917">
        <v>28</v>
      </c>
      <c r="E917" s="68">
        <v>41916</v>
      </c>
      <c r="F917">
        <v>17</v>
      </c>
      <c r="G917">
        <v>36</v>
      </c>
      <c r="H917">
        <v>0</v>
      </c>
      <c r="I917">
        <v>1</v>
      </c>
      <c r="J917" t="s">
        <v>1454</v>
      </c>
      <c r="K917">
        <v>10220047</v>
      </c>
      <c r="N917" s="68">
        <v>72686</v>
      </c>
      <c r="O917" s="68">
        <v>72686</v>
      </c>
      <c r="P917" s="68">
        <v>72686</v>
      </c>
      <c r="Q917" s="68">
        <v>72686</v>
      </c>
      <c r="R917" t="s">
        <v>6220</v>
      </c>
      <c r="S917" t="s">
        <v>3058</v>
      </c>
    </row>
    <row r="918" spans="1:19" x14ac:dyDescent="0.35">
      <c r="A918">
        <v>488822</v>
      </c>
      <c r="B918" t="s">
        <v>2124</v>
      </c>
      <c r="C918">
        <v>2</v>
      </c>
      <c r="D918">
        <v>25</v>
      </c>
      <c r="E918" s="68">
        <v>43118</v>
      </c>
      <c r="F918">
        <v>3</v>
      </c>
      <c r="G918">
        <v>52</v>
      </c>
      <c r="H918">
        <v>0</v>
      </c>
      <c r="I918">
        <v>1</v>
      </c>
      <c r="J918" t="s">
        <v>76</v>
      </c>
      <c r="K918">
        <v>182999</v>
      </c>
      <c r="N918" s="68">
        <v>43118</v>
      </c>
      <c r="O918" s="68">
        <v>72686</v>
      </c>
      <c r="P918" s="68">
        <v>72686</v>
      </c>
      <c r="Q918" s="68">
        <v>72686</v>
      </c>
      <c r="R918" t="s">
        <v>6299</v>
      </c>
      <c r="S918" t="s">
        <v>6300</v>
      </c>
    </row>
    <row r="919" spans="1:19" x14ac:dyDescent="0.35">
      <c r="A919">
        <v>674047</v>
      </c>
      <c r="B919" t="s">
        <v>1421</v>
      </c>
      <c r="C919">
        <v>2</v>
      </c>
      <c r="D919">
        <v>32</v>
      </c>
      <c r="E919" s="68">
        <v>43118</v>
      </c>
      <c r="F919">
        <v>31</v>
      </c>
      <c r="G919">
        <v>52</v>
      </c>
      <c r="H919">
        <v>0</v>
      </c>
      <c r="I919">
        <v>1</v>
      </c>
      <c r="J919" t="s">
        <v>76</v>
      </c>
      <c r="K919">
        <v>182999</v>
      </c>
      <c r="N919" s="68">
        <v>43118</v>
      </c>
      <c r="O919" s="68">
        <v>72686</v>
      </c>
      <c r="P919" s="68">
        <v>72686</v>
      </c>
      <c r="Q919" s="68">
        <v>72686</v>
      </c>
      <c r="R919" t="s">
        <v>6499</v>
      </c>
      <c r="S919" t="s">
        <v>3058</v>
      </c>
    </row>
    <row r="920" spans="1:19" x14ac:dyDescent="0.35">
      <c r="A920">
        <v>694437</v>
      </c>
      <c r="B920" t="s">
        <v>1525</v>
      </c>
      <c r="C920">
        <v>2</v>
      </c>
      <c r="D920">
        <v>23</v>
      </c>
      <c r="E920" s="68">
        <v>42458</v>
      </c>
      <c r="F920">
        <v>38.5</v>
      </c>
      <c r="G920">
        <v>47</v>
      </c>
      <c r="H920">
        <v>0</v>
      </c>
      <c r="I920">
        <v>1</v>
      </c>
      <c r="J920" t="s">
        <v>1244</v>
      </c>
      <c r="K920">
        <v>6583070</v>
      </c>
      <c r="N920" s="68">
        <v>72686</v>
      </c>
      <c r="O920" s="68">
        <v>72686</v>
      </c>
      <c r="P920" s="68">
        <v>72686</v>
      </c>
      <c r="Q920" s="68">
        <v>72686</v>
      </c>
      <c r="R920" t="s">
        <v>6533</v>
      </c>
      <c r="S920" t="s">
        <v>3058</v>
      </c>
    </row>
    <row r="921" spans="1:19" x14ac:dyDescent="0.35">
      <c r="A921">
        <v>710356</v>
      </c>
      <c r="B921" t="s">
        <v>747</v>
      </c>
      <c r="C921">
        <v>2</v>
      </c>
      <c r="D921">
        <v>84</v>
      </c>
      <c r="E921" s="68">
        <v>42541</v>
      </c>
      <c r="F921">
        <v>10</v>
      </c>
      <c r="G921">
        <v>45</v>
      </c>
      <c r="H921">
        <v>0</v>
      </c>
      <c r="I921">
        <v>1</v>
      </c>
      <c r="J921" t="s">
        <v>377</v>
      </c>
      <c r="K921">
        <v>12366591</v>
      </c>
      <c r="N921" s="68">
        <v>72686</v>
      </c>
      <c r="O921" s="68">
        <v>72686</v>
      </c>
      <c r="P921" s="68">
        <v>72686</v>
      </c>
      <c r="Q921" s="68">
        <v>72686</v>
      </c>
      <c r="R921" t="s">
        <v>6557</v>
      </c>
      <c r="S921" t="s">
        <v>6558</v>
      </c>
    </row>
    <row r="922" spans="1:19" x14ac:dyDescent="0.35">
      <c r="A922">
        <v>756749</v>
      </c>
      <c r="B922" t="s">
        <v>1540</v>
      </c>
      <c r="C922">
        <v>2</v>
      </c>
      <c r="D922">
        <v>29</v>
      </c>
      <c r="E922" s="68">
        <v>42711</v>
      </c>
      <c r="F922">
        <v>45</v>
      </c>
      <c r="G922">
        <v>45</v>
      </c>
      <c r="H922">
        <v>0</v>
      </c>
      <c r="I922">
        <v>1</v>
      </c>
      <c r="J922" t="s">
        <v>76</v>
      </c>
      <c r="K922">
        <v>182999</v>
      </c>
      <c r="N922" s="68">
        <v>72686</v>
      </c>
      <c r="O922" s="68">
        <v>72686</v>
      </c>
      <c r="P922" s="68">
        <v>72686</v>
      </c>
      <c r="Q922" s="68">
        <v>72686</v>
      </c>
      <c r="R922" t="s">
        <v>6590</v>
      </c>
      <c r="S922" t="s">
        <v>6591</v>
      </c>
    </row>
    <row r="923" spans="1:19" x14ac:dyDescent="0.35">
      <c r="A923">
        <v>923201</v>
      </c>
      <c r="B923" t="s">
        <v>1537</v>
      </c>
      <c r="C923">
        <v>2</v>
      </c>
      <c r="D923">
        <v>37</v>
      </c>
      <c r="E923" s="68">
        <v>43146</v>
      </c>
      <c r="F923">
        <v>31</v>
      </c>
      <c r="G923">
        <v>52</v>
      </c>
      <c r="H923">
        <v>0</v>
      </c>
      <c r="I923">
        <v>1</v>
      </c>
      <c r="J923" t="s">
        <v>76</v>
      </c>
      <c r="K923">
        <v>182999</v>
      </c>
      <c r="N923" s="68">
        <v>43118</v>
      </c>
      <c r="O923" s="68">
        <v>72686</v>
      </c>
      <c r="P923" s="68">
        <v>72686</v>
      </c>
      <c r="Q923" s="68">
        <v>72686</v>
      </c>
      <c r="R923" t="s">
        <v>6651</v>
      </c>
      <c r="S923" t="s">
        <v>6652</v>
      </c>
    </row>
    <row r="924" spans="1:19" x14ac:dyDescent="0.35">
      <c r="A924">
        <v>472</v>
      </c>
      <c r="B924" t="s">
        <v>1821</v>
      </c>
      <c r="C924">
        <v>1</v>
      </c>
      <c r="D924">
        <v>25</v>
      </c>
      <c r="E924" s="68">
        <v>39146</v>
      </c>
      <c r="F924">
        <v>1.5</v>
      </c>
      <c r="G924">
        <v>2</v>
      </c>
      <c r="H924">
        <v>0</v>
      </c>
      <c r="I924">
        <v>1</v>
      </c>
      <c r="J924" t="s">
        <v>1822</v>
      </c>
      <c r="K924">
        <v>169</v>
      </c>
      <c r="N924" s="68">
        <v>72686</v>
      </c>
      <c r="O924" s="68">
        <v>72686</v>
      </c>
      <c r="P924" s="68">
        <v>72686</v>
      </c>
      <c r="Q924" s="68">
        <v>72686</v>
      </c>
      <c r="R924" t="s">
        <v>4974</v>
      </c>
      <c r="S924" t="s">
        <v>3058</v>
      </c>
    </row>
    <row r="925" spans="1:19" x14ac:dyDescent="0.35">
      <c r="A925">
        <v>620</v>
      </c>
      <c r="B925" t="s">
        <v>1568</v>
      </c>
      <c r="C925">
        <v>1</v>
      </c>
      <c r="D925">
        <v>23</v>
      </c>
      <c r="E925" s="68">
        <v>41192</v>
      </c>
      <c r="F925">
        <v>3</v>
      </c>
      <c r="G925">
        <v>31</v>
      </c>
      <c r="H925">
        <v>0</v>
      </c>
      <c r="I925">
        <v>1</v>
      </c>
      <c r="J925" t="s">
        <v>1569</v>
      </c>
      <c r="K925">
        <v>316</v>
      </c>
      <c r="N925" s="68">
        <v>72686</v>
      </c>
      <c r="O925" s="68">
        <v>72686</v>
      </c>
      <c r="P925" s="68">
        <v>72686</v>
      </c>
      <c r="Q925" s="68">
        <v>72686</v>
      </c>
      <c r="R925" t="s">
        <v>4993</v>
      </c>
      <c r="S925" t="s">
        <v>4994</v>
      </c>
    </row>
    <row r="926" spans="1:19" x14ac:dyDescent="0.35">
      <c r="A926">
        <v>757</v>
      </c>
      <c r="B926" t="s">
        <v>1989</v>
      </c>
      <c r="C926">
        <v>1</v>
      </c>
      <c r="D926">
        <v>22</v>
      </c>
      <c r="E926" s="68">
        <v>39146</v>
      </c>
      <c r="F926">
        <v>0.8</v>
      </c>
      <c r="G926">
        <v>1</v>
      </c>
      <c r="H926">
        <v>0</v>
      </c>
      <c r="I926">
        <v>1</v>
      </c>
      <c r="J926" t="s">
        <v>1117</v>
      </c>
      <c r="K926">
        <v>2058</v>
      </c>
      <c r="N926" s="68">
        <v>72686</v>
      </c>
      <c r="O926" s="68">
        <v>72686</v>
      </c>
      <c r="P926" s="68">
        <v>72686</v>
      </c>
      <c r="Q926" s="68">
        <v>72686</v>
      </c>
      <c r="R926" t="s">
        <v>4999</v>
      </c>
      <c r="S926" t="s">
        <v>3058</v>
      </c>
    </row>
    <row r="927" spans="1:19" x14ac:dyDescent="0.35">
      <c r="A927">
        <v>759</v>
      </c>
      <c r="B927" t="s">
        <v>1573</v>
      </c>
      <c r="C927">
        <v>1</v>
      </c>
      <c r="D927">
        <v>22</v>
      </c>
      <c r="E927" s="68">
        <v>39146</v>
      </c>
      <c r="F927">
        <v>0.8</v>
      </c>
      <c r="G927">
        <v>1</v>
      </c>
      <c r="H927">
        <v>0</v>
      </c>
      <c r="I927">
        <v>1</v>
      </c>
      <c r="J927" t="s">
        <v>1117</v>
      </c>
      <c r="K927">
        <v>2058</v>
      </c>
      <c r="N927" s="68">
        <v>72686</v>
      </c>
      <c r="O927" s="68">
        <v>72686</v>
      </c>
      <c r="P927" s="68">
        <v>72686</v>
      </c>
      <c r="Q927" s="68">
        <v>72686</v>
      </c>
      <c r="R927" t="s">
        <v>5001</v>
      </c>
      <c r="S927" t="s">
        <v>3058</v>
      </c>
    </row>
    <row r="928" spans="1:19" x14ac:dyDescent="0.35">
      <c r="A928">
        <v>760</v>
      </c>
      <c r="B928" t="s">
        <v>1579</v>
      </c>
      <c r="C928">
        <v>1</v>
      </c>
      <c r="D928">
        <v>22</v>
      </c>
      <c r="E928" s="68">
        <v>39146</v>
      </c>
      <c r="F928">
        <v>0.8</v>
      </c>
      <c r="G928">
        <v>1</v>
      </c>
      <c r="H928">
        <v>0</v>
      </c>
      <c r="I928">
        <v>1</v>
      </c>
      <c r="J928" t="s">
        <v>1117</v>
      </c>
      <c r="K928">
        <v>2058</v>
      </c>
      <c r="N928" s="68">
        <v>72686</v>
      </c>
      <c r="O928" s="68">
        <v>72686</v>
      </c>
      <c r="P928" s="68">
        <v>72686</v>
      </c>
      <c r="Q928" s="68">
        <v>72686</v>
      </c>
      <c r="R928" t="s">
        <v>5002</v>
      </c>
      <c r="S928" t="s">
        <v>3058</v>
      </c>
    </row>
    <row r="929" spans="1:19" x14ac:dyDescent="0.35">
      <c r="A929">
        <v>762</v>
      </c>
      <c r="B929" t="s">
        <v>1855</v>
      </c>
      <c r="C929">
        <v>1</v>
      </c>
      <c r="D929">
        <v>24</v>
      </c>
      <c r="E929" s="68">
        <v>39146</v>
      </c>
      <c r="F929">
        <v>0.8</v>
      </c>
      <c r="G929">
        <v>1</v>
      </c>
      <c r="H929">
        <v>0</v>
      </c>
      <c r="I929">
        <v>1</v>
      </c>
      <c r="J929" t="s">
        <v>1117</v>
      </c>
      <c r="K929">
        <v>2058</v>
      </c>
      <c r="N929" s="68">
        <v>72686</v>
      </c>
      <c r="O929" s="68">
        <v>72686</v>
      </c>
      <c r="P929" s="68">
        <v>72686</v>
      </c>
      <c r="Q929" s="68">
        <v>72686</v>
      </c>
      <c r="R929" t="s">
        <v>5004</v>
      </c>
      <c r="S929" t="s">
        <v>3058</v>
      </c>
    </row>
    <row r="930" spans="1:19" x14ac:dyDescent="0.35">
      <c r="A930">
        <v>775</v>
      </c>
      <c r="B930" t="s">
        <v>752</v>
      </c>
      <c r="C930">
        <v>1</v>
      </c>
      <c r="D930">
        <v>128</v>
      </c>
      <c r="E930" s="68">
        <v>39858</v>
      </c>
      <c r="F930">
        <v>1</v>
      </c>
      <c r="G930">
        <v>3</v>
      </c>
      <c r="H930">
        <v>0</v>
      </c>
      <c r="I930">
        <v>1</v>
      </c>
      <c r="J930" t="s">
        <v>380</v>
      </c>
      <c r="K930">
        <v>253</v>
      </c>
      <c r="N930" s="68">
        <v>72686</v>
      </c>
      <c r="O930" s="68">
        <v>72686</v>
      </c>
      <c r="P930" s="68">
        <v>72686</v>
      </c>
      <c r="Q930" s="68">
        <v>72686</v>
      </c>
      <c r="R930" t="s">
        <v>5009</v>
      </c>
      <c r="S930" t="s">
        <v>3058</v>
      </c>
    </row>
    <row r="931" spans="1:19" x14ac:dyDescent="0.35">
      <c r="A931">
        <v>905</v>
      </c>
      <c r="B931" t="s">
        <v>1828</v>
      </c>
      <c r="C931">
        <v>1</v>
      </c>
      <c r="D931">
        <v>24</v>
      </c>
      <c r="E931" s="68">
        <v>39146</v>
      </c>
      <c r="F931">
        <v>1</v>
      </c>
      <c r="G931">
        <v>1.5</v>
      </c>
      <c r="H931">
        <v>0</v>
      </c>
      <c r="I931">
        <v>1</v>
      </c>
      <c r="J931" t="s">
        <v>1829</v>
      </c>
      <c r="K931">
        <v>3261</v>
      </c>
      <c r="N931" s="68">
        <v>72686</v>
      </c>
      <c r="O931" s="68">
        <v>72686</v>
      </c>
      <c r="P931" s="68">
        <v>72686</v>
      </c>
      <c r="Q931" s="68">
        <v>72686</v>
      </c>
      <c r="R931" t="s">
        <v>5027</v>
      </c>
      <c r="S931" t="s">
        <v>3058</v>
      </c>
    </row>
    <row r="932" spans="1:19" x14ac:dyDescent="0.35">
      <c r="A932">
        <v>1624</v>
      </c>
      <c r="B932" t="s">
        <v>1669</v>
      </c>
      <c r="C932">
        <v>1</v>
      </c>
      <c r="D932">
        <v>22</v>
      </c>
      <c r="E932" s="68">
        <v>39146</v>
      </c>
      <c r="F932">
        <v>1.5</v>
      </c>
      <c r="G932">
        <v>3.1</v>
      </c>
      <c r="H932">
        <v>0</v>
      </c>
      <c r="I932">
        <v>1</v>
      </c>
      <c r="J932" t="s">
        <v>1670</v>
      </c>
      <c r="K932">
        <v>8752</v>
      </c>
      <c r="N932" s="68">
        <v>72686</v>
      </c>
      <c r="O932" s="68">
        <v>72686</v>
      </c>
      <c r="P932" s="68">
        <v>72686</v>
      </c>
      <c r="Q932" s="68">
        <v>72686</v>
      </c>
      <c r="R932" t="s">
        <v>5060</v>
      </c>
      <c r="S932" t="s">
        <v>3058</v>
      </c>
    </row>
    <row r="933" spans="1:19" x14ac:dyDescent="0.35">
      <c r="A933">
        <v>1962</v>
      </c>
      <c r="B933" t="s">
        <v>2185</v>
      </c>
      <c r="C933">
        <v>1</v>
      </c>
      <c r="D933">
        <v>21</v>
      </c>
      <c r="E933" s="68">
        <v>39237</v>
      </c>
      <c r="F933">
        <v>1.5</v>
      </c>
      <c r="G933">
        <v>2</v>
      </c>
      <c r="H933">
        <v>0</v>
      </c>
      <c r="I933">
        <v>1</v>
      </c>
      <c r="J933" t="s">
        <v>2186</v>
      </c>
      <c r="K933">
        <v>9549</v>
      </c>
      <c r="N933" s="68">
        <v>72686</v>
      </c>
      <c r="O933" s="68">
        <v>72686</v>
      </c>
      <c r="P933" s="68">
        <v>72686</v>
      </c>
      <c r="Q933" s="68">
        <v>72686</v>
      </c>
      <c r="R933" t="s">
        <v>5083</v>
      </c>
      <c r="S933" t="s">
        <v>3058</v>
      </c>
    </row>
    <row r="934" spans="1:19" x14ac:dyDescent="0.35">
      <c r="A934">
        <v>1968</v>
      </c>
      <c r="B934" t="s">
        <v>1643</v>
      </c>
      <c r="C934">
        <v>1</v>
      </c>
      <c r="D934">
        <v>23</v>
      </c>
      <c r="E934" s="68">
        <v>40027</v>
      </c>
      <c r="F934">
        <v>1.5</v>
      </c>
      <c r="G934">
        <v>2</v>
      </c>
      <c r="H934">
        <v>0</v>
      </c>
      <c r="I934">
        <v>1</v>
      </c>
      <c r="J934" t="s">
        <v>1644</v>
      </c>
      <c r="K934">
        <v>9569</v>
      </c>
      <c r="N934" s="68">
        <v>72686</v>
      </c>
      <c r="O934" s="68">
        <v>72686</v>
      </c>
      <c r="P934" s="68">
        <v>72686</v>
      </c>
      <c r="Q934" s="68">
        <v>72686</v>
      </c>
      <c r="R934" t="s">
        <v>5084</v>
      </c>
      <c r="S934" t="s">
        <v>5085</v>
      </c>
    </row>
    <row r="935" spans="1:19" x14ac:dyDescent="0.35">
      <c r="A935">
        <v>2085</v>
      </c>
      <c r="B935" t="s">
        <v>2230</v>
      </c>
      <c r="C935">
        <v>1</v>
      </c>
      <c r="D935">
        <v>21</v>
      </c>
      <c r="E935" s="68">
        <v>39837</v>
      </c>
      <c r="F935">
        <v>2</v>
      </c>
      <c r="G935">
        <v>2</v>
      </c>
      <c r="H935">
        <v>0</v>
      </c>
      <c r="I935">
        <v>1</v>
      </c>
      <c r="J935" t="s">
        <v>1886</v>
      </c>
      <c r="K935">
        <v>9821</v>
      </c>
      <c r="N935" s="68">
        <v>72686</v>
      </c>
      <c r="O935" s="68">
        <v>72686</v>
      </c>
      <c r="P935" s="68">
        <v>72686</v>
      </c>
      <c r="Q935" s="68">
        <v>72686</v>
      </c>
      <c r="R935" t="s">
        <v>5088</v>
      </c>
      <c r="S935" t="s">
        <v>3058</v>
      </c>
    </row>
    <row r="936" spans="1:19" x14ac:dyDescent="0.35">
      <c r="A936">
        <v>2098</v>
      </c>
      <c r="B936" t="s">
        <v>1527</v>
      </c>
      <c r="C936">
        <v>1</v>
      </c>
      <c r="D936">
        <v>22</v>
      </c>
      <c r="E936" s="68">
        <v>39999</v>
      </c>
      <c r="F936">
        <v>1.5</v>
      </c>
      <c r="G936">
        <v>3.1</v>
      </c>
      <c r="H936">
        <v>0</v>
      </c>
      <c r="I936">
        <v>1</v>
      </c>
      <c r="J936" t="s">
        <v>1528</v>
      </c>
      <c r="K936">
        <v>6232</v>
      </c>
      <c r="N936" s="68">
        <v>72686</v>
      </c>
      <c r="O936" s="68">
        <v>72686</v>
      </c>
      <c r="P936" s="68">
        <v>72686</v>
      </c>
      <c r="Q936" s="68">
        <v>72686</v>
      </c>
      <c r="R936" t="s">
        <v>5089</v>
      </c>
      <c r="S936" t="s">
        <v>5090</v>
      </c>
    </row>
    <row r="937" spans="1:19" x14ac:dyDescent="0.35">
      <c r="A937">
        <v>2195</v>
      </c>
      <c r="B937" t="s">
        <v>1604</v>
      </c>
      <c r="C937">
        <v>1</v>
      </c>
      <c r="D937">
        <v>37</v>
      </c>
      <c r="E937" s="68">
        <v>40118</v>
      </c>
      <c r="F937">
        <v>2</v>
      </c>
      <c r="G937">
        <v>3.1</v>
      </c>
      <c r="H937">
        <v>0</v>
      </c>
      <c r="I937">
        <v>1</v>
      </c>
      <c r="J937" t="s">
        <v>1605</v>
      </c>
      <c r="K937">
        <v>10089</v>
      </c>
      <c r="N937" s="68">
        <v>72686</v>
      </c>
      <c r="O937" s="68">
        <v>72686</v>
      </c>
      <c r="P937" s="68">
        <v>72686</v>
      </c>
      <c r="Q937" s="68">
        <v>72686</v>
      </c>
      <c r="R937" t="s">
        <v>5104</v>
      </c>
      <c r="S937" t="s">
        <v>5105</v>
      </c>
    </row>
    <row r="938" spans="1:19" x14ac:dyDescent="0.35">
      <c r="A938">
        <v>2860</v>
      </c>
      <c r="B938" t="s">
        <v>1614</v>
      </c>
      <c r="C938">
        <v>1</v>
      </c>
      <c r="D938">
        <v>29</v>
      </c>
      <c r="E938" s="68">
        <v>39261</v>
      </c>
      <c r="F938">
        <v>2</v>
      </c>
      <c r="G938">
        <v>2</v>
      </c>
      <c r="H938">
        <v>0</v>
      </c>
      <c r="I938">
        <v>1</v>
      </c>
      <c r="J938" t="s">
        <v>1615</v>
      </c>
      <c r="K938">
        <v>2856</v>
      </c>
      <c r="N938" s="68">
        <v>72686</v>
      </c>
      <c r="O938" s="68">
        <v>72686</v>
      </c>
      <c r="P938" s="68">
        <v>72686</v>
      </c>
      <c r="Q938" s="68">
        <v>72686</v>
      </c>
      <c r="R938" t="s">
        <v>5161</v>
      </c>
      <c r="S938" t="s">
        <v>3058</v>
      </c>
    </row>
    <row r="939" spans="1:19" x14ac:dyDescent="0.35">
      <c r="A939">
        <v>2887</v>
      </c>
      <c r="B939" t="s">
        <v>1716</v>
      </c>
      <c r="C939">
        <v>1</v>
      </c>
      <c r="D939">
        <v>42</v>
      </c>
      <c r="E939" s="68">
        <v>39415</v>
      </c>
      <c r="F939">
        <v>0.8</v>
      </c>
      <c r="G939">
        <v>3</v>
      </c>
      <c r="H939">
        <v>0</v>
      </c>
      <c r="I939">
        <v>1</v>
      </c>
      <c r="J939" t="s">
        <v>1717</v>
      </c>
      <c r="K939">
        <v>29096</v>
      </c>
      <c r="N939" s="68">
        <v>72686</v>
      </c>
      <c r="O939" s="68">
        <v>72686</v>
      </c>
      <c r="P939" s="68">
        <v>72686</v>
      </c>
      <c r="Q939" s="68">
        <v>72686</v>
      </c>
      <c r="R939" t="s">
        <v>5163</v>
      </c>
      <c r="S939" t="s">
        <v>3058</v>
      </c>
    </row>
    <row r="940" spans="1:19" x14ac:dyDescent="0.35">
      <c r="A940">
        <v>2995</v>
      </c>
      <c r="B940" t="s">
        <v>1658</v>
      </c>
      <c r="C940">
        <v>1</v>
      </c>
      <c r="D940">
        <v>22</v>
      </c>
      <c r="E940" s="68">
        <v>39857</v>
      </c>
      <c r="F940">
        <v>1.5</v>
      </c>
      <c r="G940">
        <v>3.1</v>
      </c>
      <c r="H940">
        <v>0</v>
      </c>
      <c r="I940">
        <v>2</v>
      </c>
      <c r="J940" t="s">
        <v>1659</v>
      </c>
      <c r="K940">
        <v>253</v>
      </c>
      <c r="L940">
        <v>9338</v>
      </c>
      <c r="N940" s="68">
        <v>72686</v>
      </c>
      <c r="O940" s="68">
        <v>72686</v>
      </c>
      <c r="P940" s="68">
        <v>72686</v>
      </c>
      <c r="Q940" s="68">
        <v>72686</v>
      </c>
      <c r="R940" t="s">
        <v>5170</v>
      </c>
      <c r="S940" t="s">
        <v>5171</v>
      </c>
    </row>
    <row r="941" spans="1:19" x14ac:dyDescent="0.35">
      <c r="A941">
        <v>3990</v>
      </c>
      <c r="B941" t="s">
        <v>1535</v>
      </c>
      <c r="C941">
        <v>1</v>
      </c>
      <c r="D941">
        <v>39</v>
      </c>
      <c r="E941" s="68">
        <v>40039</v>
      </c>
      <c r="F941">
        <v>1</v>
      </c>
      <c r="G941">
        <v>27</v>
      </c>
      <c r="H941">
        <v>0</v>
      </c>
      <c r="I941">
        <v>2</v>
      </c>
      <c r="J941" t="s">
        <v>1536</v>
      </c>
      <c r="K941">
        <v>659</v>
      </c>
      <c r="L941">
        <v>77207</v>
      </c>
      <c r="N941" s="68">
        <v>72686</v>
      </c>
      <c r="O941" s="68">
        <v>72686</v>
      </c>
      <c r="P941" s="68">
        <v>72686</v>
      </c>
      <c r="Q941" s="68">
        <v>72686</v>
      </c>
      <c r="R941" s="72" t="s">
        <v>5222</v>
      </c>
      <c r="S941" t="s">
        <v>3058</v>
      </c>
    </row>
    <row r="942" spans="1:19" x14ac:dyDescent="0.35">
      <c r="A942">
        <v>4025</v>
      </c>
      <c r="B942" t="s">
        <v>1606</v>
      </c>
      <c r="C942">
        <v>1</v>
      </c>
      <c r="D942">
        <v>35</v>
      </c>
      <c r="E942" s="68">
        <v>39357</v>
      </c>
      <c r="F942">
        <v>1</v>
      </c>
      <c r="G942">
        <v>2</v>
      </c>
      <c r="H942">
        <v>0</v>
      </c>
      <c r="I942">
        <v>1</v>
      </c>
      <c r="J942" t="s">
        <v>1607</v>
      </c>
      <c r="K942">
        <v>79497</v>
      </c>
      <c r="N942" s="68">
        <v>72686</v>
      </c>
      <c r="O942" s="68">
        <v>72686</v>
      </c>
      <c r="P942" s="68">
        <v>72686</v>
      </c>
      <c r="Q942" s="68">
        <v>72686</v>
      </c>
      <c r="R942" t="s">
        <v>5226</v>
      </c>
      <c r="S942" t="s">
        <v>3058</v>
      </c>
    </row>
    <row r="943" spans="1:19" x14ac:dyDescent="0.35">
      <c r="A943">
        <v>4075</v>
      </c>
      <c r="B943" t="s">
        <v>1803</v>
      </c>
      <c r="C943">
        <v>1</v>
      </c>
      <c r="D943">
        <v>26</v>
      </c>
      <c r="E943" s="68">
        <v>39146</v>
      </c>
      <c r="F943">
        <v>1.5</v>
      </c>
      <c r="G943">
        <v>2</v>
      </c>
      <c r="H943">
        <v>0</v>
      </c>
      <c r="I943">
        <v>1</v>
      </c>
      <c r="J943" t="s">
        <v>1804</v>
      </c>
      <c r="K943">
        <v>82512</v>
      </c>
      <c r="N943" s="68">
        <v>72686</v>
      </c>
      <c r="O943" s="68">
        <v>72686</v>
      </c>
      <c r="P943" s="68">
        <v>72686</v>
      </c>
      <c r="Q943" s="68">
        <v>72686</v>
      </c>
      <c r="R943" t="s">
        <v>5233</v>
      </c>
      <c r="S943" t="s">
        <v>3058</v>
      </c>
    </row>
    <row r="944" spans="1:19" x14ac:dyDescent="0.35">
      <c r="A944">
        <v>4506</v>
      </c>
      <c r="B944" t="s">
        <v>1549</v>
      </c>
      <c r="C944">
        <v>1</v>
      </c>
      <c r="D944">
        <v>26</v>
      </c>
      <c r="E944" s="68">
        <v>40251</v>
      </c>
      <c r="F944">
        <v>1</v>
      </c>
      <c r="G944">
        <v>3.1</v>
      </c>
      <c r="H944">
        <v>0</v>
      </c>
      <c r="I944">
        <v>1</v>
      </c>
      <c r="J944" t="s">
        <v>1550</v>
      </c>
      <c r="K944">
        <v>155502</v>
      </c>
      <c r="N944" s="68">
        <v>72686</v>
      </c>
      <c r="O944" s="68">
        <v>72686</v>
      </c>
      <c r="P944" s="68">
        <v>72686</v>
      </c>
      <c r="Q944" s="68">
        <v>72686</v>
      </c>
      <c r="R944" t="s">
        <v>5264</v>
      </c>
      <c r="S944" t="s">
        <v>5265</v>
      </c>
    </row>
    <row r="945" spans="1:19" x14ac:dyDescent="0.35">
      <c r="A945">
        <v>4698</v>
      </c>
      <c r="B945" t="s">
        <v>1599</v>
      </c>
      <c r="C945">
        <v>1</v>
      </c>
      <c r="D945">
        <v>41</v>
      </c>
      <c r="E945" s="68">
        <v>39571</v>
      </c>
      <c r="F945">
        <v>1.5</v>
      </c>
      <c r="G945">
        <v>2</v>
      </c>
      <c r="H945">
        <v>0</v>
      </c>
      <c r="I945">
        <v>1</v>
      </c>
      <c r="J945" t="s">
        <v>1600</v>
      </c>
      <c r="K945">
        <v>118</v>
      </c>
      <c r="N945" s="68">
        <v>72686</v>
      </c>
      <c r="O945" s="68">
        <v>72686</v>
      </c>
      <c r="P945" s="68">
        <v>72686</v>
      </c>
      <c r="Q945" s="68">
        <v>72686</v>
      </c>
      <c r="R945" t="s">
        <v>5283</v>
      </c>
      <c r="S945" t="s">
        <v>5284</v>
      </c>
    </row>
    <row r="946" spans="1:19" x14ac:dyDescent="0.35">
      <c r="A946">
        <v>5240</v>
      </c>
      <c r="B946" t="s">
        <v>1705</v>
      </c>
      <c r="C946">
        <v>1</v>
      </c>
      <c r="D946">
        <v>21</v>
      </c>
      <c r="E946" s="68">
        <v>39271</v>
      </c>
      <c r="F946">
        <v>1.5</v>
      </c>
      <c r="G946">
        <v>3</v>
      </c>
      <c r="H946">
        <v>0</v>
      </c>
      <c r="I946">
        <v>1</v>
      </c>
      <c r="J946" t="s">
        <v>1706</v>
      </c>
      <c r="K946">
        <v>10832</v>
      </c>
      <c r="N946" s="68">
        <v>72686</v>
      </c>
      <c r="O946" s="68">
        <v>72686</v>
      </c>
      <c r="P946" s="68">
        <v>72686</v>
      </c>
      <c r="Q946" s="68">
        <v>72686</v>
      </c>
      <c r="R946" t="s">
        <v>5318</v>
      </c>
      <c r="S946" t="s">
        <v>3058</v>
      </c>
    </row>
    <row r="947" spans="1:19" x14ac:dyDescent="0.35">
      <c r="A947">
        <v>5254</v>
      </c>
      <c r="B947" t="s">
        <v>1675</v>
      </c>
      <c r="C947">
        <v>1</v>
      </c>
      <c r="D947">
        <v>22</v>
      </c>
      <c r="E947" s="68">
        <v>39883</v>
      </c>
      <c r="F947">
        <v>1.5</v>
      </c>
      <c r="G947">
        <v>3</v>
      </c>
      <c r="H947">
        <v>0</v>
      </c>
      <c r="I947">
        <v>1</v>
      </c>
      <c r="J947" t="s">
        <v>265</v>
      </c>
      <c r="K947">
        <v>7349</v>
      </c>
      <c r="N947" s="68">
        <v>72686</v>
      </c>
      <c r="O947" s="68">
        <v>72686</v>
      </c>
      <c r="P947" s="68">
        <v>72686</v>
      </c>
      <c r="Q947" s="68">
        <v>72686</v>
      </c>
      <c r="R947" t="s">
        <v>5319</v>
      </c>
      <c r="S947" t="s">
        <v>3058</v>
      </c>
    </row>
    <row r="948" spans="1:19" x14ac:dyDescent="0.35">
      <c r="A948">
        <v>5304</v>
      </c>
      <c r="B948" t="s">
        <v>1676</v>
      </c>
      <c r="C948">
        <v>1</v>
      </c>
      <c r="D948">
        <v>22</v>
      </c>
      <c r="E948" s="68">
        <v>39972</v>
      </c>
      <c r="F948">
        <v>1.5</v>
      </c>
      <c r="G948">
        <v>3</v>
      </c>
      <c r="H948">
        <v>0</v>
      </c>
      <c r="I948">
        <v>1</v>
      </c>
      <c r="J948" t="s">
        <v>265</v>
      </c>
      <c r="K948">
        <v>7349</v>
      </c>
      <c r="N948" s="68">
        <v>72686</v>
      </c>
      <c r="O948" s="68">
        <v>72686</v>
      </c>
      <c r="P948" s="68">
        <v>72686</v>
      </c>
      <c r="Q948" s="68">
        <v>72686</v>
      </c>
      <c r="R948" t="s">
        <v>5323</v>
      </c>
      <c r="S948" t="s">
        <v>3058</v>
      </c>
    </row>
    <row r="949" spans="1:19" x14ac:dyDescent="0.35">
      <c r="A949">
        <v>6133</v>
      </c>
      <c r="B949" t="s">
        <v>1684</v>
      </c>
      <c r="C949">
        <v>1</v>
      </c>
      <c r="D949">
        <v>21</v>
      </c>
      <c r="E949" s="68">
        <v>40584</v>
      </c>
      <c r="F949">
        <v>1.5</v>
      </c>
      <c r="G949">
        <v>2</v>
      </c>
      <c r="H949">
        <v>0</v>
      </c>
      <c r="I949">
        <v>1</v>
      </c>
      <c r="J949" t="s">
        <v>329</v>
      </c>
      <c r="K949">
        <v>108029</v>
      </c>
      <c r="N949" s="68">
        <v>72686</v>
      </c>
      <c r="O949" s="68">
        <v>72686</v>
      </c>
      <c r="P949" s="68">
        <v>72686</v>
      </c>
      <c r="Q949" s="68">
        <v>72686</v>
      </c>
      <c r="R949" t="s">
        <v>5367</v>
      </c>
      <c r="S949" t="s">
        <v>3058</v>
      </c>
    </row>
    <row r="950" spans="1:19" x14ac:dyDescent="0.35">
      <c r="A950">
        <v>6213</v>
      </c>
      <c r="B950" t="s">
        <v>1663</v>
      </c>
      <c r="C950">
        <v>1</v>
      </c>
      <c r="D950">
        <v>22</v>
      </c>
      <c r="E950" s="68">
        <v>40597</v>
      </c>
      <c r="F950">
        <v>1.5</v>
      </c>
      <c r="G950">
        <v>2</v>
      </c>
      <c r="H950">
        <v>0</v>
      </c>
      <c r="I950">
        <v>1</v>
      </c>
      <c r="J950" t="s">
        <v>1664</v>
      </c>
      <c r="K950">
        <v>578870</v>
      </c>
      <c r="N950" s="68">
        <v>72686</v>
      </c>
      <c r="O950" s="68">
        <v>72686</v>
      </c>
      <c r="P950" s="68">
        <v>72686</v>
      </c>
      <c r="Q950" s="68">
        <v>72686</v>
      </c>
      <c r="R950" t="s">
        <v>5369</v>
      </c>
      <c r="S950" t="s">
        <v>3058</v>
      </c>
    </row>
    <row r="951" spans="1:19" x14ac:dyDescent="0.35">
      <c r="A951">
        <v>6247</v>
      </c>
      <c r="B951" t="s">
        <v>1625</v>
      </c>
      <c r="C951">
        <v>1</v>
      </c>
      <c r="D951">
        <v>27</v>
      </c>
      <c r="E951" s="68">
        <v>40161</v>
      </c>
      <c r="F951">
        <v>2</v>
      </c>
      <c r="G951">
        <v>3.1</v>
      </c>
      <c r="H951">
        <v>0</v>
      </c>
      <c r="I951">
        <v>1</v>
      </c>
      <c r="J951" t="s">
        <v>1626</v>
      </c>
      <c r="K951">
        <v>610257</v>
      </c>
      <c r="N951" s="68">
        <v>72686</v>
      </c>
      <c r="O951" s="68">
        <v>72686</v>
      </c>
      <c r="P951" s="68">
        <v>72686</v>
      </c>
      <c r="Q951" s="68">
        <v>72686</v>
      </c>
      <c r="R951" t="s">
        <v>5370</v>
      </c>
      <c r="S951" t="s">
        <v>3058</v>
      </c>
    </row>
    <row r="952" spans="1:19" x14ac:dyDescent="0.35">
      <c r="A952">
        <v>6519</v>
      </c>
      <c r="B952" t="s">
        <v>761</v>
      </c>
      <c r="C952">
        <v>1</v>
      </c>
      <c r="D952">
        <v>55</v>
      </c>
      <c r="E952" s="68">
        <v>40563</v>
      </c>
      <c r="F952">
        <v>1.1000000000000001</v>
      </c>
      <c r="G952">
        <v>1.5</v>
      </c>
      <c r="H952">
        <v>0</v>
      </c>
      <c r="I952">
        <v>1</v>
      </c>
      <c r="J952" t="s">
        <v>387</v>
      </c>
      <c r="K952">
        <v>788855</v>
      </c>
      <c r="N952" s="68">
        <v>72686</v>
      </c>
      <c r="O952" s="68">
        <v>72686</v>
      </c>
      <c r="P952" s="68">
        <v>72686</v>
      </c>
      <c r="Q952" s="68">
        <v>72686</v>
      </c>
      <c r="R952" t="s">
        <v>5381</v>
      </c>
      <c r="S952" t="s">
        <v>5382</v>
      </c>
    </row>
    <row r="953" spans="1:19" x14ac:dyDescent="0.35">
      <c r="A953">
        <v>7097</v>
      </c>
      <c r="B953" t="s">
        <v>1691</v>
      </c>
      <c r="C953">
        <v>1</v>
      </c>
      <c r="D953">
        <v>21</v>
      </c>
      <c r="E953" s="68">
        <v>40591</v>
      </c>
      <c r="F953">
        <v>1.5</v>
      </c>
      <c r="G953">
        <v>3</v>
      </c>
      <c r="H953">
        <v>0</v>
      </c>
      <c r="I953">
        <v>1</v>
      </c>
      <c r="J953" t="s">
        <v>1664</v>
      </c>
      <c r="K953">
        <v>578870</v>
      </c>
      <c r="N953" s="68">
        <v>72686</v>
      </c>
      <c r="O953" s="68">
        <v>72686</v>
      </c>
      <c r="P953" s="68">
        <v>72686</v>
      </c>
      <c r="Q953" s="68">
        <v>72686</v>
      </c>
      <c r="R953" t="s">
        <v>5398</v>
      </c>
      <c r="S953" t="s">
        <v>3058</v>
      </c>
    </row>
    <row r="954" spans="1:19" x14ac:dyDescent="0.35">
      <c r="A954">
        <v>7979</v>
      </c>
      <c r="B954" t="s">
        <v>1514</v>
      </c>
      <c r="C954">
        <v>1</v>
      </c>
      <c r="D954">
        <v>24</v>
      </c>
      <c r="E954" s="68">
        <v>41211</v>
      </c>
      <c r="F954">
        <v>2</v>
      </c>
      <c r="G954">
        <v>21</v>
      </c>
      <c r="H954">
        <v>0</v>
      </c>
      <c r="I954">
        <v>1</v>
      </c>
      <c r="J954" t="s">
        <v>2246</v>
      </c>
      <c r="K954">
        <v>6431</v>
      </c>
      <c r="N954" s="68">
        <v>72686</v>
      </c>
      <c r="O954" s="68">
        <v>72686</v>
      </c>
      <c r="P954" s="68">
        <v>72686</v>
      </c>
      <c r="Q954" s="68">
        <v>72686</v>
      </c>
      <c r="R954" t="s">
        <v>5415</v>
      </c>
      <c r="S954" t="s">
        <v>6759</v>
      </c>
    </row>
    <row r="955" spans="1:19" x14ac:dyDescent="0.35">
      <c r="A955">
        <v>10488</v>
      </c>
      <c r="B955" t="s">
        <v>754</v>
      </c>
      <c r="C955">
        <v>1</v>
      </c>
      <c r="D955">
        <v>92</v>
      </c>
      <c r="E955" s="68">
        <v>40001</v>
      </c>
      <c r="F955">
        <v>2</v>
      </c>
      <c r="G955">
        <v>3.1</v>
      </c>
      <c r="H955">
        <v>0</v>
      </c>
      <c r="I955">
        <v>1</v>
      </c>
      <c r="J955" t="s">
        <v>382</v>
      </c>
      <c r="K955">
        <v>3837341</v>
      </c>
      <c r="N955" s="68">
        <v>72686</v>
      </c>
      <c r="O955" s="68">
        <v>72686</v>
      </c>
      <c r="P955" s="68">
        <v>72686</v>
      </c>
      <c r="Q955" s="68">
        <v>72686</v>
      </c>
      <c r="R955" t="s">
        <v>5470</v>
      </c>
      <c r="S955" t="s">
        <v>5471</v>
      </c>
    </row>
    <row r="956" spans="1:19" x14ac:dyDescent="0.35">
      <c r="A956">
        <v>12465</v>
      </c>
      <c r="B956" t="s">
        <v>1574</v>
      </c>
      <c r="C956">
        <v>1</v>
      </c>
      <c r="D956">
        <v>22</v>
      </c>
      <c r="E956" s="68">
        <v>40493</v>
      </c>
      <c r="F956">
        <v>2</v>
      </c>
      <c r="G956">
        <v>6</v>
      </c>
      <c r="H956">
        <v>0</v>
      </c>
      <c r="I956">
        <v>1</v>
      </c>
      <c r="J956" t="s">
        <v>1575</v>
      </c>
      <c r="K956">
        <v>2662367</v>
      </c>
      <c r="N956" s="68">
        <v>72686</v>
      </c>
      <c r="O956" s="68">
        <v>72686</v>
      </c>
      <c r="P956" s="68">
        <v>72686</v>
      </c>
      <c r="Q956" s="68">
        <v>72686</v>
      </c>
      <c r="R956" t="s">
        <v>5513</v>
      </c>
      <c r="S956" t="s">
        <v>3058</v>
      </c>
    </row>
    <row r="957" spans="1:19" x14ac:dyDescent="0.35">
      <c r="A957">
        <v>12507</v>
      </c>
      <c r="B957" t="s">
        <v>1510</v>
      </c>
      <c r="C957">
        <v>1</v>
      </c>
      <c r="D957">
        <v>25</v>
      </c>
      <c r="E957" s="68">
        <v>40394</v>
      </c>
      <c r="F957">
        <v>1</v>
      </c>
      <c r="G957">
        <v>51</v>
      </c>
      <c r="H957">
        <v>0</v>
      </c>
      <c r="I957">
        <v>1</v>
      </c>
      <c r="J957" t="s">
        <v>1511</v>
      </c>
      <c r="K957">
        <v>4775265</v>
      </c>
      <c r="N957" s="68">
        <v>72686</v>
      </c>
      <c r="O957" s="68">
        <v>72686</v>
      </c>
      <c r="P957" s="68">
        <v>72686</v>
      </c>
      <c r="Q957" s="68">
        <v>72686</v>
      </c>
      <c r="R957" t="s">
        <v>5515</v>
      </c>
      <c r="S957" t="s">
        <v>3058</v>
      </c>
    </row>
    <row r="958" spans="1:19" x14ac:dyDescent="0.35">
      <c r="A958">
        <v>12523</v>
      </c>
      <c r="B958" t="s">
        <v>758</v>
      </c>
      <c r="C958">
        <v>1</v>
      </c>
      <c r="D958">
        <v>66</v>
      </c>
      <c r="E958" s="68">
        <v>40571</v>
      </c>
      <c r="F958">
        <v>3</v>
      </c>
      <c r="G958">
        <v>3.1</v>
      </c>
      <c r="H958">
        <v>0</v>
      </c>
      <c r="I958">
        <v>1</v>
      </c>
      <c r="J958" t="s">
        <v>385</v>
      </c>
      <c r="K958">
        <v>3416547</v>
      </c>
      <c r="N958" s="68">
        <v>72686</v>
      </c>
      <c r="O958" s="68">
        <v>72686</v>
      </c>
      <c r="P958" s="68">
        <v>72686</v>
      </c>
      <c r="Q958" s="68">
        <v>72686</v>
      </c>
      <c r="R958" t="s">
        <v>5518</v>
      </c>
      <c r="S958" t="s">
        <v>3058</v>
      </c>
    </row>
    <row r="959" spans="1:19" x14ac:dyDescent="0.35">
      <c r="A959">
        <v>14190</v>
      </c>
      <c r="B959" t="s">
        <v>1710</v>
      </c>
      <c r="C959">
        <v>1</v>
      </c>
      <c r="D959">
        <v>21</v>
      </c>
      <c r="E959" s="68">
        <v>40184</v>
      </c>
      <c r="F959">
        <v>2</v>
      </c>
      <c r="G959">
        <v>2</v>
      </c>
      <c r="H959">
        <v>0</v>
      </c>
      <c r="I959">
        <v>1</v>
      </c>
      <c r="J959" t="s">
        <v>1711</v>
      </c>
      <c r="K959">
        <v>4742384</v>
      </c>
      <c r="N959" s="68">
        <v>72686</v>
      </c>
      <c r="O959" s="68">
        <v>72686</v>
      </c>
      <c r="P959" s="68">
        <v>72686</v>
      </c>
      <c r="Q959" s="68">
        <v>72686</v>
      </c>
      <c r="R959" t="s">
        <v>5540</v>
      </c>
      <c r="S959" t="s">
        <v>5541</v>
      </c>
    </row>
    <row r="960" spans="1:19" x14ac:dyDescent="0.35">
      <c r="A960">
        <v>49357</v>
      </c>
      <c r="B960" t="s">
        <v>1529</v>
      </c>
      <c r="C960">
        <v>1</v>
      </c>
      <c r="D960">
        <v>22</v>
      </c>
      <c r="E960" s="68">
        <v>41951</v>
      </c>
      <c r="F960">
        <v>13</v>
      </c>
      <c r="G960">
        <v>33</v>
      </c>
      <c r="H960">
        <v>0</v>
      </c>
      <c r="I960">
        <v>1</v>
      </c>
      <c r="J960" t="s">
        <v>1476</v>
      </c>
      <c r="K960">
        <v>5014184</v>
      </c>
      <c r="N960" s="68">
        <v>72686</v>
      </c>
      <c r="O960" s="68">
        <v>72686</v>
      </c>
      <c r="P960" s="68">
        <v>72686</v>
      </c>
      <c r="Q960" s="68">
        <v>72686</v>
      </c>
      <c r="R960" t="s">
        <v>5576</v>
      </c>
      <c r="S960" t="s">
        <v>5577</v>
      </c>
    </row>
    <row r="961" spans="1:19" x14ac:dyDescent="0.35">
      <c r="A961">
        <v>59267</v>
      </c>
      <c r="B961" t="s">
        <v>1621</v>
      </c>
      <c r="C961">
        <v>1</v>
      </c>
      <c r="D961">
        <v>28</v>
      </c>
      <c r="E961" s="68">
        <v>40647</v>
      </c>
      <c r="F961">
        <v>3</v>
      </c>
      <c r="G961">
        <v>3.1</v>
      </c>
      <c r="H961">
        <v>0</v>
      </c>
      <c r="I961">
        <v>1</v>
      </c>
      <c r="J961" t="s">
        <v>1622</v>
      </c>
      <c r="K961">
        <v>4933217</v>
      </c>
      <c r="N961" s="68">
        <v>72686</v>
      </c>
      <c r="O961" s="68">
        <v>72686</v>
      </c>
      <c r="P961" s="68">
        <v>72686</v>
      </c>
      <c r="Q961" s="68">
        <v>72686</v>
      </c>
      <c r="R961" t="s">
        <v>5603</v>
      </c>
      <c r="S961" t="s">
        <v>6772</v>
      </c>
    </row>
    <row r="962" spans="1:19" x14ac:dyDescent="0.35">
      <c r="A962">
        <v>121405</v>
      </c>
      <c r="B962" t="s">
        <v>1707</v>
      </c>
      <c r="C962">
        <v>1</v>
      </c>
      <c r="D962">
        <v>21</v>
      </c>
      <c r="E962" s="68">
        <v>40569</v>
      </c>
      <c r="F962">
        <v>3</v>
      </c>
      <c r="G962">
        <v>24</v>
      </c>
      <c r="H962">
        <v>0</v>
      </c>
      <c r="I962">
        <v>1</v>
      </c>
      <c r="J962" t="s">
        <v>69</v>
      </c>
      <c r="K962">
        <v>5162928</v>
      </c>
      <c r="N962" s="68">
        <v>72686</v>
      </c>
      <c r="O962" s="68">
        <v>72686</v>
      </c>
      <c r="P962" s="68">
        <v>72686</v>
      </c>
      <c r="Q962" s="68">
        <v>72686</v>
      </c>
      <c r="R962" t="s">
        <v>5650</v>
      </c>
      <c r="S962" t="s">
        <v>3058</v>
      </c>
    </row>
    <row r="963" spans="1:19" x14ac:dyDescent="0.35">
      <c r="A963">
        <v>126534</v>
      </c>
      <c r="B963" t="s">
        <v>1651</v>
      </c>
      <c r="C963">
        <v>1</v>
      </c>
      <c r="D963">
        <v>22</v>
      </c>
      <c r="E963" s="68">
        <v>40326</v>
      </c>
      <c r="F963">
        <v>2</v>
      </c>
      <c r="G963">
        <v>3.1</v>
      </c>
      <c r="H963">
        <v>0</v>
      </c>
      <c r="I963">
        <v>1</v>
      </c>
      <c r="J963" t="s">
        <v>1652</v>
      </c>
      <c r="K963">
        <v>81732</v>
      </c>
      <c r="N963" s="68">
        <v>72686</v>
      </c>
      <c r="O963" s="68">
        <v>72686</v>
      </c>
      <c r="P963" s="68">
        <v>72686</v>
      </c>
      <c r="Q963" s="68">
        <v>72686</v>
      </c>
      <c r="R963" t="s">
        <v>5655</v>
      </c>
      <c r="S963" t="s">
        <v>3058</v>
      </c>
    </row>
    <row r="964" spans="1:19" x14ac:dyDescent="0.35">
      <c r="A964">
        <v>156146</v>
      </c>
      <c r="B964" t="s">
        <v>1582</v>
      </c>
      <c r="C964">
        <v>1</v>
      </c>
      <c r="D964">
        <v>22</v>
      </c>
      <c r="E964" s="68">
        <v>40564</v>
      </c>
      <c r="F964">
        <v>2</v>
      </c>
      <c r="G964">
        <v>3.3</v>
      </c>
      <c r="H964">
        <v>0</v>
      </c>
      <c r="I964">
        <v>1</v>
      </c>
      <c r="J964" t="s">
        <v>1583</v>
      </c>
      <c r="K964">
        <v>5301977</v>
      </c>
      <c r="N964" s="68">
        <v>72686</v>
      </c>
      <c r="O964" s="68">
        <v>72686</v>
      </c>
      <c r="P964" s="68">
        <v>72686</v>
      </c>
      <c r="Q964" s="68">
        <v>72686</v>
      </c>
      <c r="R964" t="s">
        <v>5671</v>
      </c>
      <c r="S964" t="s">
        <v>3058</v>
      </c>
    </row>
    <row r="965" spans="1:19" x14ac:dyDescent="0.35">
      <c r="A965">
        <v>184619</v>
      </c>
      <c r="B965" t="s">
        <v>1616</v>
      </c>
      <c r="C965">
        <v>1</v>
      </c>
      <c r="D965">
        <v>29</v>
      </c>
      <c r="E965" s="68">
        <v>42414</v>
      </c>
      <c r="F965">
        <v>1.5</v>
      </c>
      <c r="G965">
        <v>48</v>
      </c>
      <c r="H965">
        <v>0</v>
      </c>
      <c r="I965">
        <v>1</v>
      </c>
      <c r="J965" t="s">
        <v>1617</v>
      </c>
      <c r="K965">
        <v>199480</v>
      </c>
      <c r="N965" s="68">
        <v>72686</v>
      </c>
      <c r="O965" s="68">
        <v>72686</v>
      </c>
      <c r="P965" s="68">
        <v>72686</v>
      </c>
      <c r="Q965" s="68">
        <v>72686</v>
      </c>
      <c r="R965" t="s">
        <v>5691</v>
      </c>
      <c r="S965" t="s">
        <v>3058</v>
      </c>
    </row>
    <row r="966" spans="1:19" x14ac:dyDescent="0.35">
      <c r="A966">
        <v>199423</v>
      </c>
      <c r="B966" t="s">
        <v>1685</v>
      </c>
      <c r="C966">
        <v>1</v>
      </c>
      <c r="D966">
        <v>21</v>
      </c>
      <c r="E966" s="68">
        <v>40592</v>
      </c>
      <c r="F966">
        <v>3</v>
      </c>
      <c r="G966">
        <v>3.2</v>
      </c>
      <c r="H966">
        <v>0</v>
      </c>
      <c r="I966">
        <v>1</v>
      </c>
      <c r="J966" t="s">
        <v>1686</v>
      </c>
      <c r="K966">
        <v>2222641</v>
      </c>
      <c r="N966" s="68">
        <v>72686</v>
      </c>
      <c r="O966" s="68">
        <v>72686</v>
      </c>
      <c r="P966" s="68">
        <v>72686</v>
      </c>
      <c r="Q966" s="68">
        <v>72686</v>
      </c>
      <c r="R966" t="s">
        <v>5702</v>
      </c>
      <c r="S966" t="s">
        <v>3058</v>
      </c>
    </row>
    <row r="967" spans="1:19" x14ac:dyDescent="0.35">
      <c r="A967">
        <v>200736</v>
      </c>
      <c r="B967" t="s">
        <v>2169</v>
      </c>
      <c r="C967">
        <v>1</v>
      </c>
      <c r="D967">
        <v>21</v>
      </c>
      <c r="E967" s="68">
        <v>41358</v>
      </c>
      <c r="F967">
        <v>1.5</v>
      </c>
      <c r="G967">
        <v>31</v>
      </c>
      <c r="H967">
        <v>0</v>
      </c>
      <c r="I967">
        <v>1</v>
      </c>
      <c r="J967" t="s">
        <v>379</v>
      </c>
      <c r="K967">
        <v>4895400</v>
      </c>
      <c r="N967" s="68">
        <v>72686</v>
      </c>
      <c r="O967" s="68">
        <v>72686</v>
      </c>
      <c r="P967" s="68">
        <v>72686</v>
      </c>
      <c r="Q967" s="68">
        <v>72686</v>
      </c>
      <c r="R967" t="s">
        <v>5703</v>
      </c>
      <c r="S967" t="s">
        <v>5704</v>
      </c>
    </row>
    <row r="968" spans="1:19" x14ac:dyDescent="0.35">
      <c r="A968">
        <v>221519</v>
      </c>
      <c r="B968" t="s">
        <v>2161</v>
      </c>
      <c r="C968">
        <v>1</v>
      </c>
      <c r="D968">
        <v>21</v>
      </c>
      <c r="E968" s="68">
        <v>40569</v>
      </c>
      <c r="F968">
        <v>3.1</v>
      </c>
      <c r="G968">
        <v>31</v>
      </c>
      <c r="H968">
        <v>0</v>
      </c>
      <c r="I968">
        <v>1</v>
      </c>
      <c r="J968" t="s">
        <v>2162</v>
      </c>
      <c r="K968">
        <v>9810</v>
      </c>
      <c r="N968" s="68">
        <v>72686</v>
      </c>
      <c r="O968" s="68">
        <v>72686</v>
      </c>
      <c r="P968" s="68">
        <v>72686</v>
      </c>
      <c r="Q968" s="68">
        <v>72686</v>
      </c>
      <c r="R968" t="s">
        <v>5720</v>
      </c>
      <c r="S968" t="s">
        <v>5721</v>
      </c>
    </row>
    <row r="969" spans="1:19" x14ac:dyDescent="0.35">
      <c r="A969">
        <v>228395</v>
      </c>
      <c r="B969" t="s">
        <v>2225</v>
      </c>
      <c r="C969">
        <v>1</v>
      </c>
      <c r="D969">
        <v>21</v>
      </c>
      <c r="E969" s="68">
        <v>40738</v>
      </c>
      <c r="F969">
        <v>2</v>
      </c>
      <c r="G969">
        <v>18</v>
      </c>
      <c r="H969">
        <v>0</v>
      </c>
      <c r="I969">
        <v>1</v>
      </c>
      <c r="J969" t="s">
        <v>1163</v>
      </c>
      <c r="K969">
        <v>5244030</v>
      </c>
      <c r="N969" s="68">
        <v>72686</v>
      </c>
      <c r="O969" s="68">
        <v>72686</v>
      </c>
      <c r="P969" s="68">
        <v>72686</v>
      </c>
      <c r="Q969" s="68">
        <v>72686</v>
      </c>
      <c r="R969" t="s">
        <v>5732</v>
      </c>
      <c r="S969" t="s">
        <v>5733</v>
      </c>
    </row>
    <row r="970" spans="1:19" x14ac:dyDescent="0.35">
      <c r="A970">
        <v>239387</v>
      </c>
      <c r="B970" t="s">
        <v>1610</v>
      </c>
      <c r="C970">
        <v>1</v>
      </c>
      <c r="D970">
        <v>31</v>
      </c>
      <c r="E970" s="68">
        <v>40564</v>
      </c>
      <c r="F970">
        <v>3.1</v>
      </c>
      <c r="G970">
        <v>3.3</v>
      </c>
      <c r="H970">
        <v>0</v>
      </c>
      <c r="I970">
        <v>1</v>
      </c>
      <c r="J970" t="s">
        <v>1611</v>
      </c>
      <c r="K970">
        <v>5500295</v>
      </c>
      <c r="N970" s="68">
        <v>72686</v>
      </c>
      <c r="O970" s="68">
        <v>72686</v>
      </c>
      <c r="P970" s="68">
        <v>72686</v>
      </c>
      <c r="Q970" s="68">
        <v>72686</v>
      </c>
      <c r="R970" t="s">
        <v>5738</v>
      </c>
      <c r="S970" t="s">
        <v>3058</v>
      </c>
    </row>
    <row r="971" spans="1:19" x14ac:dyDescent="0.35">
      <c r="A971">
        <v>241027</v>
      </c>
      <c r="B971" t="s">
        <v>1700</v>
      </c>
      <c r="C971">
        <v>1</v>
      </c>
      <c r="D971">
        <v>21</v>
      </c>
      <c r="E971" s="68">
        <v>40574</v>
      </c>
      <c r="F971">
        <v>3.1</v>
      </c>
      <c r="G971">
        <v>3.3</v>
      </c>
      <c r="H971">
        <v>0</v>
      </c>
      <c r="I971">
        <v>1</v>
      </c>
      <c r="J971" t="s">
        <v>1701</v>
      </c>
      <c r="K971">
        <v>5505179</v>
      </c>
      <c r="N971" s="68">
        <v>72686</v>
      </c>
      <c r="O971" s="68">
        <v>72686</v>
      </c>
      <c r="P971" s="68">
        <v>72686</v>
      </c>
      <c r="Q971" s="68">
        <v>72686</v>
      </c>
      <c r="R971" t="s">
        <v>5741</v>
      </c>
      <c r="S971" t="s">
        <v>3058</v>
      </c>
    </row>
    <row r="972" spans="1:19" x14ac:dyDescent="0.35">
      <c r="A972">
        <v>246793</v>
      </c>
      <c r="B972" t="s">
        <v>1907</v>
      </c>
      <c r="C972">
        <v>1</v>
      </c>
      <c r="D972">
        <v>23</v>
      </c>
      <c r="E972" s="68">
        <v>40493</v>
      </c>
      <c r="F972">
        <v>3.1</v>
      </c>
      <c r="G972">
        <v>3.3</v>
      </c>
      <c r="H972">
        <v>0</v>
      </c>
      <c r="I972">
        <v>1</v>
      </c>
      <c r="J972" t="s">
        <v>437</v>
      </c>
      <c r="K972">
        <v>1224279</v>
      </c>
      <c r="N972" s="68">
        <v>72686</v>
      </c>
      <c r="O972" s="68">
        <v>72686</v>
      </c>
      <c r="P972" s="68">
        <v>72686</v>
      </c>
      <c r="Q972" s="68">
        <v>72686</v>
      </c>
      <c r="R972" t="s">
        <v>5747</v>
      </c>
      <c r="S972" t="s">
        <v>3058</v>
      </c>
    </row>
    <row r="973" spans="1:19" x14ac:dyDescent="0.35">
      <c r="A973">
        <v>261485</v>
      </c>
      <c r="B973" t="s">
        <v>1681</v>
      </c>
      <c r="C973">
        <v>1</v>
      </c>
      <c r="D973">
        <v>22</v>
      </c>
      <c r="E973" s="68">
        <v>40592</v>
      </c>
      <c r="F973">
        <v>3</v>
      </c>
      <c r="G973">
        <v>3.2</v>
      </c>
      <c r="H973">
        <v>0</v>
      </c>
      <c r="I973">
        <v>1</v>
      </c>
      <c r="J973" t="s">
        <v>1682</v>
      </c>
      <c r="K973">
        <v>5423329</v>
      </c>
      <c r="N973" s="68">
        <v>72686</v>
      </c>
      <c r="O973" s="68">
        <v>72686</v>
      </c>
      <c r="P973" s="68">
        <v>72686</v>
      </c>
      <c r="Q973" s="68">
        <v>72686</v>
      </c>
      <c r="R973" t="s">
        <v>5759</v>
      </c>
      <c r="S973" t="s">
        <v>3058</v>
      </c>
    </row>
    <row r="974" spans="1:19" x14ac:dyDescent="0.35">
      <c r="A974">
        <v>270436</v>
      </c>
      <c r="B974" t="s">
        <v>1687</v>
      </c>
      <c r="C974">
        <v>1</v>
      </c>
      <c r="D974">
        <v>21</v>
      </c>
      <c r="E974" s="68">
        <v>40715</v>
      </c>
      <c r="F974">
        <v>3.1</v>
      </c>
      <c r="G974">
        <v>5</v>
      </c>
      <c r="H974">
        <v>0</v>
      </c>
      <c r="I974">
        <v>1</v>
      </c>
      <c r="J974" t="s">
        <v>22</v>
      </c>
      <c r="K974">
        <v>3346687</v>
      </c>
      <c r="N974" s="68">
        <v>72686</v>
      </c>
      <c r="O974" s="68">
        <v>72686</v>
      </c>
      <c r="P974" s="68">
        <v>72686</v>
      </c>
      <c r="Q974" s="68">
        <v>72686</v>
      </c>
      <c r="R974" t="s">
        <v>5773</v>
      </c>
      <c r="S974" t="s">
        <v>5774</v>
      </c>
    </row>
    <row r="975" spans="1:19" x14ac:dyDescent="0.35">
      <c r="A975">
        <v>270891</v>
      </c>
      <c r="B975" t="s">
        <v>1679</v>
      </c>
      <c r="C975">
        <v>1</v>
      </c>
      <c r="D975">
        <v>22</v>
      </c>
      <c r="E975" s="68">
        <v>40601</v>
      </c>
      <c r="F975">
        <v>3</v>
      </c>
      <c r="G975">
        <v>3.2</v>
      </c>
      <c r="H975">
        <v>0</v>
      </c>
      <c r="I975">
        <v>1</v>
      </c>
      <c r="J975" t="s">
        <v>1680</v>
      </c>
      <c r="K975">
        <v>5598610</v>
      </c>
      <c r="N975" s="68">
        <v>72686</v>
      </c>
      <c r="O975" s="68">
        <v>72686</v>
      </c>
      <c r="P975" s="68">
        <v>72686</v>
      </c>
      <c r="Q975" s="68">
        <v>72686</v>
      </c>
      <c r="R975" s="72" t="s">
        <v>5775</v>
      </c>
      <c r="S975" t="s">
        <v>3058</v>
      </c>
    </row>
    <row r="976" spans="1:19" x14ac:dyDescent="0.35">
      <c r="A976">
        <v>274087</v>
      </c>
      <c r="B976" t="s">
        <v>1660</v>
      </c>
      <c r="C976">
        <v>1</v>
      </c>
      <c r="D976">
        <v>22</v>
      </c>
      <c r="E976" s="68">
        <v>40570</v>
      </c>
      <c r="F976">
        <v>3</v>
      </c>
      <c r="G976">
        <v>3.2</v>
      </c>
      <c r="H976">
        <v>0</v>
      </c>
      <c r="I976">
        <v>1</v>
      </c>
      <c r="J976" t="s">
        <v>1661</v>
      </c>
      <c r="K976">
        <v>5578448</v>
      </c>
      <c r="N976" s="68">
        <v>72686</v>
      </c>
      <c r="O976" s="68">
        <v>72686</v>
      </c>
      <c r="P976" s="68">
        <v>72686</v>
      </c>
      <c r="Q976" s="68">
        <v>72686</v>
      </c>
      <c r="R976" t="s">
        <v>5780</v>
      </c>
      <c r="S976" t="s">
        <v>3058</v>
      </c>
    </row>
    <row r="977" spans="1:19" x14ac:dyDescent="0.35">
      <c r="A977">
        <v>286370</v>
      </c>
      <c r="B977" t="s">
        <v>2223</v>
      </c>
      <c r="C977">
        <v>1</v>
      </c>
      <c r="D977">
        <v>22</v>
      </c>
      <c r="E977" s="68">
        <v>40602</v>
      </c>
      <c r="F977">
        <v>1</v>
      </c>
      <c r="G977">
        <v>31</v>
      </c>
      <c r="H977">
        <v>0</v>
      </c>
      <c r="I977">
        <v>1</v>
      </c>
      <c r="J977" t="s">
        <v>2224</v>
      </c>
      <c r="K977">
        <v>649022</v>
      </c>
      <c r="N977" s="68">
        <v>72686</v>
      </c>
      <c r="O977" s="68">
        <v>72686</v>
      </c>
      <c r="P977" s="68">
        <v>72686</v>
      </c>
      <c r="Q977" s="68">
        <v>72686</v>
      </c>
      <c r="R977" t="s">
        <v>5800</v>
      </c>
      <c r="S977" t="s">
        <v>3058</v>
      </c>
    </row>
    <row r="978" spans="1:19" x14ac:dyDescent="0.35">
      <c r="A978">
        <v>304734</v>
      </c>
      <c r="B978" t="s">
        <v>2237</v>
      </c>
      <c r="C978">
        <v>1</v>
      </c>
      <c r="D978">
        <v>21</v>
      </c>
      <c r="E978" s="68">
        <v>40877</v>
      </c>
      <c r="F978">
        <v>3</v>
      </c>
      <c r="G978">
        <v>38</v>
      </c>
      <c r="H978">
        <v>0</v>
      </c>
      <c r="I978">
        <v>1</v>
      </c>
      <c r="J978" t="s">
        <v>1516</v>
      </c>
      <c r="K978">
        <v>201386</v>
      </c>
      <c r="N978" s="68">
        <v>72686</v>
      </c>
      <c r="O978" s="68">
        <v>72686</v>
      </c>
      <c r="P978" s="68">
        <v>72686</v>
      </c>
      <c r="Q978" s="68">
        <v>72686</v>
      </c>
      <c r="R978" t="s">
        <v>5818</v>
      </c>
      <c r="S978" t="s">
        <v>3058</v>
      </c>
    </row>
    <row r="979" spans="1:19" x14ac:dyDescent="0.35">
      <c r="A979">
        <v>306529</v>
      </c>
      <c r="B979" t="s">
        <v>1688</v>
      </c>
      <c r="C979">
        <v>1</v>
      </c>
      <c r="D979">
        <v>21</v>
      </c>
      <c r="E979" s="68">
        <v>40679</v>
      </c>
      <c r="F979">
        <v>3</v>
      </c>
      <c r="G979">
        <v>3.2</v>
      </c>
      <c r="H979">
        <v>0</v>
      </c>
      <c r="I979">
        <v>1</v>
      </c>
      <c r="J979" t="s">
        <v>1689</v>
      </c>
      <c r="K979">
        <v>5631687</v>
      </c>
      <c r="N979" s="68">
        <v>72686</v>
      </c>
      <c r="O979" s="68">
        <v>72686</v>
      </c>
      <c r="P979" s="68">
        <v>72686</v>
      </c>
      <c r="Q979" s="68">
        <v>72686</v>
      </c>
      <c r="R979" t="s">
        <v>5822</v>
      </c>
      <c r="S979" t="s">
        <v>3058</v>
      </c>
    </row>
    <row r="980" spans="1:19" x14ac:dyDescent="0.35">
      <c r="A980">
        <v>308044</v>
      </c>
      <c r="B980" t="s">
        <v>1653</v>
      </c>
      <c r="C980">
        <v>1</v>
      </c>
      <c r="D980">
        <v>22</v>
      </c>
      <c r="E980" s="68">
        <v>40696</v>
      </c>
      <c r="F980">
        <v>3.3</v>
      </c>
      <c r="G980">
        <v>26</v>
      </c>
      <c r="H980">
        <v>0</v>
      </c>
      <c r="I980">
        <v>1</v>
      </c>
      <c r="J980" t="s">
        <v>16</v>
      </c>
      <c r="K980">
        <v>343</v>
      </c>
      <c r="N980" s="68">
        <v>72686</v>
      </c>
      <c r="O980" s="68">
        <v>72686</v>
      </c>
      <c r="P980" s="68">
        <v>72686</v>
      </c>
      <c r="Q980" s="68">
        <v>72686</v>
      </c>
      <c r="R980" t="s">
        <v>5827</v>
      </c>
      <c r="S980" t="s">
        <v>5828</v>
      </c>
    </row>
    <row r="981" spans="1:19" x14ac:dyDescent="0.35">
      <c r="A981">
        <v>311015</v>
      </c>
      <c r="B981" t="s">
        <v>753</v>
      </c>
      <c r="C981">
        <v>1</v>
      </c>
      <c r="D981">
        <v>100</v>
      </c>
      <c r="E981" s="68">
        <v>40731</v>
      </c>
      <c r="F981">
        <v>1</v>
      </c>
      <c r="G981">
        <v>16</v>
      </c>
      <c r="H981">
        <v>0</v>
      </c>
      <c r="I981">
        <v>1</v>
      </c>
      <c r="J981" t="s">
        <v>381</v>
      </c>
      <c r="K981">
        <v>5727113</v>
      </c>
      <c r="N981" s="68">
        <v>72686</v>
      </c>
      <c r="O981" s="68">
        <v>72686</v>
      </c>
      <c r="P981" s="68">
        <v>72686</v>
      </c>
      <c r="Q981" s="68">
        <v>72686</v>
      </c>
      <c r="R981" t="s">
        <v>5832</v>
      </c>
      <c r="S981" t="s">
        <v>3058</v>
      </c>
    </row>
    <row r="982" spans="1:19" x14ac:dyDescent="0.35">
      <c r="A982">
        <v>319309</v>
      </c>
      <c r="B982" t="s">
        <v>1665</v>
      </c>
      <c r="C982">
        <v>1</v>
      </c>
      <c r="D982">
        <v>22</v>
      </c>
      <c r="E982" s="68">
        <v>40718</v>
      </c>
      <c r="F982">
        <v>3</v>
      </c>
      <c r="G982">
        <v>3.1</v>
      </c>
      <c r="H982">
        <v>0</v>
      </c>
      <c r="I982">
        <v>1</v>
      </c>
      <c r="J982" t="s">
        <v>1666</v>
      </c>
      <c r="K982">
        <v>5771694</v>
      </c>
      <c r="N982" s="68">
        <v>72686</v>
      </c>
      <c r="O982" s="68">
        <v>72686</v>
      </c>
      <c r="P982" s="68">
        <v>72686</v>
      </c>
      <c r="Q982" s="68">
        <v>72686</v>
      </c>
      <c r="R982" t="s">
        <v>5855</v>
      </c>
      <c r="S982" t="s">
        <v>3058</v>
      </c>
    </row>
    <row r="983" spans="1:19" x14ac:dyDescent="0.35">
      <c r="A983">
        <v>336931</v>
      </c>
      <c r="B983" t="s">
        <v>2045</v>
      </c>
      <c r="C983">
        <v>1</v>
      </c>
      <c r="D983">
        <v>21</v>
      </c>
      <c r="E983" s="68">
        <v>40822</v>
      </c>
      <c r="F983">
        <v>3</v>
      </c>
      <c r="G983">
        <v>15</v>
      </c>
      <c r="H983">
        <v>0</v>
      </c>
      <c r="I983">
        <v>1</v>
      </c>
      <c r="J983" t="s">
        <v>2046</v>
      </c>
      <c r="K983">
        <v>5853901</v>
      </c>
      <c r="N983" s="68">
        <v>72686</v>
      </c>
      <c r="O983" s="68">
        <v>72686</v>
      </c>
      <c r="P983" s="68">
        <v>72686</v>
      </c>
      <c r="Q983" s="68">
        <v>72686</v>
      </c>
      <c r="R983" t="s">
        <v>5913</v>
      </c>
      <c r="S983" t="s">
        <v>3058</v>
      </c>
    </row>
    <row r="984" spans="1:19" x14ac:dyDescent="0.35">
      <c r="A984">
        <v>337414</v>
      </c>
      <c r="B984" t="s">
        <v>2165</v>
      </c>
      <c r="C984">
        <v>1</v>
      </c>
      <c r="D984">
        <v>21</v>
      </c>
      <c r="E984" s="68">
        <v>40850</v>
      </c>
      <c r="F984">
        <v>3</v>
      </c>
      <c r="G984">
        <v>31</v>
      </c>
      <c r="H984">
        <v>0</v>
      </c>
      <c r="I984">
        <v>1</v>
      </c>
      <c r="J984" t="s">
        <v>2166</v>
      </c>
      <c r="K984">
        <v>5903335</v>
      </c>
      <c r="N984" s="68">
        <v>72686</v>
      </c>
      <c r="O984" s="68">
        <v>72686</v>
      </c>
      <c r="P984" s="68">
        <v>72686</v>
      </c>
      <c r="Q984" s="68">
        <v>72686</v>
      </c>
      <c r="R984" t="s">
        <v>5923</v>
      </c>
      <c r="S984" t="s">
        <v>3058</v>
      </c>
    </row>
    <row r="985" spans="1:19" x14ac:dyDescent="0.35">
      <c r="A985">
        <v>344931</v>
      </c>
      <c r="B985" t="s">
        <v>1636</v>
      </c>
      <c r="C985">
        <v>1</v>
      </c>
      <c r="D985">
        <v>24</v>
      </c>
      <c r="E985" s="68">
        <v>40843</v>
      </c>
      <c r="F985">
        <v>3</v>
      </c>
      <c r="G985">
        <v>37</v>
      </c>
      <c r="H985">
        <v>0</v>
      </c>
      <c r="I985">
        <v>1</v>
      </c>
      <c r="J985" t="s">
        <v>1637</v>
      </c>
      <c r="K985">
        <v>37388</v>
      </c>
      <c r="N985" s="68">
        <v>72686</v>
      </c>
      <c r="O985" s="68">
        <v>72686</v>
      </c>
      <c r="P985" s="68">
        <v>72686</v>
      </c>
      <c r="Q985" s="68">
        <v>72686</v>
      </c>
      <c r="R985" t="s">
        <v>5934</v>
      </c>
      <c r="S985" t="s">
        <v>5935</v>
      </c>
    </row>
    <row r="986" spans="1:19" x14ac:dyDescent="0.35">
      <c r="A986">
        <v>356520</v>
      </c>
      <c r="B986" t="s">
        <v>2047</v>
      </c>
      <c r="C986">
        <v>1</v>
      </c>
      <c r="D986">
        <v>21</v>
      </c>
      <c r="E986" s="68">
        <v>40924</v>
      </c>
      <c r="F986">
        <v>5</v>
      </c>
      <c r="G986">
        <v>31</v>
      </c>
      <c r="H986">
        <v>0</v>
      </c>
      <c r="I986">
        <v>1</v>
      </c>
      <c r="J986" t="s">
        <v>2048</v>
      </c>
      <c r="K986">
        <v>6031044</v>
      </c>
      <c r="N986" s="68">
        <v>72686</v>
      </c>
      <c r="O986" s="68">
        <v>72686</v>
      </c>
      <c r="P986" s="68">
        <v>72686</v>
      </c>
      <c r="Q986" s="68">
        <v>72686</v>
      </c>
      <c r="R986" t="s">
        <v>5967</v>
      </c>
      <c r="S986" t="s">
        <v>5968</v>
      </c>
    </row>
    <row r="987" spans="1:19" x14ac:dyDescent="0.35">
      <c r="A987">
        <v>363541</v>
      </c>
      <c r="B987" t="s">
        <v>1654</v>
      </c>
      <c r="C987">
        <v>1</v>
      </c>
      <c r="D987">
        <v>22</v>
      </c>
      <c r="E987" s="68">
        <v>40957</v>
      </c>
      <c r="F987">
        <v>1.5</v>
      </c>
      <c r="G987">
        <v>31</v>
      </c>
      <c r="H987">
        <v>0</v>
      </c>
      <c r="I987">
        <v>1</v>
      </c>
      <c r="J987" t="s">
        <v>1655</v>
      </c>
      <c r="K987">
        <v>6099330</v>
      </c>
      <c r="N987" s="68">
        <v>72686</v>
      </c>
      <c r="O987" s="68">
        <v>72686</v>
      </c>
      <c r="P987" s="68">
        <v>72686</v>
      </c>
      <c r="Q987" s="68">
        <v>72686</v>
      </c>
      <c r="R987" t="s">
        <v>5986</v>
      </c>
      <c r="S987" t="s">
        <v>3058</v>
      </c>
    </row>
    <row r="988" spans="1:19" x14ac:dyDescent="0.35">
      <c r="A988">
        <v>363649</v>
      </c>
      <c r="B988" t="s">
        <v>1692</v>
      </c>
      <c r="C988">
        <v>1</v>
      </c>
      <c r="D988">
        <v>21</v>
      </c>
      <c r="E988" s="68">
        <v>41504</v>
      </c>
      <c r="F988">
        <v>1.5</v>
      </c>
      <c r="G988">
        <v>31</v>
      </c>
      <c r="H988">
        <v>0</v>
      </c>
      <c r="I988">
        <v>1</v>
      </c>
      <c r="J988" t="s">
        <v>1692</v>
      </c>
      <c r="K988">
        <v>4818192</v>
      </c>
      <c r="N988" s="68">
        <v>72686</v>
      </c>
      <c r="O988" s="68">
        <v>72686</v>
      </c>
      <c r="P988" s="68">
        <v>72686</v>
      </c>
      <c r="Q988" s="68">
        <v>72686</v>
      </c>
      <c r="R988" t="s">
        <v>5989</v>
      </c>
      <c r="S988" t="s">
        <v>5990</v>
      </c>
    </row>
    <row r="989" spans="1:19" x14ac:dyDescent="0.35">
      <c r="A989">
        <v>372600</v>
      </c>
      <c r="B989" t="s">
        <v>1672</v>
      </c>
      <c r="C989">
        <v>1</v>
      </c>
      <c r="D989">
        <v>22</v>
      </c>
      <c r="E989" s="68">
        <v>41091</v>
      </c>
      <c r="F989">
        <v>1.5</v>
      </c>
      <c r="G989">
        <v>19</v>
      </c>
      <c r="H989">
        <v>0</v>
      </c>
      <c r="I989">
        <v>1</v>
      </c>
      <c r="J989" t="s">
        <v>1673</v>
      </c>
      <c r="K989">
        <v>6184744</v>
      </c>
      <c r="N989" s="68">
        <v>72686</v>
      </c>
      <c r="O989" s="68">
        <v>72686</v>
      </c>
      <c r="P989" s="68">
        <v>72686</v>
      </c>
      <c r="Q989" s="68">
        <v>72686</v>
      </c>
      <c r="R989" t="s">
        <v>6016</v>
      </c>
      <c r="S989" t="s">
        <v>3058</v>
      </c>
    </row>
    <row r="990" spans="1:19" x14ac:dyDescent="0.35">
      <c r="A990">
        <v>375861</v>
      </c>
      <c r="B990" t="s">
        <v>2167</v>
      </c>
      <c r="C990">
        <v>1</v>
      </c>
      <c r="D990">
        <v>21</v>
      </c>
      <c r="E990" s="68">
        <v>41066</v>
      </c>
      <c r="F990">
        <v>11</v>
      </c>
      <c r="G990">
        <v>31</v>
      </c>
      <c r="H990">
        <v>0</v>
      </c>
      <c r="I990">
        <v>1</v>
      </c>
      <c r="J990" t="s">
        <v>2168</v>
      </c>
      <c r="K990">
        <v>6232878</v>
      </c>
      <c r="N990" s="68">
        <v>72686</v>
      </c>
      <c r="O990" s="68">
        <v>72686</v>
      </c>
      <c r="P990" s="68">
        <v>72686</v>
      </c>
      <c r="Q990" s="68">
        <v>72686</v>
      </c>
      <c r="R990" t="s">
        <v>6037</v>
      </c>
      <c r="S990" t="s">
        <v>6038</v>
      </c>
    </row>
    <row r="991" spans="1:19" x14ac:dyDescent="0.35">
      <c r="A991">
        <v>376384</v>
      </c>
      <c r="B991" t="s">
        <v>2222</v>
      </c>
      <c r="C991">
        <v>1</v>
      </c>
      <c r="D991">
        <v>24</v>
      </c>
      <c r="E991" s="68">
        <v>42501</v>
      </c>
      <c r="F991">
        <v>8</v>
      </c>
      <c r="G991">
        <v>58</v>
      </c>
      <c r="H991">
        <v>0</v>
      </c>
      <c r="I991">
        <v>1</v>
      </c>
      <c r="J991" t="s">
        <v>324</v>
      </c>
      <c r="K991">
        <v>5379973</v>
      </c>
      <c r="N991" s="68">
        <v>42500</v>
      </c>
      <c r="O991" s="68">
        <v>72686</v>
      </c>
      <c r="P991" s="68">
        <v>72686</v>
      </c>
      <c r="Q991" s="68">
        <v>72686</v>
      </c>
      <c r="R991" t="s">
        <v>6042</v>
      </c>
      <c r="S991" t="s">
        <v>6043</v>
      </c>
    </row>
    <row r="992" spans="1:19" x14ac:dyDescent="0.35">
      <c r="A992">
        <v>388911</v>
      </c>
      <c r="B992" t="s">
        <v>1649</v>
      </c>
      <c r="C992">
        <v>1</v>
      </c>
      <c r="D992">
        <v>22</v>
      </c>
      <c r="E992" s="68">
        <v>41320</v>
      </c>
      <c r="F992">
        <v>14</v>
      </c>
      <c r="G992">
        <v>31</v>
      </c>
      <c r="H992">
        <v>0</v>
      </c>
      <c r="I992">
        <v>1</v>
      </c>
      <c r="J992" t="s">
        <v>1650</v>
      </c>
      <c r="K992">
        <v>4551385</v>
      </c>
      <c r="N992" s="68">
        <v>72686</v>
      </c>
      <c r="O992" s="68">
        <v>72686</v>
      </c>
      <c r="P992" s="68">
        <v>72686</v>
      </c>
      <c r="Q992" s="68">
        <v>72686</v>
      </c>
      <c r="R992" t="s">
        <v>6067</v>
      </c>
      <c r="S992" t="s">
        <v>3058</v>
      </c>
    </row>
    <row r="993" spans="1:19" x14ac:dyDescent="0.35">
      <c r="A993">
        <v>391555</v>
      </c>
      <c r="B993" t="s">
        <v>1623</v>
      </c>
      <c r="C993">
        <v>1</v>
      </c>
      <c r="D993">
        <v>28</v>
      </c>
      <c r="E993" s="68">
        <v>41150</v>
      </c>
      <c r="F993">
        <v>5</v>
      </c>
      <c r="G993">
        <v>24</v>
      </c>
      <c r="H993">
        <v>0</v>
      </c>
      <c r="I993">
        <v>1</v>
      </c>
      <c r="J993" t="s">
        <v>1469</v>
      </c>
      <c r="K993">
        <v>5647196</v>
      </c>
      <c r="N993" s="68">
        <v>72686</v>
      </c>
      <c r="O993" s="68">
        <v>72686</v>
      </c>
      <c r="P993" s="68">
        <v>72686</v>
      </c>
      <c r="Q993" s="68">
        <v>72686</v>
      </c>
      <c r="R993" t="s">
        <v>6074</v>
      </c>
      <c r="S993" t="s">
        <v>3058</v>
      </c>
    </row>
    <row r="994" spans="1:19" x14ac:dyDescent="0.35">
      <c r="A994">
        <v>392787</v>
      </c>
      <c r="B994" t="s">
        <v>1571</v>
      </c>
      <c r="C994">
        <v>1</v>
      </c>
      <c r="D994">
        <v>23</v>
      </c>
      <c r="E994" s="68">
        <v>41843</v>
      </c>
      <c r="F994">
        <v>24</v>
      </c>
      <c r="G994">
        <v>31</v>
      </c>
      <c r="H994">
        <v>0</v>
      </c>
      <c r="I994">
        <v>1</v>
      </c>
      <c r="J994" t="s">
        <v>1572</v>
      </c>
      <c r="K994">
        <v>5668911</v>
      </c>
      <c r="N994" s="68">
        <v>72686</v>
      </c>
      <c r="O994" s="68">
        <v>72686</v>
      </c>
      <c r="P994" s="68">
        <v>72686</v>
      </c>
      <c r="Q994" s="68">
        <v>72686</v>
      </c>
      <c r="R994" t="s">
        <v>6076</v>
      </c>
      <c r="S994" t="s">
        <v>3058</v>
      </c>
    </row>
    <row r="995" spans="1:19" x14ac:dyDescent="0.35">
      <c r="A995">
        <v>395384</v>
      </c>
      <c r="B995" t="s">
        <v>1567</v>
      </c>
      <c r="C995">
        <v>1</v>
      </c>
      <c r="D995">
        <v>24</v>
      </c>
      <c r="E995" s="68">
        <v>43415</v>
      </c>
      <c r="F995">
        <v>17</v>
      </c>
      <c r="G995">
        <v>52</v>
      </c>
      <c r="H995">
        <v>0</v>
      </c>
      <c r="I995">
        <v>1</v>
      </c>
      <c r="J995" t="s">
        <v>76</v>
      </c>
      <c r="K995">
        <v>182999</v>
      </c>
      <c r="N995" s="68">
        <v>43412</v>
      </c>
      <c r="O995" s="68">
        <v>72686</v>
      </c>
      <c r="P995" s="68">
        <v>72686</v>
      </c>
      <c r="Q995" s="68">
        <v>72686</v>
      </c>
      <c r="R995" t="s">
        <v>6083</v>
      </c>
      <c r="S995" t="s">
        <v>6084</v>
      </c>
    </row>
    <row r="996" spans="1:19" x14ac:dyDescent="0.35">
      <c r="A996">
        <v>411806</v>
      </c>
      <c r="B996" t="s">
        <v>750</v>
      </c>
      <c r="C996">
        <v>1</v>
      </c>
      <c r="D996">
        <v>373</v>
      </c>
      <c r="E996" s="68">
        <v>42515</v>
      </c>
      <c r="F996">
        <v>0.3</v>
      </c>
      <c r="G996">
        <v>53</v>
      </c>
      <c r="H996">
        <v>1</v>
      </c>
      <c r="I996">
        <v>1</v>
      </c>
      <c r="J996" t="s">
        <v>378</v>
      </c>
      <c r="K996">
        <v>6758252</v>
      </c>
      <c r="N996" s="68">
        <v>42514</v>
      </c>
      <c r="O996" s="68">
        <v>72686</v>
      </c>
      <c r="P996" s="68">
        <v>72686</v>
      </c>
      <c r="Q996" s="68">
        <v>72686</v>
      </c>
      <c r="R996" t="s">
        <v>6134</v>
      </c>
      <c r="S996" t="s">
        <v>6135</v>
      </c>
    </row>
    <row r="997" spans="1:19" x14ac:dyDescent="0.35">
      <c r="A997">
        <v>437252</v>
      </c>
      <c r="B997" t="s">
        <v>1547</v>
      </c>
      <c r="C997">
        <v>1</v>
      </c>
      <c r="D997">
        <v>26</v>
      </c>
      <c r="E997" s="68">
        <v>41404</v>
      </c>
      <c r="F997">
        <v>13</v>
      </c>
      <c r="G997">
        <v>31</v>
      </c>
      <c r="H997">
        <v>0</v>
      </c>
      <c r="I997">
        <v>1</v>
      </c>
      <c r="J997" t="s">
        <v>1548</v>
      </c>
      <c r="K997">
        <v>6886452</v>
      </c>
      <c r="N997" s="68">
        <v>72686</v>
      </c>
      <c r="O997" s="68">
        <v>72686</v>
      </c>
      <c r="P997" s="68">
        <v>72686</v>
      </c>
      <c r="Q997" s="68">
        <v>72686</v>
      </c>
      <c r="R997" t="s">
        <v>6181</v>
      </c>
      <c r="S997" t="s">
        <v>3058</v>
      </c>
    </row>
    <row r="998" spans="1:19" x14ac:dyDescent="0.35">
      <c r="A998">
        <v>441910</v>
      </c>
      <c r="B998" t="s">
        <v>1545</v>
      </c>
      <c r="C998">
        <v>1</v>
      </c>
      <c r="D998">
        <v>26</v>
      </c>
      <c r="E998" s="68">
        <v>41431</v>
      </c>
      <c r="F998">
        <v>17</v>
      </c>
      <c r="G998">
        <v>17</v>
      </c>
      <c r="H998">
        <v>0</v>
      </c>
      <c r="I998">
        <v>1</v>
      </c>
      <c r="J998" t="s">
        <v>1546</v>
      </c>
      <c r="K998">
        <v>9968776</v>
      </c>
      <c r="N998" s="68">
        <v>72686</v>
      </c>
      <c r="O998" s="68">
        <v>72686</v>
      </c>
      <c r="P998" s="68">
        <v>72686</v>
      </c>
      <c r="Q998" s="68">
        <v>72686</v>
      </c>
      <c r="R998" t="s">
        <v>6188</v>
      </c>
      <c r="S998" t="s">
        <v>3058</v>
      </c>
    </row>
    <row r="999" spans="1:19" x14ac:dyDescent="0.35">
      <c r="A999">
        <v>456526</v>
      </c>
      <c r="B999" t="s">
        <v>1638</v>
      </c>
      <c r="C999">
        <v>1</v>
      </c>
      <c r="D999">
        <v>24</v>
      </c>
      <c r="E999" s="68">
        <v>41490</v>
      </c>
      <c r="F999">
        <v>1.5</v>
      </c>
      <c r="G999">
        <v>31</v>
      </c>
      <c r="H999">
        <v>0</v>
      </c>
      <c r="I999">
        <v>1</v>
      </c>
      <c r="J999" t="s">
        <v>1639</v>
      </c>
      <c r="K999">
        <v>10169310</v>
      </c>
      <c r="N999" s="68">
        <v>72686</v>
      </c>
      <c r="O999" s="68">
        <v>72686</v>
      </c>
      <c r="P999" s="68">
        <v>72686</v>
      </c>
      <c r="Q999" s="68">
        <v>72686</v>
      </c>
      <c r="R999" t="s">
        <v>6210</v>
      </c>
      <c r="S999" t="s">
        <v>6211</v>
      </c>
    </row>
    <row r="1000" spans="1:19" x14ac:dyDescent="0.35">
      <c r="A1000">
        <v>460351</v>
      </c>
      <c r="B1000" t="s">
        <v>760</v>
      </c>
      <c r="C1000">
        <v>1</v>
      </c>
      <c r="D1000">
        <v>63</v>
      </c>
      <c r="E1000" s="68">
        <v>42465</v>
      </c>
      <c r="F1000">
        <v>2</v>
      </c>
      <c r="G1000">
        <v>45</v>
      </c>
      <c r="H1000">
        <v>0</v>
      </c>
      <c r="I1000">
        <v>1</v>
      </c>
      <c r="J1000" t="s">
        <v>2246</v>
      </c>
      <c r="K1000">
        <v>162211</v>
      </c>
      <c r="N1000" s="68">
        <v>72686</v>
      </c>
      <c r="O1000" s="68">
        <v>72686</v>
      </c>
      <c r="P1000" s="68">
        <v>72686</v>
      </c>
      <c r="Q1000" s="68">
        <v>72686</v>
      </c>
      <c r="R1000" t="s">
        <v>6221</v>
      </c>
      <c r="S1000" t="s">
        <v>3058</v>
      </c>
    </row>
    <row r="1001" spans="1:19" x14ac:dyDescent="0.35">
      <c r="A1001">
        <v>460859</v>
      </c>
      <c r="B1001" t="s">
        <v>1632</v>
      </c>
      <c r="C1001">
        <v>1</v>
      </c>
      <c r="D1001">
        <v>24</v>
      </c>
      <c r="E1001" s="68">
        <v>41571</v>
      </c>
      <c r="F1001">
        <v>3</v>
      </c>
      <c r="G1001">
        <v>31</v>
      </c>
      <c r="H1001">
        <v>0</v>
      </c>
      <c r="I1001">
        <v>1</v>
      </c>
      <c r="J1001" t="s">
        <v>1633</v>
      </c>
      <c r="K1001">
        <v>10227985</v>
      </c>
      <c r="N1001" s="68">
        <v>72686</v>
      </c>
      <c r="O1001" s="68">
        <v>72686</v>
      </c>
      <c r="P1001" s="68">
        <v>72686</v>
      </c>
      <c r="Q1001" s="68">
        <v>72686</v>
      </c>
      <c r="R1001" t="s">
        <v>6223</v>
      </c>
      <c r="S1001" t="s">
        <v>3058</v>
      </c>
    </row>
    <row r="1002" spans="1:19" x14ac:dyDescent="0.35">
      <c r="A1002">
        <v>469332</v>
      </c>
      <c r="B1002" t="s">
        <v>2053</v>
      </c>
      <c r="C1002">
        <v>1</v>
      </c>
      <c r="D1002">
        <v>21</v>
      </c>
      <c r="E1002" s="68">
        <v>41626</v>
      </c>
      <c r="F1002">
        <v>17</v>
      </c>
      <c r="G1002">
        <v>31</v>
      </c>
      <c r="H1002">
        <v>0</v>
      </c>
      <c r="I1002">
        <v>1</v>
      </c>
      <c r="J1002" t="s">
        <v>315</v>
      </c>
      <c r="K1002">
        <v>60697</v>
      </c>
      <c r="N1002" s="68">
        <v>72686</v>
      </c>
      <c r="O1002" s="68">
        <v>72686</v>
      </c>
      <c r="P1002" s="68">
        <v>72686</v>
      </c>
      <c r="Q1002" s="68">
        <v>72686</v>
      </c>
      <c r="R1002" t="s">
        <v>6238</v>
      </c>
      <c r="S1002" t="s">
        <v>6239</v>
      </c>
    </row>
    <row r="1003" spans="1:19" x14ac:dyDescent="0.35">
      <c r="A1003">
        <v>497876</v>
      </c>
      <c r="B1003" t="s">
        <v>1667</v>
      </c>
      <c r="C1003">
        <v>1</v>
      </c>
      <c r="D1003">
        <v>22</v>
      </c>
      <c r="E1003" s="68">
        <v>41755</v>
      </c>
      <c r="F1003">
        <v>24</v>
      </c>
      <c r="G1003">
        <v>38.200000000000003</v>
      </c>
      <c r="H1003">
        <v>0</v>
      </c>
      <c r="I1003">
        <v>1</v>
      </c>
      <c r="J1003" t="s">
        <v>1668</v>
      </c>
      <c r="K1003">
        <v>10299270</v>
      </c>
      <c r="N1003" s="68">
        <v>72686</v>
      </c>
      <c r="O1003" s="68">
        <v>72686</v>
      </c>
      <c r="P1003" s="68">
        <v>72686</v>
      </c>
      <c r="Q1003" s="68">
        <v>72686</v>
      </c>
      <c r="R1003" t="s">
        <v>6313</v>
      </c>
      <c r="S1003" t="s">
        <v>3058</v>
      </c>
    </row>
    <row r="1004" spans="1:19" x14ac:dyDescent="0.35">
      <c r="A1004">
        <v>520552</v>
      </c>
      <c r="B1004" t="s">
        <v>766</v>
      </c>
      <c r="C1004">
        <v>1</v>
      </c>
      <c r="D1004">
        <v>44</v>
      </c>
      <c r="E1004" s="68">
        <v>41980</v>
      </c>
      <c r="F1004">
        <v>5</v>
      </c>
      <c r="G1004">
        <v>31</v>
      </c>
      <c r="H1004">
        <v>0</v>
      </c>
      <c r="I1004">
        <v>1</v>
      </c>
      <c r="J1004" t="s">
        <v>474</v>
      </c>
      <c r="K1004">
        <v>10901382</v>
      </c>
      <c r="N1004" s="68">
        <v>72686</v>
      </c>
      <c r="O1004" s="68">
        <v>72686</v>
      </c>
      <c r="P1004" s="68">
        <v>72686</v>
      </c>
      <c r="Q1004" s="68">
        <v>72686</v>
      </c>
      <c r="R1004" t="s">
        <v>6336</v>
      </c>
      <c r="S1004" t="s">
        <v>3058</v>
      </c>
    </row>
    <row r="1005" spans="1:19" x14ac:dyDescent="0.35">
      <c r="A1005">
        <v>525192</v>
      </c>
      <c r="B1005" t="s">
        <v>1702</v>
      </c>
      <c r="C1005">
        <v>1</v>
      </c>
      <c r="D1005">
        <v>21</v>
      </c>
      <c r="E1005" s="68">
        <v>41980</v>
      </c>
      <c r="F1005">
        <v>0.3</v>
      </c>
      <c r="G1005">
        <v>33</v>
      </c>
      <c r="H1005">
        <v>0</v>
      </c>
      <c r="I1005">
        <v>1</v>
      </c>
      <c r="J1005" t="s">
        <v>469</v>
      </c>
      <c r="K1005">
        <v>10946728</v>
      </c>
      <c r="N1005" s="68">
        <v>72686</v>
      </c>
      <c r="O1005" s="68">
        <v>72686</v>
      </c>
      <c r="P1005" s="68">
        <v>72686</v>
      </c>
      <c r="Q1005" s="68">
        <v>72686</v>
      </c>
      <c r="R1005" t="s">
        <v>6343</v>
      </c>
      <c r="S1005" t="s">
        <v>3058</v>
      </c>
    </row>
    <row r="1006" spans="1:19" x14ac:dyDescent="0.35">
      <c r="A1006">
        <v>526096</v>
      </c>
      <c r="B1006" t="s">
        <v>792</v>
      </c>
      <c r="C1006">
        <v>1</v>
      </c>
      <c r="D1006">
        <v>43</v>
      </c>
      <c r="E1006" s="68">
        <v>41831</v>
      </c>
      <c r="F1006">
        <v>1</v>
      </c>
      <c r="G1006">
        <v>31</v>
      </c>
      <c r="H1006">
        <v>0</v>
      </c>
      <c r="I1006">
        <v>1</v>
      </c>
      <c r="J1006" t="s">
        <v>485</v>
      </c>
      <c r="K1006">
        <v>10342292</v>
      </c>
      <c r="N1006" s="68">
        <v>72686</v>
      </c>
      <c r="O1006" s="68">
        <v>72686</v>
      </c>
      <c r="P1006" s="68">
        <v>72686</v>
      </c>
      <c r="Q1006" s="68">
        <v>72686</v>
      </c>
      <c r="R1006" t="s">
        <v>6344</v>
      </c>
      <c r="S1006" t="s">
        <v>3058</v>
      </c>
    </row>
    <row r="1007" spans="1:19" x14ac:dyDescent="0.35">
      <c r="A1007">
        <v>547694</v>
      </c>
      <c r="B1007" t="s">
        <v>1817</v>
      </c>
      <c r="C1007">
        <v>1</v>
      </c>
      <c r="D1007">
        <v>25</v>
      </c>
      <c r="E1007" s="68">
        <v>42393</v>
      </c>
      <c r="F1007">
        <v>5</v>
      </c>
      <c r="G1007">
        <v>43</v>
      </c>
      <c r="H1007">
        <v>0</v>
      </c>
      <c r="I1007">
        <v>1</v>
      </c>
      <c r="J1007" t="s">
        <v>1818</v>
      </c>
      <c r="K1007">
        <v>11163224</v>
      </c>
      <c r="N1007" s="68">
        <v>72686</v>
      </c>
      <c r="O1007" s="68">
        <v>72686</v>
      </c>
      <c r="P1007" s="68">
        <v>72686</v>
      </c>
      <c r="Q1007" s="68">
        <v>72686</v>
      </c>
      <c r="R1007" t="s">
        <v>6364</v>
      </c>
      <c r="S1007" t="s">
        <v>3058</v>
      </c>
    </row>
    <row r="1008" spans="1:19" x14ac:dyDescent="0.35">
      <c r="A1008">
        <v>578900</v>
      </c>
      <c r="B1008" t="s">
        <v>1618</v>
      </c>
      <c r="C1008">
        <v>1</v>
      </c>
      <c r="D1008">
        <v>28</v>
      </c>
      <c r="E1008" s="68">
        <v>42031</v>
      </c>
      <c r="F1008">
        <v>15</v>
      </c>
      <c r="G1008">
        <v>38</v>
      </c>
      <c r="H1008">
        <v>0</v>
      </c>
      <c r="I1008">
        <v>1</v>
      </c>
      <c r="J1008" t="s">
        <v>487</v>
      </c>
      <c r="K1008">
        <v>6640</v>
      </c>
      <c r="N1008" s="68">
        <v>72686</v>
      </c>
      <c r="O1008" s="68">
        <v>72686</v>
      </c>
      <c r="P1008" s="68">
        <v>72686</v>
      </c>
      <c r="Q1008" s="68">
        <v>72686</v>
      </c>
      <c r="R1008" s="72" t="s">
        <v>6390</v>
      </c>
      <c r="S1008" t="s">
        <v>6391</v>
      </c>
    </row>
    <row r="1009" spans="1:19" x14ac:dyDescent="0.35">
      <c r="A1009">
        <v>591394</v>
      </c>
      <c r="B1009" t="s">
        <v>2160</v>
      </c>
      <c r="C1009">
        <v>1</v>
      </c>
      <c r="D1009">
        <v>22</v>
      </c>
      <c r="E1009" s="68">
        <v>42108</v>
      </c>
      <c r="F1009">
        <v>31</v>
      </c>
      <c r="G1009">
        <v>36</v>
      </c>
      <c r="H1009">
        <v>0</v>
      </c>
      <c r="I1009">
        <v>1</v>
      </c>
      <c r="J1009" t="s">
        <v>76</v>
      </c>
      <c r="K1009">
        <v>182999</v>
      </c>
      <c r="N1009" s="68">
        <v>72686</v>
      </c>
      <c r="O1009" s="68">
        <v>72686</v>
      </c>
      <c r="P1009" s="68">
        <v>72686</v>
      </c>
      <c r="Q1009" s="68">
        <v>72686</v>
      </c>
      <c r="R1009" t="s">
        <v>6411</v>
      </c>
      <c r="S1009" t="s">
        <v>3058</v>
      </c>
    </row>
    <row r="1010" spans="1:19" x14ac:dyDescent="0.35">
      <c r="A1010">
        <v>614172</v>
      </c>
      <c r="B1010" t="s">
        <v>1534</v>
      </c>
      <c r="C1010">
        <v>1</v>
      </c>
      <c r="D1010">
        <v>40</v>
      </c>
      <c r="E1010" s="68">
        <v>42239</v>
      </c>
      <c r="F1010" s="72">
        <v>15</v>
      </c>
      <c r="G1010">
        <v>40</v>
      </c>
      <c r="H1010">
        <v>0</v>
      </c>
      <c r="I1010">
        <v>1</v>
      </c>
      <c r="J1010" t="s">
        <v>487</v>
      </c>
      <c r="K1010">
        <v>6640</v>
      </c>
      <c r="N1010" s="68">
        <v>72686</v>
      </c>
      <c r="O1010" s="68">
        <v>72686</v>
      </c>
      <c r="P1010" s="68">
        <v>72686</v>
      </c>
      <c r="Q1010" s="68">
        <v>72686</v>
      </c>
      <c r="R1010" s="72" t="s">
        <v>6431</v>
      </c>
      <c r="S1010" t="s">
        <v>6432</v>
      </c>
    </row>
    <row r="1011" spans="1:19" x14ac:dyDescent="0.35">
      <c r="A1011">
        <v>617330</v>
      </c>
      <c r="B1011" t="s">
        <v>1629</v>
      </c>
      <c r="C1011">
        <v>1</v>
      </c>
      <c r="D1011">
        <v>25</v>
      </c>
      <c r="E1011" s="68">
        <v>42238</v>
      </c>
      <c r="F1011">
        <v>17</v>
      </c>
      <c r="G1011">
        <v>32</v>
      </c>
      <c r="H1011">
        <v>0</v>
      </c>
      <c r="I1011">
        <v>1</v>
      </c>
      <c r="J1011" t="s">
        <v>1630</v>
      </c>
      <c r="K1011">
        <v>11683648</v>
      </c>
      <c r="N1011" s="68">
        <v>72686</v>
      </c>
      <c r="O1011" s="68">
        <v>72686</v>
      </c>
      <c r="P1011" s="68">
        <v>72686</v>
      </c>
      <c r="Q1011" s="68">
        <v>72686</v>
      </c>
      <c r="R1011" t="s">
        <v>6438</v>
      </c>
      <c r="S1011" t="s">
        <v>3058</v>
      </c>
    </row>
    <row r="1012" spans="1:19" x14ac:dyDescent="0.35">
      <c r="A1012">
        <v>640646</v>
      </c>
      <c r="B1012" t="s">
        <v>1683</v>
      </c>
      <c r="C1012">
        <v>1</v>
      </c>
      <c r="D1012">
        <v>22</v>
      </c>
      <c r="E1012" s="68">
        <v>42239</v>
      </c>
      <c r="F1012">
        <v>3.1</v>
      </c>
      <c r="G1012">
        <v>31</v>
      </c>
      <c r="H1012">
        <v>0</v>
      </c>
      <c r="I1012">
        <v>1</v>
      </c>
      <c r="J1012" t="s">
        <v>924</v>
      </c>
      <c r="K1012">
        <v>141554</v>
      </c>
      <c r="N1012" s="68">
        <v>72686</v>
      </c>
      <c r="O1012" s="68">
        <v>72686</v>
      </c>
      <c r="P1012" s="68">
        <v>72686</v>
      </c>
      <c r="Q1012" s="68">
        <v>72686</v>
      </c>
      <c r="R1012" t="s">
        <v>6464</v>
      </c>
      <c r="S1012" t="s">
        <v>3058</v>
      </c>
    </row>
    <row r="1013" spans="1:19" x14ac:dyDescent="0.35">
      <c r="A1013">
        <v>651810</v>
      </c>
      <c r="B1013" t="s">
        <v>759</v>
      </c>
      <c r="C1013">
        <v>1</v>
      </c>
      <c r="D1013">
        <v>65</v>
      </c>
      <c r="E1013" s="68">
        <v>42296</v>
      </c>
      <c r="F1013">
        <v>3</v>
      </c>
      <c r="G1013">
        <v>44</v>
      </c>
      <c r="H1013">
        <v>0</v>
      </c>
      <c r="I1013">
        <v>1</v>
      </c>
      <c r="J1013" t="s">
        <v>386</v>
      </c>
      <c r="K1013">
        <v>11810292</v>
      </c>
      <c r="N1013" s="68">
        <v>72686</v>
      </c>
      <c r="O1013" s="68">
        <v>72686</v>
      </c>
      <c r="P1013" s="68">
        <v>72686</v>
      </c>
      <c r="Q1013" s="68">
        <v>72686</v>
      </c>
      <c r="R1013" t="s">
        <v>6474</v>
      </c>
      <c r="S1013" t="s">
        <v>3058</v>
      </c>
    </row>
    <row r="1014" spans="1:19" x14ac:dyDescent="0.35">
      <c r="A1014">
        <v>656756</v>
      </c>
      <c r="B1014" t="s">
        <v>1674</v>
      </c>
      <c r="C1014">
        <v>1</v>
      </c>
      <c r="D1014">
        <v>22</v>
      </c>
      <c r="E1014" s="68">
        <v>42759</v>
      </c>
      <c r="F1014">
        <v>45</v>
      </c>
      <c r="G1014">
        <v>53</v>
      </c>
      <c r="H1014">
        <v>0</v>
      </c>
      <c r="I1014">
        <v>1</v>
      </c>
      <c r="J1014" t="s">
        <v>76</v>
      </c>
      <c r="K1014">
        <v>182999</v>
      </c>
      <c r="N1014" s="68">
        <v>42758</v>
      </c>
      <c r="O1014" s="68">
        <v>72686</v>
      </c>
      <c r="P1014" s="68">
        <v>72686</v>
      </c>
      <c r="Q1014" s="68">
        <v>72686</v>
      </c>
      <c r="R1014" t="s">
        <v>6477</v>
      </c>
      <c r="S1014" t="s">
        <v>3058</v>
      </c>
    </row>
    <row r="1015" spans="1:19" x14ac:dyDescent="0.35">
      <c r="A1015">
        <v>660694</v>
      </c>
      <c r="B1015" t="s">
        <v>1475</v>
      </c>
      <c r="C1015">
        <v>1</v>
      </c>
      <c r="D1015">
        <v>24</v>
      </c>
      <c r="E1015" s="68">
        <v>42661</v>
      </c>
      <c r="F1015">
        <v>13</v>
      </c>
      <c r="G1015">
        <v>49</v>
      </c>
      <c r="H1015">
        <v>0</v>
      </c>
      <c r="I1015">
        <v>1</v>
      </c>
      <c r="J1015" t="s">
        <v>1476</v>
      </c>
      <c r="K1015">
        <v>5014184</v>
      </c>
      <c r="N1015" s="68">
        <v>72686</v>
      </c>
      <c r="O1015" s="68">
        <v>72686</v>
      </c>
      <c r="P1015" s="68">
        <v>72686</v>
      </c>
      <c r="Q1015" s="68">
        <v>72686</v>
      </c>
      <c r="R1015" t="s">
        <v>6483</v>
      </c>
      <c r="S1015" t="s">
        <v>3058</v>
      </c>
    </row>
    <row r="1016" spans="1:19" x14ac:dyDescent="0.35">
      <c r="A1016">
        <v>669876</v>
      </c>
      <c r="B1016" t="s">
        <v>1634</v>
      </c>
      <c r="C1016">
        <v>1</v>
      </c>
      <c r="D1016">
        <v>24</v>
      </c>
      <c r="E1016" s="68">
        <v>42322</v>
      </c>
      <c r="F1016">
        <v>2</v>
      </c>
      <c r="G1016">
        <v>45</v>
      </c>
      <c r="H1016">
        <v>0</v>
      </c>
      <c r="I1016">
        <v>1</v>
      </c>
      <c r="J1016" t="s">
        <v>1635</v>
      </c>
      <c r="K1016">
        <v>11837548</v>
      </c>
      <c r="N1016" s="68">
        <v>72686</v>
      </c>
      <c r="O1016" s="68">
        <v>72686</v>
      </c>
      <c r="P1016" s="68">
        <v>72686</v>
      </c>
      <c r="Q1016" s="68">
        <v>72686</v>
      </c>
      <c r="R1016" t="s">
        <v>6493</v>
      </c>
      <c r="S1016" t="s">
        <v>3058</v>
      </c>
    </row>
    <row r="1017" spans="1:19" x14ac:dyDescent="0.35">
      <c r="A1017">
        <v>674747</v>
      </c>
      <c r="B1017" t="s">
        <v>2018</v>
      </c>
      <c r="C1017">
        <v>1</v>
      </c>
      <c r="D1017">
        <v>21</v>
      </c>
      <c r="E1017" s="68">
        <v>42376</v>
      </c>
      <c r="F1017">
        <v>1.5</v>
      </c>
      <c r="G1017">
        <v>46</v>
      </c>
      <c r="H1017">
        <v>0</v>
      </c>
      <c r="I1017">
        <v>1</v>
      </c>
      <c r="J1017" t="s">
        <v>2019</v>
      </c>
      <c r="K1017">
        <v>4468348</v>
      </c>
      <c r="N1017" s="68">
        <v>72686</v>
      </c>
      <c r="O1017" s="68">
        <v>72686</v>
      </c>
      <c r="P1017" s="68">
        <v>72686</v>
      </c>
      <c r="Q1017" s="68">
        <v>72686</v>
      </c>
      <c r="R1017" t="s">
        <v>6501</v>
      </c>
      <c r="S1017" t="s">
        <v>3058</v>
      </c>
    </row>
    <row r="1018" spans="1:19" x14ac:dyDescent="0.35">
      <c r="A1018">
        <v>684503</v>
      </c>
      <c r="B1018" t="s">
        <v>1553</v>
      </c>
      <c r="C1018">
        <v>1</v>
      </c>
      <c r="D1018">
        <v>25</v>
      </c>
      <c r="E1018" s="68">
        <v>42407</v>
      </c>
      <c r="F1018">
        <v>37</v>
      </c>
      <c r="G1018">
        <v>43</v>
      </c>
      <c r="H1018">
        <v>0</v>
      </c>
      <c r="I1018">
        <v>1</v>
      </c>
      <c r="J1018" t="s">
        <v>1554</v>
      </c>
      <c r="K1018">
        <v>12108389</v>
      </c>
      <c r="N1018" s="68">
        <v>72686</v>
      </c>
      <c r="O1018" s="68">
        <v>72686</v>
      </c>
      <c r="P1018" s="68">
        <v>72686</v>
      </c>
      <c r="Q1018" s="68">
        <v>72686</v>
      </c>
      <c r="R1018" t="s">
        <v>6510</v>
      </c>
      <c r="S1018" t="s">
        <v>6511</v>
      </c>
    </row>
    <row r="1019" spans="1:19" x14ac:dyDescent="0.35">
      <c r="A1019">
        <v>691348</v>
      </c>
      <c r="B1019" t="s">
        <v>1648</v>
      </c>
      <c r="C1019">
        <v>1</v>
      </c>
      <c r="D1019">
        <v>23</v>
      </c>
      <c r="E1019" s="68">
        <v>42766</v>
      </c>
      <c r="F1019">
        <v>0.3</v>
      </c>
      <c r="G1019">
        <v>52</v>
      </c>
      <c r="H1019">
        <v>0</v>
      </c>
      <c r="I1019">
        <v>1</v>
      </c>
      <c r="J1019" t="s">
        <v>2246</v>
      </c>
      <c r="K1019">
        <v>12167834</v>
      </c>
      <c r="N1019" s="68">
        <v>42652</v>
      </c>
      <c r="O1019" s="68">
        <v>72686</v>
      </c>
      <c r="P1019" s="68">
        <v>72686</v>
      </c>
      <c r="Q1019" s="68">
        <v>72686</v>
      </c>
      <c r="R1019" t="s">
        <v>6525</v>
      </c>
      <c r="S1019" t="s">
        <v>6526</v>
      </c>
    </row>
    <row r="1020" spans="1:19" x14ac:dyDescent="0.35">
      <c r="A1020">
        <v>699635</v>
      </c>
      <c r="B1020" t="s">
        <v>1565</v>
      </c>
      <c r="C1020">
        <v>1</v>
      </c>
      <c r="D1020">
        <v>24</v>
      </c>
      <c r="E1020" s="68">
        <v>42488</v>
      </c>
      <c r="F1020" s="72">
        <v>1.5</v>
      </c>
      <c r="G1020">
        <v>31</v>
      </c>
      <c r="H1020">
        <v>0</v>
      </c>
      <c r="I1020">
        <v>1</v>
      </c>
      <c r="J1020" t="s">
        <v>1566</v>
      </c>
      <c r="K1020">
        <v>11425534</v>
      </c>
      <c r="N1020" s="68">
        <v>72686</v>
      </c>
      <c r="O1020" s="68">
        <v>72686</v>
      </c>
      <c r="P1020" s="68">
        <v>72686</v>
      </c>
      <c r="Q1020" s="68">
        <v>72686</v>
      </c>
      <c r="R1020" s="72" t="s">
        <v>6541</v>
      </c>
      <c r="S1020" t="s">
        <v>3058</v>
      </c>
    </row>
    <row r="1021" spans="1:19" x14ac:dyDescent="0.35">
      <c r="A1021">
        <v>700342</v>
      </c>
      <c r="B1021" t="s">
        <v>1641</v>
      </c>
      <c r="C1021">
        <v>1</v>
      </c>
      <c r="D1021">
        <v>23</v>
      </c>
      <c r="E1021" s="68">
        <v>42496</v>
      </c>
      <c r="F1021">
        <v>31</v>
      </c>
      <c r="G1021">
        <v>58</v>
      </c>
      <c r="H1021">
        <v>0</v>
      </c>
      <c r="I1021">
        <v>1</v>
      </c>
      <c r="J1021" t="s">
        <v>1642</v>
      </c>
      <c r="K1021">
        <v>11066970</v>
      </c>
      <c r="N1021" s="68">
        <v>42495</v>
      </c>
      <c r="O1021" s="68">
        <v>72686</v>
      </c>
      <c r="P1021" s="68">
        <v>72686</v>
      </c>
      <c r="Q1021" s="68">
        <v>72686</v>
      </c>
      <c r="R1021" t="s">
        <v>6543</v>
      </c>
      <c r="S1021" t="s">
        <v>3058</v>
      </c>
    </row>
    <row r="1022" spans="1:19" x14ac:dyDescent="0.35">
      <c r="A1022">
        <v>765360</v>
      </c>
      <c r="B1022" t="s">
        <v>762</v>
      </c>
      <c r="C1022">
        <v>1</v>
      </c>
      <c r="D1022">
        <v>53</v>
      </c>
      <c r="E1022" s="68">
        <v>42746</v>
      </c>
      <c r="F1022">
        <v>50</v>
      </c>
      <c r="G1022">
        <v>54</v>
      </c>
      <c r="H1022">
        <v>1</v>
      </c>
      <c r="I1022">
        <v>1</v>
      </c>
      <c r="J1022" t="s">
        <v>470</v>
      </c>
      <c r="K1022">
        <v>11743304</v>
      </c>
      <c r="N1022" s="68">
        <v>42745</v>
      </c>
      <c r="O1022" s="68">
        <v>72686</v>
      </c>
      <c r="P1022" s="68">
        <v>72686</v>
      </c>
      <c r="Q1022" s="68">
        <v>72686</v>
      </c>
      <c r="R1022" t="s">
        <v>6596</v>
      </c>
      <c r="S1022" t="s">
        <v>6597</v>
      </c>
    </row>
    <row r="1023" spans="1:19" x14ac:dyDescent="0.35">
      <c r="A1023">
        <v>867075</v>
      </c>
      <c r="B1023" t="s">
        <v>764</v>
      </c>
      <c r="C1023">
        <v>1</v>
      </c>
      <c r="D1023">
        <v>47</v>
      </c>
      <c r="E1023" s="68">
        <v>43032</v>
      </c>
      <c r="F1023">
        <v>10</v>
      </c>
      <c r="G1023">
        <v>16</v>
      </c>
      <c r="H1023">
        <v>0</v>
      </c>
      <c r="I1023">
        <v>1</v>
      </c>
      <c r="J1023" t="s">
        <v>472</v>
      </c>
      <c r="K1023">
        <v>13379221</v>
      </c>
      <c r="N1023" s="68">
        <v>72686</v>
      </c>
      <c r="O1023" s="68">
        <v>72686</v>
      </c>
      <c r="P1023" s="68">
        <v>72686</v>
      </c>
      <c r="Q1023" s="68">
        <v>72686</v>
      </c>
      <c r="R1023" t="s">
        <v>6641</v>
      </c>
      <c r="S1023" t="s">
        <v>3058</v>
      </c>
    </row>
    <row r="1024" spans="1:19" x14ac:dyDescent="0.35">
      <c r="A1024">
        <v>986522</v>
      </c>
      <c r="B1024" t="s">
        <v>6841</v>
      </c>
      <c r="C1024">
        <v>1</v>
      </c>
      <c r="D1024">
        <v>0</v>
      </c>
      <c r="E1024" s="68">
        <v>43719</v>
      </c>
      <c r="F1024">
        <v>61</v>
      </c>
      <c r="G1024">
        <v>100</v>
      </c>
      <c r="H1024">
        <v>1</v>
      </c>
      <c r="I1024">
        <v>1</v>
      </c>
      <c r="J1024" t="s">
        <v>936</v>
      </c>
      <c r="K1024">
        <v>11128484</v>
      </c>
      <c r="N1024" s="68">
        <v>72686</v>
      </c>
      <c r="O1024" s="68">
        <v>72686</v>
      </c>
      <c r="P1024" s="68">
        <v>43719</v>
      </c>
      <c r="Q1024" s="68">
        <v>43719</v>
      </c>
      <c r="R1024" t="s">
        <v>6842</v>
      </c>
      <c r="S1024" t="s">
        <v>3058</v>
      </c>
    </row>
    <row r="1025" spans="1:19" x14ac:dyDescent="0.35">
      <c r="A1025">
        <v>986655</v>
      </c>
      <c r="B1025" t="s">
        <v>6827</v>
      </c>
      <c r="C1025">
        <v>1</v>
      </c>
      <c r="D1025">
        <v>0</v>
      </c>
      <c r="E1025" s="68">
        <v>43697</v>
      </c>
      <c r="F1025">
        <v>1.5</v>
      </c>
      <c r="G1025">
        <v>60</v>
      </c>
      <c r="H1025">
        <v>0</v>
      </c>
      <c r="I1025">
        <v>1</v>
      </c>
      <c r="J1025" t="s">
        <v>6828</v>
      </c>
      <c r="K1025">
        <v>13513084</v>
      </c>
      <c r="N1025" s="68">
        <v>43690</v>
      </c>
      <c r="O1025" s="68">
        <v>43690</v>
      </c>
      <c r="P1025" s="68">
        <v>72686</v>
      </c>
      <c r="Q1025" s="68">
        <v>72686</v>
      </c>
      <c r="R1025" t="s">
        <v>6829</v>
      </c>
      <c r="S1025" t="s">
        <v>3058</v>
      </c>
    </row>
    <row r="1026" spans="1:19" x14ac:dyDescent="0.35">
      <c r="A1026">
        <v>43</v>
      </c>
      <c r="B1026" t="s">
        <v>1730</v>
      </c>
      <c r="C1026">
        <v>0</v>
      </c>
      <c r="D1026">
        <v>35</v>
      </c>
      <c r="E1026" s="68">
        <v>39146</v>
      </c>
      <c r="F1026">
        <v>0.7</v>
      </c>
      <c r="G1026">
        <v>3</v>
      </c>
      <c r="H1026">
        <v>0</v>
      </c>
      <c r="I1026">
        <v>1</v>
      </c>
      <c r="J1026" t="s">
        <v>1731</v>
      </c>
      <c r="K1026">
        <v>43</v>
      </c>
      <c r="N1026" s="68">
        <v>72686</v>
      </c>
      <c r="O1026" s="68">
        <v>72686</v>
      </c>
      <c r="P1026" s="68">
        <v>72686</v>
      </c>
      <c r="Q1026" s="68">
        <v>72686</v>
      </c>
      <c r="R1026" t="s">
        <v>4914</v>
      </c>
      <c r="S1026" t="s">
        <v>3058</v>
      </c>
    </row>
    <row r="1027" spans="1:19" x14ac:dyDescent="0.35">
      <c r="A1027">
        <v>110</v>
      </c>
      <c r="B1027" t="s">
        <v>1752</v>
      </c>
      <c r="C1027">
        <v>0</v>
      </c>
      <c r="D1027">
        <v>29</v>
      </c>
      <c r="E1027" s="68">
        <v>39146</v>
      </c>
      <c r="F1027">
        <v>0.5</v>
      </c>
      <c r="G1027">
        <v>1</v>
      </c>
      <c r="H1027">
        <v>0</v>
      </c>
      <c r="I1027">
        <v>1</v>
      </c>
      <c r="J1027" t="s">
        <v>1753</v>
      </c>
      <c r="K1027">
        <v>68</v>
      </c>
      <c r="N1027" s="68">
        <v>72686</v>
      </c>
      <c r="O1027" s="68">
        <v>72686</v>
      </c>
      <c r="P1027" s="68">
        <v>72686</v>
      </c>
      <c r="Q1027" s="68">
        <v>72686</v>
      </c>
      <c r="R1027" t="s">
        <v>4928</v>
      </c>
      <c r="S1027" t="s">
        <v>3058</v>
      </c>
    </row>
    <row r="1028" spans="1:19" x14ac:dyDescent="0.35">
      <c r="A1028">
        <v>132</v>
      </c>
      <c r="B1028" t="s">
        <v>1624</v>
      </c>
      <c r="C1028">
        <v>0</v>
      </c>
      <c r="D1028">
        <v>27</v>
      </c>
      <c r="E1028" s="68">
        <v>39146</v>
      </c>
      <c r="F1028">
        <v>0.9</v>
      </c>
      <c r="G1028">
        <v>3</v>
      </c>
      <c r="H1028">
        <v>0</v>
      </c>
      <c r="I1028">
        <v>1</v>
      </c>
      <c r="J1028" t="s">
        <v>464</v>
      </c>
      <c r="K1028">
        <v>77</v>
      </c>
      <c r="N1028" s="68">
        <v>72686</v>
      </c>
      <c r="O1028" s="68">
        <v>72686</v>
      </c>
      <c r="P1028" s="68">
        <v>72686</v>
      </c>
      <c r="Q1028" s="68">
        <v>72686</v>
      </c>
      <c r="R1028" t="s">
        <v>4929</v>
      </c>
      <c r="S1028" t="s">
        <v>3058</v>
      </c>
    </row>
    <row r="1029" spans="1:19" x14ac:dyDescent="0.35">
      <c r="A1029">
        <v>133</v>
      </c>
      <c r="B1029" t="s">
        <v>1790</v>
      </c>
      <c r="C1029">
        <v>0</v>
      </c>
      <c r="D1029">
        <v>27</v>
      </c>
      <c r="E1029" s="68">
        <v>39286</v>
      </c>
      <c r="F1029">
        <v>0.6</v>
      </c>
      <c r="G1029">
        <v>2</v>
      </c>
      <c r="H1029">
        <v>0</v>
      </c>
      <c r="I1029">
        <v>1</v>
      </c>
      <c r="J1029" t="s">
        <v>1791</v>
      </c>
      <c r="K1029">
        <v>429</v>
      </c>
      <c r="N1029" s="68">
        <v>72686</v>
      </c>
      <c r="O1029" s="68">
        <v>72686</v>
      </c>
      <c r="P1029" s="68">
        <v>72686</v>
      </c>
      <c r="Q1029" s="68">
        <v>72686</v>
      </c>
      <c r="R1029" t="s">
        <v>4930</v>
      </c>
      <c r="S1029" t="s">
        <v>3058</v>
      </c>
    </row>
    <row r="1030" spans="1:19" x14ac:dyDescent="0.35">
      <c r="A1030">
        <v>151</v>
      </c>
      <c r="B1030" t="s">
        <v>1763</v>
      </c>
      <c r="C1030">
        <v>0</v>
      </c>
      <c r="D1030">
        <v>28</v>
      </c>
      <c r="E1030" s="68">
        <v>39146</v>
      </c>
      <c r="F1030">
        <v>0.5</v>
      </c>
      <c r="G1030">
        <v>1</v>
      </c>
      <c r="H1030">
        <v>0</v>
      </c>
      <c r="I1030">
        <v>1</v>
      </c>
      <c r="J1030" t="s">
        <v>222</v>
      </c>
      <c r="K1030">
        <v>67</v>
      </c>
      <c r="N1030" s="68">
        <v>72686</v>
      </c>
      <c r="O1030" s="68">
        <v>72686</v>
      </c>
      <c r="P1030" s="68">
        <v>72686</v>
      </c>
      <c r="Q1030" s="68">
        <v>72686</v>
      </c>
      <c r="R1030" t="s">
        <v>4937</v>
      </c>
      <c r="S1030" t="s">
        <v>3058</v>
      </c>
    </row>
    <row r="1031" spans="1:19" x14ac:dyDescent="0.35">
      <c r="A1031">
        <v>183</v>
      </c>
      <c r="B1031" t="s">
        <v>1783</v>
      </c>
      <c r="C1031">
        <v>0</v>
      </c>
      <c r="D1031">
        <v>27</v>
      </c>
      <c r="E1031" s="68">
        <v>39146</v>
      </c>
      <c r="F1031">
        <v>0.9</v>
      </c>
      <c r="G1031">
        <v>3</v>
      </c>
      <c r="H1031">
        <v>0</v>
      </c>
      <c r="I1031">
        <v>1</v>
      </c>
      <c r="J1031" t="s">
        <v>464</v>
      </c>
      <c r="K1031">
        <v>77</v>
      </c>
      <c r="N1031" s="68">
        <v>72686</v>
      </c>
      <c r="O1031" s="68">
        <v>72686</v>
      </c>
      <c r="P1031" s="68">
        <v>72686</v>
      </c>
      <c r="Q1031" s="68">
        <v>72686</v>
      </c>
      <c r="R1031" t="s">
        <v>4940</v>
      </c>
      <c r="S1031" t="s">
        <v>3058</v>
      </c>
    </row>
    <row r="1032" spans="1:19" x14ac:dyDescent="0.35">
      <c r="A1032">
        <v>214</v>
      </c>
      <c r="B1032" t="s">
        <v>1754</v>
      </c>
      <c r="C1032">
        <v>0</v>
      </c>
      <c r="D1032">
        <v>29</v>
      </c>
      <c r="E1032" s="68">
        <v>39146</v>
      </c>
      <c r="F1032">
        <v>0.6</v>
      </c>
      <c r="G1032">
        <v>0.7</v>
      </c>
      <c r="H1032">
        <v>0</v>
      </c>
      <c r="I1032">
        <v>1</v>
      </c>
      <c r="J1032" t="s">
        <v>1755</v>
      </c>
      <c r="K1032">
        <v>139</v>
      </c>
      <c r="N1032" s="68">
        <v>72686</v>
      </c>
      <c r="O1032" s="68">
        <v>72686</v>
      </c>
      <c r="P1032" s="68">
        <v>72686</v>
      </c>
      <c r="Q1032" s="68">
        <v>72686</v>
      </c>
      <c r="R1032" t="s">
        <v>4942</v>
      </c>
      <c r="S1032" t="s">
        <v>3058</v>
      </c>
    </row>
    <row r="1033" spans="1:19" x14ac:dyDescent="0.35">
      <c r="A1033">
        <v>231</v>
      </c>
      <c r="B1033" t="s">
        <v>782</v>
      </c>
      <c r="C1033">
        <v>0</v>
      </c>
      <c r="D1033">
        <v>59</v>
      </c>
      <c r="E1033" s="68">
        <v>39146</v>
      </c>
      <c r="F1033">
        <v>1.5</v>
      </c>
      <c r="G1033">
        <v>1.5</v>
      </c>
      <c r="H1033">
        <v>0</v>
      </c>
      <c r="I1033">
        <v>1</v>
      </c>
      <c r="J1033" t="s">
        <v>396</v>
      </c>
      <c r="K1033">
        <v>260</v>
      </c>
      <c r="N1033" s="68">
        <v>72686</v>
      </c>
      <c r="O1033" s="68">
        <v>72686</v>
      </c>
      <c r="P1033" s="68">
        <v>72686</v>
      </c>
      <c r="Q1033" s="68">
        <v>72686</v>
      </c>
      <c r="R1033" t="s">
        <v>4947</v>
      </c>
      <c r="S1033" t="s">
        <v>3058</v>
      </c>
    </row>
    <row r="1034" spans="1:19" x14ac:dyDescent="0.35">
      <c r="A1034">
        <v>246</v>
      </c>
      <c r="B1034" t="s">
        <v>1972</v>
      </c>
      <c r="C1034">
        <v>0</v>
      </c>
      <c r="D1034">
        <v>22</v>
      </c>
      <c r="E1034" s="68">
        <v>40552</v>
      </c>
      <c r="F1034">
        <v>2</v>
      </c>
      <c r="G1034">
        <v>17</v>
      </c>
      <c r="H1034">
        <v>0</v>
      </c>
      <c r="I1034">
        <v>1</v>
      </c>
      <c r="J1034" t="s">
        <v>1973</v>
      </c>
      <c r="K1034">
        <v>152</v>
      </c>
      <c r="N1034" s="68">
        <v>72686</v>
      </c>
      <c r="O1034" s="68">
        <v>72686</v>
      </c>
      <c r="P1034" s="68">
        <v>72686</v>
      </c>
      <c r="Q1034" s="68">
        <v>72686</v>
      </c>
      <c r="R1034" t="s">
        <v>4948</v>
      </c>
      <c r="S1034" t="s">
        <v>4949</v>
      </c>
    </row>
    <row r="1035" spans="1:19" x14ac:dyDescent="0.35">
      <c r="A1035">
        <v>322</v>
      </c>
      <c r="B1035" t="s">
        <v>1756</v>
      </c>
      <c r="C1035">
        <v>0</v>
      </c>
      <c r="D1035">
        <v>28</v>
      </c>
      <c r="E1035" s="68">
        <v>39146</v>
      </c>
      <c r="F1035">
        <v>0.5</v>
      </c>
      <c r="G1035">
        <v>1</v>
      </c>
      <c r="H1035">
        <v>0</v>
      </c>
      <c r="I1035">
        <v>1</v>
      </c>
      <c r="J1035" t="s">
        <v>1757</v>
      </c>
      <c r="K1035">
        <v>185</v>
      </c>
      <c r="N1035" s="68">
        <v>72686</v>
      </c>
      <c r="O1035" s="68">
        <v>72686</v>
      </c>
      <c r="P1035" s="68">
        <v>72686</v>
      </c>
      <c r="Q1035" s="68">
        <v>72686</v>
      </c>
      <c r="R1035" t="s">
        <v>4957</v>
      </c>
      <c r="S1035" t="s">
        <v>3058</v>
      </c>
    </row>
    <row r="1036" spans="1:19" x14ac:dyDescent="0.35">
      <c r="A1036">
        <v>344</v>
      </c>
      <c r="B1036" t="s">
        <v>1718</v>
      </c>
      <c r="C1036">
        <v>0</v>
      </c>
      <c r="D1036">
        <v>41</v>
      </c>
      <c r="E1036" s="68">
        <v>39146</v>
      </c>
      <c r="F1036">
        <v>0.9</v>
      </c>
      <c r="G1036">
        <v>1.5</v>
      </c>
      <c r="H1036">
        <v>0</v>
      </c>
      <c r="I1036">
        <v>1</v>
      </c>
      <c r="J1036" t="s">
        <v>1719</v>
      </c>
      <c r="K1036">
        <v>200</v>
      </c>
      <c r="N1036" s="68">
        <v>72686</v>
      </c>
      <c r="O1036" s="68">
        <v>72686</v>
      </c>
      <c r="P1036" s="68">
        <v>72686</v>
      </c>
      <c r="Q1036" s="68">
        <v>72686</v>
      </c>
      <c r="R1036" t="s">
        <v>4958</v>
      </c>
      <c r="S1036" t="s">
        <v>3058</v>
      </c>
    </row>
    <row r="1037" spans="1:19" x14ac:dyDescent="0.35">
      <c r="A1037">
        <v>348</v>
      </c>
      <c r="B1037" t="s">
        <v>1841</v>
      </c>
      <c r="C1037">
        <v>0</v>
      </c>
      <c r="D1037">
        <v>24</v>
      </c>
      <c r="E1037" s="68">
        <v>39146</v>
      </c>
      <c r="F1037">
        <v>1.5</v>
      </c>
      <c r="G1037">
        <v>3</v>
      </c>
      <c r="H1037">
        <v>0</v>
      </c>
      <c r="I1037">
        <v>1</v>
      </c>
      <c r="J1037" t="s">
        <v>1842</v>
      </c>
      <c r="K1037">
        <v>202</v>
      </c>
      <c r="N1037" s="68">
        <v>72686</v>
      </c>
      <c r="O1037" s="68">
        <v>72686</v>
      </c>
      <c r="P1037" s="68">
        <v>72686</v>
      </c>
      <c r="Q1037" s="68">
        <v>72686</v>
      </c>
      <c r="R1037" t="s">
        <v>4963</v>
      </c>
      <c r="S1037" t="s">
        <v>3058</v>
      </c>
    </row>
    <row r="1038" spans="1:19" x14ac:dyDescent="0.35">
      <c r="A1038">
        <v>507</v>
      </c>
      <c r="B1038" t="s">
        <v>1848</v>
      </c>
      <c r="C1038">
        <v>0</v>
      </c>
      <c r="D1038">
        <v>24</v>
      </c>
      <c r="E1038" s="68">
        <v>40219</v>
      </c>
      <c r="F1038">
        <v>1.5</v>
      </c>
      <c r="G1038">
        <v>2</v>
      </c>
      <c r="H1038">
        <v>0</v>
      </c>
      <c r="I1038">
        <v>1</v>
      </c>
      <c r="J1038" t="s">
        <v>1594</v>
      </c>
      <c r="K1038">
        <v>359</v>
      </c>
      <c r="N1038" s="68">
        <v>72686</v>
      </c>
      <c r="O1038" s="68">
        <v>72686</v>
      </c>
      <c r="P1038" s="68">
        <v>72686</v>
      </c>
      <c r="Q1038" s="68">
        <v>72686</v>
      </c>
      <c r="R1038" t="s">
        <v>4975</v>
      </c>
      <c r="S1038" t="s">
        <v>4976</v>
      </c>
    </row>
    <row r="1039" spans="1:19" x14ac:dyDescent="0.35">
      <c r="A1039">
        <v>540</v>
      </c>
      <c r="B1039" t="s">
        <v>1808</v>
      </c>
      <c r="C1039">
        <v>0</v>
      </c>
      <c r="D1039">
        <v>25</v>
      </c>
      <c r="E1039" s="68">
        <v>40820</v>
      </c>
      <c r="F1039">
        <v>2</v>
      </c>
      <c r="G1039">
        <v>2</v>
      </c>
      <c r="H1039">
        <v>0</v>
      </c>
      <c r="I1039">
        <v>1</v>
      </c>
      <c r="J1039" t="s">
        <v>1809</v>
      </c>
      <c r="K1039">
        <v>507</v>
      </c>
      <c r="N1039" s="68">
        <v>72686</v>
      </c>
      <c r="O1039" s="68">
        <v>72686</v>
      </c>
      <c r="P1039" s="68">
        <v>72686</v>
      </c>
      <c r="Q1039" s="68">
        <v>72686</v>
      </c>
      <c r="R1039" t="s">
        <v>4978</v>
      </c>
      <c r="S1039" t="s">
        <v>4979</v>
      </c>
    </row>
    <row r="1040" spans="1:19" x14ac:dyDescent="0.35">
      <c r="A1040">
        <v>554</v>
      </c>
      <c r="B1040" t="s">
        <v>1942</v>
      </c>
      <c r="C1040">
        <v>0</v>
      </c>
      <c r="D1040">
        <v>22</v>
      </c>
      <c r="E1040" s="68">
        <v>39858</v>
      </c>
      <c r="F1040">
        <v>1</v>
      </c>
      <c r="G1040">
        <v>3</v>
      </c>
      <c r="H1040">
        <v>0</v>
      </c>
      <c r="I1040">
        <v>1</v>
      </c>
      <c r="J1040" t="s">
        <v>1532</v>
      </c>
      <c r="K1040">
        <v>620</v>
      </c>
      <c r="N1040" s="68">
        <v>72686</v>
      </c>
      <c r="O1040" s="68">
        <v>72686</v>
      </c>
      <c r="P1040" s="68">
        <v>72686</v>
      </c>
      <c r="Q1040" s="68">
        <v>72686</v>
      </c>
      <c r="R1040" t="s">
        <v>4982</v>
      </c>
      <c r="S1040" t="s">
        <v>4983</v>
      </c>
    </row>
    <row r="1041" spans="1:19" x14ac:dyDescent="0.35">
      <c r="A1041">
        <v>561</v>
      </c>
      <c r="B1041" t="s">
        <v>1951</v>
      </c>
      <c r="C1041">
        <v>0</v>
      </c>
      <c r="D1041">
        <v>22</v>
      </c>
      <c r="E1041" s="68">
        <v>40031</v>
      </c>
      <c r="F1041">
        <v>1</v>
      </c>
      <c r="G1041">
        <v>3</v>
      </c>
      <c r="H1041">
        <v>0</v>
      </c>
      <c r="I1041">
        <v>1</v>
      </c>
      <c r="J1041" t="s">
        <v>365</v>
      </c>
      <c r="K1041">
        <v>659</v>
      </c>
      <c r="N1041" s="68">
        <v>72686</v>
      </c>
      <c r="O1041" s="68">
        <v>72686</v>
      </c>
      <c r="P1041" s="68">
        <v>72686</v>
      </c>
      <c r="Q1041" s="68">
        <v>72686</v>
      </c>
      <c r="R1041" t="s">
        <v>4985</v>
      </c>
      <c r="S1041" t="s">
        <v>4986</v>
      </c>
    </row>
    <row r="1042" spans="1:19" x14ac:dyDescent="0.35">
      <c r="A1042">
        <v>713</v>
      </c>
      <c r="B1042" t="s">
        <v>1905</v>
      </c>
      <c r="C1042">
        <v>0</v>
      </c>
      <c r="D1042">
        <v>23</v>
      </c>
      <c r="E1042" s="68">
        <v>39146</v>
      </c>
      <c r="F1042">
        <v>0.7</v>
      </c>
      <c r="G1042">
        <v>2</v>
      </c>
      <c r="H1042">
        <v>0</v>
      </c>
      <c r="I1042">
        <v>1</v>
      </c>
      <c r="J1042" t="s">
        <v>1906</v>
      </c>
      <c r="K1042">
        <v>317</v>
      </c>
      <c r="N1042" s="68">
        <v>72686</v>
      </c>
      <c r="O1042" s="68">
        <v>72686</v>
      </c>
      <c r="P1042" s="68">
        <v>72686</v>
      </c>
      <c r="Q1042" s="68">
        <v>72686</v>
      </c>
      <c r="R1042" t="s">
        <v>4996</v>
      </c>
      <c r="S1042" t="s">
        <v>3058</v>
      </c>
    </row>
    <row r="1043" spans="1:19" x14ac:dyDescent="0.35">
      <c r="A1043">
        <v>755</v>
      </c>
      <c r="B1043" t="s">
        <v>1782</v>
      </c>
      <c r="C1043">
        <v>0</v>
      </c>
      <c r="D1043">
        <v>27</v>
      </c>
      <c r="E1043" s="68">
        <v>39146</v>
      </c>
      <c r="F1043">
        <v>0.5</v>
      </c>
      <c r="G1043">
        <v>1</v>
      </c>
      <c r="H1043">
        <v>0</v>
      </c>
      <c r="I1043">
        <v>1</v>
      </c>
      <c r="J1043" t="s">
        <v>1117</v>
      </c>
      <c r="K1043">
        <v>2058</v>
      </c>
      <c r="N1043" s="68">
        <v>72686</v>
      </c>
      <c r="O1043" s="68">
        <v>72686</v>
      </c>
      <c r="P1043" s="68">
        <v>72686</v>
      </c>
      <c r="Q1043" s="68">
        <v>72686</v>
      </c>
      <c r="R1043" t="s">
        <v>4997</v>
      </c>
      <c r="S1043" t="s">
        <v>3058</v>
      </c>
    </row>
    <row r="1044" spans="1:19" x14ac:dyDescent="0.35">
      <c r="A1044">
        <v>758</v>
      </c>
      <c r="B1044" t="s">
        <v>1751</v>
      </c>
      <c r="C1044">
        <v>0</v>
      </c>
      <c r="D1044">
        <v>29</v>
      </c>
      <c r="E1044" s="68">
        <v>39146</v>
      </c>
      <c r="F1044">
        <v>0.8</v>
      </c>
      <c r="G1044">
        <v>1</v>
      </c>
      <c r="H1044">
        <v>0</v>
      </c>
      <c r="I1044">
        <v>1</v>
      </c>
      <c r="J1044" t="s">
        <v>1117</v>
      </c>
      <c r="K1044">
        <v>2058</v>
      </c>
      <c r="N1044" s="68">
        <v>72686</v>
      </c>
      <c r="O1044" s="68">
        <v>72686</v>
      </c>
      <c r="P1044" s="68">
        <v>72686</v>
      </c>
      <c r="Q1044" s="68">
        <v>72686</v>
      </c>
      <c r="R1044" t="s">
        <v>5000</v>
      </c>
      <c r="S1044" t="s">
        <v>3058</v>
      </c>
    </row>
    <row r="1045" spans="1:19" x14ac:dyDescent="0.35">
      <c r="A1045">
        <v>761</v>
      </c>
      <c r="B1045" t="s">
        <v>1995</v>
      </c>
      <c r="C1045">
        <v>0</v>
      </c>
      <c r="D1045">
        <v>22</v>
      </c>
      <c r="E1045" s="68">
        <v>39146</v>
      </c>
      <c r="F1045">
        <v>0.8</v>
      </c>
      <c r="G1045">
        <v>1</v>
      </c>
      <c r="H1045">
        <v>0</v>
      </c>
      <c r="I1045">
        <v>1</v>
      </c>
      <c r="J1045" t="s">
        <v>1117</v>
      </c>
      <c r="K1045">
        <v>2058</v>
      </c>
      <c r="N1045" s="68">
        <v>72686</v>
      </c>
      <c r="O1045" s="68">
        <v>72686</v>
      </c>
      <c r="P1045" s="68">
        <v>72686</v>
      </c>
      <c r="Q1045" s="68">
        <v>72686</v>
      </c>
      <c r="R1045" t="s">
        <v>5003</v>
      </c>
      <c r="S1045" t="s">
        <v>3058</v>
      </c>
    </row>
    <row r="1046" spans="1:19" x14ac:dyDescent="0.35">
      <c r="A1046">
        <v>763</v>
      </c>
      <c r="B1046" t="s">
        <v>1827</v>
      </c>
      <c r="C1046">
        <v>0</v>
      </c>
      <c r="D1046">
        <v>24</v>
      </c>
      <c r="E1046" s="68">
        <v>39146</v>
      </c>
      <c r="F1046">
        <v>0.8</v>
      </c>
      <c r="G1046">
        <v>1</v>
      </c>
      <c r="H1046">
        <v>0</v>
      </c>
      <c r="I1046">
        <v>1</v>
      </c>
      <c r="J1046" t="s">
        <v>1117</v>
      </c>
      <c r="K1046">
        <v>2058</v>
      </c>
      <c r="N1046" s="68">
        <v>72686</v>
      </c>
      <c r="O1046" s="68">
        <v>72686</v>
      </c>
      <c r="P1046" s="68">
        <v>72686</v>
      </c>
      <c r="Q1046" s="68">
        <v>72686</v>
      </c>
      <c r="R1046" t="s">
        <v>5005</v>
      </c>
      <c r="S1046" t="s">
        <v>3058</v>
      </c>
    </row>
    <row r="1047" spans="1:19" x14ac:dyDescent="0.35">
      <c r="A1047">
        <v>776</v>
      </c>
      <c r="B1047" t="s">
        <v>784</v>
      </c>
      <c r="C1047">
        <v>0</v>
      </c>
      <c r="D1047">
        <v>50</v>
      </c>
      <c r="E1047" s="68">
        <v>39858</v>
      </c>
      <c r="F1047">
        <v>1</v>
      </c>
      <c r="G1047">
        <v>3</v>
      </c>
      <c r="H1047">
        <v>0</v>
      </c>
      <c r="I1047">
        <v>1</v>
      </c>
      <c r="J1047" t="s">
        <v>380</v>
      </c>
      <c r="K1047">
        <v>253</v>
      </c>
      <c r="N1047" s="68">
        <v>72686</v>
      </c>
      <c r="O1047" s="68">
        <v>72686</v>
      </c>
      <c r="P1047" s="68">
        <v>72686</v>
      </c>
      <c r="Q1047" s="68">
        <v>72686</v>
      </c>
      <c r="R1047" t="s">
        <v>5010</v>
      </c>
      <c r="S1047" t="s">
        <v>3058</v>
      </c>
    </row>
    <row r="1048" spans="1:19" x14ac:dyDescent="0.35">
      <c r="A1048">
        <v>829</v>
      </c>
      <c r="B1048" t="s">
        <v>1983</v>
      </c>
      <c r="C1048">
        <v>0</v>
      </c>
      <c r="D1048">
        <v>22</v>
      </c>
      <c r="E1048" s="68">
        <v>39396</v>
      </c>
      <c r="F1048">
        <v>1</v>
      </c>
      <c r="G1048">
        <v>2</v>
      </c>
      <c r="H1048">
        <v>0</v>
      </c>
      <c r="I1048">
        <v>1</v>
      </c>
      <c r="J1048" t="s">
        <v>1984</v>
      </c>
      <c r="K1048">
        <v>325</v>
      </c>
      <c r="N1048" s="68">
        <v>72686</v>
      </c>
      <c r="O1048" s="68">
        <v>72686</v>
      </c>
      <c r="P1048" s="68">
        <v>72686</v>
      </c>
      <c r="Q1048" s="68">
        <v>72686</v>
      </c>
      <c r="R1048" t="s">
        <v>5011</v>
      </c>
      <c r="S1048" t="s">
        <v>3058</v>
      </c>
    </row>
    <row r="1049" spans="1:19" x14ac:dyDescent="0.35">
      <c r="A1049">
        <v>867</v>
      </c>
      <c r="B1049" t="s">
        <v>1795</v>
      </c>
      <c r="C1049">
        <v>0</v>
      </c>
      <c r="D1049">
        <v>26</v>
      </c>
      <c r="E1049" s="68">
        <v>39146</v>
      </c>
      <c r="F1049">
        <v>0.9</v>
      </c>
      <c r="G1049">
        <v>1.5</v>
      </c>
      <c r="H1049">
        <v>0</v>
      </c>
      <c r="I1049">
        <v>3</v>
      </c>
      <c r="J1049" t="s">
        <v>1796</v>
      </c>
      <c r="K1049">
        <v>1880</v>
      </c>
      <c r="L1049">
        <v>7946</v>
      </c>
      <c r="M1049">
        <v>7947</v>
      </c>
      <c r="N1049" s="68">
        <v>72686</v>
      </c>
      <c r="O1049" s="68">
        <v>72686</v>
      </c>
      <c r="P1049" s="68">
        <v>72686</v>
      </c>
      <c r="Q1049" s="68">
        <v>72686</v>
      </c>
      <c r="R1049" t="s">
        <v>5012</v>
      </c>
      <c r="S1049" t="s">
        <v>3058</v>
      </c>
    </row>
    <row r="1050" spans="1:19" x14ac:dyDescent="0.35">
      <c r="A1050">
        <v>873</v>
      </c>
      <c r="B1050" t="s">
        <v>1748</v>
      </c>
      <c r="C1050">
        <v>0</v>
      </c>
      <c r="D1050">
        <v>29</v>
      </c>
      <c r="E1050" s="68">
        <v>40036</v>
      </c>
      <c r="F1050">
        <v>0.7</v>
      </c>
      <c r="G1050">
        <v>3.1</v>
      </c>
      <c r="H1050">
        <v>0</v>
      </c>
      <c r="I1050">
        <v>1</v>
      </c>
      <c r="J1050" t="s">
        <v>1749</v>
      </c>
      <c r="K1050">
        <v>2979</v>
      </c>
      <c r="N1050" s="68">
        <v>72686</v>
      </c>
      <c r="O1050" s="68">
        <v>72686</v>
      </c>
      <c r="P1050" s="68">
        <v>72686</v>
      </c>
      <c r="Q1050" s="68">
        <v>72686</v>
      </c>
      <c r="R1050" t="s">
        <v>5013</v>
      </c>
      <c r="S1050" t="s">
        <v>5014</v>
      </c>
    </row>
    <row r="1051" spans="1:19" x14ac:dyDescent="0.35">
      <c r="A1051">
        <v>877</v>
      </c>
      <c r="B1051" t="s">
        <v>1963</v>
      </c>
      <c r="C1051">
        <v>0</v>
      </c>
      <c r="D1051">
        <v>22</v>
      </c>
      <c r="E1051" s="68">
        <v>39146</v>
      </c>
      <c r="F1051">
        <v>0.5</v>
      </c>
      <c r="G1051">
        <v>1</v>
      </c>
      <c r="H1051">
        <v>0</v>
      </c>
      <c r="I1051">
        <v>1</v>
      </c>
      <c r="J1051" t="s">
        <v>1117</v>
      </c>
      <c r="K1051">
        <v>2058</v>
      </c>
      <c r="N1051" s="68">
        <v>72686</v>
      </c>
      <c r="O1051" s="68">
        <v>72686</v>
      </c>
      <c r="P1051" s="68">
        <v>72686</v>
      </c>
      <c r="Q1051" s="68">
        <v>72686</v>
      </c>
      <c r="R1051" t="s">
        <v>5016</v>
      </c>
      <c r="S1051" t="s">
        <v>3058</v>
      </c>
    </row>
    <row r="1052" spans="1:19" x14ac:dyDescent="0.35">
      <c r="A1052">
        <v>896</v>
      </c>
      <c r="B1052" t="s">
        <v>1724</v>
      </c>
      <c r="C1052">
        <v>0</v>
      </c>
      <c r="D1052">
        <v>38</v>
      </c>
      <c r="E1052" s="68">
        <v>39632</v>
      </c>
      <c r="F1052">
        <v>1</v>
      </c>
      <c r="G1052">
        <v>2</v>
      </c>
      <c r="H1052">
        <v>0</v>
      </c>
      <c r="I1052">
        <v>1</v>
      </c>
      <c r="J1052" t="s">
        <v>1725</v>
      </c>
      <c r="K1052">
        <v>3207</v>
      </c>
      <c r="N1052" s="68">
        <v>72686</v>
      </c>
      <c r="O1052" s="68">
        <v>72686</v>
      </c>
      <c r="P1052" s="68">
        <v>72686</v>
      </c>
      <c r="Q1052" s="68">
        <v>72686</v>
      </c>
      <c r="R1052" t="s">
        <v>5021</v>
      </c>
      <c r="S1052" t="s">
        <v>5022</v>
      </c>
    </row>
    <row r="1053" spans="1:19" x14ac:dyDescent="0.35">
      <c r="A1053">
        <v>904</v>
      </c>
      <c r="B1053" t="s">
        <v>1761</v>
      </c>
      <c r="C1053">
        <v>0</v>
      </c>
      <c r="D1053">
        <v>28</v>
      </c>
      <c r="E1053" s="68">
        <v>39861</v>
      </c>
      <c r="F1053">
        <v>0.5</v>
      </c>
      <c r="G1053">
        <v>1.5</v>
      </c>
      <c r="H1053">
        <v>0</v>
      </c>
      <c r="I1053">
        <v>1</v>
      </c>
      <c r="J1053" t="s">
        <v>1762</v>
      </c>
      <c r="K1053">
        <v>1945</v>
      </c>
      <c r="N1053" s="68">
        <v>72686</v>
      </c>
      <c r="O1053" s="68">
        <v>72686</v>
      </c>
      <c r="P1053" s="68">
        <v>72686</v>
      </c>
      <c r="Q1053" s="68">
        <v>72686</v>
      </c>
      <c r="R1053" t="s">
        <v>5025</v>
      </c>
      <c r="S1053" t="s">
        <v>5026</v>
      </c>
    </row>
    <row r="1054" spans="1:19" x14ac:dyDescent="0.35">
      <c r="A1054">
        <v>921</v>
      </c>
      <c r="B1054" t="s">
        <v>1961</v>
      </c>
      <c r="C1054">
        <v>0</v>
      </c>
      <c r="D1054">
        <v>22</v>
      </c>
      <c r="E1054" s="68">
        <v>39146</v>
      </c>
      <c r="F1054">
        <v>1</v>
      </c>
      <c r="G1054">
        <v>1.5</v>
      </c>
      <c r="H1054">
        <v>0</v>
      </c>
      <c r="I1054">
        <v>1</v>
      </c>
      <c r="J1054" t="s">
        <v>1962</v>
      </c>
      <c r="K1054">
        <v>3455</v>
      </c>
      <c r="N1054" s="68">
        <v>72686</v>
      </c>
      <c r="O1054" s="68">
        <v>72686</v>
      </c>
      <c r="P1054" s="68">
        <v>72686</v>
      </c>
      <c r="Q1054" s="68">
        <v>72686</v>
      </c>
      <c r="R1054" t="s">
        <v>5030</v>
      </c>
      <c r="S1054" t="s">
        <v>3058</v>
      </c>
    </row>
    <row r="1055" spans="1:19" x14ac:dyDescent="0.35">
      <c r="A1055">
        <v>979</v>
      </c>
      <c r="B1055" t="s">
        <v>1896</v>
      </c>
      <c r="C1055">
        <v>0</v>
      </c>
      <c r="D1055">
        <v>23</v>
      </c>
      <c r="E1055" s="68">
        <v>39146</v>
      </c>
      <c r="F1055">
        <v>0.8</v>
      </c>
      <c r="G1055">
        <v>1</v>
      </c>
      <c r="H1055">
        <v>0</v>
      </c>
      <c r="I1055">
        <v>1</v>
      </c>
      <c r="J1055" t="s">
        <v>1897</v>
      </c>
      <c r="K1055">
        <v>1500</v>
      </c>
      <c r="N1055" s="68">
        <v>72686</v>
      </c>
      <c r="O1055" s="68">
        <v>72686</v>
      </c>
      <c r="P1055" s="68">
        <v>72686</v>
      </c>
      <c r="Q1055" s="68">
        <v>72686</v>
      </c>
      <c r="R1055" t="s">
        <v>5032</v>
      </c>
      <c r="S1055" t="s">
        <v>3058</v>
      </c>
    </row>
    <row r="1056" spans="1:19" x14ac:dyDescent="0.35">
      <c r="A1056">
        <v>1055</v>
      </c>
      <c r="B1056" t="s">
        <v>1742</v>
      </c>
      <c r="C1056">
        <v>0</v>
      </c>
      <c r="D1056">
        <v>31</v>
      </c>
      <c r="E1056" s="68">
        <v>39146</v>
      </c>
      <c r="F1056">
        <v>1</v>
      </c>
      <c r="G1056">
        <v>1.5</v>
      </c>
      <c r="H1056">
        <v>0</v>
      </c>
      <c r="I1056">
        <v>1</v>
      </c>
      <c r="J1056" t="s">
        <v>275</v>
      </c>
      <c r="K1056">
        <v>4502</v>
      </c>
      <c r="N1056" s="68">
        <v>72686</v>
      </c>
      <c r="O1056" s="68">
        <v>72686</v>
      </c>
      <c r="P1056" s="68">
        <v>72686</v>
      </c>
      <c r="Q1056" s="68">
        <v>72686</v>
      </c>
      <c r="R1056" t="s">
        <v>5033</v>
      </c>
      <c r="S1056" t="s">
        <v>3058</v>
      </c>
    </row>
    <row r="1057" spans="1:19" x14ac:dyDescent="0.35">
      <c r="A1057">
        <v>1104</v>
      </c>
      <c r="B1057" t="s">
        <v>1879</v>
      </c>
      <c r="C1057">
        <v>0</v>
      </c>
      <c r="D1057">
        <v>23</v>
      </c>
      <c r="E1057" s="68">
        <v>39960</v>
      </c>
      <c r="F1057">
        <v>0.5</v>
      </c>
      <c r="G1057">
        <v>2</v>
      </c>
      <c r="H1057">
        <v>0</v>
      </c>
      <c r="I1057">
        <v>1</v>
      </c>
      <c r="J1057" t="s">
        <v>1880</v>
      </c>
      <c r="K1057">
        <v>4907</v>
      </c>
      <c r="N1057" s="68">
        <v>72686</v>
      </c>
      <c r="O1057" s="68">
        <v>72686</v>
      </c>
      <c r="P1057" s="68">
        <v>72686</v>
      </c>
      <c r="Q1057" s="68">
        <v>72686</v>
      </c>
      <c r="R1057" t="s">
        <v>5035</v>
      </c>
      <c r="S1057" t="s">
        <v>5036</v>
      </c>
    </row>
    <row r="1058" spans="1:19" x14ac:dyDescent="0.35">
      <c r="A1058">
        <v>1260</v>
      </c>
      <c r="B1058" t="s">
        <v>1825</v>
      </c>
      <c r="C1058">
        <v>0</v>
      </c>
      <c r="D1058">
        <v>25</v>
      </c>
      <c r="E1058" s="68">
        <v>39146</v>
      </c>
      <c r="F1058">
        <v>1</v>
      </c>
      <c r="G1058">
        <v>1.5</v>
      </c>
      <c r="H1058">
        <v>0</v>
      </c>
      <c r="I1058">
        <v>1</v>
      </c>
      <c r="J1058" t="s">
        <v>1826</v>
      </c>
      <c r="K1058">
        <v>5420</v>
      </c>
      <c r="N1058" s="68">
        <v>72686</v>
      </c>
      <c r="O1058" s="68">
        <v>72686</v>
      </c>
      <c r="P1058" s="68">
        <v>72686</v>
      </c>
      <c r="Q1058" s="68">
        <v>72686</v>
      </c>
      <c r="R1058" t="s">
        <v>5040</v>
      </c>
      <c r="S1058" t="s">
        <v>3058</v>
      </c>
    </row>
    <row r="1059" spans="1:19" x14ac:dyDescent="0.35">
      <c r="A1059">
        <v>1391</v>
      </c>
      <c r="B1059" t="s">
        <v>1728</v>
      </c>
      <c r="C1059">
        <v>0</v>
      </c>
      <c r="D1059">
        <v>36</v>
      </c>
      <c r="E1059" s="68">
        <v>39146</v>
      </c>
      <c r="F1059">
        <v>1.5</v>
      </c>
      <c r="G1059">
        <v>3.2</v>
      </c>
      <c r="H1059">
        <v>0</v>
      </c>
      <c r="I1059">
        <v>1</v>
      </c>
      <c r="J1059" t="s">
        <v>1729</v>
      </c>
      <c r="K1059">
        <v>7212</v>
      </c>
      <c r="N1059" s="68">
        <v>72686</v>
      </c>
      <c r="O1059" s="68">
        <v>72686</v>
      </c>
      <c r="P1059" s="68">
        <v>72686</v>
      </c>
      <c r="Q1059" s="68">
        <v>72686</v>
      </c>
      <c r="R1059" t="s">
        <v>5051</v>
      </c>
      <c r="S1059" t="s">
        <v>3058</v>
      </c>
    </row>
    <row r="1060" spans="1:19" x14ac:dyDescent="0.35">
      <c r="A1060">
        <v>1411</v>
      </c>
      <c r="B1060" t="s">
        <v>2242</v>
      </c>
      <c r="C1060">
        <v>0</v>
      </c>
      <c r="D1060">
        <v>21</v>
      </c>
      <c r="E1060" s="68">
        <v>39146</v>
      </c>
      <c r="F1060">
        <v>1</v>
      </c>
      <c r="G1060">
        <v>1.5</v>
      </c>
      <c r="H1060">
        <v>0</v>
      </c>
      <c r="I1060">
        <v>1</v>
      </c>
      <c r="J1060" t="s">
        <v>2243</v>
      </c>
      <c r="K1060">
        <v>2210</v>
      </c>
      <c r="N1060" s="68">
        <v>72686</v>
      </c>
      <c r="O1060" s="68">
        <v>72686</v>
      </c>
      <c r="P1060" s="68">
        <v>72686</v>
      </c>
      <c r="Q1060" s="68">
        <v>72686</v>
      </c>
      <c r="R1060" t="s">
        <v>5055</v>
      </c>
      <c r="S1060" t="s">
        <v>3058</v>
      </c>
    </row>
    <row r="1061" spans="1:19" x14ac:dyDescent="0.35">
      <c r="A1061">
        <v>1488</v>
      </c>
      <c r="B1061" t="s">
        <v>1785</v>
      </c>
      <c r="C1061">
        <v>0</v>
      </c>
      <c r="D1061">
        <v>27</v>
      </c>
      <c r="E1061" s="68">
        <v>39146</v>
      </c>
      <c r="F1061">
        <v>0.8</v>
      </c>
      <c r="G1061">
        <v>1.5</v>
      </c>
      <c r="H1061">
        <v>0</v>
      </c>
      <c r="I1061">
        <v>1</v>
      </c>
      <c r="J1061" t="s">
        <v>475</v>
      </c>
      <c r="K1061">
        <v>4405</v>
      </c>
      <c r="N1061" s="68">
        <v>72686</v>
      </c>
      <c r="O1061" s="68">
        <v>72686</v>
      </c>
      <c r="P1061" s="68">
        <v>72686</v>
      </c>
      <c r="Q1061" s="68">
        <v>72686</v>
      </c>
      <c r="R1061" t="s">
        <v>5056</v>
      </c>
      <c r="S1061" t="s">
        <v>3058</v>
      </c>
    </row>
    <row r="1062" spans="1:19" x14ac:dyDescent="0.35">
      <c r="A1062">
        <v>1550</v>
      </c>
      <c r="B1062" t="s">
        <v>2096</v>
      </c>
      <c r="C1062">
        <v>0</v>
      </c>
      <c r="D1062">
        <v>0</v>
      </c>
      <c r="E1062" s="68">
        <v>39229</v>
      </c>
      <c r="F1062">
        <v>0.7</v>
      </c>
      <c r="G1062">
        <v>2</v>
      </c>
      <c r="H1062">
        <v>0</v>
      </c>
      <c r="I1062">
        <v>1</v>
      </c>
      <c r="J1062" t="s">
        <v>2097</v>
      </c>
      <c r="K1062">
        <v>8615</v>
      </c>
      <c r="N1062" s="68">
        <v>72686</v>
      </c>
      <c r="O1062" s="68">
        <v>72686</v>
      </c>
      <c r="P1062" s="68">
        <v>72686</v>
      </c>
      <c r="Q1062" s="68">
        <v>72686</v>
      </c>
      <c r="R1062" t="s">
        <v>5058</v>
      </c>
      <c r="S1062" t="s">
        <v>3058</v>
      </c>
    </row>
    <row r="1063" spans="1:19" x14ac:dyDescent="0.35">
      <c r="A1063">
        <v>1701</v>
      </c>
      <c r="B1063" t="s">
        <v>2127</v>
      </c>
      <c r="C1063">
        <v>0</v>
      </c>
      <c r="D1063">
        <v>23</v>
      </c>
      <c r="E1063" s="68">
        <v>39200</v>
      </c>
      <c r="F1063">
        <v>1.5</v>
      </c>
      <c r="G1063">
        <v>2</v>
      </c>
      <c r="H1063">
        <v>0</v>
      </c>
      <c r="I1063">
        <v>1</v>
      </c>
      <c r="J1063" t="s">
        <v>2128</v>
      </c>
      <c r="K1063">
        <v>376</v>
      </c>
      <c r="N1063" s="68">
        <v>72686</v>
      </c>
      <c r="O1063" s="68">
        <v>72686</v>
      </c>
      <c r="P1063" s="68">
        <v>72686</v>
      </c>
      <c r="Q1063" s="68">
        <v>72686</v>
      </c>
      <c r="R1063" t="s">
        <v>5062</v>
      </c>
      <c r="S1063" t="s">
        <v>3058</v>
      </c>
    </row>
    <row r="1064" spans="1:19" x14ac:dyDescent="0.35">
      <c r="A1064">
        <v>1704</v>
      </c>
      <c r="B1064" t="s">
        <v>1834</v>
      </c>
      <c r="C1064">
        <v>0</v>
      </c>
      <c r="D1064">
        <v>24</v>
      </c>
      <c r="E1064" s="68">
        <v>39146</v>
      </c>
      <c r="F1064">
        <v>1.5</v>
      </c>
      <c r="G1064">
        <v>1.5</v>
      </c>
      <c r="H1064">
        <v>0</v>
      </c>
      <c r="I1064">
        <v>1</v>
      </c>
      <c r="J1064" t="s">
        <v>1835</v>
      </c>
      <c r="K1064">
        <v>8910</v>
      </c>
      <c r="N1064" s="68">
        <v>72686</v>
      </c>
      <c r="O1064" s="68">
        <v>72686</v>
      </c>
      <c r="P1064" s="68">
        <v>72686</v>
      </c>
      <c r="Q1064" s="68">
        <v>72686</v>
      </c>
      <c r="R1064" t="s">
        <v>5063</v>
      </c>
      <c r="S1064" t="s">
        <v>3058</v>
      </c>
    </row>
    <row r="1065" spans="1:19" x14ac:dyDescent="0.35">
      <c r="A1065">
        <v>1729</v>
      </c>
      <c r="B1065" t="s">
        <v>770</v>
      </c>
      <c r="C1065">
        <v>0</v>
      </c>
      <c r="D1065">
        <v>95</v>
      </c>
      <c r="E1065" s="68">
        <v>40471</v>
      </c>
      <c r="F1065">
        <v>1.5</v>
      </c>
      <c r="G1065">
        <v>3.1</v>
      </c>
      <c r="H1065">
        <v>0</v>
      </c>
      <c r="I1065">
        <v>1</v>
      </c>
      <c r="J1065" t="s">
        <v>390</v>
      </c>
      <c r="K1065">
        <v>2803</v>
      </c>
      <c r="N1065" s="68">
        <v>72686</v>
      </c>
      <c r="O1065" s="68">
        <v>72686</v>
      </c>
      <c r="P1065" s="68">
        <v>72686</v>
      </c>
      <c r="Q1065" s="68">
        <v>72686</v>
      </c>
      <c r="R1065" t="s">
        <v>5064</v>
      </c>
      <c r="S1065" t="s">
        <v>5065</v>
      </c>
    </row>
    <row r="1066" spans="1:19" x14ac:dyDescent="0.35">
      <c r="A1066">
        <v>1806</v>
      </c>
      <c r="B1066" t="s">
        <v>45</v>
      </c>
      <c r="C1066">
        <v>0</v>
      </c>
      <c r="D1066">
        <v>25</v>
      </c>
      <c r="E1066" s="68">
        <v>39190</v>
      </c>
      <c r="F1066">
        <v>2</v>
      </c>
      <c r="G1066">
        <v>2</v>
      </c>
      <c r="H1066">
        <v>0</v>
      </c>
      <c r="I1066">
        <v>1</v>
      </c>
      <c r="J1066" t="s">
        <v>1816</v>
      </c>
      <c r="K1066">
        <v>8578</v>
      </c>
      <c r="N1066" s="68">
        <v>72686</v>
      </c>
      <c r="O1066" s="68">
        <v>72686</v>
      </c>
      <c r="P1066" s="68">
        <v>72686</v>
      </c>
      <c r="Q1066" s="68">
        <v>72686</v>
      </c>
      <c r="R1066" t="s">
        <v>5067</v>
      </c>
      <c r="S1066" t="s">
        <v>3058</v>
      </c>
    </row>
    <row r="1067" spans="1:19" x14ac:dyDescent="0.35">
      <c r="A1067">
        <v>1832</v>
      </c>
      <c r="B1067" t="s">
        <v>1823</v>
      </c>
      <c r="C1067">
        <v>0</v>
      </c>
      <c r="D1067">
        <v>25</v>
      </c>
      <c r="E1067" s="68">
        <v>39333</v>
      </c>
      <c r="F1067">
        <v>2</v>
      </c>
      <c r="G1067">
        <v>2</v>
      </c>
      <c r="H1067">
        <v>0</v>
      </c>
      <c r="I1067">
        <v>1</v>
      </c>
      <c r="J1067" t="s">
        <v>1824</v>
      </c>
      <c r="K1067">
        <v>9161</v>
      </c>
      <c r="N1067" s="68">
        <v>72686</v>
      </c>
      <c r="O1067" s="68">
        <v>72686</v>
      </c>
      <c r="P1067" s="68">
        <v>72686</v>
      </c>
      <c r="Q1067" s="68">
        <v>72686</v>
      </c>
      <c r="R1067" t="s">
        <v>5072</v>
      </c>
      <c r="S1067" t="s">
        <v>3058</v>
      </c>
    </row>
    <row r="1068" spans="1:19" x14ac:dyDescent="0.35">
      <c r="A1068">
        <v>1835</v>
      </c>
      <c r="B1068" t="s">
        <v>1883</v>
      </c>
      <c r="C1068">
        <v>0</v>
      </c>
      <c r="D1068">
        <v>23</v>
      </c>
      <c r="E1068" s="68">
        <v>39146</v>
      </c>
      <c r="F1068">
        <v>1</v>
      </c>
      <c r="G1068">
        <v>1.5</v>
      </c>
      <c r="H1068">
        <v>0</v>
      </c>
      <c r="I1068">
        <v>1</v>
      </c>
      <c r="J1068" t="s">
        <v>1884</v>
      </c>
      <c r="K1068">
        <v>8928</v>
      </c>
      <c r="N1068" s="68">
        <v>72686</v>
      </c>
      <c r="O1068" s="68">
        <v>72686</v>
      </c>
      <c r="P1068" s="68">
        <v>72686</v>
      </c>
      <c r="Q1068" s="68">
        <v>72686</v>
      </c>
      <c r="R1068" t="s">
        <v>5073</v>
      </c>
      <c r="S1068" t="s">
        <v>3058</v>
      </c>
    </row>
    <row r="1069" spans="1:19" x14ac:dyDescent="0.35">
      <c r="A1069">
        <v>1837</v>
      </c>
      <c r="B1069" t="s">
        <v>1954</v>
      </c>
      <c r="C1069">
        <v>0</v>
      </c>
      <c r="D1069">
        <v>22</v>
      </c>
      <c r="E1069" s="68">
        <v>39146</v>
      </c>
      <c r="F1069">
        <v>1.5</v>
      </c>
      <c r="G1069">
        <v>1.5</v>
      </c>
      <c r="H1069">
        <v>0</v>
      </c>
      <c r="I1069">
        <v>1</v>
      </c>
      <c r="J1069" t="s">
        <v>1816</v>
      </c>
      <c r="K1069">
        <v>8578</v>
      </c>
      <c r="N1069" s="68">
        <v>72686</v>
      </c>
      <c r="O1069" s="68">
        <v>72686</v>
      </c>
      <c r="P1069" s="68">
        <v>72686</v>
      </c>
      <c r="Q1069" s="68">
        <v>72686</v>
      </c>
      <c r="R1069" t="s">
        <v>5074</v>
      </c>
      <c r="S1069" t="s">
        <v>3058</v>
      </c>
    </row>
    <row r="1070" spans="1:19" x14ac:dyDescent="0.35">
      <c r="A1070">
        <v>1846</v>
      </c>
      <c r="B1070" t="s">
        <v>2083</v>
      </c>
      <c r="C1070">
        <v>0</v>
      </c>
      <c r="D1070">
        <v>21</v>
      </c>
      <c r="E1070" s="68">
        <v>39146</v>
      </c>
      <c r="F1070">
        <v>1.5</v>
      </c>
      <c r="G1070">
        <v>1.5</v>
      </c>
      <c r="H1070">
        <v>0</v>
      </c>
      <c r="I1070">
        <v>1</v>
      </c>
      <c r="J1070" t="s">
        <v>2084</v>
      </c>
      <c r="K1070">
        <v>212</v>
      </c>
      <c r="N1070" s="68">
        <v>72686</v>
      </c>
      <c r="O1070" s="68">
        <v>72686</v>
      </c>
      <c r="P1070" s="68">
        <v>72686</v>
      </c>
      <c r="Q1070" s="68">
        <v>72686</v>
      </c>
      <c r="R1070" t="s">
        <v>5075</v>
      </c>
      <c r="S1070" t="s">
        <v>5076</v>
      </c>
    </row>
    <row r="1071" spans="1:19" x14ac:dyDescent="0.35">
      <c r="A1071">
        <v>1877</v>
      </c>
      <c r="B1071" t="s">
        <v>2231</v>
      </c>
      <c r="C1071">
        <v>0</v>
      </c>
      <c r="D1071">
        <v>21</v>
      </c>
      <c r="E1071" s="68">
        <v>39467</v>
      </c>
      <c r="F1071">
        <v>1.5</v>
      </c>
      <c r="G1071">
        <v>2</v>
      </c>
      <c r="H1071">
        <v>0</v>
      </c>
      <c r="I1071">
        <v>1</v>
      </c>
      <c r="J1071" t="s">
        <v>2232</v>
      </c>
      <c r="K1071">
        <v>9398</v>
      </c>
      <c r="N1071" s="68">
        <v>72686</v>
      </c>
      <c r="O1071" s="68">
        <v>72686</v>
      </c>
      <c r="P1071" s="68">
        <v>72686</v>
      </c>
      <c r="Q1071" s="68">
        <v>72686</v>
      </c>
      <c r="R1071" t="s">
        <v>5079</v>
      </c>
      <c r="S1071" t="s">
        <v>3058</v>
      </c>
    </row>
    <row r="1072" spans="1:19" x14ac:dyDescent="0.35">
      <c r="A1072">
        <v>1900</v>
      </c>
      <c r="B1072" t="s">
        <v>1929</v>
      </c>
      <c r="C1072">
        <v>0</v>
      </c>
      <c r="D1072">
        <v>22</v>
      </c>
      <c r="E1072" s="68">
        <v>40652</v>
      </c>
      <c r="F1072">
        <v>1.5</v>
      </c>
      <c r="G1072">
        <v>3.1</v>
      </c>
      <c r="H1072">
        <v>0</v>
      </c>
      <c r="I1072">
        <v>1</v>
      </c>
      <c r="J1072" t="s">
        <v>1930</v>
      </c>
      <c r="K1072">
        <v>9436</v>
      </c>
      <c r="N1072" s="68">
        <v>72686</v>
      </c>
      <c r="O1072" s="68">
        <v>72686</v>
      </c>
      <c r="P1072" s="68">
        <v>72686</v>
      </c>
      <c r="Q1072" s="68">
        <v>72686</v>
      </c>
      <c r="R1072" t="s">
        <v>5081</v>
      </c>
      <c r="S1072" t="s">
        <v>3058</v>
      </c>
    </row>
    <row r="1073" spans="1:19" x14ac:dyDescent="0.35">
      <c r="A1073">
        <v>2008</v>
      </c>
      <c r="B1073" t="s">
        <v>2241</v>
      </c>
      <c r="C1073">
        <v>0</v>
      </c>
      <c r="D1073">
        <v>21</v>
      </c>
      <c r="E1073" s="68">
        <v>39146</v>
      </c>
      <c r="F1073">
        <v>1.5</v>
      </c>
      <c r="G1073">
        <v>3</v>
      </c>
      <c r="H1073">
        <v>0</v>
      </c>
      <c r="I1073">
        <v>1</v>
      </c>
      <c r="J1073" t="s">
        <v>380</v>
      </c>
      <c r="K1073">
        <v>253</v>
      </c>
      <c r="N1073" s="68">
        <v>72686</v>
      </c>
      <c r="O1073" s="68">
        <v>72686</v>
      </c>
      <c r="P1073" s="68">
        <v>72686</v>
      </c>
      <c r="Q1073" s="68">
        <v>72686</v>
      </c>
      <c r="R1073" t="s">
        <v>5086</v>
      </c>
      <c r="S1073" t="s">
        <v>3058</v>
      </c>
    </row>
    <row r="1074" spans="1:19" x14ac:dyDescent="0.35">
      <c r="A1074">
        <v>2110</v>
      </c>
      <c r="B1074" t="s">
        <v>740</v>
      </c>
      <c r="C1074">
        <v>0</v>
      </c>
      <c r="D1074">
        <v>213</v>
      </c>
      <c r="E1074" s="68">
        <v>39146</v>
      </c>
      <c r="F1074">
        <v>1</v>
      </c>
      <c r="G1074">
        <v>2</v>
      </c>
      <c r="H1074">
        <v>0</v>
      </c>
      <c r="I1074">
        <v>2</v>
      </c>
      <c r="J1074" t="s">
        <v>741</v>
      </c>
      <c r="K1074">
        <v>1952</v>
      </c>
      <c r="L1074">
        <v>4214</v>
      </c>
      <c r="N1074" s="68">
        <v>72686</v>
      </c>
      <c r="O1074" s="68">
        <v>72686</v>
      </c>
      <c r="P1074" s="68">
        <v>72686</v>
      </c>
      <c r="Q1074" s="68">
        <v>72686</v>
      </c>
      <c r="R1074" t="s">
        <v>5091</v>
      </c>
      <c r="S1074" t="s">
        <v>3058</v>
      </c>
    </row>
    <row r="1075" spans="1:19" x14ac:dyDescent="0.35">
      <c r="A1075">
        <v>2121</v>
      </c>
      <c r="B1075" t="s">
        <v>1885</v>
      </c>
      <c r="C1075">
        <v>0</v>
      </c>
      <c r="D1075">
        <v>23</v>
      </c>
      <c r="E1075" s="68">
        <v>39146</v>
      </c>
      <c r="F1075">
        <v>1.5</v>
      </c>
      <c r="G1075">
        <v>1.5</v>
      </c>
      <c r="H1075">
        <v>0</v>
      </c>
      <c r="I1075">
        <v>1</v>
      </c>
      <c r="J1075" t="s">
        <v>1886</v>
      </c>
      <c r="K1075">
        <v>9821</v>
      </c>
      <c r="N1075" s="68">
        <v>72686</v>
      </c>
      <c r="O1075" s="68">
        <v>72686</v>
      </c>
      <c r="P1075" s="68">
        <v>72686</v>
      </c>
      <c r="Q1075" s="68">
        <v>72686</v>
      </c>
      <c r="R1075" t="s">
        <v>5092</v>
      </c>
      <c r="S1075" t="s">
        <v>3058</v>
      </c>
    </row>
    <row r="1076" spans="1:19" x14ac:dyDescent="0.35">
      <c r="A1076">
        <v>2125</v>
      </c>
      <c r="B1076" t="s">
        <v>1911</v>
      </c>
      <c r="C1076">
        <v>0</v>
      </c>
      <c r="D1076">
        <v>23</v>
      </c>
      <c r="E1076" s="68">
        <v>39146</v>
      </c>
      <c r="F1076">
        <v>1.5</v>
      </c>
      <c r="G1076">
        <v>1.5</v>
      </c>
      <c r="H1076">
        <v>0</v>
      </c>
      <c r="I1076">
        <v>1</v>
      </c>
      <c r="J1076" t="s">
        <v>1886</v>
      </c>
      <c r="K1076">
        <v>9821</v>
      </c>
      <c r="N1076" s="68">
        <v>72686</v>
      </c>
      <c r="O1076" s="68">
        <v>72686</v>
      </c>
      <c r="P1076" s="68">
        <v>72686</v>
      </c>
      <c r="Q1076" s="68">
        <v>72686</v>
      </c>
      <c r="R1076" t="s">
        <v>5093</v>
      </c>
      <c r="S1076" t="s">
        <v>3058</v>
      </c>
    </row>
    <row r="1077" spans="1:19" x14ac:dyDescent="0.35">
      <c r="A1077">
        <v>2139</v>
      </c>
      <c r="B1077" t="s">
        <v>1903</v>
      </c>
      <c r="C1077">
        <v>0</v>
      </c>
      <c r="D1077">
        <v>23</v>
      </c>
      <c r="E1077" s="68">
        <v>39180</v>
      </c>
      <c r="F1077">
        <v>1.5</v>
      </c>
      <c r="G1077">
        <v>3</v>
      </c>
      <c r="H1077">
        <v>0</v>
      </c>
      <c r="I1077">
        <v>1</v>
      </c>
      <c r="J1077" t="s">
        <v>1904</v>
      </c>
      <c r="K1077">
        <v>9975</v>
      </c>
      <c r="N1077" s="68">
        <v>72686</v>
      </c>
      <c r="O1077" s="68">
        <v>72686</v>
      </c>
      <c r="P1077" s="68">
        <v>72686</v>
      </c>
      <c r="Q1077" s="68">
        <v>72686</v>
      </c>
      <c r="R1077" t="s">
        <v>5096</v>
      </c>
      <c r="S1077" t="s">
        <v>3058</v>
      </c>
    </row>
    <row r="1078" spans="1:19" x14ac:dyDescent="0.35">
      <c r="A1078">
        <v>2140</v>
      </c>
      <c r="B1078" t="s">
        <v>781</v>
      </c>
      <c r="C1078">
        <v>0</v>
      </c>
      <c r="D1078">
        <v>62</v>
      </c>
      <c r="E1078" s="68">
        <v>39617</v>
      </c>
      <c r="F1078">
        <v>1.5</v>
      </c>
      <c r="G1078">
        <v>3.1</v>
      </c>
      <c r="H1078">
        <v>0</v>
      </c>
      <c r="I1078">
        <v>1</v>
      </c>
      <c r="J1078" t="s">
        <v>281</v>
      </c>
      <c r="K1078">
        <v>9945</v>
      </c>
      <c r="N1078" s="68">
        <v>72686</v>
      </c>
      <c r="O1078" s="68">
        <v>72686</v>
      </c>
      <c r="P1078" s="68">
        <v>72686</v>
      </c>
      <c r="Q1078" s="68">
        <v>72686</v>
      </c>
      <c r="R1078" t="s">
        <v>5097</v>
      </c>
      <c r="S1078" t="s">
        <v>5098</v>
      </c>
    </row>
    <row r="1079" spans="1:19" x14ac:dyDescent="0.35">
      <c r="A1079">
        <v>2180</v>
      </c>
      <c r="B1079" t="s">
        <v>1931</v>
      </c>
      <c r="C1079">
        <v>0</v>
      </c>
      <c r="D1079">
        <v>22</v>
      </c>
      <c r="E1079" s="68">
        <v>39146</v>
      </c>
      <c r="F1079">
        <v>1.5</v>
      </c>
      <c r="G1079">
        <v>1.5</v>
      </c>
      <c r="H1079">
        <v>0</v>
      </c>
      <c r="I1079">
        <v>1</v>
      </c>
      <c r="J1079" t="s">
        <v>1932</v>
      </c>
      <c r="K1079">
        <v>10047</v>
      </c>
      <c r="N1079" s="68">
        <v>72686</v>
      </c>
      <c r="O1079" s="68">
        <v>72686</v>
      </c>
      <c r="P1079" s="68">
        <v>72686</v>
      </c>
      <c r="Q1079" s="68">
        <v>72686</v>
      </c>
      <c r="R1079" t="s">
        <v>5101</v>
      </c>
      <c r="S1079" t="s">
        <v>3058</v>
      </c>
    </row>
    <row r="1080" spans="1:19" x14ac:dyDescent="0.35">
      <c r="A1080">
        <v>2215</v>
      </c>
      <c r="B1080" t="s">
        <v>2252</v>
      </c>
      <c r="C1080">
        <v>0</v>
      </c>
      <c r="D1080">
        <v>21</v>
      </c>
      <c r="E1080" s="68">
        <v>39164</v>
      </c>
      <c r="F1080">
        <v>1.5</v>
      </c>
      <c r="G1080">
        <v>2</v>
      </c>
      <c r="H1080">
        <v>0</v>
      </c>
      <c r="I1080">
        <v>1</v>
      </c>
      <c r="J1080" t="s">
        <v>2253</v>
      </c>
      <c r="K1080">
        <v>10138</v>
      </c>
      <c r="N1080" s="68">
        <v>72686</v>
      </c>
      <c r="O1080" s="68">
        <v>72686</v>
      </c>
      <c r="P1080" s="68">
        <v>72686</v>
      </c>
      <c r="Q1080" s="68">
        <v>72686</v>
      </c>
      <c r="R1080" t="s">
        <v>5107</v>
      </c>
      <c r="S1080" t="s">
        <v>3058</v>
      </c>
    </row>
    <row r="1081" spans="1:19" x14ac:dyDescent="0.35">
      <c r="A1081">
        <v>2260</v>
      </c>
      <c r="B1081" t="s">
        <v>2170</v>
      </c>
      <c r="C1081">
        <v>0</v>
      </c>
      <c r="D1081">
        <v>23</v>
      </c>
      <c r="E1081" s="68">
        <v>39467</v>
      </c>
      <c r="F1081">
        <v>1.5</v>
      </c>
      <c r="G1081">
        <v>2</v>
      </c>
      <c r="H1081">
        <v>0</v>
      </c>
      <c r="I1081">
        <v>1</v>
      </c>
      <c r="J1081" t="s">
        <v>2171</v>
      </c>
      <c r="K1081">
        <v>3277</v>
      </c>
      <c r="N1081" s="68">
        <v>72686</v>
      </c>
      <c r="O1081" s="68">
        <v>72686</v>
      </c>
      <c r="P1081" s="68">
        <v>72686</v>
      </c>
      <c r="Q1081" s="68">
        <v>72686</v>
      </c>
      <c r="R1081" t="s">
        <v>5109</v>
      </c>
      <c r="S1081" t="s">
        <v>3058</v>
      </c>
    </row>
    <row r="1082" spans="1:19" x14ac:dyDescent="0.35">
      <c r="A1082">
        <v>2285</v>
      </c>
      <c r="B1082" t="s">
        <v>1998</v>
      </c>
      <c r="C1082">
        <v>0</v>
      </c>
      <c r="D1082">
        <v>22</v>
      </c>
      <c r="E1082" s="68">
        <v>39146</v>
      </c>
      <c r="F1082">
        <v>1.5</v>
      </c>
      <c r="G1082">
        <v>1.5</v>
      </c>
      <c r="H1082">
        <v>0</v>
      </c>
      <c r="I1082">
        <v>1</v>
      </c>
      <c r="J1082" t="s">
        <v>1999</v>
      </c>
      <c r="K1082">
        <v>10337</v>
      </c>
      <c r="N1082" s="68">
        <v>72686</v>
      </c>
      <c r="O1082" s="68">
        <v>72686</v>
      </c>
      <c r="P1082" s="68">
        <v>72686</v>
      </c>
      <c r="Q1082" s="68">
        <v>72686</v>
      </c>
      <c r="R1082" t="s">
        <v>5112</v>
      </c>
      <c r="S1082" t="s">
        <v>3058</v>
      </c>
    </row>
    <row r="1083" spans="1:19" x14ac:dyDescent="0.35">
      <c r="A1083">
        <v>2334</v>
      </c>
      <c r="B1083" t="s">
        <v>2031</v>
      </c>
      <c r="C1083">
        <v>0</v>
      </c>
      <c r="D1083">
        <v>21</v>
      </c>
      <c r="E1083" s="68">
        <v>39146</v>
      </c>
      <c r="F1083">
        <v>1.5</v>
      </c>
      <c r="G1083">
        <v>1.5</v>
      </c>
      <c r="H1083">
        <v>0</v>
      </c>
      <c r="I1083">
        <v>1</v>
      </c>
      <c r="J1083" t="s">
        <v>162</v>
      </c>
      <c r="K1083">
        <v>176</v>
      </c>
      <c r="N1083" s="68">
        <v>72686</v>
      </c>
      <c r="O1083" s="68">
        <v>72686</v>
      </c>
      <c r="P1083" s="68">
        <v>72686</v>
      </c>
      <c r="Q1083" s="68">
        <v>72686</v>
      </c>
      <c r="R1083" t="s">
        <v>5121</v>
      </c>
      <c r="S1083" t="s">
        <v>3058</v>
      </c>
    </row>
    <row r="1084" spans="1:19" x14ac:dyDescent="0.35">
      <c r="A1084">
        <v>2569</v>
      </c>
      <c r="B1084" t="s">
        <v>1843</v>
      </c>
      <c r="C1084">
        <v>0</v>
      </c>
      <c r="D1084">
        <v>24</v>
      </c>
      <c r="E1084" s="68">
        <v>39146</v>
      </c>
      <c r="F1084">
        <v>1</v>
      </c>
      <c r="G1084">
        <v>1.5</v>
      </c>
      <c r="H1084">
        <v>0</v>
      </c>
      <c r="I1084">
        <v>1</v>
      </c>
      <c r="J1084" t="s">
        <v>1844</v>
      </c>
      <c r="K1084">
        <v>3311</v>
      </c>
      <c r="N1084" s="68">
        <v>72686</v>
      </c>
      <c r="O1084" s="68">
        <v>72686</v>
      </c>
      <c r="P1084" s="68">
        <v>72686</v>
      </c>
      <c r="Q1084" s="68">
        <v>72686</v>
      </c>
      <c r="R1084" t="s">
        <v>5141</v>
      </c>
      <c r="S1084" t="s">
        <v>3058</v>
      </c>
    </row>
    <row r="1085" spans="1:19" x14ac:dyDescent="0.35">
      <c r="A1085">
        <v>2573</v>
      </c>
      <c r="B1085" t="s">
        <v>768</v>
      </c>
      <c r="C1085">
        <v>0</v>
      </c>
      <c r="D1085">
        <v>225</v>
      </c>
      <c r="E1085" s="68">
        <v>39650</v>
      </c>
      <c r="F1085">
        <v>1</v>
      </c>
      <c r="G1085">
        <v>2</v>
      </c>
      <c r="H1085">
        <v>0</v>
      </c>
      <c r="I1085">
        <v>1</v>
      </c>
      <c r="J1085" t="s">
        <v>388</v>
      </c>
      <c r="K1085">
        <v>5484</v>
      </c>
      <c r="N1085" s="68">
        <v>72686</v>
      </c>
      <c r="O1085" s="68">
        <v>72686</v>
      </c>
      <c r="P1085" s="68">
        <v>72686</v>
      </c>
      <c r="Q1085" s="68">
        <v>72686</v>
      </c>
      <c r="R1085" t="s">
        <v>5142</v>
      </c>
      <c r="S1085" t="s">
        <v>3058</v>
      </c>
    </row>
    <row r="1086" spans="1:19" x14ac:dyDescent="0.35">
      <c r="A1086">
        <v>2589</v>
      </c>
      <c r="B1086" t="s">
        <v>1914</v>
      </c>
      <c r="C1086">
        <v>0</v>
      </c>
      <c r="D1086">
        <v>23</v>
      </c>
      <c r="E1086" s="68">
        <v>39155</v>
      </c>
      <c r="F1086">
        <v>1.5</v>
      </c>
      <c r="G1086">
        <v>2</v>
      </c>
      <c r="H1086">
        <v>0</v>
      </c>
      <c r="I1086">
        <v>1</v>
      </c>
      <c r="J1086" t="s">
        <v>1915</v>
      </c>
      <c r="K1086" t="s">
        <v>1916</v>
      </c>
      <c r="L1086">
        <v>20904</v>
      </c>
      <c r="N1086" s="72"/>
      <c r="O1086" s="68">
        <v>72686</v>
      </c>
      <c r="P1086" s="68">
        <v>72686</v>
      </c>
      <c r="Q1086" s="68">
        <v>72686</v>
      </c>
      <c r="R1086" s="68">
        <v>72686</v>
      </c>
      <c r="S1086" t="s">
        <v>6728</v>
      </c>
    </row>
    <row r="1087" spans="1:19" x14ac:dyDescent="0.35">
      <c r="A1087">
        <v>2672</v>
      </c>
      <c r="B1087" t="s">
        <v>1801</v>
      </c>
      <c r="C1087">
        <v>0</v>
      </c>
      <c r="D1087">
        <v>26</v>
      </c>
      <c r="E1087" s="68">
        <v>39855</v>
      </c>
      <c r="F1087">
        <v>1</v>
      </c>
      <c r="G1087">
        <v>3.1</v>
      </c>
      <c r="H1087">
        <v>0</v>
      </c>
      <c r="I1087">
        <v>1</v>
      </c>
      <c r="J1087" t="s">
        <v>1802</v>
      </c>
      <c r="K1087">
        <v>24061</v>
      </c>
      <c r="N1087" s="68">
        <v>72686</v>
      </c>
      <c r="O1087" s="68">
        <v>72686</v>
      </c>
      <c r="P1087" s="68">
        <v>72686</v>
      </c>
      <c r="Q1087" s="68">
        <v>72686</v>
      </c>
      <c r="R1087" t="s">
        <v>5147</v>
      </c>
      <c r="S1087" t="s">
        <v>5148</v>
      </c>
    </row>
    <row r="1088" spans="1:19" x14ac:dyDescent="0.35">
      <c r="A1088">
        <v>2680</v>
      </c>
      <c r="B1088" t="s">
        <v>2016</v>
      </c>
      <c r="C1088">
        <v>0</v>
      </c>
      <c r="D1088">
        <v>21</v>
      </c>
      <c r="E1088" s="68">
        <v>40065</v>
      </c>
      <c r="F1088">
        <v>1.5</v>
      </c>
      <c r="G1088">
        <v>3</v>
      </c>
      <c r="H1088">
        <v>0</v>
      </c>
      <c r="I1088">
        <v>1</v>
      </c>
      <c r="J1088" t="s">
        <v>2017</v>
      </c>
      <c r="K1088">
        <v>24363</v>
      </c>
      <c r="N1088" s="68">
        <v>72686</v>
      </c>
      <c r="O1088" s="68">
        <v>72686</v>
      </c>
      <c r="P1088" s="68">
        <v>72686</v>
      </c>
      <c r="Q1088" s="68">
        <v>72686</v>
      </c>
      <c r="R1088" t="s">
        <v>5149</v>
      </c>
      <c r="S1088" t="s">
        <v>5150</v>
      </c>
    </row>
    <row r="1089" spans="1:19" x14ac:dyDescent="0.35">
      <c r="A1089">
        <v>2738</v>
      </c>
      <c r="B1089" t="s">
        <v>1810</v>
      </c>
      <c r="C1089">
        <v>0</v>
      </c>
      <c r="D1089">
        <v>25</v>
      </c>
      <c r="E1089" s="68">
        <v>39208</v>
      </c>
      <c r="F1089">
        <v>1</v>
      </c>
      <c r="G1089">
        <v>2</v>
      </c>
      <c r="H1089">
        <v>0</v>
      </c>
      <c r="I1089">
        <v>1</v>
      </c>
      <c r="J1089" t="s">
        <v>1811</v>
      </c>
      <c r="K1089">
        <v>9216</v>
      </c>
      <c r="N1089" s="68">
        <v>72686</v>
      </c>
      <c r="O1089" s="68">
        <v>72686</v>
      </c>
      <c r="P1089" s="68">
        <v>72686</v>
      </c>
      <c r="Q1089" s="68">
        <v>72686</v>
      </c>
      <c r="R1089" t="s">
        <v>5155</v>
      </c>
      <c r="S1089" t="s">
        <v>3058</v>
      </c>
    </row>
    <row r="1090" spans="1:19" x14ac:dyDescent="0.35">
      <c r="A1090">
        <v>2824</v>
      </c>
      <c r="B1090" t="s">
        <v>1838</v>
      </c>
      <c r="C1090">
        <v>0</v>
      </c>
      <c r="D1090">
        <v>24</v>
      </c>
      <c r="E1090" s="68">
        <v>39562</v>
      </c>
      <c r="F1090">
        <v>1</v>
      </c>
      <c r="G1090">
        <v>3</v>
      </c>
      <c r="H1090">
        <v>0</v>
      </c>
      <c r="I1090">
        <v>1</v>
      </c>
      <c r="J1090" t="s">
        <v>1839</v>
      </c>
      <c r="K1090">
        <v>27151</v>
      </c>
      <c r="N1090" s="68">
        <v>72686</v>
      </c>
      <c r="O1090" s="68">
        <v>72686</v>
      </c>
      <c r="P1090" s="68">
        <v>72686</v>
      </c>
      <c r="Q1090" s="68">
        <v>72686</v>
      </c>
      <c r="R1090" t="s">
        <v>5156</v>
      </c>
      <c r="S1090" t="s">
        <v>5157</v>
      </c>
    </row>
    <row r="1091" spans="1:19" x14ac:dyDescent="0.35">
      <c r="A1091">
        <v>2843</v>
      </c>
      <c r="B1091" t="s">
        <v>2065</v>
      </c>
      <c r="C1091">
        <v>0</v>
      </c>
      <c r="D1091">
        <v>21</v>
      </c>
      <c r="E1091" s="68">
        <v>39223</v>
      </c>
      <c r="F1091">
        <v>2</v>
      </c>
      <c r="G1091">
        <v>2</v>
      </c>
      <c r="H1091">
        <v>0</v>
      </c>
      <c r="I1091">
        <v>1</v>
      </c>
      <c r="J1091" t="s">
        <v>2066</v>
      </c>
      <c r="K1091">
        <v>3362</v>
      </c>
      <c r="N1091" s="68">
        <v>72686</v>
      </c>
      <c r="O1091" s="68">
        <v>72686</v>
      </c>
      <c r="P1091" s="68">
        <v>72686</v>
      </c>
      <c r="Q1091" s="68">
        <v>72686</v>
      </c>
      <c r="R1091" t="s">
        <v>5158</v>
      </c>
      <c r="S1091" t="s">
        <v>3058</v>
      </c>
    </row>
    <row r="1092" spans="1:19" x14ac:dyDescent="0.35">
      <c r="A1092">
        <v>2913</v>
      </c>
      <c r="B1092" t="s">
        <v>2226</v>
      </c>
      <c r="C1092">
        <v>0</v>
      </c>
      <c r="D1092">
        <v>21</v>
      </c>
      <c r="E1092" s="68">
        <v>39198</v>
      </c>
      <c r="F1092">
        <v>1.5</v>
      </c>
      <c r="G1092">
        <v>3</v>
      </c>
      <c r="H1092">
        <v>0</v>
      </c>
      <c r="I1092">
        <v>1</v>
      </c>
      <c r="J1092" t="s">
        <v>2227</v>
      </c>
      <c r="K1092">
        <v>30286</v>
      </c>
      <c r="N1092" s="68">
        <v>72686</v>
      </c>
      <c r="O1092" s="68">
        <v>72686</v>
      </c>
      <c r="P1092" s="68">
        <v>72686</v>
      </c>
      <c r="Q1092" s="68">
        <v>72686</v>
      </c>
      <c r="R1092" t="s">
        <v>5164</v>
      </c>
      <c r="S1092" t="s">
        <v>3058</v>
      </c>
    </row>
    <row r="1093" spans="1:19" x14ac:dyDescent="0.35">
      <c r="A1093">
        <v>2969</v>
      </c>
      <c r="B1093" t="s">
        <v>2183</v>
      </c>
      <c r="C1093">
        <v>0</v>
      </c>
      <c r="D1093">
        <v>21</v>
      </c>
      <c r="E1093" s="68">
        <v>39236</v>
      </c>
      <c r="F1093">
        <v>1.5</v>
      </c>
      <c r="G1093">
        <v>2</v>
      </c>
      <c r="H1093">
        <v>0</v>
      </c>
      <c r="I1093">
        <v>1</v>
      </c>
      <c r="J1093" t="s">
        <v>2184</v>
      </c>
      <c r="K1093">
        <v>31520</v>
      </c>
      <c r="N1093" s="68">
        <v>72686</v>
      </c>
      <c r="O1093" s="68">
        <v>72686</v>
      </c>
      <c r="P1093" s="68">
        <v>72686</v>
      </c>
      <c r="Q1093" s="68">
        <v>72686</v>
      </c>
      <c r="R1093" t="s">
        <v>5166</v>
      </c>
      <c r="S1093" t="s">
        <v>3058</v>
      </c>
    </row>
    <row r="1094" spans="1:19" x14ac:dyDescent="0.35">
      <c r="A1094">
        <v>2983</v>
      </c>
      <c r="B1094" t="s">
        <v>1927</v>
      </c>
      <c r="C1094">
        <v>0</v>
      </c>
      <c r="D1094">
        <v>22</v>
      </c>
      <c r="E1094" s="68">
        <v>39146</v>
      </c>
      <c r="F1094">
        <v>1.5</v>
      </c>
      <c r="G1094">
        <v>1.5</v>
      </c>
      <c r="H1094">
        <v>0</v>
      </c>
      <c r="I1094">
        <v>1</v>
      </c>
      <c r="J1094" t="s">
        <v>1928</v>
      </c>
      <c r="K1094">
        <v>31927</v>
      </c>
      <c r="N1094" s="68">
        <v>72686</v>
      </c>
      <c r="O1094" s="68">
        <v>72686</v>
      </c>
      <c r="P1094" s="68">
        <v>72686</v>
      </c>
      <c r="Q1094" s="68">
        <v>72686</v>
      </c>
      <c r="R1094" t="s">
        <v>5167</v>
      </c>
      <c r="S1094" t="s">
        <v>3058</v>
      </c>
    </row>
    <row r="1095" spans="1:19" x14ac:dyDescent="0.35">
      <c r="A1095">
        <v>2994</v>
      </c>
      <c r="B1095" t="s">
        <v>1726</v>
      </c>
      <c r="C1095">
        <v>0</v>
      </c>
      <c r="D1095">
        <v>37</v>
      </c>
      <c r="E1095" s="68">
        <v>40556</v>
      </c>
      <c r="F1095">
        <v>1.5</v>
      </c>
      <c r="G1095">
        <v>17</v>
      </c>
      <c r="H1095">
        <v>0</v>
      </c>
      <c r="I1095">
        <v>3</v>
      </c>
      <c r="J1095" t="s">
        <v>1727</v>
      </c>
      <c r="K1095">
        <v>416</v>
      </c>
      <c r="L1095">
        <v>1430</v>
      </c>
      <c r="M1095">
        <v>54842</v>
      </c>
      <c r="N1095" s="68">
        <v>72686</v>
      </c>
      <c r="O1095" s="68">
        <v>72686</v>
      </c>
      <c r="P1095" s="68">
        <v>72686</v>
      </c>
      <c r="Q1095" s="68">
        <v>72686</v>
      </c>
      <c r="R1095" t="s">
        <v>5168</v>
      </c>
      <c r="S1095" t="s">
        <v>5169</v>
      </c>
    </row>
    <row r="1096" spans="1:19" x14ac:dyDescent="0.35">
      <c r="A1096">
        <v>3002</v>
      </c>
      <c r="B1096" t="s">
        <v>773</v>
      </c>
      <c r="C1096">
        <v>0</v>
      </c>
      <c r="D1096">
        <v>73</v>
      </c>
      <c r="E1096" s="68">
        <v>39987</v>
      </c>
      <c r="F1096">
        <v>1</v>
      </c>
      <c r="G1096">
        <v>3</v>
      </c>
      <c r="H1096">
        <v>0</v>
      </c>
      <c r="I1096">
        <v>1</v>
      </c>
      <c r="J1096" t="s">
        <v>393</v>
      </c>
      <c r="K1096">
        <v>31185</v>
      </c>
      <c r="N1096" s="68">
        <v>72686</v>
      </c>
      <c r="O1096" s="68">
        <v>72686</v>
      </c>
      <c r="P1096" s="68">
        <v>72686</v>
      </c>
      <c r="Q1096" s="68">
        <v>72686</v>
      </c>
      <c r="R1096" t="s">
        <v>5172</v>
      </c>
      <c r="S1096" t="s">
        <v>5173</v>
      </c>
    </row>
    <row r="1097" spans="1:19" x14ac:dyDescent="0.35">
      <c r="A1097">
        <v>3033</v>
      </c>
      <c r="B1097" t="s">
        <v>1996</v>
      </c>
      <c r="C1097">
        <v>0</v>
      </c>
      <c r="D1097">
        <v>22</v>
      </c>
      <c r="E1097" s="68">
        <v>39155</v>
      </c>
      <c r="F1097">
        <v>1.5</v>
      </c>
      <c r="G1097">
        <v>2</v>
      </c>
      <c r="H1097">
        <v>0</v>
      </c>
      <c r="I1097">
        <v>1</v>
      </c>
      <c r="J1097" t="s">
        <v>888</v>
      </c>
      <c r="K1097">
        <v>9337</v>
      </c>
      <c r="N1097" s="68">
        <v>72686</v>
      </c>
      <c r="O1097" s="68">
        <v>72686</v>
      </c>
      <c r="P1097" s="68">
        <v>72686</v>
      </c>
      <c r="Q1097" s="68">
        <v>72686</v>
      </c>
      <c r="R1097" t="s">
        <v>5174</v>
      </c>
      <c r="S1097" t="s">
        <v>3058</v>
      </c>
    </row>
    <row r="1098" spans="1:19" x14ac:dyDescent="0.35">
      <c r="A1098">
        <v>3225</v>
      </c>
      <c r="B1098" t="s">
        <v>2173</v>
      </c>
      <c r="C1098">
        <v>0</v>
      </c>
      <c r="D1098">
        <v>22</v>
      </c>
      <c r="E1098" s="68">
        <v>39146</v>
      </c>
      <c r="F1098">
        <v>1.5</v>
      </c>
      <c r="G1098">
        <v>1.5</v>
      </c>
      <c r="H1098">
        <v>0</v>
      </c>
      <c r="I1098">
        <v>1</v>
      </c>
      <c r="J1098" t="s">
        <v>2174</v>
      </c>
      <c r="K1098">
        <v>39029</v>
      </c>
      <c r="N1098" s="68">
        <v>72686</v>
      </c>
      <c r="O1098" s="68">
        <v>72686</v>
      </c>
      <c r="P1098" s="68">
        <v>72686</v>
      </c>
      <c r="Q1098" s="68">
        <v>72686</v>
      </c>
      <c r="R1098" t="s">
        <v>5178</v>
      </c>
      <c r="S1098" t="s">
        <v>3058</v>
      </c>
    </row>
    <row r="1099" spans="1:19" x14ac:dyDescent="0.35">
      <c r="A1099">
        <v>3345</v>
      </c>
      <c r="B1099" t="s">
        <v>1869</v>
      </c>
      <c r="C1099">
        <v>0</v>
      </c>
      <c r="D1099">
        <v>23</v>
      </c>
      <c r="E1099" s="68">
        <v>39530</v>
      </c>
      <c r="F1099">
        <v>2</v>
      </c>
      <c r="G1099">
        <v>2</v>
      </c>
      <c r="H1099">
        <v>0</v>
      </c>
      <c r="I1099">
        <v>1</v>
      </c>
      <c r="J1099" t="s">
        <v>1870</v>
      </c>
      <c r="K1099">
        <v>43362</v>
      </c>
      <c r="N1099" s="68">
        <v>72686</v>
      </c>
      <c r="O1099" s="68">
        <v>72686</v>
      </c>
      <c r="P1099" s="68">
        <v>72686</v>
      </c>
      <c r="Q1099" s="68">
        <v>72686</v>
      </c>
      <c r="R1099" t="s">
        <v>5181</v>
      </c>
      <c r="S1099" t="s">
        <v>3058</v>
      </c>
    </row>
    <row r="1100" spans="1:19" x14ac:dyDescent="0.35">
      <c r="A1100">
        <v>3376</v>
      </c>
      <c r="B1100" t="s">
        <v>1836</v>
      </c>
      <c r="C1100">
        <v>0</v>
      </c>
      <c r="D1100">
        <v>24</v>
      </c>
      <c r="E1100" s="68">
        <v>40401</v>
      </c>
      <c r="F1100">
        <v>3.1</v>
      </c>
      <c r="G1100">
        <v>3.1</v>
      </c>
      <c r="H1100">
        <v>0</v>
      </c>
      <c r="I1100">
        <v>1</v>
      </c>
      <c r="J1100" t="s">
        <v>1837</v>
      </c>
      <c r="K1100">
        <v>45045</v>
      </c>
      <c r="N1100" s="68">
        <v>72686</v>
      </c>
      <c r="O1100" s="68">
        <v>72686</v>
      </c>
      <c r="P1100" s="68">
        <v>72686</v>
      </c>
      <c r="Q1100" s="68">
        <v>72686</v>
      </c>
      <c r="R1100" t="s">
        <v>5182</v>
      </c>
      <c r="S1100" t="s">
        <v>3058</v>
      </c>
    </row>
    <row r="1101" spans="1:19" x14ac:dyDescent="0.35">
      <c r="A1101">
        <v>3399</v>
      </c>
      <c r="B1101" t="s">
        <v>2014</v>
      </c>
      <c r="C1101">
        <v>0</v>
      </c>
      <c r="D1101">
        <v>21</v>
      </c>
      <c r="E1101" s="68">
        <v>40043</v>
      </c>
      <c r="F1101">
        <v>1.5</v>
      </c>
      <c r="G1101">
        <v>2</v>
      </c>
      <c r="H1101">
        <v>0</v>
      </c>
      <c r="I1101">
        <v>1</v>
      </c>
      <c r="J1101" t="s">
        <v>2015</v>
      </c>
      <c r="K1101">
        <v>46078</v>
      </c>
      <c r="N1101" s="68">
        <v>72686</v>
      </c>
      <c r="O1101" s="68">
        <v>72686</v>
      </c>
      <c r="P1101" s="68">
        <v>72686</v>
      </c>
      <c r="Q1101" s="68">
        <v>72686</v>
      </c>
      <c r="R1101" t="s">
        <v>5183</v>
      </c>
      <c r="S1101" t="s">
        <v>5184</v>
      </c>
    </row>
    <row r="1102" spans="1:19" x14ac:dyDescent="0.35">
      <c r="A1102">
        <v>3421</v>
      </c>
      <c r="B1102" t="s">
        <v>1819</v>
      </c>
      <c r="C1102">
        <v>0</v>
      </c>
      <c r="D1102">
        <v>25</v>
      </c>
      <c r="E1102" s="68">
        <v>39146</v>
      </c>
      <c r="F1102">
        <v>1.5</v>
      </c>
      <c r="G1102">
        <v>2</v>
      </c>
      <c r="H1102">
        <v>0</v>
      </c>
      <c r="I1102">
        <v>1</v>
      </c>
      <c r="J1102" t="s">
        <v>1820</v>
      </c>
      <c r="K1102">
        <v>47282</v>
      </c>
      <c r="N1102" s="68">
        <v>72686</v>
      </c>
      <c r="O1102" s="68">
        <v>72686</v>
      </c>
      <c r="P1102" s="68">
        <v>72686</v>
      </c>
      <c r="Q1102" s="68">
        <v>72686</v>
      </c>
      <c r="R1102" t="s">
        <v>5186</v>
      </c>
      <c r="S1102" t="s">
        <v>3058</v>
      </c>
    </row>
    <row r="1103" spans="1:19" x14ac:dyDescent="0.35">
      <c r="A1103">
        <v>3452</v>
      </c>
      <c r="B1103" t="s">
        <v>1786</v>
      </c>
      <c r="C1103">
        <v>0</v>
      </c>
      <c r="D1103">
        <v>27</v>
      </c>
      <c r="E1103" s="68">
        <v>39146</v>
      </c>
      <c r="F1103">
        <v>1.5</v>
      </c>
      <c r="G1103">
        <v>1.5</v>
      </c>
      <c r="H1103">
        <v>0</v>
      </c>
      <c r="I1103">
        <v>1</v>
      </c>
      <c r="J1103" t="s">
        <v>1787</v>
      </c>
      <c r="K1103">
        <v>47845</v>
      </c>
      <c r="N1103" s="68">
        <v>72686</v>
      </c>
      <c r="O1103" s="68">
        <v>72686</v>
      </c>
      <c r="P1103" s="68">
        <v>72686</v>
      </c>
      <c r="Q1103" s="68">
        <v>72686</v>
      </c>
      <c r="R1103" t="s">
        <v>5190</v>
      </c>
      <c r="S1103" t="s">
        <v>3058</v>
      </c>
    </row>
    <row r="1104" spans="1:19" x14ac:dyDescent="0.35">
      <c r="A1104">
        <v>3464</v>
      </c>
      <c r="B1104" t="s">
        <v>1947</v>
      </c>
      <c r="C1104">
        <v>0</v>
      </c>
      <c r="D1104">
        <v>22</v>
      </c>
      <c r="E1104" s="68">
        <v>39240</v>
      </c>
      <c r="F1104">
        <v>1</v>
      </c>
      <c r="G1104">
        <v>2</v>
      </c>
      <c r="H1104">
        <v>0</v>
      </c>
      <c r="I1104">
        <v>1</v>
      </c>
      <c r="J1104" t="s">
        <v>1948</v>
      </c>
      <c r="K1104">
        <v>48893</v>
      </c>
      <c r="N1104" s="68">
        <v>72686</v>
      </c>
      <c r="O1104" s="68">
        <v>72686</v>
      </c>
      <c r="P1104" s="68">
        <v>72686</v>
      </c>
      <c r="Q1104" s="68">
        <v>72686</v>
      </c>
      <c r="R1104" t="s">
        <v>5191</v>
      </c>
      <c r="S1104" t="s">
        <v>3058</v>
      </c>
    </row>
    <row r="1105" spans="1:19" x14ac:dyDescent="0.35">
      <c r="A1105">
        <v>3529</v>
      </c>
      <c r="B1105" t="s">
        <v>2233</v>
      </c>
      <c r="C1105">
        <v>0</v>
      </c>
      <c r="D1105">
        <v>21</v>
      </c>
      <c r="E1105" s="68">
        <v>39409</v>
      </c>
      <c r="F1105">
        <v>1</v>
      </c>
      <c r="G1105">
        <v>2</v>
      </c>
      <c r="H1105">
        <v>0</v>
      </c>
      <c r="I1105">
        <v>1</v>
      </c>
      <c r="J1105" t="s">
        <v>2234</v>
      </c>
      <c r="K1105">
        <v>53676</v>
      </c>
      <c r="N1105" s="68">
        <v>72686</v>
      </c>
      <c r="O1105" s="68">
        <v>72686</v>
      </c>
      <c r="P1105" s="68">
        <v>72686</v>
      </c>
      <c r="Q1105" s="68">
        <v>72686</v>
      </c>
      <c r="R1105" t="s">
        <v>5193</v>
      </c>
      <c r="S1105" t="s">
        <v>3058</v>
      </c>
    </row>
    <row r="1106" spans="1:19" x14ac:dyDescent="0.35">
      <c r="A1106">
        <v>3573</v>
      </c>
      <c r="B1106" t="s">
        <v>2067</v>
      </c>
      <c r="C1106">
        <v>0</v>
      </c>
      <c r="D1106">
        <v>21</v>
      </c>
      <c r="E1106" s="68">
        <v>39638</v>
      </c>
      <c r="F1106">
        <v>2</v>
      </c>
      <c r="G1106">
        <v>3</v>
      </c>
      <c r="H1106">
        <v>0</v>
      </c>
      <c r="I1106">
        <v>1</v>
      </c>
      <c r="J1106" t="s">
        <v>2068</v>
      </c>
      <c r="K1106">
        <v>47878</v>
      </c>
      <c r="N1106" s="68">
        <v>72686</v>
      </c>
      <c r="O1106" s="68">
        <v>72686</v>
      </c>
      <c r="P1106" s="68">
        <v>72686</v>
      </c>
      <c r="Q1106" s="68">
        <v>72686</v>
      </c>
      <c r="R1106" t="s">
        <v>5195</v>
      </c>
      <c r="S1106" t="s">
        <v>5196</v>
      </c>
    </row>
    <row r="1107" spans="1:19" x14ac:dyDescent="0.35">
      <c r="A1107">
        <v>3632</v>
      </c>
      <c r="B1107" t="s">
        <v>1745</v>
      </c>
      <c r="C1107">
        <v>0</v>
      </c>
      <c r="D1107">
        <v>30</v>
      </c>
      <c r="E1107" s="68">
        <v>39994</v>
      </c>
      <c r="F1107">
        <v>1.5</v>
      </c>
      <c r="G1107">
        <v>2</v>
      </c>
      <c r="H1107">
        <v>0</v>
      </c>
      <c r="I1107">
        <v>1</v>
      </c>
      <c r="J1107" t="s">
        <v>372</v>
      </c>
      <c r="K1107">
        <v>17203</v>
      </c>
      <c r="N1107" s="68">
        <v>72686</v>
      </c>
      <c r="O1107" s="68">
        <v>72686</v>
      </c>
      <c r="P1107" s="68">
        <v>72686</v>
      </c>
      <c r="Q1107" s="68">
        <v>72686</v>
      </c>
      <c r="R1107" t="s">
        <v>5200</v>
      </c>
      <c r="S1107" t="s">
        <v>5201</v>
      </c>
    </row>
    <row r="1108" spans="1:19" x14ac:dyDescent="0.35">
      <c r="A1108">
        <v>3633</v>
      </c>
      <c r="B1108" t="s">
        <v>2175</v>
      </c>
      <c r="C1108">
        <v>0</v>
      </c>
      <c r="D1108">
        <v>22</v>
      </c>
      <c r="E1108" s="68">
        <v>40211</v>
      </c>
      <c r="F1108">
        <v>2</v>
      </c>
      <c r="G1108">
        <v>2</v>
      </c>
      <c r="H1108">
        <v>0</v>
      </c>
      <c r="I1108">
        <v>2</v>
      </c>
      <c r="J1108" t="s">
        <v>2176</v>
      </c>
      <c r="K1108">
        <v>17203</v>
      </c>
      <c r="L1108">
        <v>1202549</v>
      </c>
      <c r="N1108" s="68">
        <v>72686</v>
      </c>
      <c r="O1108" s="68">
        <v>72686</v>
      </c>
      <c r="P1108" s="68">
        <v>72686</v>
      </c>
      <c r="Q1108" s="68">
        <v>72686</v>
      </c>
      <c r="R1108" t="s">
        <v>5202</v>
      </c>
      <c r="S1108" t="s">
        <v>5203</v>
      </c>
    </row>
    <row r="1109" spans="1:19" x14ac:dyDescent="0.35">
      <c r="A1109">
        <v>3736</v>
      </c>
      <c r="B1109" t="s">
        <v>2191</v>
      </c>
      <c r="C1109">
        <v>0</v>
      </c>
      <c r="D1109">
        <v>21</v>
      </c>
      <c r="E1109" s="68">
        <v>39146</v>
      </c>
      <c r="F1109">
        <v>1.5</v>
      </c>
      <c r="G1109">
        <v>2</v>
      </c>
      <c r="H1109">
        <v>0</v>
      </c>
      <c r="I1109">
        <v>1</v>
      </c>
      <c r="J1109" t="s">
        <v>284</v>
      </c>
      <c r="K1109">
        <v>63183</v>
      </c>
      <c r="N1109" s="68">
        <v>72686</v>
      </c>
      <c r="O1109" s="68">
        <v>72686</v>
      </c>
      <c r="P1109" s="68">
        <v>72686</v>
      </c>
      <c r="Q1109" s="68">
        <v>72686</v>
      </c>
      <c r="R1109" t="s">
        <v>5205</v>
      </c>
      <c r="S1109" t="s">
        <v>3058</v>
      </c>
    </row>
    <row r="1110" spans="1:19" x14ac:dyDescent="0.35">
      <c r="A1110">
        <v>3738</v>
      </c>
      <c r="B1110" t="s">
        <v>2240</v>
      </c>
      <c r="C1110">
        <v>0</v>
      </c>
      <c r="D1110">
        <v>21</v>
      </c>
      <c r="E1110" s="68">
        <v>39146</v>
      </c>
      <c r="F1110">
        <v>1.5</v>
      </c>
      <c r="G1110">
        <v>2</v>
      </c>
      <c r="H1110">
        <v>0</v>
      </c>
      <c r="I1110">
        <v>1</v>
      </c>
      <c r="J1110" t="s">
        <v>284</v>
      </c>
      <c r="K1110">
        <v>63183</v>
      </c>
      <c r="N1110" s="68">
        <v>72686</v>
      </c>
      <c r="O1110" s="68">
        <v>72686</v>
      </c>
      <c r="P1110" s="68">
        <v>72686</v>
      </c>
      <c r="Q1110" s="68">
        <v>72686</v>
      </c>
      <c r="R1110" t="s">
        <v>5206</v>
      </c>
      <c r="S1110" t="s">
        <v>3058</v>
      </c>
    </row>
    <row r="1111" spans="1:19" x14ac:dyDescent="0.35">
      <c r="A1111">
        <v>3802</v>
      </c>
      <c r="B1111" t="s">
        <v>1735</v>
      </c>
      <c r="C1111">
        <v>0</v>
      </c>
      <c r="D1111">
        <v>34</v>
      </c>
      <c r="E1111" s="68">
        <v>39146</v>
      </c>
      <c r="F1111">
        <v>2</v>
      </c>
      <c r="G1111">
        <v>2</v>
      </c>
      <c r="H1111">
        <v>0</v>
      </c>
      <c r="I1111">
        <v>1</v>
      </c>
      <c r="J1111" t="s">
        <v>1550</v>
      </c>
      <c r="K1111">
        <v>155502</v>
      </c>
      <c r="N1111" s="68">
        <v>72686</v>
      </c>
      <c r="O1111" s="68">
        <v>72686</v>
      </c>
      <c r="P1111" s="68">
        <v>72686</v>
      </c>
      <c r="Q1111" s="68">
        <v>72686</v>
      </c>
      <c r="R1111" t="s">
        <v>5212</v>
      </c>
      <c r="S1111" t="s">
        <v>3058</v>
      </c>
    </row>
    <row r="1112" spans="1:19" x14ac:dyDescent="0.35">
      <c r="A1112">
        <v>3864</v>
      </c>
      <c r="B1112" t="s">
        <v>1912</v>
      </c>
      <c r="C1112">
        <v>0</v>
      </c>
      <c r="D1112">
        <v>23</v>
      </c>
      <c r="E1112" s="68">
        <v>39531</v>
      </c>
      <c r="F1112">
        <v>1.5</v>
      </c>
      <c r="G1112">
        <v>17</v>
      </c>
      <c r="H1112">
        <v>0</v>
      </c>
      <c r="I1112">
        <v>1</v>
      </c>
      <c r="J1112" t="s">
        <v>1913</v>
      </c>
      <c r="K1112">
        <v>54842</v>
      </c>
      <c r="N1112" s="68">
        <v>72686</v>
      </c>
      <c r="O1112" s="68">
        <v>72686</v>
      </c>
      <c r="P1112" s="68">
        <v>72686</v>
      </c>
      <c r="Q1112" s="68">
        <v>72686</v>
      </c>
      <c r="R1112" t="s">
        <v>5214</v>
      </c>
      <c r="S1112" t="s">
        <v>5215</v>
      </c>
    </row>
    <row r="1113" spans="1:19" x14ac:dyDescent="0.35">
      <c r="A1113">
        <v>3871</v>
      </c>
      <c r="B1113" t="s">
        <v>1608</v>
      </c>
      <c r="C1113">
        <v>0</v>
      </c>
      <c r="D1113">
        <v>33</v>
      </c>
      <c r="E1113" s="68">
        <v>40784</v>
      </c>
      <c r="F1113">
        <v>2</v>
      </c>
      <c r="G1113">
        <v>10</v>
      </c>
      <c r="H1113">
        <v>0</v>
      </c>
      <c r="I1113">
        <v>1</v>
      </c>
      <c r="J1113" t="s">
        <v>1609</v>
      </c>
      <c r="K1113">
        <v>64326</v>
      </c>
      <c r="N1113" s="68">
        <v>72686</v>
      </c>
      <c r="O1113" s="68">
        <v>72686</v>
      </c>
      <c r="P1113" s="68">
        <v>72686</v>
      </c>
      <c r="Q1113" s="68">
        <v>72686</v>
      </c>
      <c r="R1113" t="s">
        <v>5216</v>
      </c>
      <c r="S1113" t="s">
        <v>5217</v>
      </c>
    </row>
    <row r="1114" spans="1:19" x14ac:dyDescent="0.35">
      <c r="A1114">
        <v>3887</v>
      </c>
      <c r="B1114" t="s">
        <v>708</v>
      </c>
      <c r="C1114">
        <v>0</v>
      </c>
      <c r="D1114">
        <v>51</v>
      </c>
      <c r="E1114" s="68">
        <v>40119</v>
      </c>
      <c r="F1114">
        <v>1.5</v>
      </c>
      <c r="G1114">
        <v>3.1</v>
      </c>
      <c r="H1114">
        <v>0</v>
      </c>
      <c r="I1114">
        <v>1</v>
      </c>
      <c r="J1114" t="s">
        <v>2246</v>
      </c>
      <c r="K1114">
        <v>67364</v>
      </c>
      <c r="N1114" s="68">
        <v>72686</v>
      </c>
      <c r="O1114" s="68">
        <v>72686</v>
      </c>
      <c r="P1114" s="68">
        <v>72686</v>
      </c>
      <c r="Q1114" s="68">
        <v>72686</v>
      </c>
      <c r="R1114" t="s">
        <v>5218</v>
      </c>
      <c r="S1114" t="s">
        <v>3058</v>
      </c>
    </row>
    <row r="1115" spans="1:19" x14ac:dyDescent="0.35">
      <c r="A1115">
        <v>3925</v>
      </c>
      <c r="B1115" t="s">
        <v>2256</v>
      </c>
      <c r="C1115">
        <v>0</v>
      </c>
      <c r="D1115">
        <v>23</v>
      </c>
      <c r="E1115" s="68">
        <v>39146</v>
      </c>
      <c r="F1115">
        <v>1.5</v>
      </c>
      <c r="G1115">
        <v>3</v>
      </c>
      <c r="H1115">
        <v>0</v>
      </c>
      <c r="I1115">
        <v>1</v>
      </c>
      <c r="J1115" t="s">
        <v>2257</v>
      </c>
      <c r="K1115" t="s">
        <v>2258</v>
      </c>
      <c r="L1115">
        <v>73859</v>
      </c>
      <c r="N1115" s="72"/>
      <c r="O1115" s="68">
        <v>72686</v>
      </c>
      <c r="P1115" s="68">
        <v>72686</v>
      </c>
      <c r="Q1115" s="68">
        <v>72686</v>
      </c>
      <c r="R1115" s="68">
        <v>72686</v>
      </c>
      <c r="S1115" t="s">
        <v>6729</v>
      </c>
    </row>
    <row r="1116" spans="1:19" x14ac:dyDescent="0.35">
      <c r="A1116">
        <v>3983</v>
      </c>
      <c r="B1116" t="s">
        <v>1840</v>
      </c>
      <c r="C1116">
        <v>0</v>
      </c>
      <c r="D1116">
        <v>24</v>
      </c>
      <c r="E1116" s="68">
        <v>39146</v>
      </c>
      <c r="F1116">
        <v>0.9</v>
      </c>
      <c r="G1116">
        <v>3</v>
      </c>
      <c r="H1116">
        <v>0</v>
      </c>
      <c r="I1116">
        <v>1</v>
      </c>
      <c r="J1116" t="s">
        <v>464</v>
      </c>
      <c r="K1116">
        <v>77</v>
      </c>
      <c r="N1116" s="68">
        <v>72686</v>
      </c>
      <c r="O1116" s="68">
        <v>72686</v>
      </c>
      <c r="P1116" s="68">
        <v>72686</v>
      </c>
      <c r="Q1116" s="68">
        <v>72686</v>
      </c>
      <c r="R1116" t="s">
        <v>5221</v>
      </c>
      <c r="S1116" t="s">
        <v>3058</v>
      </c>
    </row>
    <row r="1117" spans="1:19" x14ac:dyDescent="0.35">
      <c r="A1117">
        <v>4023</v>
      </c>
      <c r="B1117" t="s">
        <v>1871</v>
      </c>
      <c r="C1117">
        <v>0</v>
      </c>
      <c r="D1117">
        <v>23</v>
      </c>
      <c r="E1117" s="68">
        <v>39146</v>
      </c>
      <c r="F1117">
        <v>1.5</v>
      </c>
      <c r="G1117">
        <v>1.5</v>
      </c>
      <c r="H1117">
        <v>0</v>
      </c>
      <c r="I1117">
        <v>1</v>
      </c>
      <c r="J1117" t="s">
        <v>1872</v>
      </c>
      <c r="K1117" t="s">
        <v>1873</v>
      </c>
      <c r="L1117" t="s">
        <v>1874</v>
      </c>
      <c r="M1117">
        <v>79425</v>
      </c>
      <c r="N1117" s="72"/>
      <c r="O1117" s="72"/>
      <c r="P1117" s="68">
        <v>72686</v>
      </c>
      <c r="Q1117" s="68">
        <v>72686</v>
      </c>
      <c r="R1117" s="68">
        <v>72686</v>
      </c>
      <c r="S1117" s="68">
        <v>72686</v>
      </c>
    </row>
    <row r="1118" spans="1:19" x14ac:dyDescent="0.35">
      <c r="A1118">
        <v>4042</v>
      </c>
      <c r="B1118" t="s">
        <v>1898</v>
      </c>
      <c r="C1118">
        <v>0</v>
      </c>
      <c r="D1118">
        <v>23</v>
      </c>
      <c r="E1118" s="68">
        <v>40494</v>
      </c>
      <c r="F1118">
        <v>3</v>
      </c>
      <c r="G1118">
        <v>3.3</v>
      </c>
      <c r="H1118">
        <v>0</v>
      </c>
      <c r="I1118">
        <v>1</v>
      </c>
      <c r="J1118" t="s">
        <v>1899</v>
      </c>
      <c r="K1118">
        <v>4924</v>
      </c>
      <c r="N1118" s="68">
        <v>72686</v>
      </c>
      <c r="O1118" s="68">
        <v>72686</v>
      </c>
      <c r="P1118" s="68">
        <v>72686</v>
      </c>
      <c r="Q1118" s="68">
        <v>72686</v>
      </c>
      <c r="R1118" t="s">
        <v>5227</v>
      </c>
      <c r="S1118" t="s">
        <v>5228</v>
      </c>
    </row>
    <row r="1119" spans="1:19" x14ac:dyDescent="0.35">
      <c r="A1119">
        <v>4073</v>
      </c>
      <c r="B1119" t="s">
        <v>1733</v>
      </c>
      <c r="C1119">
        <v>0</v>
      </c>
      <c r="D1119">
        <v>34</v>
      </c>
      <c r="E1119" s="68">
        <v>40518</v>
      </c>
      <c r="F1119">
        <v>1.5</v>
      </c>
      <c r="G1119">
        <v>3</v>
      </c>
      <c r="H1119">
        <v>0</v>
      </c>
      <c r="I1119">
        <v>1</v>
      </c>
      <c r="J1119" t="s">
        <v>1734</v>
      </c>
      <c r="K1119">
        <v>82343</v>
      </c>
      <c r="N1119" s="68">
        <v>72686</v>
      </c>
      <c r="O1119" s="68">
        <v>72686</v>
      </c>
      <c r="P1119" s="68">
        <v>72686</v>
      </c>
      <c r="Q1119" s="68">
        <v>72686</v>
      </c>
      <c r="R1119" t="s">
        <v>5230</v>
      </c>
      <c r="S1119" t="s">
        <v>5231</v>
      </c>
    </row>
    <row r="1120" spans="1:19" x14ac:dyDescent="0.35">
      <c r="A1120">
        <v>4074</v>
      </c>
      <c r="B1120" t="s">
        <v>1924</v>
      </c>
      <c r="C1120">
        <v>0</v>
      </c>
      <c r="D1120">
        <v>23</v>
      </c>
      <c r="E1120" s="68">
        <v>39146</v>
      </c>
      <c r="F1120">
        <v>1.5</v>
      </c>
      <c r="G1120">
        <v>1.5</v>
      </c>
      <c r="H1120">
        <v>0</v>
      </c>
      <c r="I1120">
        <v>1</v>
      </c>
      <c r="J1120" t="s">
        <v>1925</v>
      </c>
      <c r="K1120">
        <v>82509</v>
      </c>
      <c r="N1120" s="68">
        <v>72686</v>
      </c>
      <c r="O1120" s="68">
        <v>72686</v>
      </c>
      <c r="P1120" s="68">
        <v>72686</v>
      </c>
      <c r="Q1120" s="68">
        <v>72686</v>
      </c>
      <c r="R1120" t="s">
        <v>5232</v>
      </c>
      <c r="S1120" t="s">
        <v>3058</v>
      </c>
    </row>
    <row r="1121" spans="1:19" x14ac:dyDescent="0.35">
      <c r="A1121">
        <v>4121</v>
      </c>
      <c r="B1121" t="s">
        <v>2043</v>
      </c>
      <c r="C1121">
        <v>0</v>
      </c>
      <c r="D1121">
        <v>21</v>
      </c>
      <c r="E1121" s="68">
        <v>40021</v>
      </c>
      <c r="F1121">
        <v>1.5</v>
      </c>
      <c r="G1121">
        <v>2</v>
      </c>
      <c r="H1121">
        <v>0</v>
      </c>
      <c r="I1121">
        <v>1</v>
      </c>
      <c r="J1121" t="s">
        <v>2044</v>
      </c>
      <c r="K1121">
        <v>3790</v>
      </c>
      <c r="N1121" s="68">
        <v>72686</v>
      </c>
      <c r="O1121" s="68">
        <v>72686</v>
      </c>
      <c r="P1121" s="68">
        <v>72686</v>
      </c>
      <c r="Q1121" s="68">
        <v>72686</v>
      </c>
      <c r="R1121" t="s">
        <v>5234</v>
      </c>
      <c r="S1121" t="s">
        <v>5235</v>
      </c>
    </row>
    <row r="1122" spans="1:19" x14ac:dyDescent="0.35">
      <c r="A1122">
        <v>4144</v>
      </c>
      <c r="B1122" t="s">
        <v>1890</v>
      </c>
      <c r="C1122">
        <v>0</v>
      </c>
      <c r="D1122">
        <v>23</v>
      </c>
      <c r="E1122" s="68">
        <v>40162</v>
      </c>
      <c r="F1122">
        <v>1</v>
      </c>
      <c r="G1122">
        <v>3.1</v>
      </c>
      <c r="H1122">
        <v>0</v>
      </c>
      <c r="I1122">
        <v>1</v>
      </c>
      <c r="J1122" t="s">
        <v>380</v>
      </c>
      <c r="K1122">
        <v>253</v>
      </c>
      <c r="N1122" s="68">
        <v>72686</v>
      </c>
      <c r="O1122" s="68">
        <v>72686</v>
      </c>
      <c r="P1122" s="68">
        <v>72686</v>
      </c>
      <c r="Q1122" s="68">
        <v>72686</v>
      </c>
      <c r="R1122" t="s">
        <v>5237</v>
      </c>
      <c r="S1122" t="s">
        <v>3058</v>
      </c>
    </row>
    <row r="1123" spans="1:19" x14ac:dyDescent="0.35">
      <c r="A1123">
        <v>4185</v>
      </c>
      <c r="B1123" t="s">
        <v>2022</v>
      </c>
      <c r="C1123">
        <v>0</v>
      </c>
      <c r="D1123">
        <v>21</v>
      </c>
      <c r="E1123" s="68">
        <v>39146</v>
      </c>
      <c r="F1123">
        <v>1.5</v>
      </c>
      <c r="G1123">
        <v>3.1</v>
      </c>
      <c r="H1123">
        <v>0</v>
      </c>
      <c r="I1123">
        <v>1</v>
      </c>
      <c r="J1123" t="s">
        <v>1452</v>
      </c>
      <c r="K1123">
        <v>55706</v>
      </c>
      <c r="N1123" s="68">
        <v>72686</v>
      </c>
      <c r="O1123" s="68">
        <v>72686</v>
      </c>
      <c r="P1123" s="68">
        <v>72686</v>
      </c>
      <c r="Q1123" s="68">
        <v>72686</v>
      </c>
      <c r="R1123" t="s">
        <v>5240</v>
      </c>
      <c r="S1123" t="s">
        <v>3058</v>
      </c>
    </row>
    <row r="1124" spans="1:19" x14ac:dyDescent="0.35">
      <c r="A1124">
        <v>4222</v>
      </c>
      <c r="B1124" t="s">
        <v>1990</v>
      </c>
      <c r="C1124">
        <v>0</v>
      </c>
      <c r="D1124">
        <v>22</v>
      </c>
      <c r="E1124" s="68">
        <v>39167</v>
      </c>
      <c r="F1124">
        <v>2</v>
      </c>
      <c r="G1124">
        <v>3</v>
      </c>
      <c r="H1124">
        <v>0</v>
      </c>
      <c r="I1124">
        <v>1</v>
      </c>
      <c r="J1124" t="s">
        <v>1991</v>
      </c>
      <c r="K1124">
        <v>222</v>
      </c>
      <c r="N1124" s="68">
        <v>72686</v>
      </c>
      <c r="O1124" s="68">
        <v>72686</v>
      </c>
      <c r="P1124" s="68">
        <v>72686</v>
      </c>
      <c r="Q1124" s="68">
        <v>72686</v>
      </c>
      <c r="R1124" t="s">
        <v>5241</v>
      </c>
      <c r="S1124" t="s">
        <v>3058</v>
      </c>
    </row>
    <row r="1125" spans="1:19" x14ac:dyDescent="0.35">
      <c r="A1125">
        <v>4298</v>
      </c>
      <c r="B1125" t="s">
        <v>2092</v>
      </c>
      <c r="C1125">
        <v>0</v>
      </c>
      <c r="D1125">
        <v>2</v>
      </c>
      <c r="E1125" s="68">
        <v>39270</v>
      </c>
      <c r="F1125">
        <v>1</v>
      </c>
      <c r="G1125">
        <v>3</v>
      </c>
      <c r="H1125">
        <v>0</v>
      </c>
      <c r="I1125">
        <v>1</v>
      </c>
      <c r="J1125" t="s">
        <v>2093</v>
      </c>
      <c r="K1125">
        <v>70395</v>
      </c>
      <c r="N1125" s="68">
        <v>72686</v>
      </c>
      <c r="O1125" s="68">
        <v>72686</v>
      </c>
      <c r="P1125" s="68">
        <v>72686</v>
      </c>
      <c r="Q1125" s="68">
        <v>72686</v>
      </c>
      <c r="R1125" t="s">
        <v>5246</v>
      </c>
      <c r="S1125" t="s">
        <v>3058</v>
      </c>
    </row>
    <row r="1126" spans="1:19" x14ac:dyDescent="0.35">
      <c r="A1126">
        <v>4426</v>
      </c>
      <c r="B1126" t="s">
        <v>1974</v>
      </c>
      <c r="C1126">
        <v>0</v>
      </c>
      <c r="D1126">
        <v>22</v>
      </c>
      <c r="E1126" s="68">
        <v>40385</v>
      </c>
      <c r="F1126">
        <v>3</v>
      </c>
      <c r="G1126">
        <v>10</v>
      </c>
      <c r="H1126">
        <v>0</v>
      </c>
      <c r="I1126">
        <v>1</v>
      </c>
      <c r="J1126" t="s">
        <v>1569</v>
      </c>
      <c r="K1126">
        <v>316</v>
      </c>
      <c r="N1126" s="68">
        <v>72686</v>
      </c>
      <c r="O1126" s="68">
        <v>72686</v>
      </c>
      <c r="P1126" s="68">
        <v>72686</v>
      </c>
      <c r="Q1126" s="68">
        <v>72686</v>
      </c>
      <c r="R1126" t="s">
        <v>5254</v>
      </c>
      <c r="S1126" t="s">
        <v>5255</v>
      </c>
    </row>
    <row r="1127" spans="1:19" x14ac:dyDescent="0.35">
      <c r="A1127">
        <v>4471</v>
      </c>
      <c r="B1127" t="s">
        <v>774</v>
      </c>
      <c r="C1127">
        <v>0</v>
      </c>
      <c r="D1127">
        <v>71</v>
      </c>
      <c r="E1127" s="68">
        <v>41542</v>
      </c>
      <c r="F1127">
        <v>24</v>
      </c>
      <c r="G1127">
        <v>24</v>
      </c>
      <c r="H1127">
        <v>0</v>
      </c>
      <c r="I1127">
        <v>1</v>
      </c>
      <c r="J1127" t="s">
        <v>392</v>
      </c>
      <c r="K1127">
        <v>62305</v>
      </c>
      <c r="N1127" s="68">
        <v>72686</v>
      </c>
      <c r="O1127" s="68">
        <v>72686</v>
      </c>
      <c r="P1127" s="68">
        <v>72686</v>
      </c>
      <c r="Q1127" s="68">
        <v>72686</v>
      </c>
      <c r="R1127" t="s">
        <v>5259</v>
      </c>
      <c r="S1127" t="s">
        <v>3058</v>
      </c>
    </row>
    <row r="1128" spans="1:19" x14ac:dyDescent="0.35">
      <c r="A1128">
        <v>4474</v>
      </c>
      <c r="B1128" t="s">
        <v>1631</v>
      </c>
      <c r="C1128">
        <v>0</v>
      </c>
      <c r="D1128">
        <v>25</v>
      </c>
      <c r="E1128" s="68">
        <v>39597</v>
      </c>
      <c r="F1128">
        <v>1</v>
      </c>
      <c r="G1128">
        <v>24</v>
      </c>
      <c r="H1128">
        <v>0</v>
      </c>
      <c r="I1128">
        <v>1</v>
      </c>
      <c r="J1128" t="s">
        <v>1044</v>
      </c>
      <c r="K1128">
        <v>3128</v>
      </c>
      <c r="N1128" s="68">
        <v>72686</v>
      </c>
      <c r="O1128" s="68">
        <v>72686</v>
      </c>
      <c r="P1128" s="68">
        <v>72686</v>
      </c>
      <c r="Q1128" s="68">
        <v>72686</v>
      </c>
      <c r="R1128" t="s">
        <v>5260</v>
      </c>
      <c r="S1128" t="s">
        <v>5261</v>
      </c>
    </row>
    <row r="1129" spans="1:19" x14ac:dyDescent="0.35">
      <c r="A1129">
        <v>4500</v>
      </c>
      <c r="B1129" t="s">
        <v>1671</v>
      </c>
      <c r="C1129">
        <v>0</v>
      </c>
      <c r="D1129">
        <v>22</v>
      </c>
      <c r="E1129" s="68">
        <v>39273</v>
      </c>
      <c r="F1129">
        <v>1.5</v>
      </c>
      <c r="G1129">
        <v>3</v>
      </c>
      <c r="H1129">
        <v>0</v>
      </c>
      <c r="I1129">
        <v>1</v>
      </c>
      <c r="J1129" t="s">
        <v>1550</v>
      </c>
      <c r="K1129">
        <v>155502</v>
      </c>
      <c r="N1129" s="68">
        <v>72686</v>
      </c>
      <c r="O1129" s="68">
        <v>72686</v>
      </c>
      <c r="P1129" s="68">
        <v>72686</v>
      </c>
      <c r="Q1129" s="68">
        <v>72686</v>
      </c>
      <c r="R1129" t="s">
        <v>5262</v>
      </c>
      <c r="S1129" t="s">
        <v>3058</v>
      </c>
    </row>
    <row r="1130" spans="1:19" x14ac:dyDescent="0.35">
      <c r="A1130">
        <v>4501</v>
      </c>
      <c r="B1130" t="s">
        <v>1997</v>
      </c>
      <c r="C1130">
        <v>0</v>
      </c>
      <c r="D1130">
        <v>22</v>
      </c>
      <c r="E1130" s="68">
        <v>39146</v>
      </c>
      <c r="F1130">
        <v>1.5</v>
      </c>
      <c r="G1130">
        <v>2</v>
      </c>
      <c r="H1130">
        <v>0</v>
      </c>
      <c r="I1130">
        <v>1</v>
      </c>
      <c r="J1130" t="s">
        <v>1550</v>
      </c>
      <c r="K1130">
        <v>155502</v>
      </c>
      <c r="N1130" s="68">
        <v>72686</v>
      </c>
      <c r="O1130" s="68">
        <v>72686</v>
      </c>
      <c r="P1130" s="68">
        <v>72686</v>
      </c>
      <c r="Q1130" s="68">
        <v>72686</v>
      </c>
      <c r="R1130" t="s">
        <v>5263</v>
      </c>
      <c r="S1130" t="s">
        <v>3058</v>
      </c>
    </row>
    <row r="1131" spans="1:19" x14ac:dyDescent="0.35">
      <c r="A1131">
        <v>4522</v>
      </c>
      <c r="B1131" t="s">
        <v>772</v>
      </c>
      <c r="C1131">
        <v>0</v>
      </c>
      <c r="D1131">
        <v>77</v>
      </c>
      <c r="E1131" s="68">
        <v>41542</v>
      </c>
      <c r="F1131">
        <v>24</v>
      </c>
      <c r="G1131">
        <v>24</v>
      </c>
      <c r="H1131">
        <v>0</v>
      </c>
      <c r="I1131">
        <v>1</v>
      </c>
      <c r="J1131" t="s">
        <v>392</v>
      </c>
      <c r="K1131">
        <v>62305</v>
      </c>
      <c r="N1131" s="68">
        <v>72686</v>
      </c>
      <c r="O1131" s="68">
        <v>72686</v>
      </c>
      <c r="P1131" s="68">
        <v>72686</v>
      </c>
      <c r="Q1131" s="68">
        <v>72686</v>
      </c>
      <c r="R1131" t="s">
        <v>5266</v>
      </c>
      <c r="S1131" t="s">
        <v>3058</v>
      </c>
    </row>
    <row r="1132" spans="1:19" x14ac:dyDescent="0.35">
      <c r="A1132">
        <v>4540</v>
      </c>
      <c r="B1132" t="s">
        <v>1945</v>
      </c>
      <c r="C1132">
        <v>0</v>
      </c>
      <c r="D1132">
        <v>22</v>
      </c>
      <c r="E1132" s="68">
        <v>39298</v>
      </c>
      <c r="F1132">
        <v>1.5</v>
      </c>
      <c r="G1132">
        <v>2</v>
      </c>
      <c r="H1132">
        <v>0</v>
      </c>
      <c r="I1132">
        <v>1</v>
      </c>
      <c r="J1132" t="s">
        <v>1946</v>
      </c>
      <c r="K1132">
        <v>107022</v>
      </c>
      <c r="N1132" s="68">
        <v>72686</v>
      </c>
      <c r="O1132" s="68">
        <v>72686</v>
      </c>
      <c r="P1132" s="68">
        <v>72686</v>
      </c>
      <c r="Q1132" s="68">
        <v>72686</v>
      </c>
      <c r="R1132" t="s">
        <v>5267</v>
      </c>
      <c r="S1132" t="s">
        <v>3058</v>
      </c>
    </row>
    <row r="1133" spans="1:19" x14ac:dyDescent="0.35">
      <c r="A1133">
        <v>4634</v>
      </c>
      <c r="B1133" t="s">
        <v>2026</v>
      </c>
      <c r="C1133">
        <v>0</v>
      </c>
      <c r="D1133">
        <v>21</v>
      </c>
      <c r="E1133" s="68">
        <v>39273</v>
      </c>
      <c r="F1133">
        <v>2</v>
      </c>
      <c r="G1133">
        <v>2</v>
      </c>
      <c r="H1133">
        <v>0</v>
      </c>
      <c r="I1133">
        <v>2</v>
      </c>
      <c r="J1133" t="s">
        <v>2027</v>
      </c>
      <c r="K1133">
        <v>85036</v>
      </c>
      <c r="L1133">
        <v>97044</v>
      </c>
      <c r="N1133" s="68">
        <v>72686</v>
      </c>
      <c r="O1133" s="68">
        <v>72686</v>
      </c>
      <c r="P1133" s="68">
        <v>72686</v>
      </c>
      <c r="Q1133" s="68">
        <v>72686</v>
      </c>
      <c r="R1133" t="s">
        <v>5278</v>
      </c>
      <c r="S1133" t="s">
        <v>3058</v>
      </c>
    </row>
    <row r="1134" spans="1:19" x14ac:dyDescent="0.35">
      <c r="A1134">
        <v>4829</v>
      </c>
      <c r="B1134" t="s">
        <v>1860</v>
      </c>
      <c r="C1134">
        <v>0</v>
      </c>
      <c r="D1134">
        <v>24</v>
      </c>
      <c r="E1134" s="68">
        <v>39875</v>
      </c>
      <c r="F1134">
        <v>1.5</v>
      </c>
      <c r="G1134">
        <v>3.3</v>
      </c>
      <c r="H1134">
        <v>0</v>
      </c>
      <c r="I1134">
        <v>1</v>
      </c>
      <c r="J1134" t="s">
        <v>888</v>
      </c>
      <c r="K1134">
        <v>9337</v>
      </c>
      <c r="N1134" s="68">
        <v>72686</v>
      </c>
      <c r="O1134" s="68">
        <v>72686</v>
      </c>
      <c r="P1134" s="68">
        <v>72686</v>
      </c>
      <c r="Q1134" s="68">
        <v>72686</v>
      </c>
      <c r="R1134" t="s">
        <v>5291</v>
      </c>
      <c r="S1134" t="s">
        <v>5292</v>
      </c>
    </row>
    <row r="1135" spans="1:19" x14ac:dyDescent="0.35">
      <c r="A1135">
        <v>4935</v>
      </c>
      <c r="B1135" t="s">
        <v>1847</v>
      </c>
      <c r="C1135">
        <v>0</v>
      </c>
      <c r="D1135">
        <v>24</v>
      </c>
      <c r="E1135" s="68">
        <v>39278</v>
      </c>
      <c r="F1135">
        <v>1.5</v>
      </c>
      <c r="G1135">
        <v>2</v>
      </c>
      <c r="H1135">
        <v>0</v>
      </c>
      <c r="I1135">
        <v>1</v>
      </c>
      <c r="J1135" t="s">
        <v>371</v>
      </c>
      <c r="K1135">
        <v>78130</v>
      </c>
      <c r="N1135" s="68">
        <v>72686</v>
      </c>
      <c r="O1135" s="68">
        <v>72686</v>
      </c>
      <c r="P1135" s="68">
        <v>72686</v>
      </c>
      <c r="Q1135" s="68">
        <v>72686</v>
      </c>
      <c r="R1135" t="s">
        <v>5302</v>
      </c>
      <c r="S1135" t="s">
        <v>3058</v>
      </c>
    </row>
    <row r="1136" spans="1:19" x14ac:dyDescent="0.35">
      <c r="A1136">
        <v>4945</v>
      </c>
      <c r="B1136" t="s">
        <v>1900</v>
      </c>
      <c r="C1136">
        <v>0</v>
      </c>
      <c r="D1136">
        <v>23</v>
      </c>
      <c r="E1136" s="68">
        <v>40039</v>
      </c>
      <c r="F1136">
        <v>0.3</v>
      </c>
      <c r="G1136">
        <v>0.3</v>
      </c>
      <c r="H1136">
        <v>0</v>
      </c>
      <c r="I1136">
        <v>1</v>
      </c>
      <c r="J1136" t="s">
        <v>365</v>
      </c>
      <c r="K1136">
        <v>659</v>
      </c>
      <c r="N1136" s="68">
        <v>72686</v>
      </c>
      <c r="O1136" s="68">
        <v>72686</v>
      </c>
      <c r="P1136" s="68">
        <v>72686</v>
      </c>
      <c r="Q1136" s="68">
        <v>72686</v>
      </c>
      <c r="R1136" t="s">
        <v>5304</v>
      </c>
      <c r="S1136" t="s">
        <v>5305</v>
      </c>
    </row>
    <row r="1137" spans="1:19" x14ac:dyDescent="0.35">
      <c r="A1137">
        <v>5066</v>
      </c>
      <c r="B1137" t="s">
        <v>2090</v>
      </c>
      <c r="C1137">
        <v>0</v>
      </c>
      <c r="D1137">
        <v>4</v>
      </c>
      <c r="E1137" s="68">
        <v>40121</v>
      </c>
      <c r="F1137">
        <v>2</v>
      </c>
      <c r="G1137">
        <v>3.1</v>
      </c>
      <c r="H1137">
        <v>0</v>
      </c>
      <c r="I1137">
        <v>4</v>
      </c>
      <c r="J1137" t="s">
        <v>2091</v>
      </c>
      <c r="K1137">
        <v>82573</v>
      </c>
      <c r="L1137">
        <v>36783</v>
      </c>
      <c r="M1137">
        <v>68337</v>
      </c>
      <c r="N1137" s="68">
        <v>72686</v>
      </c>
      <c r="O1137" s="68">
        <v>72686</v>
      </c>
      <c r="P1137" s="68">
        <v>72686</v>
      </c>
      <c r="Q1137" s="68">
        <v>72686</v>
      </c>
      <c r="R1137" t="s">
        <v>5311</v>
      </c>
      <c r="S1137" t="s">
        <v>6750</v>
      </c>
    </row>
    <row r="1138" spans="1:19" x14ac:dyDescent="0.35">
      <c r="A1138">
        <v>5224</v>
      </c>
      <c r="B1138" t="s">
        <v>1812</v>
      </c>
      <c r="C1138">
        <v>0</v>
      </c>
      <c r="D1138">
        <v>25</v>
      </c>
      <c r="E1138" s="68">
        <v>40591</v>
      </c>
      <c r="F1138">
        <v>2</v>
      </c>
      <c r="G1138">
        <v>2</v>
      </c>
      <c r="H1138">
        <v>0</v>
      </c>
      <c r="I1138">
        <v>3</v>
      </c>
      <c r="J1138" t="s">
        <v>2246</v>
      </c>
      <c r="K1138">
        <v>176865</v>
      </c>
      <c r="L1138">
        <v>221036</v>
      </c>
      <c r="M1138">
        <v>4660347</v>
      </c>
      <c r="N1138" s="68">
        <v>72686</v>
      </c>
      <c r="O1138" s="68">
        <v>72686</v>
      </c>
      <c r="P1138" s="68">
        <v>72686</v>
      </c>
      <c r="Q1138" s="68">
        <v>72686</v>
      </c>
      <c r="R1138" t="s">
        <v>5313</v>
      </c>
      <c r="S1138" t="s">
        <v>5314</v>
      </c>
    </row>
    <row r="1139" spans="1:19" x14ac:dyDescent="0.35">
      <c r="A1139">
        <v>5228</v>
      </c>
      <c r="B1139" t="s">
        <v>1992</v>
      </c>
      <c r="C1139">
        <v>0</v>
      </c>
      <c r="D1139">
        <v>22</v>
      </c>
      <c r="E1139" s="68">
        <v>40591</v>
      </c>
      <c r="F1139">
        <v>2</v>
      </c>
      <c r="G1139">
        <v>2</v>
      </c>
      <c r="H1139">
        <v>0</v>
      </c>
      <c r="I1139">
        <v>3</v>
      </c>
      <c r="J1139" t="s">
        <v>2246</v>
      </c>
      <c r="K1139">
        <v>176865</v>
      </c>
      <c r="L1139">
        <v>221036</v>
      </c>
      <c r="M1139">
        <v>4660347</v>
      </c>
      <c r="N1139" s="68">
        <v>72686</v>
      </c>
      <c r="O1139" s="68">
        <v>72686</v>
      </c>
      <c r="P1139" s="68">
        <v>72686</v>
      </c>
      <c r="Q1139" s="68">
        <v>72686</v>
      </c>
      <c r="R1139" t="s">
        <v>5315</v>
      </c>
      <c r="S1139" t="s">
        <v>5314</v>
      </c>
    </row>
    <row r="1140" spans="1:19" x14ac:dyDescent="0.35">
      <c r="A1140">
        <v>5285</v>
      </c>
      <c r="B1140" t="s">
        <v>2071</v>
      </c>
      <c r="C1140">
        <v>0</v>
      </c>
      <c r="D1140">
        <v>21</v>
      </c>
      <c r="E1140" s="68">
        <v>40571</v>
      </c>
      <c r="F1140">
        <v>2</v>
      </c>
      <c r="G1140">
        <v>2</v>
      </c>
      <c r="H1140">
        <v>0</v>
      </c>
      <c r="I1140">
        <v>1</v>
      </c>
      <c r="J1140" t="s">
        <v>422</v>
      </c>
      <c r="K1140">
        <v>177630</v>
      </c>
      <c r="N1140" s="68">
        <v>72686</v>
      </c>
      <c r="O1140" s="68">
        <v>72686</v>
      </c>
      <c r="P1140" s="68">
        <v>72686</v>
      </c>
      <c r="Q1140" s="68">
        <v>72686</v>
      </c>
      <c r="R1140" t="s">
        <v>5320</v>
      </c>
      <c r="S1140" t="s">
        <v>3058</v>
      </c>
    </row>
    <row r="1141" spans="1:19" x14ac:dyDescent="0.35">
      <c r="A1141">
        <v>5326</v>
      </c>
      <c r="B1141" t="s">
        <v>1964</v>
      </c>
      <c r="C1141">
        <v>0</v>
      </c>
      <c r="D1141">
        <v>22</v>
      </c>
      <c r="E1141" s="68">
        <v>39672</v>
      </c>
      <c r="F1141">
        <v>2</v>
      </c>
      <c r="G1141">
        <v>3</v>
      </c>
      <c r="H1141">
        <v>0</v>
      </c>
      <c r="I1141">
        <v>1</v>
      </c>
      <c r="J1141" t="s">
        <v>1965</v>
      </c>
      <c r="K1141">
        <v>10482</v>
      </c>
      <c r="N1141" s="68">
        <v>72686</v>
      </c>
      <c r="O1141" s="68">
        <v>72686</v>
      </c>
      <c r="P1141" s="68">
        <v>72686</v>
      </c>
      <c r="Q1141" s="68">
        <v>72686</v>
      </c>
      <c r="R1141" t="s">
        <v>5324</v>
      </c>
      <c r="S1141" t="s">
        <v>5325</v>
      </c>
    </row>
    <row r="1142" spans="1:19" x14ac:dyDescent="0.35">
      <c r="A1142">
        <v>5462</v>
      </c>
      <c r="B1142" t="s">
        <v>783</v>
      </c>
      <c r="C1142">
        <v>0</v>
      </c>
      <c r="D1142">
        <v>53</v>
      </c>
      <c r="E1142" s="68">
        <v>39715</v>
      </c>
      <c r="F1142">
        <v>1.5</v>
      </c>
      <c r="G1142">
        <v>2</v>
      </c>
      <c r="H1142">
        <v>0</v>
      </c>
      <c r="I1142">
        <v>1</v>
      </c>
      <c r="J1142" t="s">
        <v>477</v>
      </c>
      <c r="K1142">
        <v>9402</v>
      </c>
      <c r="N1142" s="68">
        <v>72686</v>
      </c>
      <c r="O1142" s="68">
        <v>72686</v>
      </c>
      <c r="P1142" s="68">
        <v>72686</v>
      </c>
      <c r="Q1142" s="68">
        <v>72686</v>
      </c>
      <c r="R1142" t="s">
        <v>5329</v>
      </c>
      <c r="S1142" t="s">
        <v>3058</v>
      </c>
    </row>
    <row r="1143" spans="1:19" x14ac:dyDescent="0.35">
      <c r="A1143">
        <v>5570</v>
      </c>
      <c r="B1143" t="s">
        <v>1830</v>
      </c>
      <c r="C1143">
        <v>0</v>
      </c>
      <c r="D1143">
        <v>24</v>
      </c>
      <c r="E1143" s="68">
        <v>39316</v>
      </c>
      <c r="F1143">
        <v>1</v>
      </c>
      <c r="G1143">
        <v>2</v>
      </c>
      <c r="H1143">
        <v>0</v>
      </c>
      <c r="I1143">
        <v>1</v>
      </c>
      <c r="J1143" t="s">
        <v>1831</v>
      </c>
      <c r="K1143">
        <v>44479</v>
      </c>
      <c r="N1143" s="68">
        <v>72686</v>
      </c>
      <c r="O1143" s="68">
        <v>72686</v>
      </c>
      <c r="P1143" s="68">
        <v>72686</v>
      </c>
      <c r="Q1143" s="68">
        <v>72686</v>
      </c>
      <c r="R1143" t="s">
        <v>5335</v>
      </c>
      <c r="S1143" t="s">
        <v>3058</v>
      </c>
    </row>
    <row r="1144" spans="1:19" x14ac:dyDescent="0.35">
      <c r="A1144">
        <v>5736</v>
      </c>
      <c r="B1144" t="s">
        <v>1858</v>
      </c>
      <c r="C1144">
        <v>0</v>
      </c>
      <c r="D1144">
        <v>24</v>
      </c>
      <c r="E1144" s="68">
        <v>40626</v>
      </c>
      <c r="F1144">
        <v>1.5</v>
      </c>
      <c r="G1144">
        <v>3</v>
      </c>
      <c r="H1144">
        <v>0</v>
      </c>
      <c r="I1144">
        <v>1</v>
      </c>
      <c r="J1144" t="s">
        <v>1859</v>
      </c>
      <c r="K1144">
        <v>209883</v>
      </c>
      <c r="N1144" s="68">
        <v>72686</v>
      </c>
      <c r="O1144" s="68">
        <v>72686</v>
      </c>
      <c r="P1144" s="68">
        <v>72686</v>
      </c>
      <c r="Q1144" s="68">
        <v>72686</v>
      </c>
      <c r="R1144" t="s">
        <v>5343</v>
      </c>
      <c r="S1144" t="s">
        <v>5344</v>
      </c>
    </row>
    <row r="1145" spans="1:19" x14ac:dyDescent="0.35">
      <c r="A1145">
        <v>5743</v>
      </c>
      <c r="B1145" t="s">
        <v>1697</v>
      </c>
      <c r="C1145">
        <v>0</v>
      </c>
      <c r="D1145">
        <v>21</v>
      </c>
      <c r="E1145" s="68">
        <v>39802</v>
      </c>
      <c r="F1145">
        <v>2</v>
      </c>
      <c r="G1145">
        <v>3.1</v>
      </c>
      <c r="H1145">
        <v>0</v>
      </c>
      <c r="I1145">
        <v>1</v>
      </c>
      <c r="J1145" t="s">
        <v>427</v>
      </c>
      <c r="K1145">
        <v>408</v>
      </c>
      <c r="N1145" s="68">
        <v>72686</v>
      </c>
      <c r="O1145" s="68">
        <v>72686</v>
      </c>
      <c r="P1145" s="68">
        <v>72686</v>
      </c>
      <c r="Q1145" s="68">
        <v>72686</v>
      </c>
      <c r="R1145" t="s">
        <v>5345</v>
      </c>
      <c r="S1145" t="s">
        <v>5346</v>
      </c>
    </row>
    <row r="1146" spans="1:19" x14ac:dyDescent="0.35">
      <c r="A1146">
        <v>5759</v>
      </c>
      <c r="B1146" t="s">
        <v>1977</v>
      </c>
      <c r="C1146">
        <v>0</v>
      </c>
      <c r="D1146">
        <v>22</v>
      </c>
      <c r="E1146" s="68">
        <v>39655</v>
      </c>
      <c r="F1146">
        <v>1.5</v>
      </c>
      <c r="G1146">
        <v>2</v>
      </c>
      <c r="H1146">
        <v>0</v>
      </c>
      <c r="I1146">
        <v>1</v>
      </c>
      <c r="J1146" t="s">
        <v>1978</v>
      </c>
      <c r="K1146">
        <v>231136</v>
      </c>
      <c r="N1146" s="68">
        <v>72686</v>
      </c>
      <c r="O1146" s="68">
        <v>72686</v>
      </c>
      <c r="P1146" s="68">
        <v>72686</v>
      </c>
      <c r="Q1146" s="68">
        <v>72686</v>
      </c>
      <c r="R1146" t="s">
        <v>5347</v>
      </c>
      <c r="S1146" t="s">
        <v>6751</v>
      </c>
    </row>
    <row r="1147" spans="1:19" x14ac:dyDescent="0.35">
      <c r="A1147">
        <v>5773</v>
      </c>
      <c r="B1147" t="s">
        <v>1612</v>
      </c>
      <c r="C1147">
        <v>0</v>
      </c>
      <c r="D1147">
        <v>30</v>
      </c>
      <c r="E1147" s="68">
        <v>40899</v>
      </c>
      <c r="F1147">
        <v>1.5</v>
      </c>
      <c r="G1147">
        <v>3.2</v>
      </c>
      <c r="H1147">
        <v>0</v>
      </c>
      <c r="I1147">
        <v>2</v>
      </c>
      <c r="J1147" t="s">
        <v>1613</v>
      </c>
      <c r="K1147">
        <v>223315</v>
      </c>
      <c r="L1147">
        <v>5250414</v>
      </c>
      <c r="N1147" s="68">
        <v>72686</v>
      </c>
      <c r="O1147" s="68">
        <v>72686</v>
      </c>
      <c r="P1147" s="68">
        <v>72686</v>
      </c>
      <c r="Q1147" s="68">
        <v>72686</v>
      </c>
      <c r="R1147" t="s">
        <v>5348</v>
      </c>
      <c r="S1147" t="s">
        <v>3058</v>
      </c>
    </row>
    <row r="1148" spans="1:19" x14ac:dyDescent="0.35">
      <c r="A1148">
        <v>5962</v>
      </c>
      <c r="B1148" t="s">
        <v>1943</v>
      </c>
      <c r="C1148">
        <v>0</v>
      </c>
      <c r="D1148">
        <v>22</v>
      </c>
      <c r="E1148" s="68">
        <v>40814</v>
      </c>
      <c r="F1148">
        <v>2</v>
      </c>
      <c r="G1148">
        <v>24</v>
      </c>
      <c r="H1148">
        <v>0</v>
      </c>
      <c r="I1148">
        <v>1</v>
      </c>
      <c r="J1148" t="s">
        <v>1944</v>
      </c>
      <c r="K1148">
        <v>377335</v>
      </c>
      <c r="N1148" s="68">
        <v>72686</v>
      </c>
      <c r="O1148" s="68">
        <v>72686</v>
      </c>
      <c r="P1148" s="68">
        <v>72686</v>
      </c>
      <c r="Q1148" s="68">
        <v>72686</v>
      </c>
      <c r="R1148" t="s">
        <v>5358</v>
      </c>
      <c r="S1148" t="s">
        <v>5359</v>
      </c>
    </row>
    <row r="1149" spans="1:19" x14ac:dyDescent="0.35">
      <c r="A1149">
        <v>6037</v>
      </c>
      <c r="B1149" t="s">
        <v>1647</v>
      </c>
      <c r="C1149">
        <v>0</v>
      </c>
      <c r="D1149">
        <v>23</v>
      </c>
      <c r="E1149" s="68">
        <v>40244</v>
      </c>
      <c r="F1149">
        <v>3</v>
      </c>
      <c r="G1149">
        <v>9</v>
      </c>
      <c r="H1149">
        <v>0</v>
      </c>
      <c r="I1149">
        <v>1</v>
      </c>
      <c r="J1149" t="s">
        <v>951</v>
      </c>
      <c r="K1149">
        <v>8706</v>
      </c>
      <c r="N1149" s="68">
        <v>72686</v>
      </c>
      <c r="O1149" s="68">
        <v>72686</v>
      </c>
      <c r="P1149" s="68">
        <v>72686</v>
      </c>
      <c r="Q1149" s="68">
        <v>72686</v>
      </c>
      <c r="R1149" t="s">
        <v>5362</v>
      </c>
      <c r="S1149" t="s">
        <v>3058</v>
      </c>
    </row>
    <row r="1150" spans="1:19" x14ac:dyDescent="0.35">
      <c r="A1150">
        <v>6114</v>
      </c>
      <c r="B1150" t="s">
        <v>2219</v>
      </c>
      <c r="C1150">
        <v>0</v>
      </c>
      <c r="D1150">
        <v>22</v>
      </c>
      <c r="E1150" s="68">
        <v>40246</v>
      </c>
      <c r="F1150">
        <v>2</v>
      </c>
      <c r="G1150">
        <v>9</v>
      </c>
      <c r="H1150">
        <v>0</v>
      </c>
      <c r="I1150">
        <v>1</v>
      </c>
      <c r="J1150" t="s">
        <v>951</v>
      </c>
      <c r="K1150">
        <v>8706</v>
      </c>
      <c r="N1150" s="68">
        <v>72686</v>
      </c>
      <c r="O1150" s="68">
        <v>72686</v>
      </c>
      <c r="P1150" s="68">
        <v>72686</v>
      </c>
      <c r="Q1150" s="68">
        <v>72686</v>
      </c>
      <c r="R1150" t="s">
        <v>5365</v>
      </c>
      <c r="S1150" t="s">
        <v>3058</v>
      </c>
    </row>
    <row r="1151" spans="1:19" x14ac:dyDescent="0.35">
      <c r="A1151">
        <v>6116</v>
      </c>
      <c r="B1151" t="s">
        <v>2085</v>
      </c>
      <c r="C1151">
        <v>0</v>
      </c>
      <c r="D1151">
        <v>21</v>
      </c>
      <c r="E1151" s="68">
        <v>40585</v>
      </c>
      <c r="F1151">
        <v>2</v>
      </c>
      <c r="G1151">
        <v>2</v>
      </c>
      <c r="H1151">
        <v>0</v>
      </c>
      <c r="I1151">
        <v>1</v>
      </c>
      <c r="J1151" t="s">
        <v>2086</v>
      </c>
      <c r="K1151">
        <v>511435</v>
      </c>
      <c r="N1151" s="68">
        <v>72686</v>
      </c>
      <c r="O1151" s="68">
        <v>72686</v>
      </c>
      <c r="P1151" s="68">
        <v>72686</v>
      </c>
      <c r="Q1151" s="68">
        <v>72686</v>
      </c>
      <c r="R1151" t="s">
        <v>5366</v>
      </c>
      <c r="S1151" t="s">
        <v>3058</v>
      </c>
    </row>
    <row r="1152" spans="1:19" x14ac:dyDescent="0.35">
      <c r="A1152">
        <v>6356</v>
      </c>
      <c r="B1152" t="s">
        <v>2028</v>
      </c>
      <c r="C1152">
        <v>0</v>
      </c>
      <c r="D1152">
        <v>21</v>
      </c>
      <c r="E1152" s="68">
        <v>40097</v>
      </c>
      <c r="F1152">
        <v>1.5</v>
      </c>
      <c r="G1152">
        <v>3.1</v>
      </c>
      <c r="H1152">
        <v>0</v>
      </c>
      <c r="I1152">
        <v>1</v>
      </c>
      <c r="J1152" t="s">
        <v>265</v>
      </c>
      <c r="K1152">
        <v>7349</v>
      </c>
      <c r="N1152" s="68">
        <v>72686</v>
      </c>
      <c r="O1152" s="68">
        <v>72686</v>
      </c>
      <c r="P1152" s="68">
        <v>72686</v>
      </c>
      <c r="Q1152" s="68">
        <v>72686</v>
      </c>
      <c r="R1152" t="s">
        <v>5371</v>
      </c>
      <c r="S1152" t="s">
        <v>3058</v>
      </c>
    </row>
    <row r="1153" spans="1:19" x14ac:dyDescent="0.35">
      <c r="A1153">
        <v>6357</v>
      </c>
      <c r="B1153" t="s">
        <v>793</v>
      </c>
      <c r="C1153">
        <v>0</v>
      </c>
      <c r="D1153">
        <v>42</v>
      </c>
      <c r="E1153" s="68">
        <v>42838</v>
      </c>
      <c r="F1153">
        <v>45</v>
      </c>
      <c r="G1153">
        <v>52</v>
      </c>
      <c r="H1153">
        <v>0</v>
      </c>
      <c r="I1153">
        <v>1</v>
      </c>
      <c r="J1153" t="s">
        <v>76</v>
      </c>
      <c r="K1153">
        <v>182999</v>
      </c>
      <c r="N1153" s="68">
        <v>42793</v>
      </c>
      <c r="O1153" s="68">
        <v>72686</v>
      </c>
      <c r="P1153" s="68">
        <v>72686</v>
      </c>
      <c r="Q1153" s="68">
        <v>72686</v>
      </c>
      <c r="R1153" t="s">
        <v>5372</v>
      </c>
      <c r="S1153" t="s">
        <v>5373</v>
      </c>
    </row>
    <row r="1154" spans="1:19" x14ac:dyDescent="0.35">
      <c r="A1154">
        <v>6381</v>
      </c>
      <c r="B1154" t="s">
        <v>1800</v>
      </c>
      <c r="C1154">
        <v>0</v>
      </c>
      <c r="D1154">
        <v>26</v>
      </c>
      <c r="E1154" s="68">
        <v>39905</v>
      </c>
      <c r="F1154">
        <v>2</v>
      </c>
      <c r="G1154">
        <v>2</v>
      </c>
      <c r="H1154">
        <v>0</v>
      </c>
      <c r="I1154">
        <v>1</v>
      </c>
      <c r="J1154" t="s">
        <v>71</v>
      </c>
      <c r="K1154">
        <v>7226</v>
      </c>
      <c r="N1154" s="68">
        <v>72686</v>
      </c>
      <c r="O1154" s="68">
        <v>72686</v>
      </c>
      <c r="P1154" s="68">
        <v>72686</v>
      </c>
      <c r="Q1154" s="68">
        <v>72686</v>
      </c>
      <c r="R1154" t="s">
        <v>5374</v>
      </c>
      <c r="S1154" t="s">
        <v>6747</v>
      </c>
    </row>
    <row r="1155" spans="1:19" x14ac:dyDescent="0.35">
      <c r="A1155">
        <v>6617</v>
      </c>
      <c r="B1155" t="s">
        <v>789</v>
      </c>
      <c r="C1155">
        <v>0</v>
      </c>
      <c r="D1155">
        <v>45</v>
      </c>
      <c r="E1155" s="68">
        <v>39625</v>
      </c>
      <c r="F1155">
        <v>2</v>
      </c>
      <c r="G1155">
        <v>3</v>
      </c>
      <c r="H1155">
        <v>0</v>
      </c>
      <c r="I1155">
        <v>1</v>
      </c>
      <c r="J1155" t="s">
        <v>482</v>
      </c>
      <c r="K1155">
        <v>390763</v>
      </c>
      <c r="N1155" s="68">
        <v>72686</v>
      </c>
      <c r="O1155" s="68">
        <v>72686</v>
      </c>
      <c r="P1155" s="68">
        <v>72686</v>
      </c>
      <c r="Q1155" s="68">
        <v>72686</v>
      </c>
      <c r="R1155" t="s">
        <v>5384</v>
      </c>
      <c r="S1155" t="s">
        <v>6754</v>
      </c>
    </row>
    <row r="1156" spans="1:19" x14ac:dyDescent="0.35">
      <c r="A1156">
        <v>6633</v>
      </c>
      <c r="B1156" t="s">
        <v>795</v>
      </c>
      <c r="C1156">
        <v>0</v>
      </c>
      <c r="D1156">
        <v>42</v>
      </c>
      <c r="E1156" s="68">
        <v>40281</v>
      </c>
      <c r="F1156">
        <v>0.9</v>
      </c>
      <c r="G1156">
        <v>2</v>
      </c>
      <c r="H1156">
        <v>0</v>
      </c>
      <c r="I1156">
        <v>1</v>
      </c>
      <c r="J1156" t="s">
        <v>2246</v>
      </c>
      <c r="K1156">
        <v>62250</v>
      </c>
      <c r="N1156" s="68">
        <v>72686</v>
      </c>
      <c r="O1156" s="68">
        <v>72686</v>
      </c>
      <c r="P1156" s="68">
        <v>72686</v>
      </c>
      <c r="Q1156" s="68">
        <v>72686</v>
      </c>
      <c r="R1156" t="s">
        <v>5388</v>
      </c>
      <c r="S1156" t="s">
        <v>5389</v>
      </c>
    </row>
    <row r="1157" spans="1:19" x14ac:dyDescent="0.35">
      <c r="A1157">
        <v>6696</v>
      </c>
      <c r="B1157" t="s">
        <v>2178</v>
      </c>
      <c r="C1157">
        <v>0</v>
      </c>
      <c r="D1157">
        <v>22</v>
      </c>
      <c r="E1157" s="68">
        <v>40601</v>
      </c>
      <c r="F1157">
        <v>1.5</v>
      </c>
      <c r="G1157">
        <v>2</v>
      </c>
      <c r="H1157">
        <v>0</v>
      </c>
      <c r="I1157">
        <v>1</v>
      </c>
      <c r="J1157" t="s">
        <v>2179</v>
      </c>
      <c r="K1157">
        <v>721365</v>
      </c>
      <c r="N1157" s="68">
        <v>72686</v>
      </c>
      <c r="O1157" s="68">
        <v>72686</v>
      </c>
      <c r="P1157" s="68">
        <v>72686</v>
      </c>
      <c r="Q1157" s="68">
        <v>72686</v>
      </c>
      <c r="R1157" t="s">
        <v>5390</v>
      </c>
      <c r="S1157" t="s">
        <v>3058</v>
      </c>
    </row>
    <row r="1158" spans="1:19" x14ac:dyDescent="0.35">
      <c r="A1158">
        <v>7116</v>
      </c>
      <c r="B1158" t="s">
        <v>2058</v>
      </c>
      <c r="C1158">
        <v>0</v>
      </c>
      <c r="D1158">
        <v>21</v>
      </c>
      <c r="E1158" s="68">
        <v>40111</v>
      </c>
      <c r="F1158">
        <v>2</v>
      </c>
      <c r="G1158">
        <v>3.2</v>
      </c>
      <c r="H1158">
        <v>0</v>
      </c>
      <c r="I1158">
        <v>1</v>
      </c>
      <c r="J1158" t="s">
        <v>2246</v>
      </c>
      <c r="K1158">
        <v>225894</v>
      </c>
      <c r="N1158" s="68">
        <v>72686</v>
      </c>
      <c r="O1158" s="68">
        <v>72686</v>
      </c>
      <c r="P1158" s="68">
        <v>72686</v>
      </c>
      <c r="Q1158" s="68">
        <v>72686</v>
      </c>
      <c r="R1158" t="s">
        <v>5399</v>
      </c>
      <c r="S1158" t="s">
        <v>6755</v>
      </c>
    </row>
    <row r="1159" spans="1:19" x14ac:dyDescent="0.35">
      <c r="A1159">
        <v>7543</v>
      </c>
      <c r="B1159" t="s">
        <v>2051</v>
      </c>
      <c r="C1159">
        <v>0</v>
      </c>
      <c r="D1159">
        <v>21</v>
      </c>
      <c r="E1159" s="68">
        <v>40574</v>
      </c>
      <c r="F1159">
        <v>2</v>
      </c>
      <c r="G1159">
        <v>2</v>
      </c>
      <c r="H1159">
        <v>0</v>
      </c>
      <c r="I1159">
        <v>1</v>
      </c>
      <c r="J1159" t="s">
        <v>14</v>
      </c>
      <c r="K1159">
        <v>85036</v>
      </c>
      <c r="N1159" s="68">
        <v>72686</v>
      </c>
      <c r="O1159" s="68">
        <v>72686</v>
      </c>
      <c r="P1159" s="68">
        <v>72686</v>
      </c>
      <c r="Q1159" s="68">
        <v>72686</v>
      </c>
      <c r="R1159" t="s">
        <v>5412</v>
      </c>
      <c r="S1159" t="s">
        <v>3058</v>
      </c>
    </row>
    <row r="1160" spans="1:19" x14ac:dyDescent="0.35">
      <c r="A1160">
        <v>7635</v>
      </c>
      <c r="B1160" t="s">
        <v>2032</v>
      </c>
      <c r="C1160">
        <v>0</v>
      </c>
      <c r="D1160">
        <v>21</v>
      </c>
      <c r="E1160" s="68">
        <v>40006</v>
      </c>
      <c r="F1160">
        <v>2</v>
      </c>
      <c r="G1160">
        <v>2</v>
      </c>
      <c r="H1160">
        <v>0</v>
      </c>
      <c r="I1160">
        <v>2</v>
      </c>
      <c r="J1160" t="s">
        <v>2033</v>
      </c>
      <c r="K1160">
        <v>221658</v>
      </c>
      <c r="L1160">
        <v>1032227</v>
      </c>
      <c r="N1160" s="68">
        <v>72686</v>
      </c>
      <c r="O1160" s="68">
        <v>72686</v>
      </c>
      <c r="P1160" s="68">
        <v>72686</v>
      </c>
      <c r="Q1160" s="68">
        <v>72686</v>
      </c>
      <c r="R1160" t="s">
        <v>5413</v>
      </c>
      <c r="S1160" t="s">
        <v>6757</v>
      </c>
    </row>
    <row r="1161" spans="1:19" x14ac:dyDescent="0.35">
      <c r="A1161">
        <v>8033</v>
      </c>
      <c r="B1161" t="s">
        <v>2056</v>
      </c>
      <c r="C1161">
        <v>0</v>
      </c>
      <c r="D1161">
        <v>21</v>
      </c>
      <c r="E1161" s="68">
        <v>40150</v>
      </c>
      <c r="F1161">
        <v>1</v>
      </c>
      <c r="G1161">
        <v>2</v>
      </c>
      <c r="H1161">
        <v>0</v>
      </c>
      <c r="I1161">
        <v>1</v>
      </c>
      <c r="J1161" t="s">
        <v>2057</v>
      </c>
      <c r="K1161">
        <v>1831577</v>
      </c>
      <c r="N1161" s="68">
        <v>72686</v>
      </c>
      <c r="O1161" s="68">
        <v>72686</v>
      </c>
      <c r="P1161" s="68">
        <v>72686</v>
      </c>
      <c r="Q1161" s="68">
        <v>72686</v>
      </c>
      <c r="R1161" t="s">
        <v>5416</v>
      </c>
      <c r="S1161" t="s">
        <v>5417</v>
      </c>
    </row>
    <row r="1162" spans="1:19" x14ac:dyDescent="0.35">
      <c r="A1162">
        <v>8533</v>
      </c>
      <c r="B1162" t="s">
        <v>1891</v>
      </c>
      <c r="C1162">
        <v>0</v>
      </c>
      <c r="D1162">
        <v>23</v>
      </c>
      <c r="E1162" s="68">
        <v>40563</v>
      </c>
      <c r="F1162">
        <v>1.5</v>
      </c>
      <c r="G1162">
        <v>2</v>
      </c>
      <c r="H1162">
        <v>0</v>
      </c>
      <c r="I1162">
        <v>1</v>
      </c>
      <c r="J1162" t="s">
        <v>1892</v>
      </c>
      <c r="K1162">
        <v>2253048</v>
      </c>
      <c r="N1162" s="68">
        <v>72686</v>
      </c>
      <c r="O1162" s="68">
        <v>72686</v>
      </c>
      <c r="P1162" s="68">
        <v>72686</v>
      </c>
      <c r="Q1162" s="68">
        <v>72686</v>
      </c>
      <c r="R1162" t="s">
        <v>5422</v>
      </c>
      <c r="S1162" t="s">
        <v>3058</v>
      </c>
    </row>
    <row r="1163" spans="1:19" x14ac:dyDescent="0.35">
      <c r="A1163">
        <v>8637</v>
      </c>
      <c r="B1163" t="s">
        <v>1708</v>
      </c>
      <c r="C1163">
        <v>0</v>
      </c>
      <c r="D1163">
        <v>21</v>
      </c>
      <c r="E1163" s="68">
        <v>40731</v>
      </c>
      <c r="F1163">
        <v>2</v>
      </c>
      <c r="G1163">
        <v>31</v>
      </c>
      <c r="H1163">
        <v>0</v>
      </c>
      <c r="I1163">
        <v>1</v>
      </c>
      <c r="J1163" t="s">
        <v>1709</v>
      </c>
      <c r="K1163">
        <v>2458698</v>
      </c>
      <c r="N1163" s="68">
        <v>72686</v>
      </c>
      <c r="O1163" s="68">
        <v>72686</v>
      </c>
      <c r="P1163" s="68">
        <v>72686</v>
      </c>
      <c r="Q1163" s="68">
        <v>72686</v>
      </c>
      <c r="R1163" t="s">
        <v>5424</v>
      </c>
      <c r="S1163" t="s">
        <v>3058</v>
      </c>
    </row>
    <row r="1164" spans="1:19" x14ac:dyDescent="0.35">
      <c r="A1164">
        <v>8789</v>
      </c>
      <c r="B1164" t="s">
        <v>2238</v>
      </c>
      <c r="C1164">
        <v>0</v>
      </c>
      <c r="D1164">
        <v>21</v>
      </c>
      <c r="E1164" s="68">
        <v>40563</v>
      </c>
      <c r="F1164">
        <v>2</v>
      </c>
      <c r="G1164">
        <v>2</v>
      </c>
      <c r="H1164">
        <v>0</v>
      </c>
      <c r="I1164">
        <v>1</v>
      </c>
      <c r="J1164" t="s">
        <v>2239</v>
      </c>
      <c r="K1164">
        <v>1165448</v>
      </c>
      <c r="N1164" s="68">
        <v>72686</v>
      </c>
      <c r="O1164" s="68">
        <v>72686</v>
      </c>
      <c r="P1164" s="68">
        <v>72686</v>
      </c>
      <c r="Q1164" s="68">
        <v>72686</v>
      </c>
      <c r="R1164" t="s">
        <v>5426</v>
      </c>
      <c r="S1164" t="s">
        <v>5427</v>
      </c>
    </row>
    <row r="1165" spans="1:19" x14ac:dyDescent="0.35">
      <c r="A1165">
        <v>8814</v>
      </c>
      <c r="B1165" t="s">
        <v>1861</v>
      </c>
      <c r="C1165">
        <v>0</v>
      </c>
      <c r="D1165">
        <v>24</v>
      </c>
      <c r="E1165" s="68">
        <v>40569</v>
      </c>
      <c r="F1165">
        <v>2</v>
      </c>
      <c r="G1165">
        <v>3.1</v>
      </c>
      <c r="H1165">
        <v>0</v>
      </c>
      <c r="I1165">
        <v>1</v>
      </c>
      <c r="J1165" t="s">
        <v>1225</v>
      </c>
      <c r="K1165">
        <v>2535525</v>
      </c>
      <c r="N1165" s="68">
        <v>72686</v>
      </c>
      <c r="O1165" s="68">
        <v>72686</v>
      </c>
      <c r="P1165" s="68">
        <v>72686</v>
      </c>
      <c r="Q1165" s="68">
        <v>72686</v>
      </c>
      <c r="R1165" t="s">
        <v>5428</v>
      </c>
      <c r="S1165" t="s">
        <v>6761</v>
      </c>
    </row>
    <row r="1166" spans="1:19" x14ac:dyDescent="0.35">
      <c r="A1166">
        <v>8900</v>
      </c>
      <c r="B1166" t="s">
        <v>1881</v>
      </c>
      <c r="C1166">
        <v>0</v>
      </c>
      <c r="D1166">
        <v>23</v>
      </c>
      <c r="E1166" s="68">
        <v>40570</v>
      </c>
      <c r="F1166">
        <v>2</v>
      </c>
      <c r="G1166">
        <v>2</v>
      </c>
      <c r="H1166">
        <v>0</v>
      </c>
      <c r="I1166">
        <v>1</v>
      </c>
      <c r="J1166" t="s">
        <v>1882</v>
      </c>
      <c r="K1166">
        <v>8935</v>
      </c>
      <c r="N1166" s="68">
        <v>72686</v>
      </c>
      <c r="O1166" s="68">
        <v>72686</v>
      </c>
      <c r="P1166" s="68">
        <v>72686</v>
      </c>
      <c r="Q1166" s="68">
        <v>72686</v>
      </c>
      <c r="R1166" t="s">
        <v>5431</v>
      </c>
      <c r="S1166" t="s">
        <v>5432</v>
      </c>
    </row>
    <row r="1167" spans="1:19" x14ac:dyDescent="0.35">
      <c r="A1167">
        <v>9030</v>
      </c>
      <c r="B1167" t="s">
        <v>1832</v>
      </c>
      <c r="C1167">
        <v>0</v>
      </c>
      <c r="D1167">
        <v>24</v>
      </c>
      <c r="E1167" s="68">
        <v>40588</v>
      </c>
      <c r="F1167">
        <v>1</v>
      </c>
      <c r="G1167">
        <v>3.2</v>
      </c>
      <c r="H1167">
        <v>0</v>
      </c>
      <c r="I1167">
        <v>1</v>
      </c>
      <c r="J1167" t="s">
        <v>1833</v>
      </c>
      <c r="K1167">
        <v>346935</v>
      </c>
      <c r="N1167" s="68">
        <v>72686</v>
      </c>
      <c r="O1167" s="68">
        <v>72686</v>
      </c>
      <c r="P1167" s="68">
        <v>72686</v>
      </c>
      <c r="Q1167" s="68">
        <v>72686</v>
      </c>
      <c r="R1167" t="s">
        <v>5433</v>
      </c>
      <c r="S1167" t="s">
        <v>3058</v>
      </c>
    </row>
    <row r="1168" spans="1:19" x14ac:dyDescent="0.35">
      <c r="A1168">
        <v>9130</v>
      </c>
      <c r="B1168" t="s">
        <v>2034</v>
      </c>
      <c r="C1168">
        <v>0</v>
      </c>
      <c r="D1168">
        <v>21</v>
      </c>
      <c r="E1168" s="68">
        <v>40563</v>
      </c>
      <c r="F1168">
        <v>2</v>
      </c>
      <c r="G1168">
        <v>2</v>
      </c>
      <c r="H1168">
        <v>0</v>
      </c>
      <c r="I1168">
        <v>1</v>
      </c>
      <c r="J1168" t="s">
        <v>2035</v>
      </c>
      <c r="K1168">
        <v>2758280</v>
      </c>
      <c r="N1168" s="68">
        <v>72686</v>
      </c>
      <c r="O1168" s="68">
        <v>72686</v>
      </c>
      <c r="P1168" s="68">
        <v>72686</v>
      </c>
      <c r="Q1168" s="68">
        <v>72686</v>
      </c>
      <c r="R1168" t="s">
        <v>5436</v>
      </c>
      <c r="S1168" t="s">
        <v>5437</v>
      </c>
    </row>
    <row r="1169" spans="1:19" x14ac:dyDescent="0.35">
      <c r="A1169">
        <v>9413</v>
      </c>
      <c r="B1169" t="s">
        <v>1690</v>
      </c>
      <c r="C1169">
        <v>0</v>
      </c>
      <c r="D1169">
        <v>21</v>
      </c>
      <c r="E1169" s="68">
        <v>39881</v>
      </c>
      <c r="F1169">
        <v>2</v>
      </c>
      <c r="G1169">
        <v>3.2</v>
      </c>
      <c r="H1169">
        <v>0</v>
      </c>
      <c r="I1169">
        <v>1</v>
      </c>
      <c r="J1169" t="s">
        <v>2246</v>
      </c>
      <c r="K1169">
        <v>225894</v>
      </c>
      <c r="N1169" s="68">
        <v>72686</v>
      </c>
      <c r="O1169" s="68">
        <v>72686</v>
      </c>
      <c r="P1169" s="68">
        <v>72686</v>
      </c>
      <c r="Q1169" s="68">
        <v>72686</v>
      </c>
      <c r="R1169" t="s">
        <v>5444</v>
      </c>
      <c r="S1169" t="s">
        <v>3058</v>
      </c>
    </row>
    <row r="1170" spans="1:19" x14ac:dyDescent="0.35">
      <c r="A1170">
        <v>9851</v>
      </c>
      <c r="B1170" t="s">
        <v>1788</v>
      </c>
      <c r="C1170">
        <v>0</v>
      </c>
      <c r="D1170">
        <v>27</v>
      </c>
      <c r="E1170" s="68">
        <v>40371</v>
      </c>
      <c r="F1170">
        <v>2</v>
      </c>
      <c r="G1170">
        <v>3.1</v>
      </c>
      <c r="H1170">
        <v>0</v>
      </c>
      <c r="I1170">
        <v>1</v>
      </c>
      <c r="J1170" t="s">
        <v>1789</v>
      </c>
      <c r="K1170">
        <v>3158721</v>
      </c>
      <c r="N1170" s="68">
        <v>72686</v>
      </c>
      <c r="O1170" s="68">
        <v>72686</v>
      </c>
      <c r="P1170" s="68">
        <v>72686</v>
      </c>
      <c r="Q1170" s="68">
        <v>72686</v>
      </c>
      <c r="R1170" t="s">
        <v>5455</v>
      </c>
      <c r="S1170" t="s">
        <v>3058</v>
      </c>
    </row>
    <row r="1171" spans="1:19" x14ac:dyDescent="0.35">
      <c r="A1171">
        <v>10109</v>
      </c>
      <c r="B1171" t="s">
        <v>1877</v>
      </c>
      <c r="C1171">
        <v>0</v>
      </c>
      <c r="D1171">
        <v>23</v>
      </c>
      <c r="E1171" s="68">
        <v>40564</v>
      </c>
      <c r="F1171">
        <v>2</v>
      </c>
      <c r="G1171">
        <v>2</v>
      </c>
      <c r="H1171">
        <v>0</v>
      </c>
      <c r="I1171">
        <v>1</v>
      </c>
      <c r="J1171" t="s">
        <v>1878</v>
      </c>
      <c r="K1171">
        <v>3640064</v>
      </c>
      <c r="N1171" s="68">
        <v>72686</v>
      </c>
      <c r="O1171" s="68">
        <v>72686</v>
      </c>
      <c r="P1171" s="68">
        <v>72686</v>
      </c>
      <c r="Q1171" s="68">
        <v>72686</v>
      </c>
      <c r="R1171" t="s">
        <v>5466</v>
      </c>
      <c r="S1171" t="s">
        <v>6762</v>
      </c>
    </row>
    <row r="1172" spans="1:19" x14ac:dyDescent="0.35">
      <c r="A1172">
        <v>10471</v>
      </c>
      <c r="B1172" t="s">
        <v>1703</v>
      </c>
      <c r="C1172">
        <v>0</v>
      </c>
      <c r="D1172">
        <v>21</v>
      </c>
      <c r="E1172" s="68">
        <v>40417</v>
      </c>
      <c r="F1172">
        <v>2</v>
      </c>
      <c r="G1172">
        <v>3.2</v>
      </c>
      <c r="H1172">
        <v>0</v>
      </c>
      <c r="I1172">
        <v>1</v>
      </c>
      <c r="J1172" t="s">
        <v>1704</v>
      </c>
      <c r="K1172">
        <v>3446169</v>
      </c>
      <c r="N1172" s="68">
        <v>72686</v>
      </c>
      <c r="O1172" s="68">
        <v>72686</v>
      </c>
      <c r="P1172" s="68">
        <v>72686</v>
      </c>
      <c r="Q1172" s="68">
        <v>72686</v>
      </c>
      <c r="R1172" t="s">
        <v>5469</v>
      </c>
      <c r="S1172" t="s">
        <v>6763</v>
      </c>
    </row>
    <row r="1173" spans="1:19" x14ac:dyDescent="0.35">
      <c r="A1173">
        <v>10583</v>
      </c>
      <c r="B1173" t="s">
        <v>478</v>
      </c>
      <c r="C1173">
        <v>0</v>
      </c>
      <c r="D1173">
        <v>50</v>
      </c>
      <c r="E1173" s="68">
        <v>40569</v>
      </c>
      <c r="F1173">
        <v>2</v>
      </c>
      <c r="G1173">
        <v>43</v>
      </c>
      <c r="H1173">
        <v>0</v>
      </c>
      <c r="I1173">
        <v>1</v>
      </c>
      <c r="J1173" t="s">
        <v>478</v>
      </c>
      <c r="K1173">
        <v>4042808</v>
      </c>
      <c r="N1173" s="68">
        <v>72686</v>
      </c>
      <c r="O1173" s="68">
        <v>72686</v>
      </c>
      <c r="P1173" s="68">
        <v>72686</v>
      </c>
      <c r="Q1173" s="68">
        <v>72686</v>
      </c>
      <c r="R1173" t="s">
        <v>5476</v>
      </c>
      <c r="S1173" t="s">
        <v>3058</v>
      </c>
    </row>
    <row r="1174" spans="1:19" x14ac:dyDescent="0.35">
      <c r="A1174">
        <v>11023</v>
      </c>
      <c r="B1174" t="s">
        <v>794</v>
      </c>
      <c r="C1174">
        <v>0</v>
      </c>
      <c r="D1174">
        <v>42</v>
      </c>
      <c r="E1174" s="68">
        <v>39969</v>
      </c>
      <c r="F1174">
        <v>1.5</v>
      </c>
      <c r="G1174">
        <v>2</v>
      </c>
      <c r="H1174">
        <v>0</v>
      </c>
      <c r="I1174">
        <v>1</v>
      </c>
      <c r="J1174" t="s">
        <v>486</v>
      </c>
      <c r="K1174">
        <v>1714299</v>
      </c>
      <c r="N1174" s="68">
        <v>72686</v>
      </c>
      <c r="O1174" s="68">
        <v>72686</v>
      </c>
      <c r="P1174" s="68">
        <v>72686</v>
      </c>
      <c r="Q1174" s="68">
        <v>72686</v>
      </c>
      <c r="R1174" t="s">
        <v>5483</v>
      </c>
      <c r="S1174" t="s">
        <v>5484</v>
      </c>
    </row>
    <row r="1175" spans="1:19" x14ac:dyDescent="0.35">
      <c r="A1175">
        <v>11129</v>
      </c>
      <c r="B1175" t="s">
        <v>1590</v>
      </c>
      <c r="C1175">
        <v>0</v>
      </c>
      <c r="D1175">
        <v>21</v>
      </c>
      <c r="E1175" s="68">
        <v>42635</v>
      </c>
      <c r="F1175">
        <v>3</v>
      </c>
      <c r="G1175">
        <v>52</v>
      </c>
      <c r="H1175">
        <v>0</v>
      </c>
      <c r="I1175">
        <v>1</v>
      </c>
      <c r="J1175" t="s">
        <v>1009</v>
      </c>
      <c r="K1175">
        <v>153195</v>
      </c>
      <c r="N1175" s="68">
        <v>42635</v>
      </c>
      <c r="O1175" s="68">
        <v>72686</v>
      </c>
      <c r="P1175" s="68">
        <v>72686</v>
      </c>
      <c r="Q1175" s="68">
        <v>72686</v>
      </c>
      <c r="R1175" t="s">
        <v>5486</v>
      </c>
      <c r="S1175" t="s">
        <v>3058</v>
      </c>
    </row>
    <row r="1176" spans="1:19" x14ac:dyDescent="0.35">
      <c r="A1176">
        <v>11373</v>
      </c>
      <c r="B1176" t="s">
        <v>1876</v>
      </c>
      <c r="C1176">
        <v>0</v>
      </c>
      <c r="D1176">
        <v>23</v>
      </c>
      <c r="E1176" s="68">
        <v>40592</v>
      </c>
      <c r="F1176">
        <v>2</v>
      </c>
      <c r="G1176">
        <v>3.1</v>
      </c>
      <c r="H1176">
        <v>0</v>
      </c>
      <c r="I1176">
        <v>1</v>
      </c>
      <c r="J1176" t="s">
        <v>885</v>
      </c>
      <c r="K1176">
        <v>4660347</v>
      </c>
      <c r="N1176" s="68">
        <v>72686</v>
      </c>
      <c r="O1176" s="68">
        <v>72686</v>
      </c>
      <c r="P1176" s="68">
        <v>72686</v>
      </c>
      <c r="Q1176" s="68">
        <v>72686</v>
      </c>
      <c r="R1176" t="s">
        <v>5489</v>
      </c>
      <c r="S1176" t="s">
        <v>5314</v>
      </c>
    </row>
    <row r="1177" spans="1:19" x14ac:dyDescent="0.35">
      <c r="A1177">
        <v>11391</v>
      </c>
      <c r="B1177" t="s">
        <v>1993</v>
      </c>
      <c r="C1177">
        <v>0</v>
      </c>
      <c r="D1177">
        <v>22</v>
      </c>
      <c r="E1177" s="68">
        <v>40591</v>
      </c>
      <c r="F1177">
        <v>2</v>
      </c>
      <c r="G1177">
        <v>2</v>
      </c>
      <c r="H1177">
        <v>0</v>
      </c>
      <c r="I1177">
        <v>1</v>
      </c>
      <c r="J1177" t="s">
        <v>885</v>
      </c>
      <c r="K1177">
        <v>4660347</v>
      </c>
      <c r="N1177" s="68">
        <v>72686</v>
      </c>
      <c r="O1177" s="68">
        <v>72686</v>
      </c>
      <c r="P1177" s="68">
        <v>72686</v>
      </c>
      <c r="Q1177" s="68">
        <v>72686</v>
      </c>
      <c r="R1177" t="s">
        <v>5490</v>
      </c>
      <c r="S1177" t="s">
        <v>5314</v>
      </c>
    </row>
    <row r="1178" spans="1:19" x14ac:dyDescent="0.35">
      <c r="A1178">
        <v>11394</v>
      </c>
      <c r="B1178" t="s">
        <v>1889</v>
      </c>
      <c r="C1178">
        <v>0</v>
      </c>
      <c r="D1178">
        <v>23</v>
      </c>
      <c r="E1178" s="68">
        <v>40665</v>
      </c>
      <c r="F1178">
        <v>2</v>
      </c>
      <c r="G1178">
        <v>3.1</v>
      </c>
      <c r="H1178">
        <v>0</v>
      </c>
      <c r="I1178">
        <v>1</v>
      </c>
      <c r="J1178" t="s">
        <v>885</v>
      </c>
      <c r="K1178">
        <v>4660347</v>
      </c>
      <c r="N1178" s="68">
        <v>72686</v>
      </c>
      <c r="O1178" s="68">
        <v>72686</v>
      </c>
      <c r="P1178" s="68">
        <v>72686</v>
      </c>
      <c r="Q1178" s="68">
        <v>72686</v>
      </c>
      <c r="R1178" t="s">
        <v>5491</v>
      </c>
      <c r="S1178" t="s">
        <v>5314</v>
      </c>
    </row>
    <row r="1179" spans="1:19" x14ac:dyDescent="0.35">
      <c r="A1179">
        <v>11395</v>
      </c>
      <c r="B1179" t="s">
        <v>1797</v>
      </c>
      <c r="C1179">
        <v>0</v>
      </c>
      <c r="D1179">
        <v>26</v>
      </c>
      <c r="E1179" s="68">
        <v>40667</v>
      </c>
      <c r="F1179">
        <v>2</v>
      </c>
      <c r="G1179">
        <v>3.1</v>
      </c>
      <c r="H1179">
        <v>0</v>
      </c>
      <c r="I1179">
        <v>1</v>
      </c>
      <c r="J1179" t="s">
        <v>885</v>
      </c>
      <c r="K1179">
        <v>4660347</v>
      </c>
      <c r="N1179" s="68">
        <v>72686</v>
      </c>
      <c r="O1179" s="68">
        <v>72686</v>
      </c>
      <c r="P1179" s="68">
        <v>72686</v>
      </c>
      <c r="Q1179" s="68">
        <v>72686</v>
      </c>
      <c r="R1179" t="s">
        <v>5492</v>
      </c>
      <c r="S1179" t="s">
        <v>5314</v>
      </c>
    </row>
    <row r="1180" spans="1:19" x14ac:dyDescent="0.35">
      <c r="A1180">
        <v>11608</v>
      </c>
      <c r="B1180" t="s">
        <v>2194</v>
      </c>
      <c r="C1180">
        <v>0</v>
      </c>
      <c r="D1180">
        <v>21</v>
      </c>
      <c r="E1180" s="68">
        <v>40574</v>
      </c>
      <c r="F1180">
        <v>1.5</v>
      </c>
      <c r="G1180">
        <v>3</v>
      </c>
      <c r="H1180">
        <v>0</v>
      </c>
      <c r="I1180">
        <v>1</v>
      </c>
      <c r="J1180" t="s">
        <v>14</v>
      </c>
      <c r="K1180">
        <v>85036</v>
      </c>
      <c r="N1180" s="68">
        <v>72686</v>
      </c>
      <c r="O1180" s="68">
        <v>72686</v>
      </c>
      <c r="P1180" s="68">
        <v>72686</v>
      </c>
      <c r="Q1180" s="68">
        <v>72686</v>
      </c>
      <c r="R1180" t="s">
        <v>5494</v>
      </c>
      <c r="S1180" t="s">
        <v>3058</v>
      </c>
    </row>
    <row r="1181" spans="1:19" x14ac:dyDescent="0.35">
      <c r="A1181">
        <v>12012</v>
      </c>
      <c r="B1181" t="s">
        <v>1949</v>
      </c>
      <c r="C1181">
        <v>0</v>
      </c>
      <c r="D1181">
        <v>22</v>
      </c>
      <c r="E1181" s="68">
        <v>40563</v>
      </c>
      <c r="F1181">
        <v>2</v>
      </c>
      <c r="G1181">
        <v>2</v>
      </c>
      <c r="H1181">
        <v>0</v>
      </c>
      <c r="I1181">
        <v>1</v>
      </c>
      <c r="J1181" t="s">
        <v>1950</v>
      </c>
      <c r="K1181">
        <v>4738126</v>
      </c>
      <c r="N1181" s="68">
        <v>72686</v>
      </c>
      <c r="O1181" s="68">
        <v>72686</v>
      </c>
      <c r="P1181" s="68">
        <v>72686</v>
      </c>
      <c r="Q1181" s="68">
        <v>72686</v>
      </c>
      <c r="R1181" t="s">
        <v>5503</v>
      </c>
      <c r="S1181" t="s">
        <v>3058</v>
      </c>
    </row>
    <row r="1182" spans="1:19" x14ac:dyDescent="0.35">
      <c r="A1182">
        <v>12025</v>
      </c>
      <c r="B1182" t="s">
        <v>1746</v>
      </c>
      <c r="C1182">
        <v>0</v>
      </c>
      <c r="D1182">
        <v>30</v>
      </c>
      <c r="E1182" s="68">
        <v>40268</v>
      </c>
      <c r="F1182">
        <v>3</v>
      </c>
      <c r="G1182">
        <v>3</v>
      </c>
      <c r="H1182">
        <v>0</v>
      </c>
      <c r="I1182">
        <v>1</v>
      </c>
      <c r="J1182" t="s">
        <v>1747</v>
      </c>
      <c r="K1182">
        <v>5133025</v>
      </c>
      <c r="N1182" s="68">
        <v>72686</v>
      </c>
      <c r="O1182" s="68">
        <v>72686</v>
      </c>
      <c r="P1182" s="68">
        <v>72686</v>
      </c>
      <c r="Q1182" s="68">
        <v>72686</v>
      </c>
      <c r="R1182" t="s">
        <v>5506</v>
      </c>
      <c r="S1182" t="s">
        <v>5507</v>
      </c>
    </row>
    <row r="1183" spans="1:19" x14ac:dyDescent="0.35">
      <c r="A1183">
        <v>12114</v>
      </c>
      <c r="B1183" t="s">
        <v>2087</v>
      </c>
      <c r="C1183">
        <v>0</v>
      </c>
      <c r="D1183">
        <v>21</v>
      </c>
      <c r="E1183" s="68">
        <v>40765</v>
      </c>
      <c r="F1183">
        <v>3</v>
      </c>
      <c r="G1183">
        <v>5</v>
      </c>
      <c r="H1183">
        <v>0</v>
      </c>
      <c r="I1183">
        <v>1</v>
      </c>
      <c r="J1183" t="s">
        <v>1711</v>
      </c>
      <c r="K1183">
        <v>4742384</v>
      </c>
      <c r="N1183" s="68">
        <v>72686</v>
      </c>
      <c r="O1183" s="68">
        <v>72686</v>
      </c>
      <c r="P1183" s="68">
        <v>72686</v>
      </c>
      <c r="Q1183" s="68">
        <v>72686</v>
      </c>
      <c r="R1183" t="s">
        <v>5508</v>
      </c>
      <c r="S1183" t="s">
        <v>5509</v>
      </c>
    </row>
    <row r="1184" spans="1:19" x14ac:dyDescent="0.35">
      <c r="A1184">
        <v>12215</v>
      </c>
      <c r="B1184" t="s">
        <v>1750</v>
      </c>
      <c r="C1184">
        <v>0</v>
      </c>
      <c r="D1184">
        <v>29</v>
      </c>
      <c r="E1184" s="68">
        <v>41000</v>
      </c>
      <c r="F1184">
        <v>0.3</v>
      </c>
      <c r="G1184">
        <v>56</v>
      </c>
      <c r="H1184">
        <v>0</v>
      </c>
      <c r="I1184">
        <v>1</v>
      </c>
      <c r="J1184" t="s">
        <v>1338</v>
      </c>
      <c r="K1184">
        <v>754071</v>
      </c>
      <c r="N1184" s="68">
        <v>40997</v>
      </c>
      <c r="O1184" s="68">
        <v>72686</v>
      </c>
      <c r="P1184" s="68">
        <v>72686</v>
      </c>
      <c r="Q1184" s="68">
        <v>72686</v>
      </c>
      <c r="R1184" t="s">
        <v>5510</v>
      </c>
      <c r="S1184" t="s">
        <v>3058</v>
      </c>
    </row>
    <row r="1185" spans="1:19" x14ac:dyDescent="0.35">
      <c r="A1185">
        <v>12422</v>
      </c>
      <c r="B1185" t="s">
        <v>1908</v>
      </c>
      <c r="C1185">
        <v>0</v>
      </c>
      <c r="D1185">
        <v>23</v>
      </c>
      <c r="E1185" s="68">
        <v>40587</v>
      </c>
      <c r="F1185">
        <v>1</v>
      </c>
      <c r="G1185">
        <v>3.1</v>
      </c>
      <c r="H1185">
        <v>0</v>
      </c>
      <c r="I1185">
        <v>1</v>
      </c>
      <c r="J1185" t="s">
        <v>2246</v>
      </c>
      <c r="K1185">
        <v>4766685</v>
      </c>
      <c r="N1185" s="68">
        <v>72686</v>
      </c>
      <c r="O1185" s="68">
        <v>72686</v>
      </c>
      <c r="P1185" s="68">
        <v>72686</v>
      </c>
      <c r="Q1185" s="68">
        <v>72686</v>
      </c>
      <c r="R1185" t="s">
        <v>5512</v>
      </c>
      <c r="S1185" t="s">
        <v>3058</v>
      </c>
    </row>
    <row r="1186" spans="1:19" x14ac:dyDescent="0.35">
      <c r="A1186">
        <v>12873</v>
      </c>
      <c r="B1186" t="s">
        <v>1780</v>
      </c>
      <c r="C1186">
        <v>0</v>
      </c>
      <c r="D1186">
        <v>27</v>
      </c>
      <c r="E1186" s="68">
        <v>40056</v>
      </c>
      <c r="F1186">
        <v>1.5</v>
      </c>
      <c r="G1186">
        <v>2</v>
      </c>
      <c r="H1186">
        <v>0</v>
      </c>
      <c r="I1186">
        <v>1</v>
      </c>
      <c r="J1186" t="s">
        <v>1781</v>
      </c>
      <c r="K1186">
        <v>4643056</v>
      </c>
      <c r="N1186" s="68">
        <v>72686</v>
      </c>
      <c r="O1186" s="68">
        <v>72686</v>
      </c>
      <c r="P1186" s="68">
        <v>72686</v>
      </c>
      <c r="Q1186" s="68">
        <v>72686</v>
      </c>
      <c r="R1186" t="s">
        <v>5522</v>
      </c>
      <c r="S1186" t="s">
        <v>3058</v>
      </c>
    </row>
    <row r="1187" spans="1:19" x14ac:dyDescent="0.35">
      <c r="A1187">
        <v>13536</v>
      </c>
      <c r="B1187" t="s">
        <v>1740</v>
      </c>
      <c r="C1187">
        <v>0</v>
      </c>
      <c r="D1187">
        <v>33</v>
      </c>
      <c r="E1187" s="68">
        <v>40329</v>
      </c>
      <c r="F1187">
        <v>2</v>
      </c>
      <c r="G1187">
        <v>3.2</v>
      </c>
      <c r="H1187">
        <v>0</v>
      </c>
      <c r="I1187">
        <v>1</v>
      </c>
      <c r="J1187" t="s">
        <v>1741</v>
      </c>
      <c r="K1187">
        <v>2799376</v>
      </c>
      <c r="N1187" s="68">
        <v>72686</v>
      </c>
      <c r="O1187" s="68">
        <v>72686</v>
      </c>
      <c r="P1187" s="68">
        <v>72686</v>
      </c>
      <c r="Q1187" s="68">
        <v>72686</v>
      </c>
      <c r="R1187" t="s">
        <v>5531</v>
      </c>
      <c r="S1187" t="s">
        <v>3058</v>
      </c>
    </row>
    <row r="1188" spans="1:19" x14ac:dyDescent="0.35">
      <c r="A1188">
        <v>13565</v>
      </c>
      <c r="B1188" t="s">
        <v>2064</v>
      </c>
      <c r="C1188">
        <v>0</v>
      </c>
      <c r="D1188">
        <v>21</v>
      </c>
      <c r="E1188" s="68">
        <v>40588</v>
      </c>
      <c r="F1188">
        <v>3</v>
      </c>
      <c r="G1188">
        <v>3</v>
      </c>
      <c r="H1188">
        <v>0</v>
      </c>
      <c r="I1188">
        <v>1</v>
      </c>
      <c r="J1188" t="s">
        <v>1833</v>
      </c>
      <c r="K1188">
        <v>346935</v>
      </c>
      <c r="N1188" s="68">
        <v>72686</v>
      </c>
      <c r="O1188" s="68">
        <v>72686</v>
      </c>
      <c r="P1188" s="68">
        <v>72686</v>
      </c>
      <c r="Q1188" s="68">
        <v>72686</v>
      </c>
      <c r="R1188" t="s">
        <v>5534</v>
      </c>
      <c r="S1188" t="s">
        <v>3058</v>
      </c>
    </row>
    <row r="1189" spans="1:19" x14ac:dyDescent="0.35">
      <c r="A1189">
        <v>13653</v>
      </c>
      <c r="B1189" t="s">
        <v>1875</v>
      </c>
      <c r="C1189">
        <v>0</v>
      </c>
      <c r="D1189">
        <v>23</v>
      </c>
      <c r="E1189" s="68">
        <v>41431</v>
      </c>
      <c r="F1189">
        <v>17</v>
      </c>
      <c r="G1189">
        <v>17</v>
      </c>
      <c r="H1189">
        <v>0</v>
      </c>
      <c r="I1189">
        <v>1</v>
      </c>
      <c r="J1189" t="s">
        <v>2246</v>
      </c>
      <c r="K1189">
        <v>2380</v>
      </c>
      <c r="N1189" s="68">
        <v>72686</v>
      </c>
      <c r="O1189" s="68">
        <v>72686</v>
      </c>
      <c r="P1189" s="68">
        <v>72686</v>
      </c>
      <c r="Q1189" s="68">
        <v>72686</v>
      </c>
      <c r="R1189" t="s">
        <v>5537</v>
      </c>
      <c r="S1189" t="s">
        <v>5538</v>
      </c>
    </row>
    <row r="1190" spans="1:19" x14ac:dyDescent="0.35">
      <c r="A1190">
        <v>14296</v>
      </c>
      <c r="B1190" t="s">
        <v>1849</v>
      </c>
      <c r="C1190">
        <v>0</v>
      </c>
      <c r="D1190">
        <v>24</v>
      </c>
      <c r="E1190" s="68">
        <v>40275</v>
      </c>
      <c r="F1190">
        <v>2</v>
      </c>
      <c r="G1190">
        <v>3.3</v>
      </c>
      <c r="H1190">
        <v>0</v>
      </c>
      <c r="I1190">
        <v>1</v>
      </c>
      <c r="J1190" t="s">
        <v>1850</v>
      </c>
      <c r="K1190">
        <v>4880487</v>
      </c>
      <c r="N1190" s="68">
        <v>72686</v>
      </c>
      <c r="O1190" s="68">
        <v>72686</v>
      </c>
      <c r="P1190" s="68">
        <v>72686</v>
      </c>
      <c r="Q1190" s="68">
        <v>72686</v>
      </c>
      <c r="R1190" t="s">
        <v>5542</v>
      </c>
      <c r="S1190" t="s">
        <v>3058</v>
      </c>
    </row>
    <row r="1191" spans="1:19" x14ac:dyDescent="0.35">
      <c r="A1191">
        <v>14661</v>
      </c>
      <c r="B1191" t="s">
        <v>1695</v>
      </c>
      <c r="C1191">
        <v>0</v>
      </c>
      <c r="D1191">
        <v>21</v>
      </c>
      <c r="E1191" s="68">
        <v>40564</v>
      </c>
      <c r="F1191">
        <v>1.5</v>
      </c>
      <c r="G1191">
        <v>31</v>
      </c>
      <c r="H1191">
        <v>0</v>
      </c>
      <c r="I1191">
        <v>1</v>
      </c>
      <c r="J1191" t="s">
        <v>1696</v>
      </c>
      <c r="K1191">
        <v>4934528</v>
      </c>
      <c r="N1191" s="68">
        <v>72686</v>
      </c>
      <c r="O1191" s="68">
        <v>72686</v>
      </c>
      <c r="P1191" s="68">
        <v>72686</v>
      </c>
      <c r="Q1191" s="68">
        <v>72686</v>
      </c>
      <c r="R1191" t="s">
        <v>5552</v>
      </c>
      <c r="S1191" t="s">
        <v>3058</v>
      </c>
    </row>
    <row r="1192" spans="1:19" x14ac:dyDescent="0.35">
      <c r="A1192">
        <v>14978</v>
      </c>
      <c r="B1192" t="s">
        <v>790</v>
      </c>
      <c r="C1192">
        <v>0</v>
      </c>
      <c r="D1192">
        <v>44</v>
      </c>
      <c r="E1192" s="68">
        <v>40937</v>
      </c>
      <c r="F1192">
        <v>1.5</v>
      </c>
      <c r="G1192">
        <v>31</v>
      </c>
      <c r="H1192">
        <v>0</v>
      </c>
      <c r="I1192">
        <v>1</v>
      </c>
      <c r="J1192" t="s">
        <v>483</v>
      </c>
      <c r="K1192">
        <v>4910427</v>
      </c>
      <c r="N1192" s="68">
        <v>72686</v>
      </c>
      <c r="O1192" s="68">
        <v>72686</v>
      </c>
      <c r="P1192" s="68">
        <v>72686</v>
      </c>
      <c r="Q1192" s="68">
        <v>72686</v>
      </c>
      <c r="R1192" t="s">
        <v>5560</v>
      </c>
      <c r="S1192" t="s">
        <v>5561</v>
      </c>
    </row>
    <row r="1193" spans="1:19" x14ac:dyDescent="0.35">
      <c r="A1193">
        <v>45501</v>
      </c>
      <c r="B1193" t="s">
        <v>1952</v>
      </c>
      <c r="C1193">
        <v>0</v>
      </c>
      <c r="D1193">
        <v>22</v>
      </c>
      <c r="E1193" s="68">
        <v>40548</v>
      </c>
      <c r="F1193">
        <v>3.1</v>
      </c>
      <c r="G1193">
        <v>21</v>
      </c>
      <c r="H1193">
        <v>0</v>
      </c>
      <c r="I1193">
        <v>1</v>
      </c>
      <c r="J1193" t="s">
        <v>1953</v>
      </c>
      <c r="K1193">
        <v>97044</v>
      </c>
      <c r="N1193" s="68">
        <v>72686</v>
      </c>
      <c r="O1193" s="68">
        <v>72686</v>
      </c>
      <c r="P1193" s="68">
        <v>72686</v>
      </c>
      <c r="Q1193" s="68">
        <v>72686</v>
      </c>
      <c r="R1193" t="s">
        <v>5566</v>
      </c>
      <c r="S1193" t="s">
        <v>5567</v>
      </c>
    </row>
    <row r="1194" spans="1:19" x14ac:dyDescent="0.35">
      <c r="A1194">
        <v>46488</v>
      </c>
      <c r="B1194" t="s">
        <v>2088</v>
      </c>
      <c r="C1194">
        <v>0</v>
      </c>
      <c r="D1194">
        <v>21</v>
      </c>
      <c r="E1194" s="68">
        <v>40319</v>
      </c>
      <c r="F1194">
        <v>3</v>
      </c>
      <c r="G1194">
        <v>3.1</v>
      </c>
      <c r="H1194">
        <v>0</v>
      </c>
      <c r="I1194">
        <v>1</v>
      </c>
      <c r="J1194" t="s">
        <v>2246</v>
      </c>
      <c r="K1194">
        <v>1735053</v>
      </c>
      <c r="N1194" s="68">
        <v>72686</v>
      </c>
      <c r="O1194" s="68">
        <v>72686</v>
      </c>
      <c r="P1194" s="68">
        <v>72686</v>
      </c>
      <c r="Q1194" s="68">
        <v>72686</v>
      </c>
      <c r="R1194" t="s">
        <v>5569</v>
      </c>
      <c r="S1194" t="s">
        <v>5570</v>
      </c>
    </row>
    <row r="1195" spans="1:19" x14ac:dyDescent="0.35">
      <c r="A1195">
        <v>49595</v>
      </c>
      <c r="B1195" t="s">
        <v>1933</v>
      </c>
      <c r="C1195">
        <v>0</v>
      </c>
      <c r="D1195">
        <v>22</v>
      </c>
      <c r="E1195" s="68">
        <v>40585</v>
      </c>
      <c r="F1195">
        <v>3</v>
      </c>
      <c r="G1195">
        <v>3.1</v>
      </c>
      <c r="H1195">
        <v>0</v>
      </c>
      <c r="I1195">
        <v>1</v>
      </c>
      <c r="J1195" t="s">
        <v>1934</v>
      </c>
      <c r="K1195">
        <v>3015550</v>
      </c>
      <c r="N1195" s="68">
        <v>72686</v>
      </c>
      <c r="O1195" s="68">
        <v>72686</v>
      </c>
      <c r="P1195" s="68">
        <v>72686</v>
      </c>
      <c r="Q1195" s="68">
        <v>72686</v>
      </c>
      <c r="R1195" t="s">
        <v>5579</v>
      </c>
      <c r="S1195" t="s">
        <v>5580</v>
      </c>
    </row>
    <row r="1196" spans="1:19" x14ac:dyDescent="0.35">
      <c r="A1196">
        <v>50723</v>
      </c>
      <c r="B1196" t="s">
        <v>2075</v>
      </c>
      <c r="C1196">
        <v>0</v>
      </c>
      <c r="D1196">
        <v>21</v>
      </c>
      <c r="E1196" s="68">
        <v>40584</v>
      </c>
      <c r="F1196">
        <v>3</v>
      </c>
      <c r="G1196">
        <v>3.1</v>
      </c>
      <c r="H1196">
        <v>0</v>
      </c>
      <c r="I1196">
        <v>1</v>
      </c>
      <c r="J1196" t="s">
        <v>2076</v>
      </c>
      <c r="K1196">
        <v>90132</v>
      </c>
      <c r="N1196" s="68">
        <v>72686</v>
      </c>
      <c r="O1196" s="68">
        <v>72686</v>
      </c>
      <c r="P1196" s="68">
        <v>72686</v>
      </c>
      <c r="Q1196" s="68">
        <v>72686</v>
      </c>
      <c r="R1196" t="s">
        <v>5582</v>
      </c>
      <c r="S1196" t="s">
        <v>3058</v>
      </c>
    </row>
    <row r="1197" spans="1:19" x14ac:dyDescent="0.35">
      <c r="A1197">
        <v>55539</v>
      </c>
      <c r="B1197" t="s">
        <v>2041</v>
      </c>
      <c r="C1197">
        <v>0</v>
      </c>
      <c r="D1197">
        <v>21</v>
      </c>
      <c r="E1197" s="68">
        <v>40176</v>
      </c>
      <c r="F1197">
        <v>3</v>
      </c>
      <c r="G1197">
        <v>3</v>
      </c>
      <c r="H1197">
        <v>0</v>
      </c>
      <c r="I1197">
        <v>1</v>
      </c>
      <c r="J1197" t="s">
        <v>2042</v>
      </c>
      <c r="K1197">
        <v>4797936</v>
      </c>
      <c r="N1197" s="68">
        <v>72686</v>
      </c>
      <c r="O1197" s="68">
        <v>72686</v>
      </c>
      <c r="P1197" s="68">
        <v>72686</v>
      </c>
      <c r="Q1197" s="68">
        <v>72686</v>
      </c>
      <c r="R1197" t="s">
        <v>5590</v>
      </c>
      <c r="S1197" t="s">
        <v>3058</v>
      </c>
    </row>
    <row r="1198" spans="1:19" x14ac:dyDescent="0.35">
      <c r="A1198">
        <v>57295</v>
      </c>
      <c r="B1198" t="s">
        <v>791</v>
      </c>
      <c r="C1198">
        <v>0</v>
      </c>
      <c r="D1198">
        <v>43</v>
      </c>
      <c r="E1198" s="68">
        <v>42537</v>
      </c>
      <c r="F1198">
        <v>0.9</v>
      </c>
      <c r="G1198">
        <v>50</v>
      </c>
      <c r="H1198">
        <v>0</v>
      </c>
      <c r="I1198">
        <v>1</v>
      </c>
      <c r="J1198" t="s">
        <v>484</v>
      </c>
      <c r="K1198">
        <v>56838</v>
      </c>
      <c r="N1198" s="68">
        <v>72686</v>
      </c>
      <c r="O1198" s="68">
        <v>72686</v>
      </c>
      <c r="P1198" s="68">
        <v>72686</v>
      </c>
      <c r="Q1198" s="68">
        <v>72686</v>
      </c>
      <c r="R1198" t="s">
        <v>5595</v>
      </c>
      <c r="S1198" t="s">
        <v>3058</v>
      </c>
    </row>
    <row r="1199" spans="1:19" x14ac:dyDescent="0.35">
      <c r="A1199">
        <v>57803</v>
      </c>
      <c r="B1199" t="s">
        <v>1935</v>
      </c>
      <c r="C1199">
        <v>0</v>
      </c>
      <c r="D1199">
        <v>22</v>
      </c>
      <c r="E1199" s="68">
        <v>40801</v>
      </c>
      <c r="F1199">
        <v>3</v>
      </c>
      <c r="G1199">
        <v>3.1</v>
      </c>
      <c r="H1199">
        <v>0</v>
      </c>
      <c r="I1199">
        <v>1</v>
      </c>
      <c r="J1199" t="s">
        <v>1936</v>
      </c>
      <c r="K1199">
        <v>3454900</v>
      </c>
      <c r="N1199" s="68">
        <v>72686</v>
      </c>
      <c r="O1199" s="68">
        <v>72686</v>
      </c>
      <c r="P1199" s="68">
        <v>72686</v>
      </c>
      <c r="Q1199" s="68">
        <v>72686</v>
      </c>
      <c r="R1199" t="s">
        <v>5597</v>
      </c>
      <c r="S1199" t="s">
        <v>6771</v>
      </c>
    </row>
    <row r="1200" spans="1:19" x14ac:dyDescent="0.35">
      <c r="A1200">
        <v>62573</v>
      </c>
      <c r="B1200" t="s">
        <v>2077</v>
      </c>
      <c r="C1200">
        <v>0</v>
      </c>
      <c r="D1200">
        <v>21</v>
      </c>
      <c r="E1200" s="68">
        <v>40586</v>
      </c>
      <c r="F1200">
        <v>2</v>
      </c>
      <c r="G1200">
        <v>3.3</v>
      </c>
      <c r="H1200">
        <v>0</v>
      </c>
      <c r="I1200">
        <v>1</v>
      </c>
      <c r="J1200" t="s">
        <v>2007</v>
      </c>
      <c r="K1200">
        <v>13994</v>
      </c>
      <c r="N1200" s="68">
        <v>72686</v>
      </c>
      <c r="O1200" s="68">
        <v>72686</v>
      </c>
      <c r="P1200" s="68">
        <v>72686</v>
      </c>
      <c r="Q1200" s="68">
        <v>72686</v>
      </c>
      <c r="R1200" t="s">
        <v>5611</v>
      </c>
      <c r="S1200" t="s">
        <v>3058</v>
      </c>
    </row>
    <row r="1201" spans="1:19" x14ac:dyDescent="0.35">
      <c r="A1201">
        <v>62574</v>
      </c>
      <c r="B1201" t="s">
        <v>2006</v>
      </c>
      <c r="C1201">
        <v>0</v>
      </c>
      <c r="D1201">
        <v>22</v>
      </c>
      <c r="E1201" s="68">
        <v>40586</v>
      </c>
      <c r="F1201">
        <v>2</v>
      </c>
      <c r="G1201">
        <v>3.3</v>
      </c>
      <c r="H1201">
        <v>0</v>
      </c>
      <c r="I1201">
        <v>1</v>
      </c>
      <c r="J1201" t="s">
        <v>2007</v>
      </c>
      <c r="K1201">
        <v>13994</v>
      </c>
      <c r="N1201" s="68">
        <v>72686</v>
      </c>
      <c r="O1201" s="68">
        <v>72686</v>
      </c>
      <c r="P1201" s="68">
        <v>72686</v>
      </c>
      <c r="Q1201" s="68">
        <v>72686</v>
      </c>
      <c r="R1201" t="s">
        <v>5612</v>
      </c>
      <c r="S1201" t="s">
        <v>3058</v>
      </c>
    </row>
    <row r="1202" spans="1:19" x14ac:dyDescent="0.35">
      <c r="A1202">
        <v>69742</v>
      </c>
      <c r="B1202" t="s">
        <v>2180</v>
      </c>
      <c r="C1202">
        <v>0</v>
      </c>
      <c r="D1202">
        <v>21</v>
      </c>
      <c r="E1202" s="68">
        <v>40564</v>
      </c>
      <c r="F1202">
        <v>1.5</v>
      </c>
      <c r="G1202">
        <v>3.3</v>
      </c>
      <c r="H1202">
        <v>0</v>
      </c>
      <c r="I1202">
        <v>1</v>
      </c>
      <c r="J1202" t="s">
        <v>2181</v>
      </c>
      <c r="K1202">
        <v>4291321</v>
      </c>
      <c r="N1202" s="68">
        <v>72686</v>
      </c>
      <c r="O1202" s="68">
        <v>72686</v>
      </c>
      <c r="P1202" s="68">
        <v>72686</v>
      </c>
      <c r="Q1202" s="68">
        <v>72686</v>
      </c>
      <c r="R1202" t="s">
        <v>5619</v>
      </c>
      <c r="S1202" t="s">
        <v>3058</v>
      </c>
    </row>
    <row r="1203" spans="1:19" x14ac:dyDescent="0.35">
      <c r="A1203">
        <v>78231</v>
      </c>
      <c r="B1203" t="s">
        <v>787</v>
      </c>
      <c r="C1203">
        <v>0</v>
      </c>
      <c r="D1203">
        <v>46</v>
      </c>
      <c r="E1203" s="68">
        <v>40337</v>
      </c>
      <c r="F1203">
        <v>3.1</v>
      </c>
      <c r="G1203">
        <v>3.1</v>
      </c>
      <c r="H1203">
        <v>0</v>
      </c>
      <c r="I1203">
        <v>1</v>
      </c>
      <c r="J1203" t="s">
        <v>480</v>
      </c>
      <c r="K1203">
        <v>5179883</v>
      </c>
      <c r="N1203" s="68">
        <v>72686</v>
      </c>
      <c r="O1203" s="68">
        <v>72686</v>
      </c>
      <c r="P1203" s="68">
        <v>72686</v>
      </c>
      <c r="Q1203" s="68">
        <v>72686</v>
      </c>
      <c r="R1203" t="s">
        <v>5631</v>
      </c>
      <c r="S1203" t="s">
        <v>3058</v>
      </c>
    </row>
    <row r="1204" spans="1:19" x14ac:dyDescent="0.35">
      <c r="A1204">
        <v>78232</v>
      </c>
      <c r="B1204" t="s">
        <v>786</v>
      </c>
      <c r="C1204">
        <v>0</v>
      </c>
      <c r="D1204">
        <v>47</v>
      </c>
      <c r="E1204" s="68">
        <v>40329</v>
      </c>
      <c r="F1204">
        <v>3</v>
      </c>
      <c r="G1204">
        <v>3</v>
      </c>
      <c r="H1204">
        <v>0</v>
      </c>
      <c r="I1204">
        <v>1</v>
      </c>
      <c r="J1204" t="s">
        <v>480</v>
      </c>
      <c r="K1204">
        <v>5179883</v>
      </c>
      <c r="N1204" s="68">
        <v>72686</v>
      </c>
      <c r="O1204" s="68">
        <v>72686</v>
      </c>
      <c r="P1204" s="68">
        <v>72686</v>
      </c>
      <c r="Q1204" s="68">
        <v>72686</v>
      </c>
      <c r="R1204" t="s">
        <v>5632</v>
      </c>
      <c r="S1204" t="s">
        <v>3058</v>
      </c>
    </row>
    <row r="1205" spans="1:19" x14ac:dyDescent="0.35">
      <c r="A1205">
        <v>106452</v>
      </c>
      <c r="B1205" t="s">
        <v>2063</v>
      </c>
      <c r="C1205">
        <v>0</v>
      </c>
      <c r="D1205">
        <v>21</v>
      </c>
      <c r="E1205" s="68">
        <v>40294</v>
      </c>
      <c r="F1205">
        <v>2</v>
      </c>
      <c r="G1205">
        <v>3.3</v>
      </c>
      <c r="H1205">
        <v>0</v>
      </c>
      <c r="I1205">
        <v>1</v>
      </c>
      <c r="J1205" t="s">
        <v>1465</v>
      </c>
      <c r="K1205">
        <v>1707673</v>
      </c>
      <c r="N1205" s="68">
        <v>72686</v>
      </c>
      <c r="O1205" s="68">
        <v>72686</v>
      </c>
      <c r="P1205" s="68">
        <v>72686</v>
      </c>
      <c r="Q1205" s="68">
        <v>72686</v>
      </c>
      <c r="R1205" t="s">
        <v>5643</v>
      </c>
      <c r="S1205" t="s">
        <v>6773</v>
      </c>
    </row>
    <row r="1206" spans="1:19" x14ac:dyDescent="0.35">
      <c r="A1206">
        <v>108534</v>
      </c>
      <c r="B1206" t="s">
        <v>1959</v>
      </c>
      <c r="C1206">
        <v>0</v>
      </c>
      <c r="D1206">
        <v>22</v>
      </c>
      <c r="E1206" s="68">
        <v>40953</v>
      </c>
      <c r="F1206">
        <v>11</v>
      </c>
      <c r="G1206">
        <v>31</v>
      </c>
      <c r="H1206">
        <v>0</v>
      </c>
      <c r="I1206">
        <v>1</v>
      </c>
      <c r="J1206" t="s">
        <v>1960</v>
      </c>
      <c r="K1206">
        <v>5164440</v>
      </c>
      <c r="N1206" s="68">
        <v>72686</v>
      </c>
      <c r="O1206" s="68">
        <v>72686</v>
      </c>
      <c r="P1206" s="68">
        <v>72686</v>
      </c>
      <c r="Q1206" s="68">
        <v>72686</v>
      </c>
      <c r="R1206" t="s">
        <v>5644</v>
      </c>
      <c r="S1206" t="s">
        <v>3058</v>
      </c>
    </row>
    <row r="1207" spans="1:19" x14ac:dyDescent="0.35">
      <c r="A1207">
        <v>110114</v>
      </c>
      <c r="B1207" t="s">
        <v>2163</v>
      </c>
      <c r="C1207">
        <v>0</v>
      </c>
      <c r="D1207">
        <v>21</v>
      </c>
      <c r="E1207" s="68">
        <v>40269</v>
      </c>
      <c r="F1207">
        <v>2</v>
      </c>
      <c r="G1207">
        <v>9</v>
      </c>
      <c r="H1207">
        <v>0</v>
      </c>
      <c r="I1207">
        <v>1</v>
      </c>
      <c r="J1207" t="s">
        <v>2164</v>
      </c>
      <c r="K1207">
        <v>5248211</v>
      </c>
      <c r="N1207" s="68">
        <v>72686</v>
      </c>
      <c r="O1207" s="68">
        <v>72686</v>
      </c>
      <c r="P1207" s="68">
        <v>72686</v>
      </c>
      <c r="Q1207" s="68">
        <v>72686</v>
      </c>
      <c r="R1207" t="s">
        <v>5645</v>
      </c>
      <c r="S1207" t="s">
        <v>3058</v>
      </c>
    </row>
    <row r="1208" spans="1:19" x14ac:dyDescent="0.35">
      <c r="A1208">
        <v>121180</v>
      </c>
      <c r="B1208" t="s">
        <v>1966</v>
      </c>
      <c r="C1208">
        <v>0</v>
      </c>
      <c r="D1208">
        <v>22</v>
      </c>
      <c r="E1208" s="68">
        <v>40635</v>
      </c>
      <c r="F1208">
        <v>1</v>
      </c>
      <c r="G1208">
        <v>2</v>
      </c>
      <c r="H1208">
        <v>0</v>
      </c>
      <c r="I1208">
        <v>1</v>
      </c>
      <c r="J1208" t="s">
        <v>1967</v>
      </c>
      <c r="K1208">
        <v>1440682</v>
      </c>
      <c r="N1208" s="68">
        <v>72686</v>
      </c>
      <c r="O1208" s="68">
        <v>72686</v>
      </c>
      <c r="P1208" s="68">
        <v>72686</v>
      </c>
      <c r="Q1208" s="68">
        <v>72686</v>
      </c>
      <c r="R1208" t="s">
        <v>5649</v>
      </c>
      <c r="S1208" t="s">
        <v>3058</v>
      </c>
    </row>
    <row r="1209" spans="1:19" x14ac:dyDescent="0.35">
      <c r="A1209">
        <v>125952</v>
      </c>
      <c r="B1209" t="s">
        <v>2040</v>
      </c>
      <c r="C1209">
        <v>0</v>
      </c>
      <c r="D1209">
        <v>21</v>
      </c>
      <c r="E1209" s="68">
        <v>40316</v>
      </c>
      <c r="F1209">
        <v>3</v>
      </c>
      <c r="G1209">
        <v>3.1</v>
      </c>
      <c r="H1209">
        <v>0</v>
      </c>
      <c r="I1209">
        <v>1</v>
      </c>
      <c r="J1209" t="s">
        <v>1982</v>
      </c>
      <c r="K1209">
        <v>2940110</v>
      </c>
      <c r="N1209" s="68">
        <v>72686</v>
      </c>
      <c r="O1209" s="68">
        <v>72686</v>
      </c>
      <c r="P1209" s="68">
        <v>72686</v>
      </c>
      <c r="Q1209" s="68">
        <v>72686</v>
      </c>
      <c r="R1209" t="s">
        <v>5652</v>
      </c>
      <c r="S1209" t="s">
        <v>3058</v>
      </c>
    </row>
    <row r="1210" spans="1:19" x14ac:dyDescent="0.35">
      <c r="A1210">
        <v>125953</v>
      </c>
      <c r="B1210" t="s">
        <v>1981</v>
      </c>
      <c r="C1210">
        <v>0</v>
      </c>
      <c r="D1210">
        <v>22</v>
      </c>
      <c r="E1210" s="68">
        <v>40316</v>
      </c>
      <c r="F1210">
        <v>3.1</v>
      </c>
      <c r="G1210">
        <v>3.2</v>
      </c>
      <c r="H1210">
        <v>0</v>
      </c>
      <c r="I1210">
        <v>1</v>
      </c>
      <c r="J1210" t="s">
        <v>1982</v>
      </c>
      <c r="K1210">
        <v>2940110</v>
      </c>
      <c r="N1210" s="68">
        <v>72686</v>
      </c>
      <c r="O1210" s="68">
        <v>72686</v>
      </c>
      <c r="P1210" s="68">
        <v>72686</v>
      </c>
      <c r="Q1210" s="68">
        <v>72686</v>
      </c>
      <c r="R1210" t="s">
        <v>5653</v>
      </c>
      <c r="S1210" t="s">
        <v>3058</v>
      </c>
    </row>
    <row r="1211" spans="1:19" x14ac:dyDescent="0.35">
      <c r="A1211">
        <v>146367</v>
      </c>
      <c r="B1211" t="s">
        <v>2189</v>
      </c>
      <c r="C1211">
        <v>0</v>
      </c>
      <c r="D1211">
        <v>21</v>
      </c>
      <c r="E1211" s="68">
        <v>40351</v>
      </c>
      <c r="F1211">
        <v>3</v>
      </c>
      <c r="G1211">
        <v>3.1</v>
      </c>
      <c r="H1211">
        <v>0</v>
      </c>
      <c r="I1211">
        <v>1</v>
      </c>
      <c r="J1211" t="s">
        <v>2190</v>
      </c>
      <c r="K1211">
        <v>120243</v>
      </c>
      <c r="N1211" s="68">
        <v>72686</v>
      </c>
      <c r="O1211" s="68">
        <v>72686</v>
      </c>
      <c r="P1211" s="68">
        <v>72686</v>
      </c>
      <c r="Q1211" s="68">
        <v>72686</v>
      </c>
      <c r="R1211" t="s">
        <v>5667</v>
      </c>
      <c r="S1211" t="s">
        <v>5668</v>
      </c>
    </row>
    <row r="1212" spans="1:19" x14ac:dyDescent="0.35">
      <c r="A1212">
        <v>153352</v>
      </c>
      <c r="B1212" t="s">
        <v>2235</v>
      </c>
      <c r="C1212">
        <v>0</v>
      </c>
      <c r="D1212">
        <v>21</v>
      </c>
      <c r="E1212" s="68">
        <v>40576</v>
      </c>
      <c r="F1212">
        <v>1.5</v>
      </c>
      <c r="G1212">
        <v>3.1</v>
      </c>
      <c r="H1212">
        <v>0</v>
      </c>
      <c r="I1212">
        <v>1</v>
      </c>
      <c r="J1212" t="s">
        <v>2236</v>
      </c>
      <c r="K1212">
        <v>4896027</v>
      </c>
      <c r="N1212" s="68">
        <v>72686</v>
      </c>
      <c r="O1212" s="68">
        <v>72686</v>
      </c>
      <c r="P1212" s="68">
        <v>72686</v>
      </c>
      <c r="Q1212" s="68">
        <v>72686</v>
      </c>
      <c r="R1212" t="s">
        <v>5669</v>
      </c>
      <c r="S1212" t="s">
        <v>3058</v>
      </c>
    </row>
    <row r="1213" spans="1:19" x14ac:dyDescent="0.35">
      <c r="A1213">
        <v>161938</v>
      </c>
      <c r="B1213" t="s">
        <v>1813</v>
      </c>
      <c r="C1213">
        <v>0</v>
      </c>
      <c r="D1213">
        <v>25</v>
      </c>
      <c r="E1213" s="68">
        <v>40462</v>
      </c>
      <c r="F1213">
        <v>3.1</v>
      </c>
      <c r="G1213">
        <v>3.3</v>
      </c>
      <c r="H1213">
        <v>0</v>
      </c>
      <c r="I1213">
        <v>1</v>
      </c>
      <c r="J1213" t="s">
        <v>1465</v>
      </c>
      <c r="K1213">
        <v>1707673</v>
      </c>
      <c r="N1213" s="68">
        <v>72686</v>
      </c>
      <c r="O1213" s="68">
        <v>72686</v>
      </c>
      <c r="P1213" s="68">
        <v>72686</v>
      </c>
      <c r="Q1213" s="68">
        <v>72686</v>
      </c>
      <c r="R1213" t="s">
        <v>5681</v>
      </c>
      <c r="S1213" t="s">
        <v>6777</v>
      </c>
    </row>
    <row r="1214" spans="1:19" x14ac:dyDescent="0.35">
      <c r="A1214">
        <v>162023</v>
      </c>
      <c r="B1214" t="s">
        <v>1640</v>
      </c>
      <c r="C1214">
        <v>0</v>
      </c>
      <c r="D1214">
        <v>23</v>
      </c>
      <c r="E1214" s="68">
        <v>40623</v>
      </c>
      <c r="F1214">
        <v>3</v>
      </c>
      <c r="G1214">
        <v>3.1</v>
      </c>
      <c r="H1214">
        <v>0</v>
      </c>
      <c r="I1214">
        <v>1</v>
      </c>
      <c r="J1214" t="s">
        <v>885</v>
      </c>
      <c r="K1214">
        <v>4660347</v>
      </c>
      <c r="N1214" s="68">
        <v>72686</v>
      </c>
      <c r="O1214" s="68">
        <v>72686</v>
      </c>
      <c r="P1214" s="68">
        <v>72686</v>
      </c>
      <c r="Q1214" s="68">
        <v>72686</v>
      </c>
      <c r="R1214" t="s">
        <v>5682</v>
      </c>
      <c r="S1214" t="s">
        <v>5314</v>
      </c>
    </row>
    <row r="1215" spans="1:19" x14ac:dyDescent="0.35">
      <c r="A1215">
        <v>162149</v>
      </c>
      <c r="B1215" t="s">
        <v>788</v>
      </c>
      <c r="C1215">
        <v>0</v>
      </c>
      <c r="D1215">
        <v>46</v>
      </c>
      <c r="E1215" s="68">
        <v>40666</v>
      </c>
      <c r="F1215">
        <v>3</v>
      </c>
      <c r="G1215">
        <v>3</v>
      </c>
      <c r="H1215">
        <v>0</v>
      </c>
      <c r="I1215">
        <v>1</v>
      </c>
      <c r="J1215" t="s">
        <v>481</v>
      </c>
      <c r="K1215">
        <v>5345587</v>
      </c>
      <c r="N1215" s="68">
        <v>72686</v>
      </c>
      <c r="O1215" s="68">
        <v>72686</v>
      </c>
      <c r="P1215" s="68">
        <v>72686</v>
      </c>
      <c r="Q1215" s="68">
        <v>72686</v>
      </c>
      <c r="R1215" t="s">
        <v>5684</v>
      </c>
      <c r="S1215" t="s">
        <v>5685</v>
      </c>
    </row>
    <row r="1216" spans="1:19" x14ac:dyDescent="0.35">
      <c r="A1216">
        <v>197369</v>
      </c>
      <c r="B1216" t="s">
        <v>2004</v>
      </c>
      <c r="C1216">
        <v>0</v>
      </c>
      <c r="D1216">
        <v>22</v>
      </c>
      <c r="E1216" s="68">
        <v>40581</v>
      </c>
      <c r="F1216">
        <v>3</v>
      </c>
      <c r="G1216">
        <v>3.2</v>
      </c>
      <c r="H1216">
        <v>0</v>
      </c>
      <c r="I1216">
        <v>1</v>
      </c>
      <c r="J1216" t="s">
        <v>2005</v>
      </c>
      <c r="K1216">
        <v>1478413</v>
      </c>
      <c r="N1216" s="68">
        <v>72686</v>
      </c>
      <c r="O1216" s="68">
        <v>72686</v>
      </c>
      <c r="P1216" s="68">
        <v>72686</v>
      </c>
      <c r="Q1216" s="68">
        <v>72686</v>
      </c>
      <c r="R1216" t="s">
        <v>5701</v>
      </c>
      <c r="S1216" t="s">
        <v>3058</v>
      </c>
    </row>
    <row r="1217" spans="1:19" x14ac:dyDescent="0.35">
      <c r="A1217">
        <v>204928</v>
      </c>
      <c r="B1217" t="s">
        <v>1940</v>
      </c>
      <c r="C1217">
        <v>0</v>
      </c>
      <c r="D1217">
        <v>22</v>
      </c>
      <c r="E1217" s="68">
        <v>40586</v>
      </c>
      <c r="F1217">
        <v>3</v>
      </c>
      <c r="G1217">
        <v>3.2</v>
      </c>
      <c r="H1217">
        <v>0</v>
      </c>
      <c r="I1217">
        <v>1</v>
      </c>
      <c r="J1217" t="s">
        <v>1941</v>
      </c>
      <c r="K1217">
        <v>5409176</v>
      </c>
      <c r="N1217" s="68">
        <v>72686</v>
      </c>
      <c r="O1217" s="68">
        <v>72686</v>
      </c>
      <c r="P1217" s="68">
        <v>72686</v>
      </c>
      <c r="Q1217" s="68">
        <v>72686</v>
      </c>
      <c r="R1217" t="s">
        <v>5706</v>
      </c>
      <c r="S1217" t="s">
        <v>5707</v>
      </c>
    </row>
    <row r="1218" spans="1:19" x14ac:dyDescent="0.35">
      <c r="A1218">
        <v>215999</v>
      </c>
      <c r="B1218" t="s">
        <v>1955</v>
      </c>
      <c r="C1218">
        <v>0</v>
      </c>
      <c r="D1218">
        <v>22</v>
      </c>
      <c r="E1218" s="68">
        <v>41358</v>
      </c>
      <c r="F1218">
        <v>1.5</v>
      </c>
      <c r="G1218">
        <v>31</v>
      </c>
      <c r="H1218">
        <v>0</v>
      </c>
      <c r="I1218">
        <v>1</v>
      </c>
      <c r="J1218" t="s">
        <v>379</v>
      </c>
      <c r="K1218">
        <v>4895400</v>
      </c>
      <c r="N1218" s="68">
        <v>72686</v>
      </c>
      <c r="O1218" s="68">
        <v>72686</v>
      </c>
      <c r="P1218" s="68">
        <v>72686</v>
      </c>
      <c r="Q1218" s="68">
        <v>72686</v>
      </c>
      <c r="R1218" t="s">
        <v>5714</v>
      </c>
      <c r="S1218" t="s">
        <v>5704</v>
      </c>
    </row>
    <row r="1219" spans="1:19" x14ac:dyDescent="0.35">
      <c r="A1219">
        <v>219721</v>
      </c>
      <c r="B1219" t="s">
        <v>777</v>
      </c>
      <c r="C1219">
        <v>0</v>
      </c>
      <c r="D1219">
        <v>66</v>
      </c>
      <c r="E1219" s="68">
        <v>40595</v>
      </c>
      <c r="F1219">
        <v>3.1</v>
      </c>
      <c r="G1219">
        <v>3.1</v>
      </c>
      <c r="H1219">
        <v>0</v>
      </c>
      <c r="I1219">
        <v>1</v>
      </c>
      <c r="J1219" t="s">
        <v>2246</v>
      </c>
      <c r="K1219">
        <v>62250</v>
      </c>
      <c r="N1219" s="68">
        <v>72686</v>
      </c>
      <c r="O1219" s="68">
        <v>72686</v>
      </c>
      <c r="P1219" s="68">
        <v>72686</v>
      </c>
      <c r="Q1219" s="68">
        <v>72686</v>
      </c>
      <c r="R1219" t="s">
        <v>5717</v>
      </c>
      <c r="S1219" t="s">
        <v>3058</v>
      </c>
    </row>
    <row r="1220" spans="1:19" x14ac:dyDescent="0.35">
      <c r="A1220">
        <v>226843</v>
      </c>
      <c r="B1220" t="s">
        <v>1698</v>
      </c>
      <c r="C1220">
        <v>0</v>
      </c>
      <c r="D1220">
        <v>21</v>
      </c>
      <c r="E1220" s="68">
        <v>40952</v>
      </c>
      <c r="F1220">
        <v>3.1</v>
      </c>
      <c r="G1220">
        <v>31</v>
      </c>
      <c r="H1220">
        <v>0</v>
      </c>
      <c r="I1220">
        <v>1</v>
      </c>
      <c r="J1220" t="s">
        <v>1699</v>
      </c>
      <c r="K1220">
        <v>5464935</v>
      </c>
      <c r="N1220" s="68">
        <v>72686</v>
      </c>
      <c r="O1220" s="68">
        <v>72686</v>
      </c>
      <c r="P1220" s="68">
        <v>72686</v>
      </c>
      <c r="Q1220" s="68">
        <v>72686</v>
      </c>
      <c r="R1220" t="s">
        <v>5731</v>
      </c>
      <c r="S1220" t="s">
        <v>3058</v>
      </c>
    </row>
    <row r="1221" spans="1:19" x14ac:dyDescent="0.35">
      <c r="A1221">
        <v>235806</v>
      </c>
      <c r="B1221" t="s">
        <v>2187</v>
      </c>
      <c r="C1221">
        <v>0</v>
      </c>
      <c r="D1221">
        <v>21</v>
      </c>
      <c r="E1221" s="68">
        <v>40450</v>
      </c>
      <c r="F1221">
        <v>3</v>
      </c>
      <c r="G1221">
        <v>3.2</v>
      </c>
      <c r="H1221">
        <v>0</v>
      </c>
      <c r="I1221">
        <v>1</v>
      </c>
      <c r="J1221" t="s">
        <v>2188</v>
      </c>
      <c r="K1221">
        <v>4994829</v>
      </c>
      <c r="N1221" s="68">
        <v>72686</v>
      </c>
      <c r="O1221" s="68">
        <v>72686</v>
      </c>
      <c r="P1221" s="68">
        <v>72686</v>
      </c>
      <c r="Q1221" s="68">
        <v>72686</v>
      </c>
      <c r="R1221" t="s">
        <v>5736</v>
      </c>
      <c r="S1221" t="s">
        <v>3058</v>
      </c>
    </row>
    <row r="1222" spans="1:19" x14ac:dyDescent="0.35">
      <c r="A1222">
        <v>235857</v>
      </c>
      <c r="B1222" t="s">
        <v>1887</v>
      </c>
      <c r="C1222">
        <v>0</v>
      </c>
      <c r="D1222">
        <v>23</v>
      </c>
      <c r="E1222" s="68">
        <v>40479</v>
      </c>
      <c r="F1222">
        <v>1.5</v>
      </c>
      <c r="G1222">
        <v>3.1</v>
      </c>
      <c r="H1222">
        <v>0</v>
      </c>
      <c r="I1222">
        <v>1</v>
      </c>
      <c r="J1222" t="s">
        <v>1888</v>
      </c>
      <c r="K1222">
        <v>5494897</v>
      </c>
      <c r="N1222" s="68">
        <v>72686</v>
      </c>
      <c r="O1222" s="68">
        <v>72686</v>
      </c>
      <c r="P1222" s="68">
        <v>72686</v>
      </c>
      <c r="Q1222" s="68">
        <v>72686</v>
      </c>
      <c r="R1222" t="s">
        <v>5737</v>
      </c>
      <c r="S1222" t="s">
        <v>3058</v>
      </c>
    </row>
    <row r="1223" spans="1:19" x14ac:dyDescent="0.35">
      <c r="A1223">
        <v>247566</v>
      </c>
      <c r="B1223" t="s">
        <v>1926</v>
      </c>
      <c r="C1223">
        <v>0</v>
      </c>
      <c r="D1223">
        <v>23</v>
      </c>
      <c r="E1223" s="68">
        <v>40563</v>
      </c>
      <c r="F1223">
        <v>3</v>
      </c>
      <c r="G1223">
        <v>3.1</v>
      </c>
      <c r="H1223">
        <v>0</v>
      </c>
      <c r="I1223">
        <v>1</v>
      </c>
      <c r="J1223" t="s">
        <v>2246</v>
      </c>
      <c r="K1223">
        <v>10339</v>
      </c>
      <c r="N1223" s="68">
        <v>72686</v>
      </c>
      <c r="O1223" s="68">
        <v>72686</v>
      </c>
      <c r="P1223" s="68">
        <v>72686</v>
      </c>
      <c r="Q1223" s="68">
        <v>72686</v>
      </c>
      <c r="R1223" t="s">
        <v>5748</v>
      </c>
      <c r="S1223" t="s">
        <v>3058</v>
      </c>
    </row>
    <row r="1224" spans="1:19" x14ac:dyDescent="0.35">
      <c r="A1224">
        <v>249353</v>
      </c>
      <c r="B1224" t="s">
        <v>2264</v>
      </c>
      <c r="C1224">
        <v>0</v>
      </c>
      <c r="D1224">
        <v>21</v>
      </c>
      <c r="E1224" s="68">
        <v>40584</v>
      </c>
      <c r="F1224">
        <v>1.5</v>
      </c>
      <c r="G1224">
        <v>3.1</v>
      </c>
      <c r="H1224">
        <v>0</v>
      </c>
      <c r="I1224">
        <v>1</v>
      </c>
      <c r="J1224" t="s">
        <v>2265</v>
      </c>
      <c r="K1224">
        <v>5531459</v>
      </c>
      <c r="N1224" s="68">
        <v>72686</v>
      </c>
      <c r="O1224" s="68">
        <v>72686</v>
      </c>
      <c r="P1224" s="68">
        <v>72686</v>
      </c>
      <c r="Q1224" s="68">
        <v>72686</v>
      </c>
      <c r="R1224" t="s">
        <v>5751</v>
      </c>
      <c r="S1224" t="s">
        <v>3058</v>
      </c>
    </row>
    <row r="1225" spans="1:19" x14ac:dyDescent="0.35">
      <c r="A1225">
        <v>259592</v>
      </c>
      <c r="B1225" t="s">
        <v>2029</v>
      </c>
      <c r="C1225">
        <v>0</v>
      </c>
      <c r="D1225">
        <v>21</v>
      </c>
      <c r="E1225" s="68">
        <v>40575</v>
      </c>
      <c r="F1225">
        <v>3.1</v>
      </c>
      <c r="G1225">
        <v>3.1</v>
      </c>
      <c r="H1225">
        <v>0</v>
      </c>
      <c r="I1225">
        <v>1</v>
      </c>
      <c r="J1225" t="s">
        <v>2030</v>
      </c>
      <c r="K1225">
        <v>678156</v>
      </c>
      <c r="N1225" s="68">
        <v>72686</v>
      </c>
      <c r="O1225" s="68">
        <v>72686</v>
      </c>
      <c r="P1225" s="68">
        <v>72686</v>
      </c>
      <c r="Q1225" s="68">
        <v>72686</v>
      </c>
      <c r="R1225" t="s">
        <v>5758</v>
      </c>
      <c r="S1225" t="s">
        <v>3058</v>
      </c>
    </row>
    <row r="1226" spans="1:19" x14ac:dyDescent="0.35">
      <c r="A1226">
        <v>264090</v>
      </c>
      <c r="B1226" t="s">
        <v>2000</v>
      </c>
      <c r="C1226">
        <v>0</v>
      </c>
      <c r="D1226">
        <v>22</v>
      </c>
      <c r="E1226" s="68">
        <v>40605</v>
      </c>
      <c r="F1226">
        <v>3.1</v>
      </c>
      <c r="G1226">
        <v>13</v>
      </c>
      <c r="H1226">
        <v>0</v>
      </c>
      <c r="I1226">
        <v>1</v>
      </c>
      <c r="J1226" t="s">
        <v>1107</v>
      </c>
      <c r="K1226">
        <v>3676260</v>
      </c>
      <c r="N1226" s="68">
        <v>72686</v>
      </c>
      <c r="O1226" s="68">
        <v>72686</v>
      </c>
      <c r="P1226" s="68">
        <v>72686</v>
      </c>
      <c r="Q1226" s="68">
        <v>72686</v>
      </c>
      <c r="R1226" t="s">
        <v>5765</v>
      </c>
      <c r="S1226" t="s">
        <v>5766</v>
      </c>
    </row>
    <row r="1227" spans="1:19" x14ac:dyDescent="0.35">
      <c r="A1227">
        <v>269158</v>
      </c>
      <c r="B1227" t="s">
        <v>1856</v>
      </c>
      <c r="C1227">
        <v>0</v>
      </c>
      <c r="D1227">
        <v>24</v>
      </c>
      <c r="E1227" s="68">
        <v>40550</v>
      </c>
      <c r="F1227">
        <v>3</v>
      </c>
      <c r="G1227">
        <v>3.3</v>
      </c>
      <c r="H1227">
        <v>0</v>
      </c>
      <c r="I1227">
        <v>1</v>
      </c>
      <c r="J1227" t="s">
        <v>1857</v>
      </c>
      <c r="K1227">
        <v>5592621</v>
      </c>
      <c r="N1227" s="68">
        <v>72686</v>
      </c>
      <c r="O1227" s="68">
        <v>72686</v>
      </c>
      <c r="P1227" s="68">
        <v>72686</v>
      </c>
      <c r="Q1227" s="68">
        <v>72686</v>
      </c>
      <c r="R1227" t="s">
        <v>5770</v>
      </c>
      <c r="S1227" t="s">
        <v>3058</v>
      </c>
    </row>
    <row r="1228" spans="1:19" x14ac:dyDescent="0.35">
      <c r="A1228">
        <v>273536</v>
      </c>
      <c r="B1228" t="s">
        <v>2059</v>
      </c>
      <c r="C1228">
        <v>0</v>
      </c>
      <c r="D1228">
        <v>21</v>
      </c>
      <c r="E1228" s="68">
        <v>40756</v>
      </c>
      <c r="F1228">
        <v>3</v>
      </c>
      <c r="G1228">
        <v>31</v>
      </c>
      <c r="H1228">
        <v>0</v>
      </c>
      <c r="I1228">
        <v>1</v>
      </c>
      <c r="J1228" t="s">
        <v>2060</v>
      </c>
      <c r="K1228">
        <v>5602930</v>
      </c>
      <c r="N1228" s="68">
        <v>72686</v>
      </c>
      <c r="O1228" s="68">
        <v>72686</v>
      </c>
      <c r="P1228" s="68">
        <v>72686</v>
      </c>
      <c r="Q1228" s="68">
        <v>72686</v>
      </c>
      <c r="R1228" t="s">
        <v>5776</v>
      </c>
      <c r="S1228" t="s">
        <v>3058</v>
      </c>
    </row>
    <row r="1229" spans="1:19" x14ac:dyDescent="0.35">
      <c r="A1229">
        <v>273644</v>
      </c>
      <c r="B1229" t="s">
        <v>2266</v>
      </c>
      <c r="C1229">
        <v>0</v>
      </c>
      <c r="D1229">
        <v>21</v>
      </c>
      <c r="E1229" s="68">
        <v>40574</v>
      </c>
      <c r="F1229">
        <v>3</v>
      </c>
      <c r="G1229">
        <v>3.1</v>
      </c>
      <c r="H1229">
        <v>0</v>
      </c>
      <c r="I1229">
        <v>1</v>
      </c>
      <c r="J1229" t="s">
        <v>2267</v>
      </c>
      <c r="K1229">
        <v>5562902</v>
      </c>
      <c r="N1229" s="68">
        <v>72686</v>
      </c>
      <c r="O1229" s="68">
        <v>72686</v>
      </c>
      <c r="P1229" s="68">
        <v>72686</v>
      </c>
      <c r="Q1229" s="68">
        <v>72686</v>
      </c>
      <c r="R1229" t="s">
        <v>5777</v>
      </c>
      <c r="S1229" t="s">
        <v>3058</v>
      </c>
    </row>
    <row r="1230" spans="1:19" x14ac:dyDescent="0.35">
      <c r="A1230">
        <v>274088</v>
      </c>
      <c r="B1230" t="s">
        <v>1968</v>
      </c>
      <c r="C1230">
        <v>0</v>
      </c>
      <c r="D1230">
        <v>22</v>
      </c>
      <c r="E1230" s="68">
        <v>40570</v>
      </c>
      <c r="F1230">
        <v>3</v>
      </c>
      <c r="G1230">
        <v>3.2</v>
      </c>
      <c r="H1230">
        <v>0</v>
      </c>
      <c r="I1230">
        <v>1</v>
      </c>
      <c r="J1230" t="s">
        <v>1661</v>
      </c>
      <c r="K1230">
        <v>5578448</v>
      </c>
      <c r="N1230" s="68">
        <v>72686</v>
      </c>
      <c r="O1230" s="68">
        <v>72686</v>
      </c>
      <c r="P1230" s="68">
        <v>72686</v>
      </c>
      <c r="Q1230" s="68">
        <v>72686</v>
      </c>
      <c r="R1230" t="s">
        <v>5781</v>
      </c>
      <c r="S1230" t="s">
        <v>3058</v>
      </c>
    </row>
    <row r="1231" spans="1:19" x14ac:dyDescent="0.35">
      <c r="A1231">
        <v>274100</v>
      </c>
      <c r="B1231" t="s">
        <v>2061</v>
      </c>
      <c r="C1231">
        <v>0</v>
      </c>
      <c r="D1231">
        <v>21</v>
      </c>
      <c r="E1231" s="68">
        <v>40569</v>
      </c>
      <c r="F1231">
        <v>3</v>
      </c>
      <c r="G1231">
        <v>3.2</v>
      </c>
      <c r="H1231">
        <v>0</v>
      </c>
      <c r="I1231">
        <v>1</v>
      </c>
      <c r="J1231" t="s">
        <v>2062</v>
      </c>
      <c r="K1231">
        <v>5562912</v>
      </c>
      <c r="N1231" s="68">
        <v>72686</v>
      </c>
      <c r="O1231" s="68">
        <v>72686</v>
      </c>
      <c r="P1231" s="68">
        <v>72686</v>
      </c>
      <c r="Q1231" s="68">
        <v>72686</v>
      </c>
      <c r="R1231" t="s">
        <v>5782</v>
      </c>
      <c r="S1231" t="s">
        <v>3058</v>
      </c>
    </row>
    <row r="1232" spans="1:19" x14ac:dyDescent="0.35">
      <c r="A1232">
        <v>275531</v>
      </c>
      <c r="B1232" t="s">
        <v>2054</v>
      </c>
      <c r="C1232">
        <v>0</v>
      </c>
      <c r="D1232">
        <v>21</v>
      </c>
      <c r="E1232" s="68">
        <v>40593</v>
      </c>
      <c r="F1232">
        <v>2</v>
      </c>
      <c r="G1232">
        <v>3.2</v>
      </c>
      <c r="H1232">
        <v>0</v>
      </c>
      <c r="I1232">
        <v>1</v>
      </c>
      <c r="J1232" t="s">
        <v>2055</v>
      </c>
      <c r="K1232">
        <v>5612176</v>
      </c>
      <c r="N1232" s="68">
        <v>72686</v>
      </c>
      <c r="O1232" s="68">
        <v>72686</v>
      </c>
      <c r="P1232" s="68">
        <v>72686</v>
      </c>
      <c r="Q1232" s="68">
        <v>72686</v>
      </c>
      <c r="R1232" t="s">
        <v>5783</v>
      </c>
      <c r="S1232" t="s">
        <v>3058</v>
      </c>
    </row>
    <row r="1233" spans="1:19" x14ac:dyDescent="0.35">
      <c r="A1233">
        <v>277026</v>
      </c>
      <c r="B1233" t="s">
        <v>1987</v>
      </c>
      <c r="C1233">
        <v>0</v>
      </c>
      <c r="D1233">
        <v>22</v>
      </c>
      <c r="E1233" s="68">
        <v>40583</v>
      </c>
      <c r="F1233">
        <v>3</v>
      </c>
      <c r="G1233">
        <v>3.3</v>
      </c>
      <c r="H1233">
        <v>0</v>
      </c>
      <c r="I1233">
        <v>1</v>
      </c>
      <c r="J1233" t="s">
        <v>1988</v>
      </c>
      <c r="K1233">
        <v>5618320</v>
      </c>
      <c r="N1233" s="68">
        <v>72686</v>
      </c>
      <c r="O1233" s="68">
        <v>72686</v>
      </c>
      <c r="P1233" s="68">
        <v>72686</v>
      </c>
      <c r="Q1233" s="68">
        <v>72686</v>
      </c>
      <c r="R1233" t="s">
        <v>5786</v>
      </c>
      <c r="S1233" t="s">
        <v>3058</v>
      </c>
    </row>
    <row r="1234" spans="1:19" x14ac:dyDescent="0.35">
      <c r="A1234">
        <v>278843</v>
      </c>
      <c r="B1234" t="s">
        <v>2268</v>
      </c>
      <c r="C1234">
        <v>0</v>
      </c>
      <c r="D1234">
        <v>21</v>
      </c>
      <c r="E1234" s="68">
        <v>40686</v>
      </c>
      <c r="F1234">
        <v>2</v>
      </c>
      <c r="G1234">
        <v>3.2</v>
      </c>
      <c r="H1234">
        <v>0</v>
      </c>
      <c r="I1234">
        <v>1</v>
      </c>
      <c r="J1234" t="s">
        <v>2269</v>
      </c>
      <c r="K1234">
        <v>3924537</v>
      </c>
      <c r="N1234" s="68">
        <v>72686</v>
      </c>
      <c r="O1234" s="68">
        <v>72686</v>
      </c>
      <c r="P1234" s="68">
        <v>72686</v>
      </c>
      <c r="Q1234" s="68">
        <v>72686</v>
      </c>
      <c r="R1234" t="s">
        <v>5787</v>
      </c>
      <c r="S1234" t="s">
        <v>3058</v>
      </c>
    </row>
    <row r="1235" spans="1:19" x14ac:dyDescent="0.35">
      <c r="A1235">
        <v>279603</v>
      </c>
      <c r="B1235" t="s">
        <v>2036</v>
      </c>
      <c r="C1235">
        <v>0</v>
      </c>
      <c r="D1235">
        <v>21</v>
      </c>
      <c r="E1235" s="68">
        <v>40578</v>
      </c>
      <c r="F1235">
        <v>3</v>
      </c>
      <c r="G1235">
        <v>3.2</v>
      </c>
      <c r="H1235">
        <v>0</v>
      </c>
      <c r="I1235">
        <v>1</v>
      </c>
      <c r="J1235" t="s">
        <v>2037</v>
      </c>
      <c r="K1235">
        <v>5598064</v>
      </c>
      <c r="N1235" s="68">
        <v>72686</v>
      </c>
      <c r="O1235" s="68">
        <v>72686</v>
      </c>
      <c r="P1235" s="68">
        <v>72686</v>
      </c>
      <c r="Q1235" s="68">
        <v>72686</v>
      </c>
      <c r="R1235" t="s">
        <v>5788</v>
      </c>
      <c r="S1235" t="s">
        <v>3058</v>
      </c>
    </row>
    <row r="1236" spans="1:19" x14ac:dyDescent="0.35">
      <c r="A1236">
        <v>284035</v>
      </c>
      <c r="B1236" t="s">
        <v>1866</v>
      </c>
      <c r="C1236">
        <v>0</v>
      </c>
      <c r="D1236">
        <v>24</v>
      </c>
      <c r="E1236" s="68">
        <v>40600</v>
      </c>
      <c r="F1236">
        <v>3</v>
      </c>
      <c r="G1236">
        <v>3.2</v>
      </c>
      <c r="H1236">
        <v>0</v>
      </c>
      <c r="I1236">
        <v>1</v>
      </c>
      <c r="J1236" t="s">
        <v>1867</v>
      </c>
      <c r="K1236">
        <v>5637795</v>
      </c>
      <c r="N1236" s="68">
        <v>72686</v>
      </c>
      <c r="O1236" s="68">
        <v>72686</v>
      </c>
      <c r="P1236" s="68">
        <v>72686</v>
      </c>
      <c r="Q1236" s="68">
        <v>72686</v>
      </c>
      <c r="R1236" t="s">
        <v>5797</v>
      </c>
      <c r="S1236" t="s">
        <v>3058</v>
      </c>
    </row>
    <row r="1237" spans="1:19" x14ac:dyDescent="0.35">
      <c r="A1237">
        <v>286028</v>
      </c>
      <c r="B1237" t="s">
        <v>1893</v>
      </c>
      <c r="C1237">
        <v>0</v>
      </c>
      <c r="D1237">
        <v>23</v>
      </c>
      <c r="E1237" s="68">
        <v>42060</v>
      </c>
      <c r="F1237">
        <v>5</v>
      </c>
      <c r="G1237">
        <v>39</v>
      </c>
      <c r="H1237">
        <v>0</v>
      </c>
      <c r="I1237">
        <v>1</v>
      </c>
      <c r="J1237" t="s">
        <v>249</v>
      </c>
      <c r="K1237">
        <v>1300653</v>
      </c>
      <c r="N1237" s="68">
        <v>72686</v>
      </c>
      <c r="O1237" s="68">
        <v>72686</v>
      </c>
      <c r="P1237" s="68">
        <v>72686</v>
      </c>
      <c r="Q1237" s="68">
        <v>72686</v>
      </c>
      <c r="R1237" t="s">
        <v>5799</v>
      </c>
      <c r="S1237" t="s">
        <v>3058</v>
      </c>
    </row>
    <row r="1238" spans="1:19" x14ac:dyDescent="0.35">
      <c r="A1238">
        <v>289006</v>
      </c>
      <c r="B1238" t="s">
        <v>2271</v>
      </c>
      <c r="C1238">
        <v>0</v>
      </c>
      <c r="D1238">
        <v>21</v>
      </c>
      <c r="E1238" s="68">
        <v>40633</v>
      </c>
      <c r="F1238">
        <v>2</v>
      </c>
      <c r="G1238">
        <v>19</v>
      </c>
      <c r="H1238">
        <v>0</v>
      </c>
      <c r="I1238">
        <v>1</v>
      </c>
      <c r="J1238" t="s">
        <v>1775</v>
      </c>
      <c r="K1238">
        <v>5198037</v>
      </c>
      <c r="N1238" s="68">
        <v>72686</v>
      </c>
      <c r="O1238" s="68">
        <v>72686</v>
      </c>
      <c r="P1238" s="68">
        <v>72686</v>
      </c>
      <c r="Q1238" s="68">
        <v>72686</v>
      </c>
      <c r="R1238" t="s">
        <v>5807</v>
      </c>
      <c r="S1238" t="s">
        <v>3058</v>
      </c>
    </row>
    <row r="1239" spans="1:19" x14ac:dyDescent="0.35">
      <c r="A1239">
        <v>291467</v>
      </c>
      <c r="B1239" t="s">
        <v>2094</v>
      </c>
      <c r="C1239">
        <v>0</v>
      </c>
      <c r="D1239">
        <v>0</v>
      </c>
      <c r="E1239" s="68">
        <v>40682</v>
      </c>
      <c r="F1239">
        <v>3</v>
      </c>
      <c r="G1239">
        <v>3.3</v>
      </c>
      <c r="H1239">
        <v>0</v>
      </c>
      <c r="I1239">
        <v>1</v>
      </c>
      <c r="J1239" t="s">
        <v>2095</v>
      </c>
      <c r="K1239">
        <v>5654688</v>
      </c>
      <c r="N1239" s="68">
        <v>72686</v>
      </c>
      <c r="O1239" s="68">
        <v>72686</v>
      </c>
      <c r="P1239" s="68">
        <v>72686</v>
      </c>
      <c r="Q1239" s="68">
        <v>72686</v>
      </c>
      <c r="R1239" t="s">
        <v>5808</v>
      </c>
      <c r="S1239" t="s">
        <v>3058</v>
      </c>
    </row>
    <row r="1240" spans="1:19" x14ac:dyDescent="0.35">
      <c r="A1240">
        <v>295288</v>
      </c>
      <c r="B1240" t="s">
        <v>1862</v>
      </c>
      <c r="C1240">
        <v>0</v>
      </c>
      <c r="D1240">
        <v>24</v>
      </c>
      <c r="E1240" s="68">
        <v>40623</v>
      </c>
      <c r="F1240">
        <v>3.1</v>
      </c>
      <c r="G1240">
        <v>3.1</v>
      </c>
      <c r="H1240">
        <v>0</v>
      </c>
      <c r="I1240">
        <v>1</v>
      </c>
      <c r="J1240" t="s">
        <v>1863</v>
      </c>
      <c r="K1240">
        <v>5665199</v>
      </c>
      <c r="N1240" s="68">
        <v>72686</v>
      </c>
      <c r="O1240" s="68">
        <v>72686</v>
      </c>
      <c r="P1240" s="68">
        <v>72686</v>
      </c>
      <c r="Q1240" s="68">
        <v>72686</v>
      </c>
      <c r="R1240" t="s">
        <v>5809</v>
      </c>
      <c r="S1240" t="s">
        <v>3058</v>
      </c>
    </row>
    <row r="1241" spans="1:19" x14ac:dyDescent="0.35">
      <c r="A1241">
        <v>295716</v>
      </c>
      <c r="B1241" t="s">
        <v>1851</v>
      </c>
      <c r="C1241">
        <v>0</v>
      </c>
      <c r="D1241">
        <v>24</v>
      </c>
      <c r="E1241" s="68">
        <v>40631</v>
      </c>
      <c r="F1241">
        <v>0.5</v>
      </c>
      <c r="G1241">
        <v>3</v>
      </c>
      <c r="H1241">
        <v>0</v>
      </c>
      <c r="I1241">
        <v>1</v>
      </c>
      <c r="J1241" t="s">
        <v>1852</v>
      </c>
      <c r="K1241">
        <v>5666389</v>
      </c>
      <c r="N1241" s="68">
        <v>72686</v>
      </c>
      <c r="O1241" s="68">
        <v>72686</v>
      </c>
      <c r="P1241" s="68">
        <v>72686</v>
      </c>
      <c r="Q1241" s="68">
        <v>72686</v>
      </c>
      <c r="R1241" t="s">
        <v>5811</v>
      </c>
      <c r="S1241" t="s">
        <v>3058</v>
      </c>
    </row>
    <row r="1242" spans="1:19" x14ac:dyDescent="0.35">
      <c r="A1242">
        <v>305330</v>
      </c>
      <c r="B1242" t="s">
        <v>780</v>
      </c>
      <c r="C1242">
        <v>0</v>
      </c>
      <c r="D1242">
        <v>64</v>
      </c>
      <c r="E1242" s="68">
        <v>41239</v>
      </c>
      <c r="F1242">
        <v>16</v>
      </c>
      <c r="G1242">
        <v>18</v>
      </c>
      <c r="H1242">
        <v>0</v>
      </c>
      <c r="I1242">
        <v>1</v>
      </c>
      <c r="J1242" t="s">
        <v>22</v>
      </c>
      <c r="K1242">
        <v>3346687</v>
      </c>
      <c r="N1242" s="68">
        <v>72686</v>
      </c>
      <c r="O1242" s="68">
        <v>72686</v>
      </c>
      <c r="P1242" s="68">
        <v>72686</v>
      </c>
      <c r="Q1242" s="68">
        <v>72686</v>
      </c>
      <c r="R1242" t="s">
        <v>5820</v>
      </c>
      <c r="S1242" t="s">
        <v>3058</v>
      </c>
    </row>
    <row r="1243" spans="1:19" x14ac:dyDescent="0.35">
      <c r="A1243">
        <v>307047</v>
      </c>
      <c r="B1243" t="s">
        <v>2049</v>
      </c>
      <c r="C1243">
        <v>0</v>
      </c>
      <c r="D1243">
        <v>21</v>
      </c>
      <c r="E1243" s="68">
        <v>40680</v>
      </c>
      <c r="F1243">
        <v>2</v>
      </c>
      <c r="G1243">
        <v>3.3</v>
      </c>
      <c r="H1243">
        <v>0</v>
      </c>
      <c r="I1243">
        <v>1</v>
      </c>
      <c r="J1243" t="s">
        <v>2050</v>
      </c>
      <c r="K1243">
        <v>5641244</v>
      </c>
      <c r="N1243" s="68">
        <v>72686</v>
      </c>
      <c r="O1243" s="68">
        <v>72686</v>
      </c>
      <c r="P1243" s="68">
        <v>72686</v>
      </c>
      <c r="Q1243" s="68">
        <v>72686</v>
      </c>
      <c r="R1243" t="s">
        <v>5824</v>
      </c>
      <c r="S1243" t="s">
        <v>3058</v>
      </c>
    </row>
    <row r="1244" spans="1:19" x14ac:dyDescent="0.35">
      <c r="A1244">
        <v>307404</v>
      </c>
      <c r="B1244" t="s">
        <v>1957</v>
      </c>
      <c r="C1244">
        <v>0</v>
      </c>
      <c r="D1244">
        <v>22</v>
      </c>
      <c r="E1244" s="68">
        <v>40955</v>
      </c>
      <c r="F1244">
        <v>3</v>
      </c>
      <c r="G1244">
        <v>31</v>
      </c>
      <c r="H1244">
        <v>0</v>
      </c>
      <c r="I1244">
        <v>1</v>
      </c>
      <c r="J1244" t="s">
        <v>1958</v>
      </c>
      <c r="K1244">
        <v>5708909</v>
      </c>
      <c r="N1244" s="68">
        <v>72686</v>
      </c>
      <c r="O1244" s="68">
        <v>72686</v>
      </c>
      <c r="P1244" s="68">
        <v>72686</v>
      </c>
      <c r="Q1244" s="68">
        <v>72686</v>
      </c>
      <c r="R1244" t="s">
        <v>5825</v>
      </c>
      <c r="S1244" t="s">
        <v>5826</v>
      </c>
    </row>
    <row r="1245" spans="1:19" x14ac:dyDescent="0.35">
      <c r="A1245">
        <v>310784</v>
      </c>
      <c r="B1245" t="s">
        <v>1845</v>
      </c>
      <c r="C1245">
        <v>0</v>
      </c>
      <c r="D1245">
        <v>24</v>
      </c>
      <c r="E1245" s="68">
        <v>40702</v>
      </c>
      <c r="F1245">
        <v>3</v>
      </c>
      <c r="G1245">
        <v>3.2</v>
      </c>
      <c r="H1245">
        <v>0</v>
      </c>
      <c r="I1245">
        <v>1</v>
      </c>
      <c r="J1245" t="s">
        <v>1846</v>
      </c>
      <c r="K1245">
        <v>5635564</v>
      </c>
      <c r="N1245" s="68">
        <v>72686</v>
      </c>
      <c r="O1245" s="68">
        <v>72686</v>
      </c>
      <c r="P1245" s="68">
        <v>72686</v>
      </c>
      <c r="Q1245" s="68">
        <v>72686</v>
      </c>
      <c r="R1245" t="s">
        <v>5830</v>
      </c>
      <c r="S1245" t="s">
        <v>3058</v>
      </c>
    </row>
    <row r="1246" spans="1:19" x14ac:dyDescent="0.35">
      <c r="A1246">
        <v>313171</v>
      </c>
      <c r="B1246" t="s">
        <v>2069</v>
      </c>
      <c r="C1246">
        <v>0</v>
      </c>
      <c r="D1246">
        <v>21</v>
      </c>
      <c r="E1246" s="68">
        <v>40704</v>
      </c>
      <c r="F1246">
        <v>1.5</v>
      </c>
      <c r="G1246">
        <v>3.3</v>
      </c>
      <c r="H1246">
        <v>0</v>
      </c>
      <c r="I1246">
        <v>1</v>
      </c>
      <c r="J1246" t="s">
        <v>2070</v>
      </c>
      <c r="K1246">
        <v>5740625</v>
      </c>
      <c r="N1246" s="68">
        <v>72686</v>
      </c>
      <c r="O1246" s="68">
        <v>72686</v>
      </c>
      <c r="P1246" s="68">
        <v>72686</v>
      </c>
      <c r="Q1246" s="68">
        <v>72686</v>
      </c>
      <c r="R1246" t="s">
        <v>5839</v>
      </c>
      <c r="S1246" t="s">
        <v>3058</v>
      </c>
    </row>
    <row r="1247" spans="1:19" x14ac:dyDescent="0.35">
      <c r="A1247">
        <v>316899</v>
      </c>
      <c r="B1247" t="s">
        <v>1909</v>
      </c>
      <c r="C1247">
        <v>0</v>
      </c>
      <c r="D1247">
        <v>23</v>
      </c>
      <c r="E1247" s="68">
        <v>40708</v>
      </c>
      <c r="F1247">
        <v>1</v>
      </c>
      <c r="G1247">
        <v>2</v>
      </c>
      <c r="H1247">
        <v>0</v>
      </c>
      <c r="I1247">
        <v>1</v>
      </c>
      <c r="J1247" t="s">
        <v>1910</v>
      </c>
      <c r="K1247">
        <v>5154427</v>
      </c>
      <c r="N1247" s="68">
        <v>72686</v>
      </c>
      <c r="O1247" s="68">
        <v>72686</v>
      </c>
      <c r="P1247" s="68">
        <v>72686</v>
      </c>
      <c r="Q1247" s="68">
        <v>72686</v>
      </c>
      <c r="R1247" t="s">
        <v>5843</v>
      </c>
      <c r="S1247" t="s">
        <v>3058</v>
      </c>
    </row>
    <row r="1248" spans="1:19" x14ac:dyDescent="0.35">
      <c r="A1248">
        <v>319520</v>
      </c>
      <c r="B1248" t="s">
        <v>1677</v>
      </c>
      <c r="C1248">
        <v>0</v>
      </c>
      <c r="D1248">
        <v>22</v>
      </c>
      <c r="E1248" s="68">
        <v>42507</v>
      </c>
      <c r="F1248">
        <v>3.1</v>
      </c>
      <c r="G1248">
        <v>45</v>
      </c>
      <c r="H1248">
        <v>0</v>
      </c>
      <c r="I1248">
        <v>1</v>
      </c>
      <c r="J1248" t="s">
        <v>1678</v>
      </c>
      <c r="K1248">
        <v>5772281</v>
      </c>
      <c r="N1248" s="68">
        <v>72686</v>
      </c>
      <c r="O1248" s="68">
        <v>72686</v>
      </c>
      <c r="P1248" s="68">
        <v>72686</v>
      </c>
      <c r="Q1248" s="68">
        <v>72686</v>
      </c>
      <c r="R1248" t="s">
        <v>5856</v>
      </c>
      <c r="S1248" t="s">
        <v>3058</v>
      </c>
    </row>
    <row r="1249" spans="1:19" x14ac:dyDescent="0.35">
      <c r="A1249">
        <v>325590</v>
      </c>
      <c r="B1249" t="s">
        <v>1985</v>
      </c>
      <c r="C1249">
        <v>0</v>
      </c>
      <c r="D1249">
        <v>22</v>
      </c>
      <c r="E1249" s="68">
        <v>40963</v>
      </c>
      <c r="F1249">
        <v>3</v>
      </c>
      <c r="G1249">
        <v>31</v>
      </c>
      <c r="H1249">
        <v>0</v>
      </c>
      <c r="I1249">
        <v>1</v>
      </c>
      <c r="J1249" t="s">
        <v>1986</v>
      </c>
      <c r="K1249">
        <v>5806268</v>
      </c>
      <c r="N1249" s="68">
        <v>72686</v>
      </c>
      <c r="O1249" s="68">
        <v>72686</v>
      </c>
      <c r="P1249" s="68">
        <v>72686</v>
      </c>
      <c r="Q1249" s="68">
        <v>72686</v>
      </c>
      <c r="R1249" t="s">
        <v>5872</v>
      </c>
      <c r="S1249" t="s">
        <v>5873</v>
      </c>
    </row>
    <row r="1250" spans="1:19" x14ac:dyDescent="0.35">
      <c r="A1250">
        <v>328523</v>
      </c>
      <c r="B1250" t="s">
        <v>2072</v>
      </c>
      <c r="C1250">
        <v>0</v>
      </c>
      <c r="D1250">
        <v>21</v>
      </c>
      <c r="E1250" s="68">
        <v>40759</v>
      </c>
      <c r="F1250">
        <v>3</v>
      </c>
      <c r="G1250">
        <v>5</v>
      </c>
      <c r="H1250">
        <v>0</v>
      </c>
      <c r="I1250">
        <v>1</v>
      </c>
      <c r="J1250" t="s">
        <v>1516</v>
      </c>
      <c r="K1250">
        <v>201386</v>
      </c>
      <c r="N1250" s="68">
        <v>72686</v>
      </c>
      <c r="O1250" s="68">
        <v>72686</v>
      </c>
      <c r="P1250" s="68">
        <v>72686</v>
      </c>
      <c r="Q1250" s="68">
        <v>72686</v>
      </c>
      <c r="R1250" t="s">
        <v>5887</v>
      </c>
      <c r="S1250" t="s">
        <v>5888</v>
      </c>
    </row>
    <row r="1251" spans="1:19" x14ac:dyDescent="0.35">
      <c r="A1251">
        <v>329788</v>
      </c>
      <c r="B1251" t="s">
        <v>2272</v>
      </c>
      <c r="C1251">
        <v>0</v>
      </c>
      <c r="D1251">
        <v>21</v>
      </c>
      <c r="E1251" s="68">
        <v>40872</v>
      </c>
      <c r="F1251">
        <v>3</v>
      </c>
      <c r="G1251">
        <v>8</v>
      </c>
      <c r="H1251">
        <v>0</v>
      </c>
      <c r="I1251">
        <v>1</v>
      </c>
      <c r="J1251" t="s">
        <v>2273</v>
      </c>
      <c r="K1251">
        <v>5826976</v>
      </c>
      <c r="N1251" s="68">
        <v>72686</v>
      </c>
      <c r="O1251" s="68">
        <v>72686</v>
      </c>
      <c r="P1251" s="68">
        <v>72686</v>
      </c>
      <c r="Q1251" s="68">
        <v>72686</v>
      </c>
      <c r="R1251" t="s">
        <v>5891</v>
      </c>
      <c r="S1251" t="s">
        <v>3058</v>
      </c>
    </row>
    <row r="1252" spans="1:19" x14ac:dyDescent="0.35">
      <c r="A1252">
        <v>337146</v>
      </c>
      <c r="B1252" t="s">
        <v>2275</v>
      </c>
      <c r="C1252">
        <v>0</v>
      </c>
      <c r="D1252">
        <v>21</v>
      </c>
      <c r="E1252" s="68">
        <v>40827</v>
      </c>
      <c r="F1252">
        <v>5</v>
      </c>
      <c r="G1252">
        <v>31</v>
      </c>
      <c r="H1252">
        <v>0</v>
      </c>
      <c r="I1252">
        <v>1</v>
      </c>
      <c r="J1252" t="s">
        <v>249</v>
      </c>
      <c r="K1252">
        <v>1300653</v>
      </c>
      <c r="N1252" s="68">
        <v>72686</v>
      </c>
      <c r="O1252" s="68">
        <v>72686</v>
      </c>
      <c r="P1252" s="68">
        <v>72686</v>
      </c>
      <c r="Q1252" s="68">
        <v>72686</v>
      </c>
      <c r="R1252" t="s">
        <v>5917</v>
      </c>
      <c r="S1252" t="s">
        <v>3058</v>
      </c>
    </row>
    <row r="1253" spans="1:19" x14ac:dyDescent="0.35">
      <c r="A1253">
        <v>337558</v>
      </c>
      <c r="B1253" t="s">
        <v>1864</v>
      </c>
      <c r="C1253">
        <v>0</v>
      </c>
      <c r="D1253">
        <v>24</v>
      </c>
      <c r="E1253" s="68">
        <v>40870</v>
      </c>
      <c r="F1253">
        <v>7</v>
      </c>
      <c r="G1253">
        <v>7</v>
      </c>
      <c r="H1253">
        <v>0</v>
      </c>
      <c r="I1253">
        <v>1</v>
      </c>
      <c r="J1253" t="s">
        <v>1865</v>
      </c>
      <c r="K1253">
        <v>222168</v>
      </c>
      <c r="N1253" s="68">
        <v>72686</v>
      </c>
      <c r="O1253" s="68">
        <v>72686</v>
      </c>
      <c r="P1253" s="68">
        <v>72686</v>
      </c>
      <c r="Q1253" s="68">
        <v>72686</v>
      </c>
      <c r="R1253" t="s">
        <v>5925</v>
      </c>
      <c r="S1253" t="s">
        <v>3058</v>
      </c>
    </row>
    <row r="1254" spans="1:19" x14ac:dyDescent="0.35">
      <c r="A1254">
        <v>344932</v>
      </c>
      <c r="B1254" t="s">
        <v>1657</v>
      </c>
      <c r="C1254">
        <v>0</v>
      </c>
      <c r="D1254">
        <v>22</v>
      </c>
      <c r="E1254" s="68">
        <v>40843</v>
      </c>
      <c r="F1254">
        <v>3</v>
      </c>
      <c r="G1254">
        <v>37</v>
      </c>
      <c r="H1254">
        <v>0</v>
      </c>
      <c r="I1254">
        <v>1</v>
      </c>
      <c r="J1254" t="s">
        <v>1637</v>
      </c>
      <c r="K1254">
        <v>37388</v>
      </c>
      <c r="N1254" s="68">
        <v>72686</v>
      </c>
      <c r="O1254" s="68">
        <v>72686</v>
      </c>
      <c r="P1254" s="68">
        <v>72686</v>
      </c>
      <c r="Q1254" s="68">
        <v>72686</v>
      </c>
      <c r="R1254" t="s">
        <v>5936</v>
      </c>
      <c r="S1254" t="s">
        <v>5935</v>
      </c>
    </row>
    <row r="1255" spans="1:19" x14ac:dyDescent="0.35">
      <c r="A1255">
        <v>344933</v>
      </c>
      <c r="B1255" t="s">
        <v>1919</v>
      </c>
      <c r="C1255">
        <v>0</v>
      </c>
      <c r="D1255">
        <v>23</v>
      </c>
      <c r="E1255" s="68">
        <v>40843</v>
      </c>
      <c r="F1255">
        <v>3</v>
      </c>
      <c r="G1255">
        <v>37</v>
      </c>
      <c r="H1255">
        <v>0</v>
      </c>
      <c r="I1255">
        <v>1</v>
      </c>
      <c r="J1255" t="s">
        <v>1637</v>
      </c>
      <c r="K1255">
        <v>37388</v>
      </c>
      <c r="N1255" s="68">
        <v>72686</v>
      </c>
      <c r="O1255" s="68">
        <v>72686</v>
      </c>
      <c r="P1255" s="68">
        <v>72686</v>
      </c>
      <c r="Q1255" s="68">
        <v>72686</v>
      </c>
      <c r="R1255" t="s">
        <v>5937</v>
      </c>
      <c r="S1255" t="s">
        <v>5935</v>
      </c>
    </row>
    <row r="1256" spans="1:19" x14ac:dyDescent="0.35">
      <c r="A1256">
        <v>348042</v>
      </c>
      <c r="B1256" t="s">
        <v>2001</v>
      </c>
      <c r="C1256">
        <v>0</v>
      </c>
      <c r="D1256">
        <v>22</v>
      </c>
      <c r="E1256" s="68">
        <v>40881</v>
      </c>
      <c r="F1256">
        <v>1.5</v>
      </c>
      <c r="G1256">
        <v>31</v>
      </c>
      <c r="H1256">
        <v>0</v>
      </c>
      <c r="I1256">
        <v>1</v>
      </c>
      <c r="J1256" t="s">
        <v>2002</v>
      </c>
      <c r="K1256">
        <v>5961134</v>
      </c>
      <c r="N1256" s="68">
        <v>72686</v>
      </c>
      <c r="O1256" s="68">
        <v>72686</v>
      </c>
      <c r="P1256" s="68">
        <v>72686</v>
      </c>
      <c r="Q1256" s="68">
        <v>72686</v>
      </c>
      <c r="R1256" t="s">
        <v>5940</v>
      </c>
      <c r="S1256" t="s">
        <v>5941</v>
      </c>
    </row>
    <row r="1257" spans="1:19" x14ac:dyDescent="0.35">
      <c r="A1257">
        <v>356736</v>
      </c>
      <c r="B1257" t="s">
        <v>1853</v>
      </c>
      <c r="C1257">
        <v>0</v>
      </c>
      <c r="D1257">
        <v>24</v>
      </c>
      <c r="E1257" s="68">
        <v>40947</v>
      </c>
      <c r="F1257">
        <v>3</v>
      </c>
      <c r="G1257">
        <v>3.1</v>
      </c>
      <c r="H1257">
        <v>0</v>
      </c>
      <c r="I1257">
        <v>1</v>
      </c>
      <c r="J1257" t="s">
        <v>1854</v>
      </c>
      <c r="K1257">
        <v>6033074</v>
      </c>
      <c r="N1257" s="68">
        <v>72686</v>
      </c>
      <c r="O1257" s="68">
        <v>72686</v>
      </c>
      <c r="P1257" s="68">
        <v>72686</v>
      </c>
      <c r="Q1257" s="68">
        <v>72686</v>
      </c>
      <c r="R1257" t="s">
        <v>5969</v>
      </c>
      <c r="S1257" t="s">
        <v>3058</v>
      </c>
    </row>
    <row r="1258" spans="1:19" x14ac:dyDescent="0.35">
      <c r="A1258">
        <v>365780</v>
      </c>
      <c r="B1258" t="s">
        <v>2010</v>
      </c>
      <c r="C1258">
        <v>0</v>
      </c>
      <c r="D1258">
        <v>22</v>
      </c>
      <c r="E1258" s="68">
        <v>41310</v>
      </c>
      <c r="F1258">
        <v>1.5</v>
      </c>
      <c r="G1258">
        <v>12</v>
      </c>
      <c r="H1258">
        <v>0</v>
      </c>
      <c r="I1258">
        <v>1</v>
      </c>
      <c r="J1258" t="s">
        <v>2011</v>
      </c>
      <c r="K1258">
        <v>6124405</v>
      </c>
      <c r="N1258" s="68">
        <v>72686</v>
      </c>
      <c r="O1258" s="68">
        <v>72686</v>
      </c>
      <c r="P1258" s="68">
        <v>72686</v>
      </c>
      <c r="Q1258" s="68">
        <v>72686</v>
      </c>
      <c r="R1258" t="s">
        <v>5996</v>
      </c>
      <c r="S1258" t="s">
        <v>3058</v>
      </c>
    </row>
    <row r="1259" spans="1:19" x14ac:dyDescent="0.35">
      <c r="A1259">
        <v>368673</v>
      </c>
      <c r="B1259" t="s">
        <v>2008</v>
      </c>
      <c r="C1259">
        <v>0</v>
      </c>
      <c r="D1259">
        <v>22</v>
      </c>
      <c r="E1259" s="68">
        <v>41478</v>
      </c>
      <c r="F1259">
        <v>2</v>
      </c>
      <c r="G1259">
        <v>17</v>
      </c>
      <c r="H1259">
        <v>0</v>
      </c>
      <c r="I1259">
        <v>1</v>
      </c>
      <c r="J1259" t="s">
        <v>2009</v>
      </c>
      <c r="K1259">
        <v>5566468</v>
      </c>
      <c r="N1259" s="68">
        <v>72686</v>
      </c>
      <c r="O1259" s="68">
        <v>72686</v>
      </c>
      <c r="P1259" s="68">
        <v>72686</v>
      </c>
      <c r="Q1259" s="68">
        <v>72686</v>
      </c>
      <c r="R1259" t="s">
        <v>6003</v>
      </c>
      <c r="S1259" t="s">
        <v>3058</v>
      </c>
    </row>
    <row r="1260" spans="1:19" x14ac:dyDescent="0.35">
      <c r="A1260">
        <v>369855</v>
      </c>
      <c r="B1260" t="s">
        <v>1979</v>
      </c>
      <c r="C1260">
        <v>0</v>
      </c>
      <c r="D1260">
        <v>22</v>
      </c>
      <c r="E1260" s="68">
        <v>41058</v>
      </c>
      <c r="F1260">
        <v>11</v>
      </c>
      <c r="G1260">
        <v>20</v>
      </c>
      <c r="H1260">
        <v>0</v>
      </c>
      <c r="I1260">
        <v>1</v>
      </c>
      <c r="J1260" t="s">
        <v>1980</v>
      </c>
      <c r="K1260">
        <v>6141517</v>
      </c>
      <c r="N1260" s="68">
        <v>72686</v>
      </c>
      <c r="O1260" s="68">
        <v>72686</v>
      </c>
      <c r="P1260" s="68">
        <v>72686</v>
      </c>
      <c r="Q1260" s="68">
        <v>72686</v>
      </c>
      <c r="R1260" t="s">
        <v>6008</v>
      </c>
      <c r="S1260" t="s">
        <v>3058</v>
      </c>
    </row>
    <row r="1261" spans="1:19" x14ac:dyDescent="0.35">
      <c r="A1261">
        <v>371036</v>
      </c>
      <c r="B1261" t="s">
        <v>1922</v>
      </c>
      <c r="C1261">
        <v>0</v>
      </c>
      <c r="D1261">
        <v>23</v>
      </c>
      <c r="E1261" s="68">
        <v>41060</v>
      </c>
      <c r="F1261">
        <v>3</v>
      </c>
      <c r="G1261">
        <v>24</v>
      </c>
      <c r="H1261">
        <v>0</v>
      </c>
      <c r="I1261">
        <v>1</v>
      </c>
      <c r="J1261" t="s">
        <v>1923</v>
      </c>
      <c r="K1261">
        <v>6172050</v>
      </c>
      <c r="N1261" s="68">
        <v>72686</v>
      </c>
      <c r="O1261" s="68">
        <v>72686</v>
      </c>
      <c r="P1261" s="68">
        <v>72686</v>
      </c>
      <c r="Q1261" s="68">
        <v>72686</v>
      </c>
      <c r="R1261" t="s">
        <v>6012</v>
      </c>
      <c r="S1261" t="s">
        <v>3058</v>
      </c>
    </row>
    <row r="1262" spans="1:19" x14ac:dyDescent="0.35">
      <c r="A1262">
        <v>372530</v>
      </c>
      <c r="B1262" t="s">
        <v>2020</v>
      </c>
      <c r="C1262">
        <v>0</v>
      </c>
      <c r="D1262">
        <v>21</v>
      </c>
      <c r="E1262" s="68">
        <v>41021</v>
      </c>
      <c r="F1262">
        <v>3</v>
      </c>
      <c r="G1262">
        <v>3</v>
      </c>
      <c r="H1262">
        <v>0</v>
      </c>
      <c r="I1262">
        <v>1</v>
      </c>
      <c r="J1262" t="s">
        <v>2021</v>
      </c>
      <c r="K1262">
        <v>86</v>
      </c>
      <c r="N1262" s="68">
        <v>72686</v>
      </c>
      <c r="O1262" s="68">
        <v>72686</v>
      </c>
      <c r="P1262" s="68">
        <v>72686</v>
      </c>
      <c r="Q1262" s="68">
        <v>72686</v>
      </c>
      <c r="R1262" t="s">
        <v>6015</v>
      </c>
      <c r="S1262" t="s">
        <v>3058</v>
      </c>
    </row>
    <row r="1263" spans="1:19" x14ac:dyDescent="0.35">
      <c r="A1263">
        <v>372981</v>
      </c>
      <c r="B1263" t="s">
        <v>1656</v>
      </c>
      <c r="C1263">
        <v>0</v>
      </c>
      <c r="D1263">
        <v>22</v>
      </c>
      <c r="E1263" s="68">
        <v>41052</v>
      </c>
      <c r="F1263">
        <v>5</v>
      </c>
      <c r="G1263">
        <v>18</v>
      </c>
      <c r="H1263">
        <v>0</v>
      </c>
      <c r="I1263">
        <v>1</v>
      </c>
      <c r="J1263" t="s">
        <v>428</v>
      </c>
      <c r="K1263">
        <v>4822806</v>
      </c>
      <c r="N1263" s="68">
        <v>72686</v>
      </c>
      <c r="O1263" s="68">
        <v>72686</v>
      </c>
      <c r="P1263" s="68">
        <v>72686</v>
      </c>
      <c r="Q1263" s="68">
        <v>72686</v>
      </c>
      <c r="R1263" t="s">
        <v>6031</v>
      </c>
      <c r="S1263" t="s">
        <v>3058</v>
      </c>
    </row>
    <row r="1264" spans="1:19" x14ac:dyDescent="0.35">
      <c r="A1264">
        <v>376073</v>
      </c>
      <c r="B1264" t="s">
        <v>2038</v>
      </c>
      <c r="C1264">
        <v>0</v>
      </c>
      <c r="D1264">
        <v>21</v>
      </c>
      <c r="E1264" s="68">
        <v>41290</v>
      </c>
      <c r="F1264">
        <v>3</v>
      </c>
      <c r="G1264">
        <v>52</v>
      </c>
      <c r="H1264">
        <v>0</v>
      </c>
      <c r="I1264">
        <v>1</v>
      </c>
      <c r="J1264" t="s">
        <v>2039</v>
      </c>
      <c r="K1264">
        <v>4805713</v>
      </c>
      <c r="N1264" s="68">
        <v>41273</v>
      </c>
      <c r="O1264" s="68">
        <v>72686</v>
      </c>
      <c r="P1264" s="68">
        <v>72686</v>
      </c>
      <c r="Q1264" s="68">
        <v>72686</v>
      </c>
      <c r="R1264" t="s">
        <v>6039</v>
      </c>
      <c r="S1264" t="s">
        <v>3058</v>
      </c>
    </row>
    <row r="1265" spans="1:19" x14ac:dyDescent="0.35">
      <c r="A1265">
        <v>377287</v>
      </c>
      <c r="B1265" t="s">
        <v>1994</v>
      </c>
      <c r="C1265">
        <v>0</v>
      </c>
      <c r="D1265">
        <v>22</v>
      </c>
      <c r="E1265" s="68">
        <v>41073</v>
      </c>
      <c r="F1265">
        <v>3.1</v>
      </c>
      <c r="G1265">
        <v>31</v>
      </c>
      <c r="H1265">
        <v>0</v>
      </c>
      <c r="I1265">
        <v>1</v>
      </c>
      <c r="J1265" t="s">
        <v>1441</v>
      </c>
      <c r="K1265">
        <v>6249171</v>
      </c>
      <c r="N1265" s="68">
        <v>72686</v>
      </c>
      <c r="O1265" s="68">
        <v>72686</v>
      </c>
      <c r="P1265" s="68">
        <v>72686</v>
      </c>
      <c r="Q1265" s="68">
        <v>72686</v>
      </c>
      <c r="R1265" t="s">
        <v>6046</v>
      </c>
      <c r="S1265" t="s">
        <v>6047</v>
      </c>
    </row>
    <row r="1266" spans="1:19" x14ac:dyDescent="0.35">
      <c r="A1266">
        <v>378490</v>
      </c>
      <c r="B1266" t="s">
        <v>1772</v>
      </c>
      <c r="C1266">
        <v>0</v>
      </c>
      <c r="D1266">
        <v>27</v>
      </c>
      <c r="E1266" s="68">
        <v>41103</v>
      </c>
      <c r="F1266">
        <v>0.3</v>
      </c>
      <c r="G1266">
        <v>18</v>
      </c>
      <c r="H1266">
        <v>0</v>
      </c>
      <c r="I1266">
        <v>1</v>
      </c>
      <c r="J1266" t="s">
        <v>1773</v>
      </c>
      <c r="K1266">
        <v>6269045</v>
      </c>
      <c r="N1266" s="68">
        <v>72686</v>
      </c>
      <c r="O1266" s="68">
        <v>72686</v>
      </c>
      <c r="P1266" s="68">
        <v>72686</v>
      </c>
      <c r="Q1266" s="68">
        <v>72686</v>
      </c>
      <c r="R1266" t="s">
        <v>6050</v>
      </c>
      <c r="S1266" t="s">
        <v>6051</v>
      </c>
    </row>
    <row r="1267" spans="1:19" x14ac:dyDescent="0.35">
      <c r="A1267">
        <v>388727</v>
      </c>
      <c r="B1267" t="s">
        <v>2089</v>
      </c>
      <c r="C1267">
        <v>0</v>
      </c>
      <c r="D1267">
        <v>21</v>
      </c>
      <c r="E1267" s="68">
        <v>41358</v>
      </c>
      <c r="F1267">
        <v>1.5</v>
      </c>
      <c r="G1267">
        <v>31</v>
      </c>
      <c r="H1267">
        <v>0</v>
      </c>
      <c r="I1267">
        <v>1</v>
      </c>
      <c r="J1267" t="s">
        <v>379</v>
      </c>
      <c r="K1267">
        <v>4895400</v>
      </c>
      <c r="N1267" s="68">
        <v>72686</v>
      </c>
      <c r="O1267" s="68">
        <v>72686</v>
      </c>
      <c r="P1267" s="68">
        <v>72686</v>
      </c>
      <c r="Q1267" s="68">
        <v>72686</v>
      </c>
      <c r="R1267" t="s">
        <v>6066</v>
      </c>
      <c r="S1267" t="s">
        <v>5704</v>
      </c>
    </row>
    <row r="1268" spans="1:19" x14ac:dyDescent="0.35">
      <c r="A1268">
        <v>389049</v>
      </c>
      <c r="B1268" t="s">
        <v>2276</v>
      </c>
      <c r="C1268">
        <v>0</v>
      </c>
      <c r="D1268">
        <v>25</v>
      </c>
      <c r="E1268" s="68">
        <v>41152</v>
      </c>
      <c r="F1268">
        <v>14</v>
      </c>
      <c r="G1268">
        <v>19</v>
      </c>
      <c r="H1268">
        <v>0</v>
      </c>
      <c r="I1268">
        <v>1</v>
      </c>
      <c r="J1268" t="s">
        <v>2277</v>
      </c>
      <c r="K1268">
        <v>5079283</v>
      </c>
      <c r="N1268" s="68">
        <v>72686</v>
      </c>
      <c r="O1268" s="68">
        <v>72686</v>
      </c>
      <c r="P1268" s="68">
        <v>72686</v>
      </c>
      <c r="Q1268" s="68">
        <v>72686</v>
      </c>
      <c r="R1268" t="s">
        <v>6068</v>
      </c>
      <c r="S1268" t="s">
        <v>3058</v>
      </c>
    </row>
    <row r="1269" spans="1:19" x14ac:dyDescent="0.35">
      <c r="A1269">
        <v>391533</v>
      </c>
      <c r="B1269" t="s">
        <v>751</v>
      </c>
      <c r="C1269">
        <v>0</v>
      </c>
      <c r="D1269">
        <v>163</v>
      </c>
      <c r="E1269" s="68">
        <v>41358</v>
      </c>
      <c r="F1269">
        <v>1.5</v>
      </c>
      <c r="G1269">
        <v>31</v>
      </c>
      <c r="H1269">
        <v>0</v>
      </c>
      <c r="I1269">
        <v>1</v>
      </c>
      <c r="J1269" t="s">
        <v>379</v>
      </c>
      <c r="K1269">
        <v>4895400</v>
      </c>
      <c r="N1269" s="68">
        <v>72686</v>
      </c>
      <c r="O1269" s="68">
        <v>72686</v>
      </c>
      <c r="P1269" s="68">
        <v>72686</v>
      </c>
      <c r="Q1269" s="68">
        <v>72686</v>
      </c>
      <c r="R1269" t="s">
        <v>6073</v>
      </c>
      <c r="S1269" t="s">
        <v>5704</v>
      </c>
    </row>
    <row r="1270" spans="1:19" x14ac:dyDescent="0.35">
      <c r="A1270">
        <v>393317</v>
      </c>
      <c r="B1270" t="s">
        <v>2073</v>
      </c>
      <c r="C1270">
        <v>0</v>
      </c>
      <c r="D1270">
        <v>21</v>
      </c>
      <c r="E1270" s="68">
        <v>41227</v>
      </c>
      <c r="F1270">
        <v>0.3</v>
      </c>
      <c r="G1270">
        <v>24</v>
      </c>
      <c r="H1270">
        <v>0</v>
      </c>
      <c r="I1270">
        <v>1</v>
      </c>
      <c r="J1270" t="s">
        <v>2074</v>
      </c>
      <c r="K1270">
        <v>6438031</v>
      </c>
      <c r="N1270" s="68">
        <v>72686</v>
      </c>
      <c r="O1270" s="68">
        <v>72686</v>
      </c>
      <c r="P1270" s="68">
        <v>72686</v>
      </c>
      <c r="Q1270" s="68">
        <v>72686</v>
      </c>
      <c r="R1270" t="s">
        <v>6077</v>
      </c>
      <c r="S1270" t="s">
        <v>3058</v>
      </c>
    </row>
    <row r="1271" spans="1:19" x14ac:dyDescent="0.35">
      <c r="A1271">
        <v>395942</v>
      </c>
      <c r="B1271" t="s">
        <v>1557</v>
      </c>
      <c r="C1271">
        <v>0</v>
      </c>
      <c r="D1271">
        <v>25</v>
      </c>
      <c r="E1271" s="68">
        <v>41179</v>
      </c>
      <c r="F1271">
        <v>15</v>
      </c>
      <c r="G1271">
        <v>31</v>
      </c>
      <c r="H1271">
        <v>0</v>
      </c>
      <c r="I1271">
        <v>1</v>
      </c>
      <c r="J1271" t="s">
        <v>1558</v>
      </c>
      <c r="K1271">
        <v>6467900</v>
      </c>
      <c r="N1271" s="68">
        <v>72686</v>
      </c>
      <c r="O1271" s="68">
        <v>72686</v>
      </c>
      <c r="P1271" s="68">
        <v>72686</v>
      </c>
      <c r="Q1271" s="68">
        <v>72686</v>
      </c>
      <c r="R1271" t="s">
        <v>6089</v>
      </c>
      <c r="S1271" t="s">
        <v>6090</v>
      </c>
    </row>
    <row r="1272" spans="1:19" x14ac:dyDescent="0.35">
      <c r="A1272">
        <v>404803</v>
      </c>
      <c r="B1272" t="s">
        <v>1720</v>
      </c>
      <c r="C1272">
        <v>0</v>
      </c>
      <c r="D1272">
        <v>41</v>
      </c>
      <c r="E1272" s="68">
        <v>41209</v>
      </c>
      <c r="F1272">
        <v>10</v>
      </c>
      <c r="G1272">
        <v>31</v>
      </c>
      <c r="H1272">
        <v>0</v>
      </c>
      <c r="I1272">
        <v>1</v>
      </c>
      <c r="J1272" t="s">
        <v>1721</v>
      </c>
      <c r="K1272">
        <v>5345669</v>
      </c>
      <c r="N1272" s="68">
        <v>72686</v>
      </c>
      <c r="O1272" s="68">
        <v>72686</v>
      </c>
      <c r="P1272" s="68">
        <v>72686</v>
      </c>
      <c r="Q1272" s="68">
        <v>72686</v>
      </c>
      <c r="R1272" t="s">
        <v>6106</v>
      </c>
      <c r="S1272" t="s">
        <v>6794</v>
      </c>
    </row>
    <row r="1273" spans="1:19" x14ac:dyDescent="0.35">
      <c r="A1273">
        <v>404899</v>
      </c>
      <c r="B1273" t="s">
        <v>1917</v>
      </c>
      <c r="C1273">
        <v>0</v>
      </c>
      <c r="D1273">
        <v>23</v>
      </c>
      <c r="E1273" s="68">
        <v>41211</v>
      </c>
      <c r="F1273">
        <v>5</v>
      </c>
      <c r="G1273">
        <v>24</v>
      </c>
      <c r="H1273">
        <v>0</v>
      </c>
      <c r="I1273">
        <v>1</v>
      </c>
      <c r="J1273" t="s">
        <v>1918</v>
      </c>
      <c r="K1273">
        <v>6613124</v>
      </c>
      <c r="N1273" s="68">
        <v>72686</v>
      </c>
      <c r="O1273" s="68">
        <v>72686</v>
      </c>
      <c r="P1273" s="68">
        <v>72686</v>
      </c>
      <c r="Q1273" s="68">
        <v>72686</v>
      </c>
      <c r="R1273" t="s">
        <v>6107</v>
      </c>
      <c r="S1273" t="s">
        <v>6108</v>
      </c>
    </row>
    <row r="1274" spans="1:19" x14ac:dyDescent="0.35">
      <c r="A1274">
        <v>407174</v>
      </c>
      <c r="B1274" t="s">
        <v>1645</v>
      </c>
      <c r="C1274">
        <v>0</v>
      </c>
      <c r="D1274">
        <v>23</v>
      </c>
      <c r="E1274" s="68">
        <v>41228</v>
      </c>
      <c r="F1274">
        <v>3</v>
      </c>
      <c r="G1274">
        <v>24</v>
      </c>
      <c r="H1274">
        <v>0</v>
      </c>
      <c r="I1274">
        <v>1</v>
      </c>
      <c r="J1274" t="s">
        <v>1646</v>
      </c>
      <c r="K1274">
        <v>6317887</v>
      </c>
      <c r="N1274" s="68">
        <v>72686</v>
      </c>
      <c r="O1274" s="68">
        <v>72686</v>
      </c>
      <c r="P1274" s="68">
        <v>72686</v>
      </c>
      <c r="Q1274" s="68">
        <v>72686</v>
      </c>
      <c r="R1274" t="s">
        <v>6123</v>
      </c>
      <c r="S1274" t="s">
        <v>6124</v>
      </c>
    </row>
    <row r="1275" spans="1:19" x14ac:dyDescent="0.35">
      <c r="A1275">
        <v>408944</v>
      </c>
      <c r="B1275" t="s">
        <v>2192</v>
      </c>
      <c r="C1275">
        <v>0</v>
      </c>
      <c r="D1275">
        <v>21</v>
      </c>
      <c r="E1275" s="68">
        <v>41253</v>
      </c>
      <c r="F1275">
        <v>10</v>
      </c>
      <c r="G1275">
        <v>31</v>
      </c>
      <c r="H1275">
        <v>0</v>
      </c>
      <c r="I1275">
        <v>1</v>
      </c>
      <c r="J1275" t="s">
        <v>2193</v>
      </c>
      <c r="K1275">
        <v>6699160</v>
      </c>
      <c r="N1275" s="68">
        <v>72686</v>
      </c>
      <c r="O1275" s="68">
        <v>72686</v>
      </c>
      <c r="P1275" s="68">
        <v>72686</v>
      </c>
      <c r="Q1275" s="68">
        <v>72686</v>
      </c>
      <c r="R1275" t="s">
        <v>6126</v>
      </c>
      <c r="S1275" t="s">
        <v>3058</v>
      </c>
    </row>
    <row r="1276" spans="1:19" x14ac:dyDescent="0.35">
      <c r="A1276">
        <v>410950</v>
      </c>
      <c r="B1276" t="s">
        <v>1806</v>
      </c>
      <c r="C1276">
        <v>0</v>
      </c>
      <c r="D1276">
        <v>25</v>
      </c>
      <c r="E1276" s="68">
        <v>41248</v>
      </c>
      <c r="F1276">
        <v>2</v>
      </c>
      <c r="G1276">
        <v>31</v>
      </c>
      <c r="H1276">
        <v>0</v>
      </c>
      <c r="I1276">
        <v>1</v>
      </c>
      <c r="J1276" t="s">
        <v>2246</v>
      </c>
      <c r="K1276">
        <v>6739994</v>
      </c>
      <c r="N1276" s="68">
        <v>72686</v>
      </c>
      <c r="O1276" s="68">
        <v>72686</v>
      </c>
      <c r="P1276" s="68">
        <v>72686</v>
      </c>
      <c r="Q1276" s="68">
        <v>72686</v>
      </c>
      <c r="R1276" t="s">
        <v>6129</v>
      </c>
      <c r="S1276" t="s">
        <v>3058</v>
      </c>
    </row>
    <row r="1277" spans="1:19" x14ac:dyDescent="0.35">
      <c r="A1277">
        <v>412888</v>
      </c>
      <c r="B1277" t="s">
        <v>1798</v>
      </c>
      <c r="C1277">
        <v>0</v>
      </c>
      <c r="D1277">
        <v>26</v>
      </c>
      <c r="E1277" s="68">
        <v>41273</v>
      </c>
      <c r="F1277">
        <v>1</v>
      </c>
      <c r="G1277">
        <v>31</v>
      </c>
      <c r="H1277">
        <v>0</v>
      </c>
      <c r="I1277">
        <v>1</v>
      </c>
      <c r="J1277" t="s">
        <v>1799</v>
      </c>
      <c r="K1277">
        <v>6779256</v>
      </c>
      <c r="N1277" s="68">
        <v>72686</v>
      </c>
      <c r="O1277" s="68">
        <v>72686</v>
      </c>
      <c r="P1277" s="68">
        <v>72686</v>
      </c>
      <c r="Q1277" s="68">
        <v>72686</v>
      </c>
      <c r="R1277" t="s">
        <v>6137</v>
      </c>
      <c r="S1277" t="s">
        <v>3058</v>
      </c>
    </row>
    <row r="1278" spans="1:19" x14ac:dyDescent="0.35">
      <c r="A1278">
        <v>417038</v>
      </c>
      <c r="B1278" t="s">
        <v>2177</v>
      </c>
      <c r="C1278">
        <v>0</v>
      </c>
      <c r="D1278">
        <v>22</v>
      </c>
      <c r="E1278" s="68">
        <v>41656</v>
      </c>
      <c r="F1278">
        <v>13</v>
      </c>
      <c r="G1278">
        <v>26</v>
      </c>
      <c r="H1278">
        <v>0</v>
      </c>
      <c r="I1278">
        <v>1</v>
      </c>
      <c r="J1278" t="s">
        <v>1476</v>
      </c>
      <c r="K1278">
        <v>5014184</v>
      </c>
      <c r="N1278" s="68">
        <v>72686</v>
      </c>
      <c r="O1278" s="68">
        <v>72686</v>
      </c>
      <c r="P1278" s="68">
        <v>72686</v>
      </c>
      <c r="Q1278" s="68">
        <v>72686</v>
      </c>
      <c r="R1278" t="s">
        <v>6147</v>
      </c>
      <c r="S1278" t="s">
        <v>6797</v>
      </c>
    </row>
    <row r="1279" spans="1:19" x14ac:dyDescent="0.35">
      <c r="A1279">
        <v>423724</v>
      </c>
      <c r="B1279" t="s">
        <v>1743</v>
      </c>
      <c r="C1279">
        <v>0</v>
      </c>
      <c r="D1279">
        <v>30</v>
      </c>
      <c r="E1279" s="68">
        <v>41332</v>
      </c>
      <c r="F1279">
        <v>1</v>
      </c>
      <c r="G1279">
        <v>9</v>
      </c>
      <c r="H1279">
        <v>0</v>
      </c>
      <c r="I1279">
        <v>1</v>
      </c>
      <c r="J1279" t="s">
        <v>1744</v>
      </c>
      <c r="K1279">
        <v>5777426</v>
      </c>
      <c r="N1279" s="68">
        <v>72686</v>
      </c>
      <c r="O1279" s="68">
        <v>72686</v>
      </c>
      <c r="P1279" s="68">
        <v>72686</v>
      </c>
      <c r="Q1279" s="68">
        <v>72686</v>
      </c>
      <c r="R1279" t="s">
        <v>6158</v>
      </c>
      <c r="S1279" t="s">
        <v>3058</v>
      </c>
    </row>
    <row r="1280" spans="1:19" x14ac:dyDescent="0.35">
      <c r="A1280">
        <v>427888</v>
      </c>
      <c r="B1280" t="s">
        <v>757</v>
      </c>
      <c r="C1280">
        <v>0</v>
      </c>
      <c r="D1280">
        <v>75</v>
      </c>
      <c r="E1280" s="68">
        <v>42299</v>
      </c>
      <c r="F1280">
        <v>5</v>
      </c>
      <c r="G1280">
        <v>45</v>
      </c>
      <c r="H1280">
        <v>0</v>
      </c>
      <c r="I1280">
        <v>1</v>
      </c>
      <c r="J1280" t="s">
        <v>269</v>
      </c>
      <c r="K1280">
        <v>3208269</v>
      </c>
      <c r="N1280" s="68">
        <v>72686</v>
      </c>
      <c r="O1280" s="68">
        <v>72686</v>
      </c>
      <c r="P1280" s="68">
        <v>72686</v>
      </c>
      <c r="Q1280" s="68">
        <v>72686</v>
      </c>
      <c r="R1280" t="s">
        <v>6169</v>
      </c>
      <c r="S1280" t="s">
        <v>3058</v>
      </c>
    </row>
    <row r="1281" spans="1:19" x14ac:dyDescent="0.35">
      <c r="A1281">
        <v>429374</v>
      </c>
      <c r="B1281" t="s">
        <v>2129</v>
      </c>
      <c r="C1281">
        <v>0</v>
      </c>
      <c r="D1281">
        <v>22</v>
      </c>
      <c r="E1281" s="68">
        <v>41366</v>
      </c>
      <c r="F1281">
        <v>10</v>
      </c>
      <c r="G1281">
        <v>31</v>
      </c>
      <c r="H1281">
        <v>0</v>
      </c>
      <c r="I1281">
        <v>1</v>
      </c>
      <c r="J1281" t="s">
        <v>2130</v>
      </c>
      <c r="K1281">
        <v>9777258</v>
      </c>
      <c r="N1281" s="68">
        <v>72686</v>
      </c>
      <c r="O1281" s="68">
        <v>72686</v>
      </c>
      <c r="P1281" s="68">
        <v>72686</v>
      </c>
      <c r="Q1281" s="68">
        <v>72686</v>
      </c>
      <c r="R1281" t="s">
        <v>6171</v>
      </c>
      <c r="S1281" t="s">
        <v>3058</v>
      </c>
    </row>
    <row r="1282" spans="1:19" x14ac:dyDescent="0.35">
      <c r="A1282">
        <v>431538</v>
      </c>
      <c r="B1282" t="s">
        <v>1774</v>
      </c>
      <c r="C1282">
        <v>0</v>
      </c>
      <c r="D1282">
        <v>27</v>
      </c>
      <c r="E1282" s="68">
        <v>41704</v>
      </c>
      <c r="F1282">
        <v>3</v>
      </c>
      <c r="G1282">
        <v>31</v>
      </c>
      <c r="H1282">
        <v>0</v>
      </c>
      <c r="I1282">
        <v>1</v>
      </c>
      <c r="J1282" t="s">
        <v>1775</v>
      </c>
      <c r="K1282">
        <v>5198037</v>
      </c>
      <c r="N1282" s="68">
        <v>72686</v>
      </c>
      <c r="O1282" s="68">
        <v>72686</v>
      </c>
      <c r="P1282" s="68">
        <v>72686</v>
      </c>
      <c r="Q1282" s="68">
        <v>72686</v>
      </c>
      <c r="R1282" t="s">
        <v>6176</v>
      </c>
      <c r="S1282" t="s">
        <v>3058</v>
      </c>
    </row>
    <row r="1283" spans="1:19" x14ac:dyDescent="0.35">
      <c r="A1283">
        <v>448438</v>
      </c>
      <c r="B1283" t="s">
        <v>2078</v>
      </c>
      <c r="C1283">
        <v>0</v>
      </c>
      <c r="D1283">
        <v>21</v>
      </c>
      <c r="E1283" s="68">
        <v>41960</v>
      </c>
      <c r="F1283">
        <v>17</v>
      </c>
      <c r="G1283">
        <v>17</v>
      </c>
      <c r="H1283">
        <v>0</v>
      </c>
      <c r="I1283">
        <v>1</v>
      </c>
      <c r="J1283" t="s">
        <v>2079</v>
      </c>
      <c r="K1283">
        <v>10061602</v>
      </c>
      <c r="N1283" s="68">
        <v>72686</v>
      </c>
      <c r="O1283" s="68">
        <v>72686</v>
      </c>
      <c r="P1283" s="68">
        <v>72686</v>
      </c>
      <c r="Q1283" s="68">
        <v>72686</v>
      </c>
      <c r="R1283" t="s">
        <v>6198</v>
      </c>
      <c r="S1283" t="s">
        <v>3058</v>
      </c>
    </row>
    <row r="1284" spans="1:19" x14ac:dyDescent="0.35">
      <c r="A1284">
        <v>454700</v>
      </c>
      <c r="B1284" t="s">
        <v>1792</v>
      </c>
      <c r="C1284">
        <v>0</v>
      </c>
      <c r="D1284">
        <v>26</v>
      </c>
      <c r="E1284" s="68">
        <v>42800</v>
      </c>
      <c r="F1284">
        <v>3</v>
      </c>
      <c r="G1284">
        <v>45</v>
      </c>
      <c r="H1284">
        <v>0</v>
      </c>
      <c r="I1284">
        <v>1</v>
      </c>
      <c r="J1284" t="s">
        <v>338</v>
      </c>
      <c r="K1284">
        <v>2846</v>
      </c>
      <c r="N1284" s="68">
        <v>72686</v>
      </c>
      <c r="O1284" s="68">
        <v>72686</v>
      </c>
      <c r="P1284" s="68">
        <v>72686</v>
      </c>
      <c r="Q1284" s="68">
        <v>72686</v>
      </c>
      <c r="R1284" t="s">
        <v>6209</v>
      </c>
      <c r="S1284" t="s">
        <v>3058</v>
      </c>
    </row>
    <row r="1285" spans="1:19" x14ac:dyDescent="0.35">
      <c r="A1285">
        <v>458822</v>
      </c>
      <c r="B1285" t="s">
        <v>2172</v>
      </c>
      <c r="C1285">
        <v>0</v>
      </c>
      <c r="D1285">
        <v>22</v>
      </c>
      <c r="E1285" s="68">
        <v>41502</v>
      </c>
      <c r="F1285">
        <v>17</v>
      </c>
      <c r="G1285">
        <v>45</v>
      </c>
      <c r="H1285">
        <v>0</v>
      </c>
      <c r="I1285">
        <v>1</v>
      </c>
      <c r="J1285" t="s">
        <v>2246</v>
      </c>
      <c r="K1285">
        <v>6369343</v>
      </c>
      <c r="N1285" s="68">
        <v>72686</v>
      </c>
      <c r="O1285" s="68">
        <v>72686</v>
      </c>
      <c r="P1285" s="68">
        <v>72686</v>
      </c>
      <c r="Q1285" s="68">
        <v>72686</v>
      </c>
      <c r="R1285" t="s">
        <v>6212</v>
      </c>
      <c r="S1285" t="s">
        <v>3058</v>
      </c>
    </row>
    <row r="1286" spans="1:19" x14ac:dyDescent="0.35">
      <c r="A1286">
        <v>460209</v>
      </c>
      <c r="B1286" t="s">
        <v>2081</v>
      </c>
      <c r="C1286">
        <v>0</v>
      </c>
      <c r="D1286">
        <v>21</v>
      </c>
      <c r="E1286" s="68">
        <v>41530</v>
      </c>
      <c r="F1286">
        <v>12</v>
      </c>
      <c r="G1286">
        <v>31</v>
      </c>
      <c r="H1286">
        <v>0</v>
      </c>
      <c r="I1286">
        <v>1</v>
      </c>
      <c r="J1286" t="s">
        <v>2082</v>
      </c>
      <c r="K1286">
        <v>10164246</v>
      </c>
      <c r="N1286" s="68">
        <v>72686</v>
      </c>
      <c r="O1286" s="68">
        <v>72686</v>
      </c>
      <c r="P1286" s="68">
        <v>72686</v>
      </c>
      <c r="Q1286" s="68">
        <v>72686</v>
      </c>
      <c r="R1286" t="s">
        <v>6219</v>
      </c>
      <c r="S1286" t="s">
        <v>3058</v>
      </c>
    </row>
    <row r="1287" spans="1:19" x14ac:dyDescent="0.35">
      <c r="A1287">
        <v>464538</v>
      </c>
      <c r="B1287" t="s">
        <v>1776</v>
      </c>
      <c r="C1287">
        <v>0</v>
      </c>
      <c r="D1287">
        <v>27</v>
      </c>
      <c r="E1287" s="68">
        <v>41704</v>
      </c>
      <c r="F1287">
        <v>24</v>
      </c>
      <c r="G1287">
        <v>31</v>
      </c>
      <c r="H1287">
        <v>0</v>
      </c>
      <c r="I1287">
        <v>1</v>
      </c>
      <c r="J1287" t="s">
        <v>1777</v>
      </c>
      <c r="K1287">
        <v>10279690</v>
      </c>
      <c r="N1287" s="68">
        <v>72686</v>
      </c>
      <c r="O1287" s="68">
        <v>72686</v>
      </c>
      <c r="P1287" s="68">
        <v>72686</v>
      </c>
      <c r="Q1287" s="68">
        <v>72686</v>
      </c>
      <c r="R1287" t="s">
        <v>6228</v>
      </c>
      <c r="S1287" t="s">
        <v>6229</v>
      </c>
    </row>
    <row r="1288" spans="1:19" x14ac:dyDescent="0.35">
      <c r="A1288">
        <v>472298</v>
      </c>
      <c r="B1288" t="s">
        <v>2278</v>
      </c>
      <c r="C1288">
        <v>0</v>
      </c>
      <c r="D1288">
        <v>26</v>
      </c>
      <c r="E1288" s="68">
        <v>41619</v>
      </c>
      <c r="F1288">
        <v>15</v>
      </c>
      <c r="G1288">
        <v>28</v>
      </c>
      <c r="H1288">
        <v>0</v>
      </c>
      <c r="I1288">
        <v>1</v>
      </c>
      <c r="J1288" t="s">
        <v>2279</v>
      </c>
      <c r="K1288">
        <v>10362863</v>
      </c>
      <c r="N1288" s="68">
        <v>72686</v>
      </c>
      <c r="O1288" s="68">
        <v>72686</v>
      </c>
      <c r="P1288" s="68">
        <v>72686</v>
      </c>
      <c r="Q1288" s="68">
        <v>72686</v>
      </c>
      <c r="R1288" t="s">
        <v>6252</v>
      </c>
      <c r="S1288" t="s">
        <v>3058</v>
      </c>
    </row>
    <row r="1289" spans="1:19" x14ac:dyDescent="0.35">
      <c r="A1289">
        <v>479520</v>
      </c>
      <c r="B1289" t="s">
        <v>2280</v>
      </c>
      <c r="C1289">
        <v>0</v>
      </c>
      <c r="D1289">
        <v>23</v>
      </c>
      <c r="E1289" s="68">
        <v>41838</v>
      </c>
      <c r="F1289">
        <v>29</v>
      </c>
      <c r="G1289">
        <v>31</v>
      </c>
      <c r="H1289">
        <v>0</v>
      </c>
      <c r="I1289">
        <v>1</v>
      </c>
      <c r="J1289" t="s">
        <v>14</v>
      </c>
      <c r="K1289">
        <v>85036</v>
      </c>
      <c r="N1289" s="68">
        <v>72686</v>
      </c>
      <c r="O1289" s="68">
        <v>72686</v>
      </c>
      <c r="P1289" s="68">
        <v>72686</v>
      </c>
      <c r="Q1289" s="68">
        <v>72686</v>
      </c>
      <c r="R1289" t="s">
        <v>6264</v>
      </c>
      <c r="S1289" t="s">
        <v>3058</v>
      </c>
    </row>
    <row r="1290" spans="1:19" x14ac:dyDescent="0.35">
      <c r="A1290">
        <v>479875</v>
      </c>
      <c r="B1290" t="s">
        <v>2023</v>
      </c>
      <c r="C1290">
        <v>0</v>
      </c>
      <c r="D1290">
        <v>21</v>
      </c>
      <c r="E1290" s="68">
        <v>41686</v>
      </c>
      <c r="F1290">
        <v>21</v>
      </c>
      <c r="G1290">
        <v>31</v>
      </c>
      <c r="H1290">
        <v>0</v>
      </c>
      <c r="I1290">
        <v>1</v>
      </c>
      <c r="J1290" t="s">
        <v>2024</v>
      </c>
      <c r="K1290">
        <v>10440740</v>
      </c>
      <c r="N1290" s="68">
        <v>72686</v>
      </c>
      <c r="O1290" s="68">
        <v>72686</v>
      </c>
      <c r="P1290" s="68">
        <v>72686</v>
      </c>
      <c r="Q1290" s="68">
        <v>72686</v>
      </c>
      <c r="R1290" t="s">
        <v>6267</v>
      </c>
      <c r="S1290" t="s">
        <v>6268</v>
      </c>
    </row>
    <row r="1291" spans="1:19" x14ac:dyDescent="0.35">
      <c r="A1291">
        <v>483493</v>
      </c>
      <c r="B1291" t="s">
        <v>1736</v>
      </c>
      <c r="C1291">
        <v>0</v>
      </c>
      <c r="D1291">
        <v>34</v>
      </c>
      <c r="E1291" s="68">
        <v>42586</v>
      </c>
      <c r="F1291">
        <v>17</v>
      </c>
      <c r="G1291">
        <v>31</v>
      </c>
      <c r="H1291">
        <v>0</v>
      </c>
      <c r="I1291">
        <v>1</v>
      </c>
      <c r="J1291" t="s">
        <v>1737</v>
      </c>
      <c r="K1291">
        <v>5457039</v>
      </c>
      <c r="N1291" s="68">
        <v>72686</v>
      </c>
      <c r="O1291" s="68">
        <v>72686</v>
      </c>
      <c r="P1291" s="68">
        <v>72686</v>
      </c>
      <c r="Q1291" s="68">
        <v>72686</v>
      </c>
      <c r="R1291" t="s">
        <v>6272</v>
      </c>
      <c r="S1291" t="s">
        <v>6273</v>
      </c>
    </row>
    <row r="1292" spans="1:19" x14ac:dyDescent="0.35">
      <c r="A1292">
        <v>487132</v>
      </c>
      <c r="B1292" t="s">
        <v>2025</v>
      </c>
      <c r="C1292">
        <v>0</v>
      </c>
      <c r="D1292">
        <v>21</v>
      </c>
      <c r="E1292" s="68">
        <v>41694</v>
      </c>
      <c r="F1292">
        <v>17</v>
      </c>
      <c r="G1292">
        <v>31</v>
      </c>
      <c r="H1292">
        <v>0</v>
      </c>
      <c r="I1292">
        <v>1</v>
      </c>
      <c r="J1292" t="s">
        <v>76</v>
      </c>
      <c r="K1292">
        <v>182999</v>
      </c>
      <c r="N1292" s="68">
        <v>72686</v>
      </c>
      <c r="O1292" s="68">
        <v>72686</v>
      </c>
      <c r="P1292" s="68">
        <v>72686</v>
      </c>
      <c r="Q1292" s="68">
        <v>72686</v>
      </c>
      <c r="R1292" t="s">
        <v>6289</v>
      </c>
      <c r="S1292" t="s">
        <v>6290</v>
      </c>
    </row>
    <row r="1293" spans="1:19" x14ac:dyDescent="0.35">
      <c r="A1293">
        <v>488834</v>
      </c>
      <c r="B1293" t="s">
        <v>1807</v>
      </c>
      <c r="C1293">
        <v>0</v>
      </c>
      <c r="D1293">
        <v>25</v>
      </c>
      <c r="E1293" s="68">
        <v>41697</v>
      </c>
      <c r="F1293">
        <v>2</v>
      </c>
      <c r="G1293">
        <v>31</v>
      </c>
      <c r="H1293">
        <v>0</v>
      </c>
      <c r="I1293">
        <v>1</v>
      </c>
      <c r="J1293" t="s">
        <v>76</v>
      </c>
      <c r="K1293">
        <v>182999</v>
      </c>
      <c r="N1293" s="68">
        <v>72686</v>
      </c>
      <c r="O1293" s="68">
        <v>72686</v>
      </c>
      <c r="P1293" s="68">
        <v>72686</v>
      </c>
      <c r="Q1293" s="68">
        <v>72686</v>
      </c>
      <c r="R1293" t="s">
        <v>6305</v>
      </c>
      <c r="S1293" t="s">
        <v>6306</v>
      </c>
    </row>
    <row r="1294" spans="1:19" x14ac:dyDescent="0.35">
      <c r="A1294">
        <v>491450</v>
      </c>
      <c r="B1294" t="s">
        <v>2052</v>
      </c>
      <c r="C1294">
        <v>0</v>
      </c>
      <c r="D1294">
        <v>21</v>
      </c>
      <c r="E1294" s="68">
        <v>41768</v>
      </c>
      <c r="F1294">
        <v>17</v>
      </c>
      <c r="G1294">
        <v>32</v>
      </c>
      <c r="H1294">
        <v>0</v>
      </c>
      <c r="I1294">
        <v>1</v>
      </c>
      <c r="J1294" t="s">
        <v>1775</v>
      </c>
      <c r="K1294">
        <v>5198037</v>
      </c>
      <c r="N1294" s="68">
        <v>72686</v>
      </c>
      <c r="O1294" s="68">
        <v>72686</v>
      </c>
      <c r="P1294" s="68">
        <v>72686</v>
      </c>
      <c r="Q1294" s="68">
        <v>72686</v>
      </c>
      <c r="R1294" t="s">
        <v>6309</v>
      </c>
      <c r="S1294" t="s">
        <v>6310</v>
      </c>
    </row>
    <row r="1295" spans="1:19" x14ac:dyDescent="0.35">
      <c r="A1295">
        <v>513920</v>
      </c>
      <c r="B1295" t="s">
        <v>1784</v>
      </c>
      <c r="C1295">
        <v>0</v>
      </c>
      <c r="D1295">
        <v>27</v>
      </c>
      <c r="E1295" s="68">
        <v>41830</v>
      </c>
      <c r="F1295">
        <v>10</v>
      </c>
      <c r="G1295">
        <v>31</v>
      </c>
      <c r="H1295">
        <v>0</v>
      </c>
      <c r="I1295">
        <v>1</v>
      </c>
      <c r="J1295" t="s">
        <v>2246</v>
      </c>
      <c r="K1295">
        <v>9885180</v>
      </c>
      <c r="N1295" s="68">
        <v>72686</v>
      </c>
      <c r="O1295" s="68">
        <v>72686</v>
      </c>
      <c r="P1295" s="68">
        <v>72686</v>
      </c>
      <c r="Q1295" s="68">
        <v>72686</v>
      </c>
      <c r="R1295" t="s">
        <v>6330</v>
      </c>
      <c r="S1295" t="s">
        <v>3058</v>
      </c>
    </row>
    <row r="1296" spans="1:19" x14ac:dyDescent="0.35">
      <c r="A1296">
        <v>518808</v>
      </c>
      <c r="B1296" t="s">
        <v>1628</v>
      </c>
      <c r="C1296">
        <v>0</v>
      </c>
      <c r="D1296">
        <v>25</v>
      </c>
      <c r="E1296" s="68">
        <v>42732</v>
      </c>
      <c r="F1296">
        <v>22</v>
      </c>
      <c r="G1296">
        <v>42</v>
      </c>
      <c r="H1296">
        <v>0</v>
      </c>
      <c r="I1296">
        <v>1</v>
      </c>
      <c r="J1296" t="s">
        <v>368</v>
      </c>
      <c r="K1296">
        <v>10835078</v>
      </c>
      <c r="N1296" s="68">
        <v>72686</v>
      </c>
      <c r="O1296" s="68">
        <v>72686</v>
      </c>
      <c r="P1296" s="68">
        <v>72686</v>
      </c>
      <c r="Q1296" s="68">
        <v>72686</v>
      </c>
      <c r="R1296" t="s">
        <v>6333</v>
      </c>
      <c r="S1296" t="s">
        <v>3058</v>
      </c>
    </row>
    <row r="1297" spans="1:19" x14ac:dyDescent="0.35">
      <c r="A1297">
        <v>518918</v>
      </c>
      <c r="B1297" t="s">
        <v>1970</v>
      </c>
      <c r="C1297">
        <v>0</v>
      </c>
      <c r="D1297">
        <v>22</v>
      </c>
      <c r="E1297" s="68">
        <v>41810</v>
      </c>
      <c r="F1297">
        <v>5</v>
      </c>
      <c r="G1297">
        <v>31</v>
      </c>
      <c r="H1297">
        <v>0</v>
      </c>
      <c r="I1297">
        <v>1</v>
      </c>
      <c r="J1297" t="s">
        <v>1971</v>
      </c>
      <c r="K1297">
        <v>10893496</v>
      </c>
      <c r="N1297" s="68">
        <v>72686</v>
      </c>
      <c r="O1297" s="68">
        <v>72686</v>
      </c>
      <c r="P1297" s="68">
        <v>72686</v>
      </c>
      <c r="Q1297" s="68">
        <v>72686</v>
      </c>
      <c r="R1297" t="s">
        <v>6334</v>
      </c>
      <c r="S1297" t="s">
        <v>3058</v>
      </c>
    </row>
    <row r="1298" spans="1:19" x14ac:dyDescent="0.35">
      <c r="A1298">
        <v>522610</v>
      </c>
      <c r="B1298" t="s">
        <v>776</v>
      </c>
      <c r="C1298">
        <v>0</v>
      </c>
      <c r="D1298">
        <v>68</v>
      </c>
      <c r="E1298" s="68">
        <v>42380</v>
      </c>
      <c r="F1298">
        <v>24.1</v>
      </c>
      <c r="G1298">
        <v>38</v>
      </c>
      <c r="H1298">
        <v>0</v>
      </c>
      <c r="I1298">
        <v>1</v>
      </c>
      <c r="J1298" t="s">
        <v>395</v>
      </c>
      <c r="K1298">
        <v>10882082</v>
      </c>
      <c r="N1298" s="68">
        <v>72686</v>
      </c>
      <c r="O1298" s="68">
        <v>72686</v>
      </c>
      <c r="P1298" s="68">
        <v>72686</v>
      </c>
      <c r="Q1298" s="68">
        <v>72686</v>
      </c>
      <c r="R1298" t="s">
        <v>6342</v>
      </c>
      <c r="S1298" t="s">
        <v>3058</v>
      </c>
    </row>
    <row r="1299" spans="1:19" x14ac:dyDescent="0.35">
      <c r="A1299">
        <v>538928</v>
      </c>
      <c r="B1299" t="s">
        <v>1778</v>
      </c>
      <c r="C1299">
        <v>0</v>
      </c>
      <c r="D1299">
        <v>27</v>
      </c>
      <c r="E1299" s="68">
        <v>41879</v>
      </c>
      <c r="F1299">
        <v>5</v>
      </c>
      <c r="G1299">
        <v>30</v>
      </c>
      <c r="H1299">
        <v>0</v>
      </c>
      <c r="I1299">
        <v>1</v>
      </c>
      <c r="J1299" t="s">
        <v>1779</v>
      </c>
      <c r="K1299">
        <v>11074810</v>
      </c>
      <c r="N1299" s="68">
        <v>72686</v>
      </c>
      <c r="O1299" s="68">
        <v>72686</v>
      </c>
      <c r="P1299" s="68">
        <v>72686</v>
      </c>
      <c r="Q1299" s="68">
        <v>72686</v>
      </c>
      <c r="R1299" t="s">
        <v>6354</v>
      </c>
      <c r="S1299" t="s">
        <v>6355</v>
      </c>
    </row>
    <row r="1300" spans="1:19" x14ac:dyDescent="0.35">
      <c r="A1300">
        <v>542204</v>
      </c>
      <c r="B1300" t="s">
        <v>1939</v>
      </c>
      <c r="C1300">
        <v>0</v>
      </c>
      <c r="D1300">
        <v>22</v>
      </c>
      <c r="E1300" s="68">
        <v>41980</v>
      </c>
      <c r="F1300">
        <v>24</v>
      </c>
      <c r="G1300">
        <v>32</v>
      </c>
      <c r="H1300">
        <v>0</v>
      </c>
      <c r="I1300">
        <v>1</v>
      </c>
      <c r="J1300" t="s">
        <v>1438</v>
      </c>
      <c r="K1300">
        <v>6950306</v>
      </c>
      <c r="N1300" s="68">
        <v>72686</v>
      </c>
      <c r="O1300" s="68">
        <v>72686</v>
      </c>
      <c r="P1300" s="68">
        <v>72686</v>
      </c>
      <c r="Q1300" s="68">
        <v>72686</v>
      </c>
      <c r="R1300" t="s">
        <v>6357</v>
      </c>
      <c r="S1300" t="s">
        <v>6358</v>
      </c>
    </row>
    <row r="1301" spans="1:19" x14ac:dyDescent="0.35">
      <c r="A1301">
        <v>546216</v>
      </c>
      <c r="B1301" t="s">
        <v>2080</v>
      </c>
      <c r="C1301">
        <v>0</v>
      </c>
      <c r="D1301">
        <v>21</v>
      </c>
      <c r="E1301" s="68">
        <v>42002</v>
      </c>
      <c r="F1301">
        <v>31</v>
      </c>
      <c r="G1301">
        <v>31</v>
      </c>
      <c r="H1301">
        <v>0</v>
      </c>
      <c r="I1301">
        <v>1</v>
      </c>
      <c r="J1301" t="s">
        <v>438</v>
      </c>
      <c r="K1301">
        <v>11151140</v>
      </c>
      <c r="N1301" s="68">
        <v>72686</v>
      </c>
      <c r="O1301" s="68">
        <v>72686</v>
      </c>
      <c r="P1301" s="68">
        <v>72686</v>
      </c>
      <c r="Q1301" s="68">
        <v>72686</v>
      </c>
      <c r="R1301" t="s">
        <v>6361</v>
      </c>
      <c r="S1301" t="s">
        <v>3058</v>
      </c>
    </row>
    <row r="1302" spans="1:19" x14ac:dyDescent="0.35">
      <c r="A1302">
        <v>547730</v>
      </c>
      <c r="B1302" t="s">
        <v>2125</v>
      </c>
      <c r="C1302">
        <v>0</v>
      </c>
      <c r="D1302">
        <v>25</v>
      </c>
      <c r="E1302" s="68">
        <v>41950</v>
      </c>
      <c r="F1302">
        <v>3</v>
      </c>
      <c r="G1302">
        <v>35</v>
      </c>
      <c r="H1302">
        <v>0</v>
      </c>
      <c r="I1302">
        <v>1</v>
      </c>
      <c r="J1302" t="s">
        <v>1818</v>
      </c>
      <c r="K1302">
        <v>11163224</v>
      </c>
      <c r="N1302" s="68">
        <v>72686</v>
      </c>
      <c r="O1302" s="68">
        <v>72686</v>
      </c>
      <c r="P1302" s="68">
        <v>72686</v>
      </c>
      <c r="Q1302" s="68">
        <v>72686</v>
      </c>
      <c r="R1302" t="s">
        <v>6365</v>
      </c>
      <c r="S1302" t="s">
        <v>3058</v>
      </c>
    </row>
    <row r="1303" spans="1:19" x14ac:dyDescent="0.35">
      <c r="A1303">
        <v>561628</v>
      </c>
      <c r="B1303" t="s">
        <v>2003</v>
      </c>
      <c r="C1303">
        <v>0</v>
      </c>
      <c r="D1303">
        <v>22</v>
      </c>
      <c r="E1303" s="68">
        <v>42011</v>
      </c>
      <c r="F1303">
        <v>24</v>
      </c>
      <c r="G1303">
        <v>31</v>
      </c>
      <c r="H1303">
        <v>0</v>
      </c>
      <c r="I1303">
        <v>1</v>
      </c>
      <c r="J1303" t="s">
        <v>2003</v>
      </c>
      <c r="K1303">
        <v>11112766</v>
      </c>
      <c r="N1303" s="68">
        <v>72686</v>
      </c>
      <c r="O1303" s="68">
        <v>72686</v>
      </c>
      <c r="P1303" s="68">
        <v>72686</v>
      </c>
      <c r="Q1303" s="68">
        <v>72686</v>
      </c>
      <c r="R1303" t="s">
        <v>6374</v>
      </c>
      <c r="S1303" t="s">
        <v>6375</v>
      </c>
    </row>
    <row r="1304" spans="1:19" x14ac:dyDescent="0.35">
      <c r="A1304">
        <v>564864</v>
      </c>
      <c r="B1304" t="s">
        <v>2182</v>
      </c>
      <c r="C1304">
        <v>0</v>
      </c>
      <c r="D1304">
        <v>21</v>
      </c>
      <c r="E1304" s="68">
        <v>41989</v>
      </c>
      <c r="F1304">
        <v>29</v>
      </c>
      <c r="G1304">
        <v>37</v>
      </c>
      <c r="H1304">
        <v>0</v>
      </c>
      <c r="I1304">
        <v>1</v>
      </c>
      <c r="J1304" t="s">
        <v>2182</v>
      </c>
      <c r="K1304">
        <v>11311268</v>
      </c>
      <c r="N1304" s="68">
        <v>72686</v>
      </c>
      <c r="O1304" s="68">
        <v>72686</v>
      </c>
      <c r="P1304" s="68">
        <v>72686</v>
      </c>
      <c r="Q1304" s="68">
        <v>72686</v>
      </c>
      <c r="R1304" t="s">
        <v>6376</v>
      </c>
      <c r="S1304" t="s">
        <v>3058</v>
      </c>
    </row>
    <row r="1305" spans="1:19" x14ac:dyDescent="0.35">
      <c r="A1305">
        <v>565748</v>
      </c>
      <c r="B1305" t="s">
        <v>1768</v>
      </c>
      <c r="C1305">
        <v>0</v>
      </c>
      <c r="D1305">
        <v>28</v>
      </c>
      <c r="E1305" s="68">
        <v>41987</v>
      </c>
      <c r="F1305">
        <v>29</v>
      </c>
      <c r="G1305">
        <v>38</v>
      </c>
      <c r="H1305">
        <v>0</v>
      </c>
      <c r="I1305">
        <v>1</v>
      </c>
      <c r="J1305" t="s">
        <v>1769</v>
      </c>
      <c r="K1305">
        <v>11295888</v>
      </c>
      <c r="N1305" s="68">
        <v>72686</v>
      </c>
      <c r="O1305" s="68">
        <v>72686</v>
      </c>
      <c r="P1305" s="68">
        <v>72686</v>
      </c>
      <c r="Q1305" s="68">
        <v>72686</v>
      </c>
      <c r="R1305" t="s">
        <v>6377</v>
      </c>
      <c r="S1305" t="s">
        <v>3058</v>
      </c>
    </row>
    <row r="1306" spans="1:19" x14ac:dyDescent="0.35">
      <c r="A1306">
        <v>566914</v>
      </c>
      <c r="B1306" t="s">
        <v>1764</v>
      </c>
      <c r="C1306">
        <v>0</v>
      </c>
      <c r="D1306">
        <v>28</v>
      </c>
      <c r="E1306" s="68">
        <v>42074</v>
      </c>
      <c r="F1306">
        <v>1.5</v>
      </c>
      <c r="G1306">
        <v>36</v>
      </c>
      <c r="H1306">
        <v>0</v>
      </c>
      <c r="I1306">
        <v>1</v>
      </c>
      <c r="J1306" t="s">
        <v>1765</v>
      </c>
      <c r="K1306">
        <v>11339106</v>
      </c>
      <c r="N1306" s="68">
        <v>72686</v>
      </c>
      <c r="O1306" s="68">
        <v>72686</v>
      </c>
      <c r="P1306" s="68">
        <v>72686</v>
      </c>
      <c r="Q1306" s="68">
        <v>72686</v>
      </c>
      <c r="R1306" t="s">
        <v>6379</v>
      </c>
      <c r="S1306" t="s">
        <v>3058</v>
      </c>
    </row>
    <row r="1307" spans="1:19" x14ac:dyDescent="0.35">
      <c r="A1307">
        <v>572616</v>
      </c>
      <c r="B1307" t="s">
        <v>1920</v>
      </c>
      <c r="C1307">
        <v>0</v>
      </c>
      <c r="D1307">
        <v>23</v>
      </c>
      <c r="E1307" s="68">
        <v>42999</v>
      </c>
      <c r="F1307">
        <v>25</v>
      </c>
      <c r="G1307">
        <v>52</v>
      </c>
      <c r="H1307">
        <v>0</v>
      </c>
      <c r="I1307">
        <v>1</v>
      </c>
      <c r="J1307" t="s">
        <v>1921</v>
      </c>
      <c r="K1307">
        <v>11378838</v>
      </c>
      <c r="N1307" s="68">
        <v>42998</v>
      </c>
      <c r="O1307" s="68">
        <v>72686</v>
      </c>
      <c r="P1307" s="68">
        <v>72686</v>
      </c>
      <c r="Q1307" s="68">
        <v>72686</v>
      </c>
      <c r="R1307" t="s">
        <v>6382</v>
      </c>
      <c r="S1307" t="s">
        <v>6383</v>
      </c>
    </row>
    <row r="1308" spans="1:19" x14ac:dyDescent="0.35">
      <c r="A1308">
        <v>573574</v>
      </c>
      <c r="B1308" t="s">
        <v>765</v>
      </c>
      <c r="C1308">
        <v>0</v>
      </c>
      <c r="D1308">
        <v>46</v>
      </c>
      <c r="E1308" s="68">
        <v>42417</v>
      </c>
      <c r="F1308">
        <v>31</v>
      </c>
      <c r="G1308">
        <v>39</v>
      </c>
      <c r="H1308">
        <v>0</v>
      </c>
      <c r="I1308">
        <v>1</v>
      </c>
      <c r="J1308" t="s">
        <v>473</v>
      </c>
      <c r="K1308">
        <v>11392858</v>
      </c>
      <c r="N1308" s="68">
        <v>72686</v>
      </c>
      <c r="O1308" s="68">
        <v>72686</v>
      </c>
      <c r="P1308" s="68">
        <v>72686</v>
      </c>
      <c r="Q1308" s="68">
        <v>72686</v>
      </c>
      <c r="R1308" t="s">
        <v>6384</v>
      </c>
      <c r="S1308" t="s">
        <v>3058</v>
      </c>
    </row>
    <row r="1309" spans="1:19" x14ac:dyDescent="0.35">
      <c r="A1309">
        <v>578230</v>
      </c>
      <c r="B1309" t="s">
        <v>1766</v>
      </c>
      <c r="C1309">
        <v>0</v>
      </c>
      <c r="D1309">
        <v>28</v>
      </c>
      <c r="E1309" s="68">
        <v>42029</v>
      </c>
      <c r="F1309">
        <v>15</v>
      </c>
      <c r="G1309">
        <v>38</v>
      </c>
      <c r="H1309">
        <v>0</v>
      </c>
      <c r="I1309">
        <v>1</v>
      </c>
      <c r="J1309" t="s">
        <v>487</v>
      </c>
      <c r="K1309">
        <v>6640</v>
      </c>
      <c r="N1309" s="68">
        <v>72686</v>
      </c>
      <c r="O1309" s="68">
        <v>72686</v>
      </c>
      <c r="P1309" s="68">
        <v>72686</v>
      </c>
      <c r="Q1309" s="68">
        <v>72686</v>
      </c>
      <c r="R1309" t="s">
        <v>6385</v>
      </c>
      <c r="S1309" t="s">
        <v>6386</v>
      </c>
    </row>
    <row r="1310" spans="1:19" x14ac:dyDescent="0.35">
      <c r="A1310">
        <v>578370</v>
      </c>
      <c r="B1310" t="s">
        <v>1771</v>
      </c>
      <c r="C1310">
        <v>0</v>
      </c>
      <c r="D1310">
        <v>28</v>
      </c>
      <c r="E1310" s="68">
        <v>42029</v>
      </c>
      <c r="F1310">
        <v>15</v>
      </c>
      <c r="G1310">
        <v>38</v>
      </c>
      <c r="H1310">
        <v>0</v>
      </c>
      <c r="I1310">
        <v>1</v>
      </c>
      <c r="J1310" t="s">
        <v>487</v>
      </c>
      <c r="K1310">
        <v>6640</v>
      </c>
      <c r="N1310" s="68">
        <v>72686</v>
      </c>
      <c r="O1310" s="68">
        <v>72686</v>
      </c>
      <c r="P1310" s="68">
        <v>72686</v>
      </c>
      <c r="Q1310" s="68">
        <v>72686</v>
      </c>
      <c r="R1310" t="s">
        <v>6387</v>
      </c>
      <c r="S1310" t="s">
        <v>6388</v>
      </c>
    </row>
    <row r="1311" spans="1:19" x14ac:dyDescent="0.35">
      <c r="A1311">
        <v>579480</v>
      </c>
      <c r="B1311" t="s">
        <v>1760</v>
      </c>
      <c r="C1311">
        <v>0</v>
      </c>
      <c r="D1311">
        <v>28</v>
      </c>
      <c r="E1311" s="68">
        <v>42032</v>
      </c>
      <c r="F1311">
        <v>15</v>
      </c>
      <c r="G1311">
        <v>38</v>
      </c>
      <c r="H1311">
        <v>0</v>
      </c>
      <c r="I1311">
        <v>1</v>
      </c>
      <c r="J1311" t="s">
        <v>487</v>
      </c>
      <c r="K1311">
        <v>6640</v>
      </c>
      <c r="N1311" s="68">
        <v>72686</v>
      </c>
      <c r="O1311" s="68">
        <v>72686</v>
      </c>
      <c r="P1311" s="68">
        <v>72686</v>
      </c>
      <c r="Q1311" s="68">
        <v>72686</v>
      </c>
      <c r="R1311" t="s">
        <v>6392</v>
      </c>
      <c r="S1311" t="s">
        <v>6393</v>
      </c>
    </row>
    <row r="1312" spans="1:19" x14ac:dyDescent="0.35">
      <c r="A1312">
        <v>583794</v>
      </c>
      <c r="B1312" t="s">
        <v>1770</v>
      </c>
      <c r="C1312">
        <v>0</v>
      </c>
      <c r="D1312">
        <v>28</v>
      </c>
      <c r="E1312" s="68">
        <v>42043</v>
      </c>
      <c r="F1312">
        <v>15</v>
      </c>
      <c r="G1312">
        <v>38</v>
      </c>
      <c r="H1312">
        <v>0</v>
      </c>
      <c r="I1312">
        <v>1</v>
      </c>
      <c r="J1312" t="s">
        <v>487</v>
      </c>
      <c r="K1312">
        <v>6640</v>
      </c>
      <c r="N1312" s="68">
        <v>72686</v>
      </c>
      <c r="O1312" s="68">
        <v>72686</v>
      </c>
      <c r="P1312" s="68">
        <v>72686</v>
      </c>
      <c r="Q1312" s="68">
        <v>72686</v>
      </c>
      <c r="R1312" t="s">
        <v>6395</v>
      </c>
      <c r="S1312" t="s">
        <v>6396</v>
      </c>
    </row>
    <row r="1313" spans="1:19" x14ac:dyDescent="0.35">
      <c r="A1313">
        <v>589634</v>
      </c>
      <c r="B1313" t="s">
        <v>1937</v>
      </c>
      <c r="C1313">
        <v>0</v>
      </c>
      <c r="D1313">
        <v>22</v>
      </c>
      <c r="E1313" s="68">
        <v>42062</v>
      </c>
      <c r="F1313">
        <v>3</v>
      </c>
      <c r="G1313">
        <v>39</v>
      </c>
      <c r="H1313">
        <v>0</v>
      </c>
      <c r="I1313">
        <v>1</v>
      </c>
      <c r="J1313" t="s">
        <v>1938</v>
      </c>
      <c r="K1313">
        <v>11502088</v>
      </c>
      <c r="N1313" s="68">
        <v>72686</v>
      </c>
      <c r="O1313" s="68">
        <v>72686</v>
      </c>
      <c r="P1313" s="68">
        <v>72686</v>
      </c>
      <c r="Q1313" s="68">
        <v>72686</v>
      </c>
      <c r="R1313" t="s">
        <v>6410</v>
      </c>
      <c r="S1313" t="s">
        <v>3058</v>
      </c>
    </row>
    <row r="1314" spans="1:19" x14ac:dyDescent="0.35">
      <c r="A1314">
        <v>602670</v>
      </c>
      <c r="B1314" t="s">
        <v>1767</v>
      </c>
      <c r="C1314">
        <v>0</v>
      </c>
      <c r="D1314">
        <v>28</v>
      </c>
      <c r="E1314" s="68">
        <v>42109</v>
      </c>
      <c r="F1314">
        <v>31</v>
      </c>
      <c r="G1314">
        <v>40</v>
      </c>
      <c r="H1314">
        <v>0</v>
      </c>
      <c r="I1314">
        <v>1</v>
      </c>
      <c r="J1314" t="s">
        <v>487</v>
      </c>
      <c r="K1314">
        <v>6640</v>
      </c>
      <c r="N1314" s="68">
        <v>72686</v>
      </c>
      <c r="O1314" s="68">
        <v>72686</v>
      </c>
      <c r="P1314" s="68">
        <v>72686</v>
      </c>
      <c r="Q1314" s="68">
        <v>72686</v>
      </c>
      <c r="R1314" t="s">
        <v>6418</v>
      </c>
      <c r="S1314" t="s">
        <v>6419</v>
      </c>
    </row>
    <row r="1315" spans="1:19" x14ac:dyDescent="0.35">
      <c r="A1315">
        <v>602678</v>
      </c>
      <c r="B1315" t="s">
        <v>1732</v>
      </c>
      <c r="C1315">
        <v>0</v>
      </c>
      <c r="D1315">
        <v>35</v>
      </c>
      <c r="E1315" s="68">
        <v>42109</v>
      </c>
      <c r="F1315">
        <v>31</v>
      </c>
      <c r="G1315">
        <v>40</v>
      </c>
      <c r="H1315">
        <v>0</v>
      </c>
      <c r="I1315">
        <v>1</v>
      </c>
      <c r="J1315" t="s">
        <v>487</v>
      </c>
      <c r="K1315">
        <v>6640</v>
      </c>
      <c r="N1315" s="68">
        <v>72686</v>
      </c>
      <c r="O1315" s="68">
        <v>72686</v>
      </c>
      <c r="P1315" s="68">
        <v>72686</v>
      </c>
      <c r="Q1315" s="68">
        <v>72686</v>
      </c>
      <c r="R1315" t="s">
        <v>6420</v>
      </c>
      <c r="S1315" t="s">
        <v>6421</v>
      </c>
    </row>
    <row r="1316" spans="1:19" x14ac:dyDescent="0.35">
      <c r="A1316">
        <v>604782</v>
      </c>
      <c r="B1316" t="s">
        <v>785</v>
      </c>
      <c r="C1316">
        <v>0</v>
      </c>
      <c r="D1316">
        <v>50</v>
      </c>
      <c r="E1316" s="68">
        <v>42395</v>
      </c>
      <c r="F1316">
        <v>28</v>
      </c>
      <c r="G1316">
        <v>38.5</v>
      </c>
      <c r="H1316">
        <v>0</v>
      </c>
      <c r="I1316">
        <v>1</v>
      </c>
      <c r="J1316" t="s">
        <v>479</v>
      </c>
      <c r="K1316">
        <v>11239672</v>
      </c>
      <c r="N1316" s="68">
        <v>72686</v>
      </c>
      <c r="O1316" s="68">
        <v>72686</v>
      </c>
      <c r="P1316" s="68">
        <v>72686</v>
      </c>
      <c r="Q1316" s="68">
        <v>72686</v>
      </c>
      <c r="R1316" t="s">
        <v>6422</v>
      </c>
      <c r="S1316" t="s">
        <v>6423</v>
      </c>
    </row>
    <row r="1317" spans="1:19" x14ac:dyDescent="0.35">
      <c r="A1317">
        <v>605450</v>
      </c>
      <c r="B1317" t="s">
        <v>1722</v>
      </c>
      <c r="C1317">
        <v>0</v>
      </c>
      <c r="D1317">
        <v>40</v>
      </c>
      <c r="E1317" s="68">
        <v>42121</v>
      </c>
      <c r="F1317">
        <v>5</v>
      </c>
      <c r="G1317">
        <v>41</v>
      </c>
      <c r="H1317">
        <v>0</v>
      </c>
      <c r="I1317">
        <v>1</v>
      </c>
      <c r="J1317" t="s">
        <v>1723</v>
      </c>
      <c r="K1317">
        <v>6377769</v>
      </c>
      <c r="N1317" s="68">
        <v>72686</v>
      </c>
      <c r="O1317" s="68">
        <v>72686</v>
      </c>
      <c r="P1317" s="68">
        <v>72686</v>
      </c>
      <c r="Q1317" s="68">
        <v>72686</v>
      </c>
      <c r="R1317" t="s">
        <v>6424</v>
      </c>
      <c r="S1317" t="s">
        <v>3058</v>
      </c>
    </row>
    <row r="1318" spans="1:19" x14ac:dyDescent="0.35">
      <c r="A1318">
        <v>607756</v>
      </c>
      <c r="B1318" t="s">
        <v>1975</v>
      </c>
      <c r="C1318">
        <v>0</v>
      </c>
      <c r="D1318">
        <v>22</v>
      </c>
      <c r="E1318" s="68">
        <v>42375</v>
      </c>
      <c r="F1318">
        <v>31</v>
      </c>
      <c r="G1318">
        <v>38</v>
      </c>
      <c r="H1318">
        <v>0</v>
      </c>
      <c r="I1318">
        <v>1</v>
      </c>
      <c r="J1318" t="s">
        <v>1976</v>
      </c>
      <c r="K1318">
        <v>11612952</v>
      </c>
      <c r="N1318" s="68">
        <v>72686</v>
      </c>
      <c r="O1318" s="68">
        <v>72686</v>
      </c>
      <c r="P1318" s="68">
        <v>72686</v>
      </c>
      <c r="Q1318" s="68">
        <v>72686</v>
      </c>
      <c r="R1318" t="s">
        <v>6429</v>
      </c>
      <c r="S1318" t="s">
        <v>3058</v>
      </c>
    </row>
    <row r="1319" spans="1:19" x14ac:dyDescent="0.35">
      <c r="A1319">
        <v>613880</v>
      </c>
      <c r="B1319" t="s">
        <v>1662</v>
      </c>
      <c r="C1319">
        <v>0</v>
      </c>
      <c r="D1319">
        <v>22</v>
      </c>
      <c r="E1319" s="68">
        <v>42789</v>
      </c>
      <c r="F1319">
        <v>45.4</v>
      </c>
      <c r="G1319">
        <v>45</v>
      </c>
      <c r="H1319">
        <v>0</v>
      </c>
      <c r="I1319">
        <v>1</v>
      </c>
      <c r="J1319" t="s">
        <v>271</v>
      </c>
      <c r="K1319">
        <v>11505924</v>
      </c>
      <c r="N1319" s="68">
        <v>72686</v>
      </c>
      <c r="O1319" s="68">
        <v>72686</v>
      </c>
      <c r="P1319" s="68">
        <v>72686</v>
      </c>
      <c r="Q1319" s="68">
        <v>72686</v>
      </c>
      <c r="R1319" t="s">
        <v>6430</v>
      </c>
      <c r="S1319" t="s">
        <v>3058</v>
      </c>
    </row>
    <row r="1320" spans="1:19" x14ac:dyDescent="0.35">
      <c r="A1320">
        <v>617002</v>
      </c>
      <c r="B1320" t="s">
        <v>2126</v>
      </c>
      <c r="C1320">
        <v>0</v>
      </c>
      <c r="D1320">
        <v>24</v>
      </c>
      <c r="E1320" s="68">
        <v>42149</v>
      </c>
      <c r="F1320">
        <v>31</v>
      </c>
      <c r="G1320">
        <v>38</v>
      </c>
      <c r="H1320">
        <v>0</v>
      </c>
      <c r="I1320">
        <v>1</v>
      </c>
      <c r="J1320" t="s">
        <v>1423</v>
      </c>
      <c r="K1320">
        <v>47341</v>
      </c>
      <c r="N1320" s="68">
        <v>72686</v>
      </c>
      <c r="O1320" s="68">
        <v>72686</v>
      </c>
      <c r="P1320" s="68">
        <v>72686</v>
      </c>
      <c r="Q1320" s="68">
        <v>72686</v>
      </c>
      <c r="R1320" t="s">
        <v>6437</v>
      </c>
      <c r="S1320" t="s">
        <v>3058</v>
      </c>
    </row>
    <row r="1321" spans="1:19" x14ac:dyDescent="0.35">
      <c r="A1321">
        <v>628526</v>
      </c>
      <c r="B1321" t="s">
        <v>2012</v>
      </c>
      <c r="C1321">
        <v>0</v>
      </c>
      <c r="D1321">
        <v>22</v>
      </c>
      <c r="E1321" s="68">
        <v>42238</v>
      </c>
      <c r="F1321">
        <v>1.5</v>
      </c>
      <c r="G1321">
        <v>38</v>
      </c>
      <c r="H1321">
        <v>0</v>
      </c>
      <c r="I1321">
        <v>1</v>
      </c>
      <c r="J1321" t="s">
        <v>2013</v>
      </c>
      <c r="K1321">
        <v>11630286</v>
      </c>
      <c r="N1321" s="68">
        <v>72686</v>
      </c>
      <c r="O1321" s="68">
        <v>72686</v>
      </c>
      <c r="P1321" s="68">
        <v>72686</v>
      </c>
      <c r="Q1321" s="68">
        <v>72686</v>
      </c>
      <c r="R1321" t="s">
        <v>6456</v>
      </c>
      <c r="S1321" t="s">
        <v>3058</v>
      </c>
    </row>
    <row r="1322" spans="1:19" x14ac:dyDescent="0.35">
      <c r="A1322">
        <v>636518</v>
      </c>
      <c r="B1322" t="s">
        <v>779</v>
      </c>
      <c r="C1322">
        <v>0</v>
      </c>
      <c r="D1322">
        <v>66</v>
      </c>
      <c r="E1322" s="68">
        <v>42352</v>
      </c>
      <c r="F1322">
        <v>3</v>
      </c>
      <c r="G1322">
        <v>50</v>
      </c>
      <c r="H1322">
        <v>0</v>
      </c>
      <c r="I1322">
        <v>1</v>
      </c>
      <c r="J1322" t="s">
        <v>386</v>
      </c>
      <c r="K1322">
        <v>11810292</v>
      </c>
      <c r="N1322" s="68">
        <v>72686</v>
      </c>
      <c r="O1322" s="68">
        <v>72686</v>
      </c>
      <c r="P1322" s="68">
        <v>72686</v>
      </c>
      <c r="Q1322" s="68">
        <v>72686</v>
      </c>
      <c r="R1322" t="s">
        <v>6459</v>
      </c>
      <c r="S1322" t="s">
        <v>3058</v>
      </c>
    </row>
    <row r="1323" spans="1:19" x14ac:dyDescent="0.35">
      <c r="A1323">
        <v>638560</v>
      </c>
      <c r="B1323" t="s">
        <v>1814</v>
      </c>
      <c r="C1323">
        <v>0</v>
      </c>
      <c r="D1323">
        <v>25</v>
      </c>
      <c r="E1323" s="68">
        <v>42227</v>
      </c>
      <c r="F1323">
        <v>38.1</v>
      </c>
      <c r="G1323">
        <v>39</v>
      </c>
      <c r="H1323">
        <v>0</v>
      </c>
      <c r="I1323">
        <v>1</v>
      </c>
      <c r="J1323" t="s">
        <v>1815</v>
      </c>
      <c r="K1323">
        <v>11823178</v>
      </c>
      <c r="N1323" s="68">
        <v>72686</v>
      </c>
      <c r="O1323" s="68">
        <v>72686</v>
      </c>
      <c r="P1323" s="68">
        <v>72686</v>
      </c>
      <c r="Q1323" s="68">
        <v>72686</v>
      </c>
      <c r="R1323" t="s">
        <v>6461</v>
      </c>
      <c r="S1323" t="s">
        <v>3058</v>
      </c>
    </row>
    <row r="1324" spans="1:19" x14ac:dyDescent="0.35">
      <c r="A1324">
        <v>644208</v>
      </c>
      <c r="B1324" t="s">
        <v>2131</v>
      </c>
      <c r="C1324">
        <v>0</v>
      </c>
      <c r="D1324">
        <v>22</v>
      </c>
      <c r="E1324" s="68">
        <v>42754</v>
      </c>
      <c r="F1324">
        <v>5</v>
      </c>
      <c r="G1324">
        <v>51</v>
      </c>
      <c r="H1324">
        <v>0</v>
      </c>
      <c r="I1324">
        <v>1</v>
      </c>
      <c r="J1324" t="s">
        <v>269</v>
      </c>
      <c r="K1324">
        <v>3208269</v>
      </c>
      <c r="N1324" s="68">
        <v>72686</v>
      </c>
      <c r="O1324" s="68">
        <v>72686</v>
      </c>
      <c r="P1324" s="68">
        <v>72686</v>
      </c>
      <c r="Q1324" s="68">
        <v>72686</v>
      </c>
      <c r="R1324" t="s">
        <v>6466</v>
      </c>
      <c r="S1324" t="s">
        <v>3058</v>
      </c>
    </row>
    <row r="1325" spans="1:19" x14ac:dyDescent="0.35">
      <c r="A1325">
        <v>651794</v>
      </c>
      <c r="B1325" t="s">
        <v>778</v>
      </c>
      <c r="C1325">
        <v>0</v>
      </c>
      <c r="D1325">
        <v>66</v>
      </c>
      <c r="E1325" s="68">
        <v>42463</v>
      </c>
      <c r="F1325">
        <v>3</v>
      </c>
      <c r="G1325">
        <v>46</v>
      </c>
      <c r="H1325">
        <v>0</v>
      </c>
      <c r="I1325">
        <v>1</v>
      </c>
      <c r="J1325" t="s">
        <v>386</v>
      </c>
      <c r="K1325">
        <v>11810292</v>
      </c>
      <c r="N1325" s="68">
        <v>72686</v>
      </c>
      <c r="O1325" s="68">
        <v>72686</v>
      </c>
      <c r="P1325" s="68">
        <v>72686</v>
      </c>
      <c r="Q1325" s="68">
        <v>72686</v>
      </c>
      <c r="R1325" t="s">
        <v>6472</v>
      </c>
      <c r="S1325" t="s">
        <v>6473</v>
      </c>
    </row>
    <row r="1326" spans="1:19" x14ac:dyDescent="0.35">
      <c r="A1326">
        <v>653128</v>
      </c>
      <c r="B1326" t="s">
        <v>1901</v>
      </c>
      <c r="C1326">
        <v>0</v>
      </c>
      <c r="D1326">
        <v>23</v>
      </c>
      <c r="E1326" s="68">
        <v>42275</v>
      </c>
      <c r="F1326">
        <v>20</v>
      </c>
      <c r="G1326">
        <v>43</v>
      </c>
      <c r="H1326">
        <v>0</v>
      </c>
      <c r="I1326">
        <v>1</v>
      </c>
      <c r="J1326" t="s">
        <v>1902</v>
      </c>
      <c r="K1326">
        <v>6121766</v>
      </c>
      <c r="N1326" s="68">
        <v>72686</v>
      </c>
      <c r="O1326" s="68">
        <v>72686</v>
      </c>
      <c r="P1326" s="68">
        <v>72686</v>
      </c>
      <c r="Q1326" s="68">
        <v>72686</v>
      </c>
      <c r="R1326" t="s">
        <v>6475</v>
      </c>
      <c r="S1326" t="s">
        <v>3058</v>
      </c>
    </row>
    <row r="1327" spans="1:19" x14ac:dyDescent="0.35">
      <c r="A1327">
        <v>660408</v>
      </c>
      <c r="B1327" t="s">
        <v>2282</v>
      </c>
      <c r="C1327">
        <v>0</v>
      </c>
      <c r="D1327">
        <v>24</v>
      </c>
      <c r="E1327" s="68">
        <v>42291</v>
      </c>
      <c r="F1327">
        <v>1.5</v>
      </c>
      <c r="G1327">
        <v>5</v>
      </c>
      <c r="H1327">
        <v>0</v>
      </c>
      <c r="I1327">
        <v>1</v>
      </c>
      <c r="J1327" t="s">
        <v>2283</v>
      </c>
      <c r="K1327">
        <v>11948508</v>
      </c>
      <c r="N1327" s="68">
        <v>72686</v>
      </c>
      <c r="O1327" s="68">
        <v>72686</v>
      </c>
      <c r="P1327" s="68">
        <v>72686</v>
      </c>
      <c r="Q1327" s="68">
        <v>72686</v>
      </c>
      <c r="R1327" t="s">
        <v>6482</v>
      </c>
      <c r="S1327" t="s">
        <v>3058</v>
      </c>
    </row>
    <row r="1328" spans="1:19" x14ac:dyDescent="0.35">
      <c r="A1328">
        <v>662712</v>
      </c>
      <c r="B1328" t="s">
        <v>1868</v>
      </c>
      <c r="C1328">
        <v>0</v>
      </c>
      <c r="D1328">
        <v>24</v>
      </c>
      <c r="E1328" s="68">
        <v>42326</v>
      </c>
      <c r="F1328">
        <v>31</v>
      </c>
      <c r="G1328">
        <v>45</v>
      </c>
      <c r="H1328">
        <v>0</v>
      </c>
      <c r="I1328">
        <v>1</v>
      </c>
      <c r="J1328" t="s">
        <v>76</v>
      </c>
      <c r="K1328">
        <v>182999</v>
      </c>
      <c r="N1328" s="68">
        <v>72686</v>
      </c>
      <c r="O1328" s="68">
        <v>72686</v>
      </c>
      <c r="P1328" s="68">
        <v>72686</v>
      </c>
      <c r="Q1328" s="68">
        <v>72686</v>
      </c>
      <c r="R1328" t="s">
        <v>6485</v>
      </c>
      <c r="S1328" t="s">
        <v>3058</v>
      </c>
    </row>
    <row r="1329" spans="1:19" x14ac:dyDescent="0.35">
      <c r="A1329">
        <v>669010</v>
      </c>
      <c r="B1329" t="s">
        <v>1956</v>
      </c>
      <c r="C1329">
        <v>0</v>
      </c>
      <c r="D1329">
        <v>22</v>
      </c>
      <c r="E1329" s="68">
        <v>42316</v>
      </c>
      <c r="F1329">
        <v>3</v>
      </c>
      <c r="G1329">
        <v>45</v>
      </c>
      <c r="H1329">
        <v>0</v>
      </c>
      <c r="I1329">
        <v>1</v>
      </c>
      <c r="J1329" t="s">
        <v>864</v>
      </c>
      <c r="K1329">
        <v>6064107</v>
      </c>
      <c r="N1329" s="68">
        <v>72686</v>
      </c>
      <c r="O1329" s="68">
        <v>72686</v>
      </c>
      <c r="P1329" s="68">
        <v>72686</v>
      </c>
      <c r="Q1329" s="68">
        <v>72686</v>
      </c>
      <c r="R1329" t="s">
        <v>6490</v>
      </c>
      <c r="S1329" t="s">
        <v>5978</v>
      </c>
    </row>
    <row r="1330" spans="1:19" x14ac:dyDescent="0.35">
      <c r="A1330">
        <v>673530</v>
      </c>
      <c r="B1330" t="s">
        <v>1758</v>
      </c>
      <c r="C1330">
        <v>0</v>
      </c>
      <c r="D1330">
        <v>28</v>
      </c>
      <c r="E1330" s="68">
        <v>43033</v>
      </c>
      <c r="F1330">
        <v>1</v>
      </c>
      <c r="G1330">
        <v>3</v>
      </c>
      <c r="H1330">
        <v>0</v>
      </c>
      <c r="I1330">
        <v>1</v>
      </c>
      <c r="J1330" t="s">
        <v>1759</v>
      </c>
      <c r="K1330">
        <v>12054635</v>
      </c>
      <c r="N1330" s="68">
        <v>42389</v>
      </c>
      <c r="O1330" s="68">
        <v>72686</v>
      </c>
      <c r="P1330" s="68">
        <v>72686</v>
      </c>
      <c r="Q1330" s="68">
        <v>72686</v>
      </c>
      <c r="R1330" t="s">
        <v>6495</v>
      </c>
      <c r="S1330" t="s">
        <v>3058</v>
      </c>
    </row>
    <row r="1331" spans="1:19" x14ac:dyDescent="0.35">
      <c r="A1331">
        <v>673737</v>
      </c>
      <c r="B1331" t="s">
        <v>1712</v>
      </c>
      <c r="C1331">
        <v>0</v>
      </c>
      <c r="D1331">
        <v>21</v>
      </c>
      <c r="E1331" s="68">
        <v>42392</v>
      </c>
      <c r="F1331">
        <v>3</v>
      </c>
      <c r="G1331">
        <v>38</v>
      </c>
      <c r="H1331">
        <v>0</v>
      </c>
      <c r="I1331">
        <v>1</v>
      </c>
      <c r="J1331" t="s">
        <v>1713</v>
      </c>
      <c r="K1331">
        <v>12055877</v>
      </c>
      <c r="N1331" s="68">
        <v>72686</v>
      </c>
      <c r="O1331" s="68">
        <v>72686</v>
      </c>
      <c r="P1331" s="68">
        <v>72686</v>
      </c>
      <c r="Q1331" s="68">
        <v>72686</v>
      </c>
      <c r="R1331" t="s">
        <v>6497</v>
      </c>
      <c r="S1331" t="s">
        <v>6498</v>
      </c>
    </row>
    <row r="1332" spans="1:19" x14ac:dyDescent="0.35">
      <c r="A1332">
        <v>677444</v>
      </c>
      <c r="B1332" t="s">
        <v>1601</v>
      </c>
      <c r="C1332">
        <v>0</v>
      </c>
      <c r="D1332">
        <v>41</v>
      </c>
      <c r="E1332" s="68">
        <v>42800</v>
      </c>
      <c r="F1332">
        <v>3</v>
      </c>
      <c r="G1332">
        <v>45</v>
      </c>
      <c r="H1332">
        <v>0</v>
      </c>
      <c r="I1332">
        <v>1</v>
      </c>
      <c r="J1332" t="s">
        <v>338</v>
      </c>
      <c r="K1332">
        <v>2846</v>
      </c>
      <c r="N1332" s="68">
        <v>72686</v>
      </c>
      <c r="O1332" s="68">
        <v>72686</v>
      </c>
      <c r="P1332" s="68">
        <v>72686</v>
      </c>
      <c r="Q1332" s="68">
        <v>72686</v>
      </c>
      <c r="R1332" t="s">
        <v>6505</v>
      </c>
      <c r="S1332" t="s">
        <v>3058</v>
      </c>
    </row>
    <row r="1333" spans="1:19" x14ac:dyDescent="0.35">
      <c r="A1333">
        <v>682671</v>
      </c>
      <c r="B1333" t="s">
        <v>1894</v>
      </c>
      <c r="C1333">
        <v>0</v>
      </c>
      <c r="D1333">
        <v>23</v>
      </c>
      <c r="E1333" s="68">
        <v>42398</v>
      </c>
      <c r="F1333">
        <v>38.5</v>
      </c>
      <c r="G1333">
        <v>45</v>
      </c>
      <c r="H1333">
        <v>0</v>
      </c>
      <c r="I1333">
        <v>1</v>
      </c>
      <c r="J1333" t="s">
        <v>1895</v>
      </c>
      <c r="K1333">
        <v>12099889</v>
      </c>
      <c r="N1333" s="68">
        <v>72686</v>
      </c>
      <c r="O1333" s="68">
        <v>72686</v>
      </c>
      <c r="P1333" s="68">
        <v>72686</v>
      </c>
      <c r="Q1333" s="68">
        <v>72686</v>
      </c>
      <c r="R1333" t="s">
        <v>6509</v>
      </c>
      <c r="S1333" t="s">
        <v>3058</v>
      </c>
    </row>
    <row r="1334" spans="1:19" x14ac:dyDescent="0.35">
      <c r="A1334">
        <v>688457</v>
      </c>
      <c r="B1334" t="s">
        <v>1793</v>
      </c>
      <c r="C1334">
        <v>0</v>
      </c>
      <c r="D1334">
        <v>26</v>
      </c>
      <c r="E1334" s="68">
        <v>42451</v>
      </c>
      <c r="F1334">
        <v>38</v>
      </c>
      <c r="G1334">
        <v>57</v>
      </c>
      <c r="H1334">
        <v>0</v>
      </c>
      <c r="I1334">
        <v>2</v>
      </c>
      <c r="J1334" t="s">
        <v>1794</v>
      </c>
      <c r="K1334">
        <v>12314278</v>
      </c>
      <c r="L1334">
        <v>11884182</v>
      </c>
      <c r="N1334" s="68">
        <v>42450</v>
      </c>
      <c r="O1334" s="68">
        <v>72686</v>
      </c>
      <c r="P1334" s="68">
        <v>72686</v>
      </c>
      <c r="Q1334" s="68">
        <v>72686</v>
      </c>
      <c r="R1334" t="s">
        <v>6520</v>
      </c>
      <c r="S1334" t="s">
        <v>6521</v>
      </c>
    </row>
    <row r="1335" spans="1:19" x14ac:dyDescent="0.35">
      <c r="A1335">
        <v>692879</v>
      </c>
      <c r="B1335" t="s">
        <v>796</v>
      </c>
      <c r="C1335">
        <v>0</v>
      </c>
      <c r="D1335">
        <v>42</v>
      </c>
      <c r="E1335" s="68">
        <v>42459</v>
      </c>
      <c r="F1335">
        <v>15</v>
      </c>
      <c r="G1335">
        <v>48</v>
      </c>
      <c r="H1335">
        <v>0</v>
      </c>
      <c r="I1335">
        <v>1</v>
      </c>
      <c r="J1335" t="s">
        <v>487</v>
      </c>
      <c r="K1335">
        <v>6640</v>
      </c>
      <c r="N1335" s="68">
        <v>72686</v>
      </c>
      <c r="O1335" s="68">
        <v>72686</v>
      </c>
      <c r="P1335" s="68">
        <v>72686</v>
      </c>
      <c r="Q1335" s="68">
        <v>72686</v>
      </c>
      <c r="R1335" t="s">
        <v>6528</v>
      </c>
      <c r="S1335" t="s">
        <v>6529</v>
      </c>
    </row>
    <row r="1336" spans="1:19" x14ac:dyDescent="0.35">
      <c r="A1336">
        <v>696824</v>
      </c>
      <c r="B1336" t="s">
        <v>1969</v>
      </c>
      <c r="C1336">
        <v>0</v>
      </c>
      <c r="D1336">
        <v>22</v>
      </c>
      <c r="E1336" s="68">
        <v>42471</v>
      </c>
      <c r="F1336">
        <v>20</v>
      </c>
      <c r="G1336">
        <v>38</v>
      </c>
      <c r="H1336">
        <v>0</v>
      </c>
      <c r="I1336">
        <v>2</v>
      </c>
      <c r="J1336" t="s">
        <v>1167</v>
      </c>
      <c r="K1336">
        <v>12160844</v>
      </c>
      <c r="L1336">
        <v>12232162</v>
      </c>
      <c r="N1336" s="68">
        <v>72686</v>
      </c>
      <c r="O1336" s="68">
        <v>72686</v>
      </c>
      <c r="P1336" s="68">
        <v>72686</v>
      </c>
      <c r="Q1336" s="68">
        <v>72686</v>
      </c>
      <c r="R1336" t="s">
        <v>6539</v>
      </c>
      <c r="S1336" t="s">
        <v>3058</v>
      </c>
    </row>
    <row r="1337" spans="1:19" x14ac:dyDescent="0.35">
      <c r="A1337">
        <v>709887</v>
      </c>
      <c r="B1337" t="s">
        <v>775</v>
      </c>
      <c r="C1337">
        <v>0</v>
      </c>
      <c r="D1337">
        <v>69</v>
      </c>
      <c r="E1337" s="68">
        <v>42542</v>
      </c>
      <c r="F1337">
        <v>10</v>
      </c>
      <c r="G1337">
        <v>45</v>
      </c>
      <c r="H1337">
        <v>0</v>
      </c>
      <c r="I1337">
        <v>1</v>
      </c>
      <c r="J1337" t="s">
        <v>394</v>
      </c>
      <c r="K1337">
        <v>12334377</v>
      </c>
      <c r="N1337" s="68">
        <v>72686</v>
      </c>
      <c r="O1337" s="68">
        <v>72686</v>
      </c>
      <c r="P1337" s="68">
        <v>72686</v>
      </c>
      <c r="Q1337" s="68">
        <v>72686</v>
      </c>
      <c r="R1337" t="s">
        <v>6555</v>
      </c>
      <c r="S1337" t="s">
        <v>6556</v>
      </c>
    </row>
    <row r="1338" spans="1:19" x14ac:dyDescent="0.35">
      <c r="A1338">
        <v>710358</v>
      </c>
      <c r="B1338" t="s">
        <v>769</v>
      </c>
      <c r="C1338">
        <v>0</v>
      </c>
      <c r="D1338">
        <v>109</v>
      </c>
      <c r="E1338" s="68">
        <v>42541</v>
      </c>
      <c r="F1338">
        <v>10</v>
      </c>
      <c r="G1338">
        <v>45</v>
      </c>
      <c r="H1338">
        <v>0</v>
      </c>
      <c r="I1338">
        <v>1</v>
      </c>
      <c r="J1338" t="s">
        <v>389</v>
      </c>
      <c r="K1338">
        <v>12366578</v>
      </c>
      <c r="N1338" s="68">
        <v>72686</v>
      </c>
      <c r="O1338" s="68">
        <v>72686</v>
      </c>
      <c r="P1338" s="68">
        <v>72686</v>
      </c>
      <c r="Q1338" s="68">
        <v>72686</v>
      </c>
      <c r="R1338" t="s">
        <v>6559</v>
      </c>
      <c r="S1338" t="s">
        <v>6560</v>
      </c>
    </row>
    <row r="1339" spans="1:19" x14ac:dyDescent="0.35">
      <c r="A1339">
        <v>719661</v>
      </c>
      <c r="B1339" t="s">
        <v>1538</v>
      </c>
      <c r="C1339">
        <v>0</v>
      </c>
      <c r="D1339">
        <v>32</v>
      </c>
      <c r="E1339" s="68">
        <v>42585</v>
      </c>
      <c r="F1339">
        <v>3</v>
      </c>
      <c r="G1339">
        <v>20</v>
      </c>
      <c r="H1339">
        <v>0</v>
      </c>
      <c r="I1339">
        <v>1</v>
      </c>
      <c r="J1339" t="s">
        <v>1539</v>
      </c>
      <c r="K1339">
        <v>12450297</v>
      </c>
      <c r="N1339" s="68">
        <v>72686</v>
      </c>
      <c r="O1339" s="68">
        <v>72686</v>
      </c>
      <c r="P1339" s="68">
        <v>72686</v>
      </c>
      <c r="Q1339" s="68">
        <v>72686</v>
      </c>
      <c r="R1339" t="s">
        <v>6568</v>
      </c>
      <c r="S1339" t="s">
        <v>3058</v>
      </c>
    </row>
    <row r="1340" spans="1:19" x14ac:dyDescent="0.35">
      <c r="A1340">
        <v>722550</v>
      </c>
      <c r="B1340" t="s">
        <v>771</v>
      </c>
      <c r="C1340">
        <v>0</v>
      </c>
      <c r="D1340">
        <v>83</v>
      </c>
      <c r="E1340" s="68">
        <v>42687</v>
      </c>
      <c r="F1340">
        <v>1.5</v>
      </c>
      <c r="G1340">
        <v>51</v>
      </c>
      <c r="H1340">
        <v>0</v>
      </c>
      <c r="I1340">
        <v>1</v>
      </c>
      <c r="J1340" t="s">
        <v>391</v>
      </c>
      <c r="K1340">
        <v>12464301</v>
      </c>
      <c r="N1340" s="68">
        <v>72686</v>
      </c>
      <c r="O1340" s="68">
        <v>72686</v>
      </c>
      <c r="P1340" s="68">
        <v>72686</v>
      </c>
      <c r="Q1340" s="68">
        <v>72686</v>
      </c>
      <c r="R1340" t="s">
        <v>6571</v>
      </c>
      <c r="S1340" t="s">
        <v>3058</v>
      </c>
    </row>
    <row r="1341" spans="1:19" x14ac:dyDescent="0.35">
      <c r="A1341">
        <v>787027</v>
      </c>
      <c r="B1341" t="s">
        <v>1738</v>
      </c>
      <c r="C1341">
        <v>0</v>
      </c>
      <c r="D1341">
        <v>33</v>
      </c>
      <c r="E1341" s="68">
        <v>42908</v>
      </c>
      <c r="F1341">
        <v>40</v>
      </c>
      <c r="G1341">
        <v>54</v>
      </c>
      <c r="H1341">
        <v>0</v>
      </c>
      <c r="I1341">
        <v>1</v>
      </c>
      <c r="J1341" t="s">
        <v>1739</v>
      </c>
      <c r="K1341">
        <v>12842763</v>
      </c>
      <c r="N1341" s="68">
        <v>42797</v>
      </c>
      <c r="O1341" s="68">
        <v>72686</v>
      </c>
      <c r="P1341" s="68">
        <v>72686</v>
      </c>
      <c r="Q1341" s="68">
        <v>72686</v>
      </c>
      <c r="R1341" t="s">
        <v>6610</v>
      </c>
      <c r="S1341" t="s">
        <v>3058</v>
      </c>
    </row>
    <row r="1342" spans="1:19" x14ac:dyDescent="0.35">
      <c r="A1342">
        <v>986420</v>
      </c>
      <c r="B1342" t="s">
        <v>6812</v>
      </c>
      <c r="C1342">
        <v>0</v>
      </c>
      <c r="D1342">
        <v>0</v>
      </c>
      <c r="E1342" s="68">
        <v>43449</v>
      </c>
      <c r="F1342">
        <v>60</v>
      </c>
      <c r="G1342">
        <v>100</v>
      </c>
      <c r="H1342">
        <v>1</v>
      </c>
      <c r="I1342">
        <v>1</v>
      </c>
      <c r="J1342" t="s">
        <v>6813</v>
      </c>
      <c r="K1342">
        <v>14159360</v>
      </c>
      <c r="N1342" s="68">
        <v>72686</v>
      </c>
      <c r="O1342" s="68">
        <v>43444</v>
      </c>
      <c r="P1342" s="68">
        <v>43444</v>
      </c>
      <c r="Q1342" s="68">
        <v>43444</v>
      </c>
      <c r="R1342" t="s">
        <v>6814</v>
      </c>
      <c r="S1342" t="s">
        <v>3058</v>
      </c>
    </row>
    <row r="1343" spans="1:19" x14ac:dyDescent="0.35">
      <c r="E1343" s="68"/>
      <c r="N1343" s="68"/>
      <c r="O1343" s="68"/>
      <c r="P1343" s="68"/>
      <c r="Q1343" s="6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B60C-F62E-4802-861E-D1F68838D842}">
  <dimension ref="A1:K1336"/>
  <sheetViews>
    <sheetView topLeftCell="A2" workbookViewId="0">
      <selection activeCell="M2" sqref="M2"/>
    </sheetView>
  </sheetViews>
  <sheetFormatPr defaultRowHeight="14.5" x14ac:dyDescent="0.35"/>
  <cols>
    <col min="3" max="3" width="9.81640625" customWidth="1"/>
    <col min="4" max="4" width="13.54296875" customWidth="1"/>
    <col min="5" max="5" width="13.36328125" customWidth="1"/>
    <col min="8" max="8" width="10.81640625" customWidth="1"/>
    <col min="10" max="10" width="12.453125" customWidth="1"/>
    <col min="11" max="11" width="9.7265625" customWidth="1"/>
  </cols>
  <sheetData>
    <row r="1" spans="1:11" x14ac:dyDescent="0.35">
      <c r="A1" s="28" t="s">
        <v>2290</v>
      </c>
      <c r="B1" s="26" t="s">
        <v>489</v>
      </c>
      <c r="C1" s="26" t="s">
        <v>490</v>
      </c>
      <c r="D1" s="26" t="s">
        <v>491</v>
      </c>
      <c r="E1" s="27" t="s">
        <v>492</v>
      </c>
      <c r="F1" s="26" t="s">
        <v>493</v>
      </c>
      <c r="G1" s="26" t="s">
        <v>494</v>
      </c>
      <c r="H1" s="26" t="s">
        <v>495</v>
      </c>
      <c r="I1" s="26" t="s">
        <v>2288</v>
      </c>
      <c r="J1" s="26" t="s">
        <v>2246</v>
      </c>
      <c r="K1" s="26" t="s">
        <v>2289</v>
      </c>
    </row>
    <row r="2" spans="1:11" x14ac:dyDescent="0.35">
      <c r="A2" s="44">
        <v>2313</v>
      </c>
      <c r="B2" s="44" t="s">
        <v>9</v>
      </c>
      <c r="C2" s="44">
        <v>6891657</v>
      </c>
      <c r="D2" s="44">
        <v>15304</v>
      </c>
      <c r="E2" s="45">
        <v>43495</v>
      </c>
      <c r="F2" s="44">
        <v>60.5</v>
      </c>
      <c r="G2" s="44">
        <v>60</v>
      </c>
      <c r="H2" s="44">
        <v>0</v>
      </c>
      <c r="I2" s="44">
        <v>1</v>
      </c>
      <c r="J2" s="44" t="s">
        <v>10</v>
      </c>
      <c r="K2" s="44">
        <v>133</v>
      </c>
    </row>
    <row r="3" spans="1:11" x14ac:dyDescent="0.35">
      <c r="A3" s="44">
        <v>324492</v>
      </c>
      <c r="B3" s="44" t="s">
        <v>11</v>
      </c>
      <c r="C3" s="44">
        <v>477256</v>
      </c>
      <c r="D3" s="44">
        <v>15185</v>
      </c>
      <c r="E3" s="45">
        <v>43492</v>
      </c>
      <c r="F3" s="44">
        <v>14</v>
      </c>
      <c r="G3" s="44">
        <v>60</v>
      </c>
      <c r="H3" s="44">
        <v>0</v>
      </c>
      <c r="I3" s="44">
        <v>1</v>
      </c>
      <c r="J3" s="44" t="s">
        <v>12</v>
      </c>
      <c r="K3" s="44">
        <v>235043</v>
      </c>
    </row>
    <row r="4" spans="1:11" x14ac:dyDescent="0.35">
      <c r="A4" s="44">
        <v>4631</v>
      </c>
      <c r="B4" s="44" t="s">
        <v>13</v>
      </c>
      <c r="C4" s="44">
        <v>309960</v>
      </c>
      <c r="D4" s="44">
        <v>7128</v>
      </c>
      <c r="E4" s="45">
        <v>43361</v>
      </c>
      <c r="F4" s="44">
        <v>52</v>
      </c>
      <c r="G4" s="44">
        <v>63</v>
      </c>
      <c r="H4" s="44">
        <v>0</v>
      </c>
      <c r="I4" s="44">
        <v>1</v>
      </c>
      <c r="J4" s="44" t="s">
        <v>14</v>
      </c>
      <c r="K4" s="44">
        <v>85036</v>
      </c>
    </row>
    <row r="5" spans="1:11" x14ac:dyDescent="0.35">
      <c r="A5" s="44">
        <v>15102</v>
      </c>
      <c r="B5" s="44" t="s">
        <v>15</v>
      </c>
      <c r="C5" s="44">
        <v>176789</v>
      </c>
      <c r="D5" s="44">
        <v>3364</v>
      </c>
      <c r="E5" s="45">
        <v>43495</v>
      </c>
      <c r="F5" s="44">
        <v>60</v>
      </c>
      <c r="G5" s="44">
        <v>64</v>
      </c>
      <c r="H5" s="44">
        <v>0</v>
      </c>
      <c r="I5" s="44">
        <v>1</v>
      </c>
      <c r="J5" s="44" t="s">
        <v>16</v>
      </c>
      <c r="K5" s="44">
        <v>343</v>
      </c>
    </row>
    <row r="6" spans="1:11" x14ac:dyDescent="0.35">
      <c r="A6" s="44">
        <v>71</v>
      </c>
      <c r="B6" s="44" t="s">
        <v>17</v>
      </c>
      <c r="C6" s="44">
        <v>131758</v>
      </c>
      <c r="D6" s="44">
        <v>6498</v>
      </c>
      <c r="E6" s="45">
        <v>43665</v>
      </c>
      <c r="F6" s="44">
        <v>68</v>
      </c>
      <c r="G6" s="44">
        <v>69</v>
      </c>
      <c r="H6" s="44">
        <v>1</v>
      </c>
      <c r="I6" s="44">
        <v>1</v>
      </c>
      <c r="J6" s="44" t="s">
        <v>18</v>
      </c>
      <c r="K6" s="44">
        <v>53</v>
      </c>
    </row>
    <row r="7" spans="1:11" x14ac:dyDescent="0.35">
      <c r="A7" s="44">
        <v>711780</v>
      </c>
      <c r="B7" s="44" t="s">
        <v>19</v>
      </c>
      <c r="C7" s="44">
        <v>104435</v>
      </c>
      <c r="D7" s="44">
        <v>2165</v>
      </c>
      <c r="E7" s="45">
        <v>43676</v>
      </c>
      <c r="F7" s="44">
        <v>38</v>
      </c>
      <c r="G7" s="44">
        <v>60</v>
      </c>
      <c r="H7" s="44">
        <v>0</v>
      </c>
      <c r="I7" s="44">
        <v>2</v>
      </c>
      <c r="J7" s="44" t="s">
        <v>398</v>
      </c>
      <c r="K7" s="44">
        <v>5642089</v>
      </c>
    </row>
    <row r="8" spans="1:11" x14ac:dyDescent="0.35">
      <c r="A8" s="44">
        <v>640</v>
      </c>
      <c r="B8" s="44" t="s">
        <v>21</v>
      </c>
      <c r="C8" s="44">
        <v>95502</v>
      </c>
      <c r="D8" s="44">
        <v>1615</v>
      </c>
      <c r="E8" s="45">
        <v>43635</v>
      </c>
      <c r="F8" s="44">
        <v>68</v>
      </c>
      <c r="G8" s="44">
        <v>100</v>
      </c>
      <c r="H8" s="44">
        <v>1</v>
      </c>
      <c r="I8" s="44">
        <v>3</v>
      </c>
      <c r="J8" s="44" t="s">
        <v>2251</v>
      </c>
      <c r="K8" s="44">
        <v>10309007</v>
      </c>
    </row>
    <row r="9" spans="1:11" x14ac:dyDescent="0.35">
      <c r="A9" s="44">
        <v>8451</v>
      </c>
      <c r="B9" s="44" t="s">
        <v>23</v>
      </c>
      <c r="C9" s="44">
        <v>90556</v>
      </c>
      <c r="D9" s="44">
        <v>2809</v>
      </c>
      <c r="E9" s="45">
        <v>43628</v>
      </c>
      <c r="F9" s="44">
        <v>67</v>
      </c>
      <c r="G9" s="44">
        <v>100</v>
      </c>
      <c r="H9" s="44">
        <v>1</v>
      </c>
      <c r="I9" s="44">
        <v>1</v>
      </c>
      <c r="J9" s="44" t="s">
        <v>24</v>
      </c>
      <c r="K9" s="44">
        <v>2233840</v>
      </c>
    </row>
    <row r="10" spans="1:11" x14ac:dyDescent="0.35">
      <c r="A10" s="44">
        <v>13564</v>
      </c>
      <c r="B10" s="44" t="s">
        <v>25</v>
      </c>
      <c r="C10" s="44">
        <v>87760</v>
      </c>
      <c r="D10" s="44">
        <v>788</v>
      </c>
      <c r="E10" s="45">
        <v>43650</v>
      </c>
      <c r="F10" s="44">
        <v>68</v>
      </c>
      <c r="G10" s="44">
        <v>68</v>
      </c>
      <c r="H10" s="44">
        <v>1</v>
      </c>
      <c r="I10" s="44">
        <v>1</v>
      </c>
      <c r="J10" s="44" t="s">
        <v>26</v>
      </c>
      <c r="K10" s="44">
        <v>25957</v>
      </c>
    </row>
    <row r="11" spans="1:11" x14ac:dyDescent="0.35">
      <c r="A11" s="44">
        <v>4654</v>
      </c>
      <c r="B11" s="44" t="s">
        <v>27</v>
      </c>
      <c r="C11" s="44">
        <v>75374</v>
      </c>
      <c r="D11" s="44">
        <v>1433</v>
      </c>
      <c r="E11" s="45">
        <v>43550</v>
      </c>
      <c r="F11" s="44">
        <v>31</v>
      </c>
      <c r="G11" s="44">
        <v>61</v>
      </c>
      <c r="H11" s="44">
        <v>0</v>
      </c>
      <c r="I11" s="44">
        <v>1</v>
      </c>
      <c r="J11" s="44" t="s">
        <v>28</v>
      </c>
      <c r="K11" s="44">
        <v>9020</v>
      </c>
    </row>
    <row r="12" spans="1:11" x14ac:dyDescent="0.35">
      <c r="A12" s="44">
        <v>195275</v>
      </c>
      <c r="B12" s="44" t="s">
        <v>29</v>
      </c>
      <c r="C12" s="44">
        <v>72832</v>
      </c>
      <c r="D12" s="44">
        <v>2002</v>
      </c>
      <c r="E12" s="45">
        <v>43671</v>
      </c>
      <c r="F12" s="44">
        <v>68</v>
      </c>
      <c r="G12" s="44">
        <v>100</v>
      </c>
      <c r="H12" s="44">
        <v>1</v>
      </c>
      <c r="I12" s="44">
        <v>1</v>
      </c>
      <c r="J12" s="44" t="s">
        <v>30</v>
      </c>
      <c r="K12" s="44">
        <v>5389259</v>
      </c>
    </row>
    <row r="13" spans="1:11" x14ac:dyDescent="0.35">
      <c r="A13" s="44">
        <v>611</v>
      </c>
      <c r="B13" s="44" t="s">
        <v>31</v>
      </c>
      <c r="C13" s="44">
        <v>64536</v>
      </c>
      <c r="D13" s="44">
        <v>802</v>
      </c>
      <c r="E13" s="45">
        <v>43251</v>
      </c>
      <c r="F13" s="44">
        <v>55</v>
      </c>
      <c r="G13" s="44">
        <v>60</v>
      </c>
      <c r="H13" s="44">
        <v>0</v>
      </c>
      <c r="I13" s="44">
        <v>1</v>
      </c>
      <c r="J13" s="44" t="s">
        <v>32</v>
      </c>
      <c r="K13" s="44">
        <v>912</v>
      </c>
    </row>
    <row r="14" spans="1:11" x14ac:dyDescent="0.35">
      <c r="A14" s="44">
        <v>47144</v>
      </c>
      <c r="B14" s="44" t="s">
        <v>33</v>
      </c>
      <c r="C14" s="44">
        <v>64284</v>
      </c>
      <c r="D14" s="44">
        <v>2236</v>
      </c>
      <c r="E14" s="45">
        <v>43635</v>
      </c>
      <c r="F14" s="44">
        <v>68</v>
      </c>
      <c r="G14" s="44">
        <v>68</v>
      </c>
      <c r="H14" s="44">
        <v>1</v>
      </c>
      <c r="I14" s="44">
        <v>1</v>
      </c>
      <c r="J14" s="44" t="s">
        <v>34</v>
      </c>
      <c r="K14" s="44">
        <v>4830636</v>
      </c>
    </row>
    <row r="15" spans="1:11" x14ac:dyDescent="0.35">
      <c r="A15" s="44">
        <v>634298</v>
      </c>
      <c r="B15" s="44" t="s">
        <v>35</v>
      </c>
      <c r="C15" s="44">
        <v>46859</v>
      </c>
      <c r="D15" s="44">
        <v>3717</v>
      </c>
      <c r="E15" s="45">
        <v>43671</v>
      </c>
      <c r="F15" s="44">
        <v>51</v>
      </c>
      <c r="G15" s="44">
        <v>60</v>
      </c>
      <c r="H15" s="44">
        <v>0</v>
      </c>
      <c r="I15" s="44">
        <v>1</v>
      </c>
      <c r="J15" s="44" t="s">
        <v>36</v>
      </c>
      <c r="K15" s="44">
        <v>11011018</v>
      </c>
    </row>
    <row r="16" spans="1:11" x14ac:dyDescent="0.35">
      <c r="A16" s="44">
        <v>550</v>
      </c>
      <c r="B16" s="44" t="s">
        <v>37</v>
      </c>
      <c r="C16" s="44">
        <v>37821</v>
      </c>
      <c r="D16" s="44">
        <v>949</v>
      </c>
      <c r="E16" s="45">
        <v>43672</v>
      </c>
      <c r="F16" s="44">
        <v>6</v>
      </c>
      <c r="G16" s="44">
        <v>100</v>
      </c>
      <c r="H16" s="44">
        <v>1</v>
      </c>
      <c r="I16" s="44">
        <v>2</v>
      </c>
      <c r="J16" s="44" t="s">
        <v>2250</v>
      </c>
      <c r="K16" s="44">
        <v>131881</v>
      </c>
    </row>
    <row r="17" spans="1:11" x14ac:dyDescent="0.35">
      <c r="A17" s="44">
        <v>330424</v>
      </c>
      <c r="B17" s="44" t="s">
        <v>38</v>
      </c>
      <c r="C17" s="44">
        <v>34651</v>
      </c>
      <c r="D17" s="44">
        <v>358</v>
      </c>
      <c r="E17" s="45">
        <v>43236</v>
      </c>
      <c r="F17" s="44">
        <v>3</v>
      </c>
      <c r="G17" s="44">
        <v>60</v>
      </c>
      <c r="H17" s="44">
        <v>0</v>
      </c>
      <c r="I17" s="44">
        <v>1</v>
      </c>
      <c r="J17" s="44" t="s">
        <v>12</v>
      </c>
      <c r="K17" s="44">
        <v>235043</v>
      </c>
    </row>
    <row r="18" spans="1:11" x14ac:dyDescent="0.35">
      <c r="A18" s="44">
        <v>2533</v>
      </c>
      <c r="B18" s="44" t="s">
        <v>39</v>
      </c>
      <c r="C18" s="44">
        <v>33999</v>
      </c>
      <c r="D18" s="44">
        <v>482</v>
      </c>
      <c r="E18" s="45">
        <v>43217</v>
      </c>
      <c r="F18" s="44">
        <v>5</v>
      </c>
      <c r="G18" s="44">
        <v>62</v>
      </c>
      <c r="H18" s="44">
        <v>0</v>
      </c>
      <c r="I18" s="44">
        <v>1</v>
      </c>
      <c r="J18" s="44" t="s">
        <v>40</v>
      </c>
      <c r="K18" s="44">
        <v>16512</v>
      </c>
    </row>
    <row r="19" spans="1:11" x14ac:dyDescent="0.35">
      <c r="A19" s="44">
        <v>881</v>
      </c>
      <c r="B19" s="44" t="s">
        <v>41</v>
      </c>
      <c r="C19" s="44">
        <v>32697</v>
      </c>
      <c r="D19" s="44">
        <v>374</v>
      </c>
      <c r="E19" s="45">
        <v>43343</v>
      </c>
      <c r="F19" s="44">
        <v>5</v>
      </c>
      <c r="G19" s="44">
        <v>61</v>
      </c>
      <c r="H19" s="44">
        <v>0</v>
      </c>
      <c r="I19" s="44">
        <v>1</v>
      </c>
      <c r="J19" s="44" t="s">
        <v>42</v>
      </c>
      <c r="K19" s="44">
        <v>3098</v>
      </c>
    </row>
    <row r="20" spans="1:11" x14ac:dyDescent="0.35">
      <c r="A20" s="44">
        <v>4394</v>
      </c>
      <c r="B20" s="44" t="s">
        <v>43</v>
      </c>
      <c r="C20" s="44">
        <v>29561</v>
      </c>
      <c r="D20" s="44">
        <v>574</v>
      </c>
      <c r="E20" s="45">
        <v>43436</v>
      </c>
      <c r="F20" s="44">
        <v>52</v>
      </c>
      <c r="G20" s="44">
        <v>60</v>
      </c>
      <c r="H20" s="44">
        <v>0</v>
      </c>
      <c r="I20" s="44">
        <v>1</v>
      </c>
      <c r="J20" s="44" t="s">
        <v>44</v>
      </c>
      <c r="K20" s="44">
        <v>98987</v>
      </c>
    </row>
    <row r="21" spans="1:11" x14ac:dyDescent="0.35">
      <c r="A21" s="44">
        <v>4433</v>
      </c>
      <c r="B21" s="44" t="s">
        <v>47</v>
      </c>
      <c r="C21" s="44">
        <v>26013</v>
      </c>
      <c r="D21" s="44">
        <v>1562</v>
      </c>
      <c r="E21" s="45">
        <v>40821</v>
      </c>
      <c r="F21" s="44">
        <v>1.5</v>
      </c>
      <c r="G21" s="44">
        <v>12</v>
      </c>
      <c r="H21" s="44">
        <v>0</v>
      </c>
      <c r="I21" s="44">
        <v>1</v>
      </c>
      <c r="J21" s="44" t="s">
        <v>48</v>
      </c>
      <c r="K21" s="44">
        <v>100945</v>
      </c>
    </row>
    <row r="22" spans="1:11" x14ac:dyDescent="0.35">
      <c r="A22" s="44">
        <v>344149</v>
      </c>
      <c r="B22" s="44" t="s">
        <v>826</v>
      </c>
      <c r="C22" s="44">
        <v>25920</v>
      </c>
      <c r="D22" s="44">
        <v>28</v>
      </c>
      <c r="E22" s="45">
        <v>41737</v>
      </c>
      <c r="F22" s="44">
        <v>17</v>
      </c>
      <c r="G22" s="44">
        <v>46</v>
      </c>
      <c r="H22" s="44">
        <v>0</v>
      </c>
      <c r="I22" s="44">
        <v>1</v>
      </c>
      <c r="J22" s="44" t="s">
        <v>425</v>
      </c>
      <c r="K22" s="44">
        <v>12110223</v>
      </c>
    </row>
    <row r="23" spans="1:11" x14ac:dyDescent="0.35">
      <c r="A23" s="44">
        <v>277002</v>
      </c>
      <c r="B23" s="44" t="s">
        <v>50</v>
      </c>
      <c r="C23" s="44">
        <v>25476</v>
      </c>
      <c r="D23" s="44">
        <v>495</v>
      </c>
      <c r="E23" s="45">
        <v>43236</v>
      </c>
      <c r="F23" s="44">
        <v>3</v>
      </c>
      <c r="G23" s="44">
        <v>64</v>
      </c>
      <c r="H23" s="44">
        <v>0</v>
      </c>
      <c r="I23" s="44">
        <v>1</v>
      </c>
      <c r="J23" s="44" t="s">
        <v>51</v>
      </c>
      <c r="K23" s="44">
        <v>5616758</v>
      </c>
    </row>
    <row r="24" spans="1:11" x14ac:dyDescent="0.35">
      <c r="A24" s="44">
        <v>6622</v>
      </c>
      <c r="B24" s="44" t="s">
        <v>45</v>
      </c>
      <c r="C24" s="44">
        <v>25263</v>
      </c>
      <c r="D24" s="44">
        <v>228</v>
      </c>
      <c r="E24" s="45">
        <v>42194</v>
      </c>
      <c r="F24" s="44">
        <v>5</v>
      </c>
      <c r="G24" s="44">
        <v>42</v>
      </c>
      <c r="H24" s="44">
        <v>0</v>
      </c>
      <c r="I24" s="44">
        <v>1</v>
      </c>
      <c r="J24" s="44" t="s">
        <v>46</v>
      </c>
      <c r="K24" s="44">
        <v>5422377</v>
      </c>
    </row>
    <row r="25" spans="1:11" x14ac:dyDescent="0.35">
      <c r="A25" s="44">
        <v>54035</v>
      </c>
      <c r="B25" s="44" t="s">
        <v>49</v>
      </c>
      <c r="C25" s="44">
        <v>24704</v>
      </c>
      <c r="D25" s="44">
        <v>833</v>
      </c>
      <c r="E25" s="45">
        <v>43673</v>
      </c>
      <c r="F25" s="44">
        <v>68</v>
      </c>
      <c r="G25" s="44">
        <v>100</v>
      </c>
      <c r="H25" s="44">
        <v>1</v>
      </c>
      <c r="I25" s="44">
        <v>2</v>
      </c>
      <c r="J25" s="44" t="s">
        <v>399</v>
      </c>
      <c r="K25" s="44">
        <v>343</v>
      </c>
    </row>
    <row r="26" spans="1:11" x14ac:dyDescent="0.35">
      <c r="A26" s="44">
        <v>386321</v>
      </c>
      <c r="B26" s="44" t="s">
        <v>52</v>
      </c>
      <c r="C26" s="44">
        <v>24203</v>
      </c>
      <c r="D26" s="44">
        <v>597</v>
      </c>
      <c r="E26" s="45">
        <v>43405</v>
      </c>
      <c r="F26" s="44">
        <v>59</v>
      </c>
      <c r="G26" s="44">
        <v>60</v>
      </c>
      <c r="H26" s="44">
        <v>0</v>
      </c>
      <c r="I26" s="44">
        <v>1</v>
      </c>
      <c r="J26" s="44" t="s">
        <v>53</v>
      </c>
      <c r="K26" s="44">
        <v>6190887</v>
      </c>
    </row>
    <row r="27" spans="1:11" x14ac:dyDescent="0.35">
      <c r="A27" s="44">
        <v>244848</v>
      </c>
      <c r="B27" s="44" t="s">
        <v>54</v>
      </c>
      <c r="C27" s="44">
        <v>23728</v>
      </c>
      <c r="D27" s="44">
        <v>2419</v>
      </c>
      <c r="E27" s="45">
        <v>43650</v>
      </c>
      <c r="F27" s="44">
        <v>60.5</v>
      </c>
      <c r="G27" s="44">
        <v>68</v>
      </c>
      <c r="H27" s="44">
        <v>1</v>
      </c>
      <c r="I27" s="44">
        <v>1</v>
      </c>
      <c r="J27" s="44" t="s">
        <v>426</v>
      </c>
      <c r="K27" s="44">
        <v>14156264</v>
      </c>
    </row>
    <row r="28" spans="1:11" x14ac:dyDescent="0.35">
      <c r="A28" s="44">
        <v>5582</v>
      </c>
      <c r="B28" s="44" t="s">
        <v>55</v>
      </c>
      <c r="C28" s="44">
        <v>23250</v>
      </c>
      <c r="D28" s="44">
        <v>387</v>
      </c>
      <c r="E28" s="45">
        <v>43462</v>
      </c>
      <c r="F28" s="44">
        <v>60</v>
      </c>
      <c r="G28" s="44">
        <v>62</v>
      </c>
      <c r="H28" s="44">
        <v>0</v>
      </c>
      <c r="I28" s="45">
        <v>1</v>
      </c>
      <c r="J28" s="44" t="s">
        <v>56</v>
      </c>
      <c r="K28" s="44">
        <v>4848388</v>
      </c>
    </row>
    <row r="29" spans="1:11" x14ac:dyDescent="0.35">
      <c r="A29" s="44">
        <v>3254</v>
      </c>
      <c r="B29" s="44" t="s">
        <v>57</v>
      </c>
      <c r="C29" s="44">
        <v>21775</v>
      </c>
      <c r="D29" s="44">
        <v>576</v>
      </c>
      <c r="E29" s="45">
        <v>43654</v>
      </c>
      <c r="F29" s="44">
        <v>60</v>
      </c>
      <c r="G29" s="44">
        <v>100</v>
      </c>
      <c r="H29" s="44">
        <v>1</v>
      </c>
      <c r="I29" s="44">
        <v>2</v>
      </c>
      <c r="J29" s="44" t="s">
        <v>400</v>
      </c>
      <c r="K29" s="44">
        <v>66492</v>
      </c>
    </row>
    <row r="30" spans="1:11" x14ac:dyDescent="0.35">
      <c r="A30" s="44">
        <v>64758</v>
      </c>
      <c r="B30" s="44" t="s">
        <v>59</v>
      </c>
      <c r="C30" s="44">
        <v>21238</v>
      </c>
      <c r="D30" s="44">
        <v>349</v>
      </c>
      <c r="E30" s="45">
        <v>43661</v>
      </c>
      <c r="F30" s="44">
        <v>68</v>
      </c>
      <c r="G30" s="44">
        <v>68</v>
      </c>
      <c r="H30" s="44">
        <v>1</v>
      </c>
      <c r="I30" s="44">
        <v>1</v>
      </c>
      <c r="J30" s="44" t="s">
        <v>60</v>
      </c>
      <c r="K30" s="44">
        <v>5066124</v>
      </c>
    </row>
    <row r="31" spans="1:11" x14ac:dyDescent="0.35">
      <c r="A31" s="44">
        <v>773590</v>
      </c>
      <c r="B31" s="44" t="s">
        <v>61</v>
      </c>
      <c r="C31" s="44">
        <v>19737</v>
      </c>
      <c r="D31" s="44">
        <v>1158</v>
      </c>
      <c r="E31" s="45">
        <v>43670</v>
      </c>
      <c r="F31" s="44">
        <v>68</v>
      </c>
      <c r="G31" s="44">
        <v>100</v>
      </c>
      <c r="H31" s="44">
        <v>1</v>
      </c>
      <c r="I31" s="44">
        <v>1</v>
      </c>
      <c r="J31" s="44" t="s">
        <v>62</v>
      </c>
      <c r="K31" s="44">
        <v>10309007</v>
      </c>
    </row>
    <row r="32" spans="1:11" x14ac:dyDescent="0.35">
      <c r="A32" s="44">
        <v>324497</v>
      </c>
      <c r="B32" s="44" t="s">
        <v>63</v>
      </c>
      <c r="C32" s="44">
        <v>18173</v>
      </c>
      <c r="D32" s="44">
        <v>414</v>
      </c>
      <c r="E32" s="45">
        <v>43677</v>
      </c>
      <c r="F32" s="44">
        <v>60</v>
      </c>
      <c r="G32" s="44">
        <v>68</v>
      </c>
      <c r="H32" s="44">
        <v>1</v>
      </c>
      <c r="I32" s="44">
        <v>2</v>
      </c>
      <c r="J32" s="44" t="s">
        <v>401</v>
      </c>
      <c r="K32" s="44">
        <v>66492</v>
      </c>
    </row>
    <row r="33" spans="1:11" x14ac:dyDescent="0.35">
      <c r="A33" s="44">
        <v>962584</v>
      </c>
      <c r="B33" s="44" t="s">
        <v>64</v>
      </c>
      <c r="C33" s="44">
        <v>17997</v>
      </c>
      <c r="D33" s="44">
        <v>2321</v>
      </c>
      <c r="E33" s="45">
        <v>43388</v>
      </c>
      <c r="F33" s="44">
        <v>58</v>
      </c>
      <c r="G33" s="44">
        <v>65</v>
      </c>
      <c r="H33" s="44">
        <v>0</v>
      </c>
      <c r="I33" s="44">
        <v>1</v>
      </c>
      <c r="J33" s="44" t="s">
        <v>65</v>
      </c>
      <c r="K33" s="44">
        <v>2018788</v>
      </c>
    </row>
    <row r="34" spans="1:11" x14ac:dyDescent="0.35">
      <c r="A34" s="44">
        <v>158397</v>
      </c>
      <c r="B34" s="44" t="s">
        <v>66</v>
      </c>
      <c r="C34" s="44">
        <v>16805</v>
      </c>
      <c r="D34" s="44">
        <v>5136</v>
      </c>
      <c r="E34" s="45">
        <v>43458</v>
      </c>
      <c r="F34" s="44">
        <v>3.3</v>
      </c>
      <c r="G34" s="44">
        <v>60</v>
      </c>
      <c r="H34" s="44">
        <v>0</v>
      </c>
      <c r="I34" s="44">
        <v>1</v>
      </c>
      <c r="J34" s="44" t="s">
        <v>67</v>
      </c>
      <c r="K34" s="44">
        <v>5250414</v>
      </c>
    </row>
    <row r="35" spans="1:11" x14ac:dyDescent="0.35">
      <c r="A35" s="44">
        <v>2281</v>
      </c>
      <c r="B35" s="44" t="s">
        <v>70</v>
      </c>
      <c r="C35" s="44">
        <v>16803</v>
      </c>
      <c r="D35" s="44">
        <v>455</v>
      </c>
      <c r="E35" s="45">
        <v>43343</v>
      </c>
      <c r="F35" s="44">
        <v>60</v>
      </c>
      <c r="G35" s="44">
        <v>60</v>
      </c>
      <c r="H35" s="44">
        <v>0</v>
      </c>
      <c r="I35" s="44">
        <v>1</v>
      </c>
      <c r="J35" s="44" t="s">
        <v>71</v>
      </c>
      <c r="K35" s="44">
        <v>7226</v>
      </c>
    </row>
    <row r="36" spans="1:11" x14ac:dyDescent="0.35">
      <c r="A36" s="44">
        <v>91129</v>
      </c>
      <c r="B36" s="44" t="s">
        <v>68</v>
      </c>
      <c r="C36" s="44">
        <v>16661</v>
      </c>
      <c r="D36" s="44">
        <v>466</v>
      </c>
      <c r="E36" s="45">
        <v>43632</v>
      </c>
      <c r="F36" s="44">
        <v>68</v>
      </c>
      <c r="G36" s="44">
        <v>100</v>
      </c>
      <c r="H36" s="44">
        <v>1</v>
      </c>
      <c r="I36" s="44">
        <v>1</v>
      </c>
      <c r="J36" s="44" t="s">
        <v>69</v>
      </c>
      <c r="K36" s="44">
        <v>5162928</v>
      </c>
    </row>
    <row r="37" spans="1:11" x14ac:dyDescent="0.35">
      <c r="A37" s="44">
        <v>1191</v>
      </c>
      <c r="B37" s="44" t="s">
        <v>72</v>
      </c>
      <c r="C37" s="44">
        <v>16517</v>
      </c>
      <c r="D37" s="44">
        <v>574</v>
      </c>
      <c r="E37" s="45">
        <v>43481</v>
      </c>
      <c r="F37" s="44">
        <v>45</v>
      </c>
      <c r="G37" s="44">
        <v>60.4</v>
      </c>
      <c r="H37" s="44">
        <v>1</v>
      </c>
      <c r="I37" s="44">
        <v>3</v>
      </c>
      <c r="J37" s="44" t="s">
        <v>2246</v>
      </c>
      <c r="K37" s="44">
        <v>5275</v>
      </c>
    </row>
    <row r="38" spans="1:11" x14ac:dyDescent="0.35">
      <c r="A38" s="44">
        <v>9808</v>
      </c>
      <c r="B38" s="44" t="s">
        <v>73</v>
      </c>
      <c r="C38" s="44">
        <v>16195</v>
      </c>
      <c r="D38" s="44">
        <v>518</v>
      </c>
      <c r="E38" s="45">
        <v>43039</v>
      </c>
      <c r="F38" s="44">
        <v>10</v>
      </c>
      <c r="G38" s="44">
        <v>61</v>
      </c>
      <c r="H38" s="44">
        <v>0</v>
      </c>
      <c r="I38" s="44">
        <v>1</v>
      </c>
      <c r="J38" s="44" t="s">
        <v>74</v>
      </c>
      <c r="K38" s="44">
        <v>1702469</v>
      </c>
    </row>
    <row r="39" spans="1:11" x14ac:dyDescent="0.35">
      <c r="A39" s="44">
        <v>487108</v>
      </c>
      <c r="B39" s="44" t="s">
        <v>75</v>
      </c>
      <c r="C39" s="44">
        <v>15940</v>
      </c>
      <c r="D39" s="44">
        <v>243</v>
      </c>
      <c r="E39" s="45">
        <v>43580</v>
      </c>
      <c r="F39" s="44">
        <v>52</v>
      </c>
      <c r="G39" s="44">
        <v>60</v>
      </c>
      <c r="H39" s="44">
        <v>0</v>
      </c>
      <c r="I39" s="44">
        <v>1</v>
      </c>
      <c r="J39" s="44" t="s">
        <v>76</v>
      </c>
      <c r="K39" s="44">
        <v>182999</v>
      </c>
    </row>
    <row r="40" spans="1:11" x14ac:dyDescent="0.35">
      <c r="A40" s="44">
        <v>14384</v>
      </c>
      <c r="B40" s="44" t="s">
        <v>77</v>
      </c>
      <c r="C40" s="44">
        <v>14979</v>
      </c>
      <c r="D40" s="44">
        <v>331</v>
      </c>
      <c r="E40" s="45">
        <v>43366</v>
      </c>
      <c r="F40" s="44">
        <v>24</v>
      </c>
      <c r="G40" s="44">
        <v>60</v>
      </c>
      <c r="H40" s="44">
        <v>0</v>
      </c>
      <c r="I40" s="44">
        <v>1</v>
      </c>
      <c r="J40" s="44" t="s">
        <v>78</v>
      </c>
      <c r="K40" s="44">
        <v>1236621</v>
      </c>
    </row>
    <row r="41" spans="1:11" x14ac:dyDescent="0.35">
      <c r="A41" s="44">
        <v>306600</v>
      </c>
      <c r="B41" s="44" t="s">
        <v>80</v>
      </c>
      <c r="C41" s="44">
        <v>14594</v>
      </c>
      <c r="D41" s="44">
        <v>284</v>
      </c>
      <c r="E41" s="45">
        <v>43344</v>
      </c>
      <c r="F41" s="44">
        <v>59</v>
      </c>
      <c r="G41" s="44">
        <v>60</v>
      </c>
      <c r="H41" s="44">
        <v>0</v>
      </c>
      <c r="I41" s="44">
        <v>1</v>
      </c>
      <c r="J41" s="44" t="s">
        <v>81</v>
      </c>
      <c r="K41" s="44">
        <v>1680847</v>
      </c>
    </row>
    <row r="42" spans="1:11" x14ac:dyDescent="0.35">
      <c r="A42" s="44">
        <v>216</v>
      </c>
      <c r="B42" s="44" t="s">
        <v>79</v>
      </c>
      <c r="C42" s="44">
        <v>14455</v>
      </c>
      <c r="D42" s="44">
        <v>513</v>
      </c>
      <c r="E42" s="45">
        <v>40991</v>
      </c>
      <c r="F42" s="44">
        <v>3</v>
      </c>
      <c r="G42" s="44">
        <v>16</v>
      </c>
      <c r="H42" s="44">
        <v>0</v>
      </c>
      <c r="I42" s="44">
        <v>3</v>
      </c>
      <c r="J42" s="44" t="s">
        <v>402</v>
      </c>
      <c r="K42" s="44">
        <v>20</v>
      </c>
    </row>
    <row r="43" spans="1:11" x14ac:dyDescent="0.35">
      <c r="A43" s="44">
        <v>14385</v>
      </c>
      <c r="B43" s="44" t="s">
        <v>82</v>
      </c>
      <c r="C43" s="44">
        <v>14366</v>
      </c>
      <c r="D43" s="44">
        <v>293</v>
      </c>
      <c r="E43" s="45">
        <v>43420</v>
      </c>
      <c r="F43" s="44">
        <v>31</v>
      </c>
      <c r="G43" s="44">
        <v>60</v>
      </c>
      <c r="H43" s="44">
        <v>0</v>
      </c>
      <c r="I43" s="44">
        <v>1</v>
      </c>
      <c r="J43" s="44" t="s">
        <v>78</v>
      </c>
      <c r="K43" s="44">
        <v>1236621</v>
      </c>
    </row>
    <row r="44" spans="1:11" x14ac:dyDescent="0.35">
      <c r="A44" s="44">
        <v>4970</v>
      </c>
      <c r="B44" s="44" t="s">
        <v>85</v>
      </c>
      <c r="C44" s="44">
        <v>14203</v>
      </c>
      <c r="D44" s="44">
        <v>281</v>
      </c>
      <c r="E44" s="45">
        <v>43505</v>
      </c>
      <c r="F44" s="44">
        <v>60</v>
      </c>
      <c r="G44" s="44">
        <v>60</v>
      </c>
      <c r="H44" s="44">
        <v>0</v>
      </c>
      <c r="I44" s="44">
        <v>1</v>
      </c>
      <c r="J44" s="44" t="s">
        <v>71</v>
      </c>
      <c r="K44" s="44">
        <v>7226</v>
      </c>
    </row>
    <row r="45" spans="1:11" x14ac:dyDescent="0.35">
      <c r="A45" s="44">
        <v>12581</v>
      </c>
      <c r="B45" s="44" t="s">
        <v>83</v>
      </c>
      <c r="C45" s="44">
        <v>14189</v>
      </c>
      <c r="D45" s="44">
        <v>1340</v>
      </c>
      <c r="E45" s="45">
        <v>42587</v>
      </c>
      <c r="F45" s="44">
        <v>31</v>
      </c>
      <c r="G45" s="44">
        <v>50</v>
      </c>
      <c r="H45" s="44">
        <v>0</v>
      </c>
      <c r="I45" s="44">
        <v>1</v>
      </c>
      <c r="J45" s="44" t="s">
        <v>84</v>
      </c>
      <c r="K45" s="44">
        <v>105689</v>
      </c>
    </row>
    <row r="46" spans="1:11" x14ac:dyDescent="0.35">
      <c r="A46" s="44">
        <v>986288</v>
      </c>
      <c r="B46" s="44" t="s">
        <v>2195</v>
      </c>
      <c r="C46" s="44">
        <v>14030</v>
      </c>
      <c r="D46" s="44">
        <v>0</v>
      </c>
      <c r="E46" s="45">
        <v>43602</v>
      </c>
      <c r="F46" s="44">
        <v>60</v>
      </c>
      <c r="G46" s="44">
        <v>63</v>
      </c>
      <c r="H46" s="44">
        <v>0</v>
      </c>
      <c r="I46" s="44">
        <v>1</v>
      </c>
      <c r="J46" s="44" t="s">
        <v>2196</v>
      </c>
      <c r="K46" s="44">
        <v>13597965</v>
      </c>
    </row>
    <row r="47" spans="1:11" x14ac:dyDescent="0.35">
      <c r="A47" s="44">
        <v>2610</v>
      </c>
      <c r="B47" s="44" t="s">
        <v>86</v>
      </c>
      <c r="C47" s="44">
        <v>13990</v>
      </c>
      <c r="D47" s="44">
        <v>230</v>
      </c>
      <c r="E47" s="45">
        <v>43467</v>
      </c>
      <c r="F47" s="44">
        <v>38</v>
      </c>
      <c r="G47" s="44">
        <v>66</v>
      </c>
      <c r="H47" s="44">
        <v>1</v>
      </c>
      <c r="I47" s="44">
        <v>1</v>
      </c>
      <c r="J47" s="44" t="s">
        <v>87</v>
      </c>
      <c r="K47" s="44">
        <v>21748</v>
      </c>
    </row>
    <row r="48" spans="1:11" x14ac:dyDescent="0.35">
      <c r="A48" s="44">
        <v>876088</v>
      </c>
      <c r="B48" s="44" t="s">
        <v>88</v>
      </c>
      <c r="C48" s="44">
        <v>13743</v>
      </c>
      <c r="D48" s="44">
        <v>659</v>
      </c>
      <c r="E48" s="45">
        <v>43115</v>
      </c>
      <c r="F48" s="44">
        <v>3</v>
      </c>
      <c r="G48" s="44">
        <v>60</v>
      </c>
      <c r="H48" s="44">
        <v>0</v>
      </c>
      <c r="I48" s="44">
        <v>1</v>
      </c>
      <c r="J48" s="44" t="s">
        <v>89</v>
      </c>
      <c r="K48" s="44">
        <v>4010195</v>
      </c>
    </row>
    <row r="49" spans="1:11" x14ac:dyDescent="0.35">
      <c r="A49" s="44">
        <v>4868</v>
      </c>
      <c r="B49" s="44" t="s">
        <v>90</v>
      </c>
      <c r="C49" s="44">
        <v>13438</v>
      </c>
      <c r="D49" s="44">
        <v>757</v>
      </c>
      <c r="E49" s="45">
        <v>42491</v>
      </c>
      <c r="F49" s="44">
        <v>7</v>
      </c>
      <c r="G49" s="44">
        <v>50</v>
      </c>
      <c r="H49" s="44">
        <v>0</v>
      </c>
      <c r="I49" s="44">
        <v>3</v>
      </c>
      <c r="J49" s="44" t="s">
        <v>403</v>
      </c>
      <c r="K49" s="44">
        <v>5761479</v>
      </c>
    </row>
    <row r="50" spans="1:11" x14ac:dyDescent="0.35">
      <c r="A50" s="44">
        <v>986386</v>
      </c>
      <c r="B50" s="44" t="s">
        <v>827</v>
      </c>
      <c r="C50" s="44">
        <v>13435</v>
      </c>
      <c r="D50" s="44">
        <v>0</v>
      </c>
      <c r="E50" s="45">
        <v>43487</v>
      </c>
      <c r="F50" s="44">
        <v>60</v>
      </c>
      <c r="G50" s="44">
        <v>65</v>
      </c>
      <c r="H50" s="44">
        <v>1</v>
      </c>
      <c r="I50" s="44">
        <v>1</v>
      </c>
      <c r="J50" s="44" t="s">
        <v>828</v>
      </c>
      <c r="K50" s="44">
        <v>14158447</v>
      </c>
    </row>
    <row r="51" spans="1:11" x14ac:dyDescent="0.35">
      <c r="A51" s="44">
        <v>372870</v>
      </c>
      <c r="B51" s="44" t="s">
        <v>91</v>
      </c>
      <c r="C51" s="44">
        <v>13279</v>
      </c>
      <c r="D51" s="44">
        <v>463</v>
      </c>
      <c r="E51" s="45">
        <v>43634</v>
      </c>
      <c r="F51" s="44">
        <v>60</v>
      </c>
      <c r="G51" s="44">
        <v>100</v>
      </c>
      <c r="H51" s="44">
        <v>1</v>
      </c>
      <c r="I51" s="44">
        <v>1</v>
      </c>
      <c r="J51" s="44" t="s">
        <v>58</v>
      </c>
      <c r="K51" s="44">
        <v>66492</v>
      </c>
    </row>
    <row r="52" spans="1:11" x14ac:dyDescent="0.35">
      <c r="A52" s="44">
        <v>5337</v>
      </c>
      <c r="B52" s="44" t="s">
        <v>92</v>
      </c>
      <c r="C52" s="44">
        <v>12499</v>
      </c>
      <c r="D52" s="44">
        <v>78</v>
      </c>
      <c r="E52" s="45">
        <v>43426</v>
      </c>
      <c r="F52" s="44">
        <v>3</v>
      </c>
      <c r="G52" s="44">
        <v>60</v>
      </c>
      <c r="H52" s="44">
        <v>0</v>
      </c>
      <c r="I52" s="44">
        <v>1</v>
      </c>
      <c r="J52" s="44" t="s">
        <v>93</v>
      </c>
      <c r="K52" s="44">
        <v>184482</v>
      </c>
    </row>
    <row r="53" spans="1:11" x14ac:dyDescent="0.35">
      <c r="A53" s="44">
        <v>708783</v>
      </c>
      <c r="B53" s="44" t="s">
        <v>95</v>
      </c>
      <c r="C53" s="44">
        <v>12129</v>
      </c>
      <c r="D53" s="44">
        <v>488</v>
      </c>
      <c r="E53" s="45">
        <v>43497</v>
      </c>
      <c r="F53" s="44">
        <v>1.5</v>
      </c>
      <c r="G53" s="44">
        <v>60</v>
      </c>
      <c r="H53" s="44">
        <v>0</v>
      </c>
      <c r="I53" s="44">
        <v>1</v>
      </c>
      <c r="J53" s="44" t="s">
        <v>96</v>
      </c>
      <c r="K53" s="44">
        <v>12353367</v>
      </c>
    </row>
    <row r="54" spans="1:11" x14ac:dyDescent="0.35">
      <c r="A54" s="44">
        <v>1279</v>
      </c>
      <c r="B54" s="44" t="s">
        <v>97</v>
      </c>
      <c r="C54" s="44">
        <v>12119</v>
      </c>
      <c r="D54" s="44">
        <v>166</v>
      </c>
      <c r="E54" s="45">
        <v>43415</v>
      </c>
      <c r="F54" s="44">
        <v>60</v>
      </c>
      <c r="G54" s="44">
        <v>60</v>
      </c>
      <c r="H54" s="44">
        <v>0</v>
      </c>
      <c r="I54" s="44">
        <v>1</v>
      </c>
      <c r="J54" s="44" t="s">
        <v>98</v>
      </c>
      <c r="K54" s="44">
        <v>6199</v>
      </c>
    </row>
    <row r="55" spans="1:11" x14ac:dyDescent="0.35">
      <c r="A55" s="44">
        <v>217293</v>
      </c>
      <c r="B55" s="44" t="s">
        <v>94</v>
      </c>
      <c r="C55" s="44">
        <v>12109</v>
      </c>
      <c r="D55" s="44">
        <v>452</v>
      </c>
      <c r="E55" s="45">
        <v>43427</v>
      </c>
      <c r="F55" s="44">
        <v>38</v>
      </c>
      <c r="G55" s="44">
        <v>60</v>
      </c>
      <c r="H55" s="44">
        <v>0</v>
      </c>
      <c r="I55" s="44">
        <v>2</v>
      </c>
      <c r="J55" s="44" t="s">
        <v>404</v>
      </c>
      <c r="K55" s="44">
        <v>5427288</v>
      </c>
    </row>
    <row r="56" spans="1:11" x14ac:dyDescent="0.35">
      <c r="A56" s="44">
        <v>363065</v>
      </c>
      <c r="B56" s="44" t="s">
        <v>101</v>
      </c>
      <c r="C56" s="44">
        <v>11047</v>
      </c>
      <c r="D56" s="44">
        <v>334</v>
      </c>
      <c r="E56" s="45">
        <v>42212</v>
      </c>
      <c r="F56" s="44">
        <v>6</v>
      </c>
      <c r="G56" s="44">
        <v>60</v>
      </c>
      <c r="H56" s="44">
        <v>0</v>
      </c>
      <c r="I56" s="44">
        <v>1</v>
      </c>
      <c r="J56" s="44" t="s">
        <v>102</v>
      </c>
      <c r="K56" s="44">
        <v>5913899</v>
      </c>
    </row>
    <row r="57" spans="1:11" x14ac:dyDescent="0.35">
      <c r="A57" s="44">
        <v>1556</v>
      </c>
      <c r="B57" s="44" t="s">
        <v>99</v>
      </c>
      <c r="C57" s="44">
        <v>11007</v>
      </c>
      <c r="D57" s="44">
        <v>219</v>
      </c>
      <c r="E57" s="45">
        <v>43602</v>
      </c>
      <c r="F57" s="44">
        <v>66</v>
      </c>
      <c r="G57" s="44">
        <v>100</v>
      </c>
      <c r="H57" s="44">
        <v>1</v>
      </c>
      <c r="I57" s="44">
        <v>1</v>
      </c>
      <c r="J57" s="44" t="s">
        <v>100</v>
      </c>
      <c r="K57" s="44">
        <v>712</v>
      </c>
    </row>
    <row r="58" spans="1:11" x14ac:dyDescent="0.35">
      <c r="A58" s="44">
        <v>986338</v>
      </c>
      <c r="B58" s="44" t="s">
        <v>829</v>
      </c>
      <c r="C58" s="44">
        <v>10974</v>
      </c>
      <c r="D58" s="44">
        <v>0</v>
      </c>
      <c r="E58" s="45">
        <v>43670</v>
      </c>
      <c r="F58" s="44">
        <v>68</v>
      </c>
      <c r="G58" s="44">
        <v>100</v>
      </c>
      <c r="H58" s="44">
        <v>1</v>
      </c>
      <c r="I58" s="44">
        <v>1</v>
      </c>
      <c r="J58" s="44" t="s">
        <v>62</v>
      </c>
      <c r="K58" s="44">
        <v>10309007</v>
      </c>
    </row>
    <row r="59" spans="1:11" x14ac:dyDescent="0.35">
      <c r="A59" s="44">
        <v>222207</v>
      </c>
      <c r="B59" s="44" t="s">
        <v>103</v>
      </c>
      <c r="C59" s="44">
        <v>10904</v>
      </c>
      <c r="D59" s="44">
        <v>156</v>
      </c>
      <c r="E59" s="45">
        <v>43425</v>
      </c>
      <c r="F59" s="44">
        <v>3</v>
      </c>
      <c r="G59" s="44">
        <v>60</v>
      </c>
      <c r="H59" s="44">
        <v>0</v>
      </c>
      <c r="I59" s="44">
        <v>1</v>
      </c>
      <c r="J59" s="44" t="s">
        <v>2246</v>
      </c>
      <c r="K59" s="44">
        <v>3845826</v>
      </c>
    </row>
    <row r="60" spans="1:11" x14ac:dyDescent="0.35">
      <c r="A60" s="44">
        <v>10052</v>
      </c>
      <c r="B60" s="44" t="s">
        <v>104</v>
      </c>
      <c r="C60" s="44">
        <v>10492</v>
      </c>
      <c r="D60" s="44">
        <v>246</v>
      </c>
      <c r="E60" s="45">
        <v>43647</v>
      </c>
      <c r="F60" s="44">
        <v>52</v>
      </c>
      <c r="G60" s="44">
        <v>60</v>
      </c>
      <c r="H60" s="44">
        <v>0</v>
      </c>
      <c r="I60" s="44">
        <v>2</v>
      </c>
      <c r="J60" s="44" t="s">
        <v>405</v>
      </c>
      <c r="K60" s="44">
        <v>3346687</v>
      </c>
    </row>
    <row r="61" spans="1:11" x14ac:dyDescent="0.35">
      <c r="A61" s="44">
        <v>5602</v>
      </c>
      <c r="B61" s="44" t="s">
        <v>105</v>
      </c>
      <c r="C61" s="44">
        <v>10300</v>
      </c>
      <c r="D61" s="44">
        <v>187</v>
      </c>
      <c r="E61" s="45">
        <v>41871</v>
      </c>
      <c r="F61" s="44">
        <v>24</v>
      </c>
      <c r="G61" s="44">
        <v>60</v>
      </c>
      <c r="H61" s="44">
        <v>0</v>
      </c>
      <c r="I61" s="44">
        <v>1</v>
      </c>
      <c r="J61" s="44" t="s">
        <v>106</v>
      </c>
      <c r="K61" s="44">
        <v>212790</v>
      </c>
    </row>
    <row r="62" spans="1:11" x14ac:dyDescent="0.35">
      <c r="A62" s="44">
        <v>800008</v>
      </c>
      <c r="B62" s="44" t="s">
        <v>109</v>
      </c>
      <c r="C62" s="44">
        <v>10267</v>
      </c>
      <c r="D62" s="44">
        <v>201</v>
      </c>
      <c r="E62" s="45">
        <v>43150</v>
      </c>
      <c r="F62" s="44">
        <v>45</v>
      </c>
      <c r="G62" s="44">
        <v>61</v>
      </c>
      <c r="H62" s="44">
        <v>0</v>
      </c>
      <c r="I62" s="44">
        <v>1</v>
      </c>
      <c r="J62" s="44" t="s">
        <v>110</v>
      </c>
      <c r="K62" s="44">
        <v>12921290</v>
      </c>
    </row>
    <row r="63" spans="1:11" x14ac:dyDescent="0.35">
      <c r="A63" s="44">
        <v>438634</v>
      </c>
      <c r="B63" s="44" t="s">
        <v>107</v>
      </c>
      <c r="C63" s="44">
        <v>10107</v>
      </c>
      <c r="D63" s="44">
        <v>2129</v>
      </c>
      <c r="E63" s="45">
        <v>43525</v>
      </c>
      <c r="F63" s="44">
        <v>52</v>
      </c>
      <c r="G63" s="44">
        <v>60</v>
      </c>
      <c r="H63" s="44">
        <v>0</v>
      </c>
      <c r="I63" s="44">
        <v>1</v>
      </c>
      <c r="J63" s="44" t="s">
        <v>108</v>
      </c>
      <c r="K63" s="44">
        <v>1890578</v>
      </c>
    </row>
    <row r="64" spans="1:11" x14ac:dyDescent="0.35">
      <c r="A64" s="44">
        <v>2548</v>
      </c>
      <c r="B64" s="44" t="s">
        <v>111</v>
      </c>
      <c r="C64" s="44">
        <v>9589</v>
      </c>
      <c r="D64" s="44">
        <v>198</v>
      </c>
      <c r="E64" s="45">
        <v>43542</v>
      </c>
      <c r="F64" s="44">
        <v>10</v>
      </c>
      <c r="G64" s="44">
        <v>66</v>
      </c>
      <c r="H64" s="44">
        <v>0</v>
      </c>
      <c r="I64" s="44">
        <v>1</v>
      </c>
      <c r="J64" s="44" t="s">
        <v>112</v>
      </c>
      <c r="K64" s="44">
        <v>19246</v>
      </c>
    </row>
    <row r="65" spans="1:11" x14ac:dyDescent="0.35">
      <c r="A65" s="44">
        <v>1339</v>
      </c>
      <c r="B65" s="44" t="s">
        <v>115</v>
      </c>
      <c r="C65" s="44">
        <v>9336</v>
      </c>
      <c r="D65" s="44">
        <v>278</v>
      </c>
      <c r="E65" s="45">
        <v>43177</v>
      </c>
      <c r="F65" s="44">
        <v>52</v>
      </c>
      <c r="G65" s="44">
        <v>60</v>
      </c>
      <c r="H65" s="44">
        <v>0</v>
      </c>
      <c r="I65" s="44">
        <v>1</v>
      </c>
      <c r="J65" s="44" t="s">
        <v>116</v>
      </c>
      <c r="K65" s="44">
        <v>2624362</v>
      </c>
    </row>
    <row r="66" spans="1:11" x14ac:dyDescent="0.35">
      <c r="A66" s="44">
        <v>330066</v>
      </c>
      <c r="B66" s="44" t="s">
        <v>113</v>
      </c>
      <c r="C66" s="44">
        <v>9318</v>
      </c>
      <c r="D66" s="44">
        <v>167</v>
      </c>
      <c r="E66" s="45">
        <v>43373</v>
      </c>
      <c r="F66" s="44">
        <v>3</v>
      </c>
      <c r="G66" s="44">
        <v>60</v>
      </c>
      <c r="H66" s="44">
        <v>0</v>
      </c>
      <c r="I66" s="44">
        <v>1</v>
      </c>
      <c r="J66" s="44" t="s">
        <v>114</v>
      </c>
      <c r="K66" s="44">
        <v>5443943</v>
      </c>
    </row>
    <row r="67" spans="1:11" x14ac:dyDescent="0.35">
      <c r="A67" s="44">
        <v>438960</v>
      </c>
      <c r="B67" s="44" t="s">
        <v>119</v>
      </c>
      <c r="C67" s="44">
        <v>8635</v>
      </c>
      <c r="D67" s="44">
        <v>104</v>
      </c>
      <c r="E67" s="45">
        <v>43391</v>
      </c>
      <c r="F67" s="44">
        <v>5</v>
      </c>
      <c r="G67" s="44">
        <v>60</v>
      </c>
      <c r="H67" s="44">
        <v>0</v>
      </c>
      <c r="I67" s="44">
        <v>1</v>
      </c>
      <c r="J67" s="44" t="s">
        <v>120</v>
      </c>
      <c r="K67" s="44">
        <v>6014727</v>
      </c>
    </row>
    <row r="68" spans="1:11" x14ac:dyDescent="0.35">
      <c r="A68" s="44">
        <v>2377</v>
      </c>
      <c r="B68" s="44" t="s">
        <v>117</v>
      </c>
      <c r="C68" s="44">
        <v>8445</v>
      </c>
      <c r="D68" s="44">
        <v>247</v>
      </c>
      <c r="E68" s="45">
        <v>42150</v>
      </c>
      <c r="F68" s="44">
        <v>20</v>
      </c>
      <c r="G68" s="44">
        <v>61</v>
      </c>
      <c r="H68" s="44">
        <v>0</v>
      </c>
      <c r="I68" s="44">
        <v>1</v>
      </c>
      <c r="J68" s="44" t="s">
        <v>118</v>
      </c>
      <c r="K68" s="44">
        <v>11280414</v>
      </c>
    </row>
    <row r="69" spans="1:11" x14ac:dyDescent="0.35">
      <c r="A69" s="44">
        <v>902</v>
      </c>
      <c r="B69" s="44" t="s">
        <v>121</v>
      </c>
      <c r="C69" s="44">
        <v>8359</v>
      </c>
      <c r="D69" s="44">
        <v>59</v>
      </c>
      <c r="E69" s="45">
        <v>43646</v>
      </c>
      <c r="F69" s="44">
        <v>68</v>
      </c>
      <c r="G69" s="44">
        <v>100</v>
      </c>
      <c r="H69" s="44">
        <v>1</v>
      </c>
      <c r="I69" s="44">
        <v>1</v>
      </c>
      <c r="J69" s="44" t="s">
        <v>100</v>
      </c>
      <c r="K69" s="44">
        <v>712</v>
      </c>
    </row>
    <row r="70" spans="1:11" x14ac:dyDescent="0.35">
      <c r="A70" s="44">
        <v>478179</v>
      </c>
      <c r="B70" s="44" t="s">
        <v>124</v>
      </c>
      <c r="C70" s="44">
        <v>8297</v>
      </c>
      <c r="D70" s="44">
        <v>364</v>
      </c>
      <c r="E70" s="45">
        <v>43367</v>
      </c>
      <c r="F70" s="44">
        <v>60</v>
      </c>
      <c r="G70" s="44">
        <v>63</v>
      </c>
      <c r="H70" s="44">
        <v>0</v>
      </c>
      <c r="I70" s="44">
        <v>1</v>
      </c>
      <c r="J70" s="44" t="s">
        <v>116</v>
      </c>
      <c r="K70" s="44">
        <v>2624362</v>
      </c>
    </row>
    <row r="71" spans="1:11" x14ac:dyDescent="0.35">
      <c r="A71" s="44">
        <v>331319</v>
      </c>
      <c r="B71" s="44" t="s">
        <v>122</v>
      </c>
      <c r="C71" s="44">
        <v>8213</v>
      </c>
      <c r="D71" s="44">
        <v>139</v>
      </c>
      <c r="E71" s="45">
        <v>43673</v>
      </c>
      <c r="F71" s="44">
        <v>68</v>
      </c>
      <c r="G71" s="44">
        <v>100</v>
      </c>
      <c r="H71" s="44">
        <v>1</v>
      </c>
      <c r="I71" s="44">
        <v>1</v>
      </c>
      <c r="J71" s="44" t="s">
        <v>30</v>
      </c>
      <c r="K71" s="44">
        <v>5389259</v>
      </c>
    </row>
    <row r="72" spans="1:11" x14ac:dyDescent="0.35">
      <c r="A72" s="44">
        <v>901</v>
      </c>
      <c r="B72" s="44" t="s">
        <v>125</v>
      </c>
      <c r="C72" s="44">
        <v>7992</v>
      </c>
      <c r="D72" s="44">
        <v>131</v>
      </c>
      <c r="E72" s="45">
        <v>43602</v>
      </c>
      <c r="F72" s="44">
        <v>66</v>
      </c>
      <c r="G72" s="44">
        <v>100</v>
      </c>
      <c r="H72" s="44">
        <v>1</v>
      </c>
      <c r="I72" s="44">
        <v>1</v>
      </c>
      <c r="J72" s="44" t="s">
        <v>100</v>
      </c>
      <c r="K72" s="44">
        <v>712</v>
      </c>
    </row>
    <row r="73" spans="1:11" x14ac:dyDescent="0.35">
      <c r="A73" s="44">
        <v>56935</v>
      </c>
      <c r="B73" s="44" t="s">
        <v>123</v>
      </c>
      <c r="C73" s="44">
        <v>7986</v>
      </c>
      <c r="D73" s="44">
        <v>135</v>
      </c>
      <c r="E73" s="45">
        <v>43343</v>
      </c>
      <c r="F73" s="44">
        <v>59</v>
      </c>
      <c r="G73" s="44">
        <v>60</v>
      </c>
      <c r="H73" s="44">
        <v>0</v>
      </c>
      <c r="I73" s="44">
        <v>1</v>
      </c>
      <c r="J73" s="44" t="s">
        <v>81</v>
      </c>
      <c r="K73" s="44">
        <v>1680847</v>
      </c>
    </row>
    <row r="74" spans="1:11" x14ac:dyDescent="0.35">
      <c r="A74" s="44">
        <v>333220</v>
      </c>
      <c r="B74" s="44" t="s">
        <v>126</v>
      </c>
      <c r="C74" s="44">
        <v>7847</v>
      </c>
      <c r="D74" s="44">
        <v>417</v>
      </c>
      <c r="E74" s="45">
        <v>43236</v>
      </c>
      <c r="F74" s="44">
        <v>14</v>
      </c>
      <c r="G74" s="44">
        <v>60</v>
      </c>
      <c r="H74" s="44">
        <v>0</v>
      </c>
      <c r="I74" s="44">
        <v>1</v>
      </c>
      <c r="J74" s="44" t="s">
        <v>12</v>
      </c>
      <c r="K74" s="44">
        <v>235043</v>
      </c>
    </row>
    <row r="75" spans="1:11" x14ac:dyDescent="0.35">
      <c r="A75" s="44">
        <v>335326</v>
      </c>
      <c r="B75" s="44" t="s">
        <v>127</v>
      </c>
      <c r="C75" s="44">
        <v>7680</v>
      </c>
      <c r="D75" s="44">
        <v>196</v>
      </c>
      <c r="E75" s="45">
        <v>43606</v>
      </c>
      <c r="F75" s="44">
        <v>68</v>
      </c>
      <c r="G75" s="44">
        <v>100</v>
      </c>
      <c r="H75" s="44">
        <v>1</v>
      </c>
      <c r="I75" s="44">
        <v>1</v>
      </c>
      <c r="J75" s="44" t="s">
        <v>30</v>
      </c>
      <c r="K75" s="44">
        <v>5389259</v>
      </c>
    </row>
    <row r="76" spans="1:11" x14ac:dyDescent="0.35">
      <c r="A76" s="44">
        <v>2487</v>
      </c>
      <c r="B76" s="44" t="s">
        <v>128</v>
      </c>
      <c r="C76" s="44">
        <v>7565</v>
      </c>
      <c r="D76" s="44">
        <v>130</v>
      </c>
      <c r="E76" s="45">
        <v>43366</v>
      </c>
      <c r="F76" s="44">
        <v>31</v>
      </c>
      <c r="G76" s="44">
        <v>60</v>
      </c>
      <c r="H76" s="44">
        <v>0</v>
      </c>
      <c r="I76" s="44">
        <v>1</v>
      </c>
      <c r="J76" s="44" t="s">
        <v>129</v>
      </c>
      <c r="K76" s="44">
        <v>17071</v>
      </c>
    </row>
    <row r="77" spans="1:11" x14ac:dyDescent="0.35">
      <c r="A77" s="44">
        <v>477467</v>
      </c>
      <c r="B77" s="44" t="s">
        <v>130</v>
      </c>
      <c r="C77" s="44">
        <v>7409</v>
      </c>
      <c r="D77" s="44">
        <v>253</v>
      </c>
      <c r="E77" s="45">
        <v>43516</v>
      </c>
      <c r="F77" s="44">
        <v>8</v>
      </c>
      <c r="G77" s="44">
        <v>60</v>
      </c>
      <c r="H77" s="44">
        <v>0</v>
      </c>
      <c r="I77" s="44">
        <v>1</v>
      </c>
      <c r="J77" s="44" t="s">
        <v>131</v>
      </c>
      <c r="K77" s="44">
        <v>10446181</v>
      </c>
    </row>
    <row r="78" spans="1:11" x14ac:dyDescent="0.35">
      <c r="A78" s="44">
        <v>470213</v>
      </c>
      <c r="B78" s="44" t="s">
        <v>134</v>
      </c>
      <c r="C78" s="44">
        <v>7359</v>
      </c>
      <c r="D78" s="44">
        <v>216</v>
      </c>
      <c r="E78" s="45">
        <v>41704</v>
      </c>
      <c r="F78" s="44">
        <v>27</v>
      </c>
      <c r="G78" s="44">
        <v>64</v>
      </c>
      <c r="H78" s="44">
        <v>0</v>
      </c>
      <c r="I78" s="44">
        <v>1</v>
      </c>
      <c r="J78" s="44" t="s">
        <v>51</v>
      </c>
      <c r="K78" s="44">
        <v>5616758</v>
      </c>
    </row>
    <row r="79" spans="1:11" x14ac:dyDescent="0.35">
      <c r="A79" s="44">
        <v>986258</v>
      </c>
      <c r="B79" s="44" t="s">
        <v>830</v>
      </c>
      <c r="C79" s="44">
        <v>7224</v>
      </c>
      <c r="D79" s="44">
        <v>0</v>
      </c>
      <c r="E79" s="45">
        <v>43670</v>
      </c>
      <c r="F79" s="44">
        <v>68</v>
      </c>
      <c r="G79" s="44">
        <v>100</v>
      </c>
      <c r="H79" s="44">
        <v>1</v>
      </c>
      <c r="I79" s="44">
        <v>1</v>
      </c>
      <c r="J79" s="44" t="s">
        <v>62</v>
      </c>
      <c r="K79" s="44">
        <v>10309007</v>
      </c>
    </row>
    <row r="80" spans="1:11" x14ac:dyDescent="0.35">
      <c r="A80" s="44">
        <v>11005</v>
      </c>
      <c r="B80" s="44" t="s">
        <v>132</v>
      </c>
      <c r="C80" s="44">
        <v>7126</v>
      </c>
      <c r="D80" s="44">
        <v>170</v>
      </c>
      <c r="E80" s="45">
        <v>43642</v>
      </c>
      <c r="F80" s="44">
        <v>68</v>
      </c>
      <c r="G80" s="44">
        <v>100</v>
      </c>
      <c r="H80" s="44">
        <v>1</v>
      </c>
      <c r="I80" s="44">
        <v>1</v>
      </c>
      <c r="J80" s="44" t="s">
        <v>133</v>
      </c>
      <c r="K80" s="44">
        <v>4285224</v>
      </c>
    </row>
    <row r="81" spans="1:11" x14ac:dyDescent="0.35">
      <c r="A81" s="44">
        <v>90003</v>
      </c>
      <c r="B81" s="44" t="s">
        <v>135</v>
      </c>
      <c r="C81" s="44">
        <v>7094</v>
      </c>
      <c r="D81" s="44">
        <v>80</v>
      </c>
      <c r="E81" s="45">
        <v>43550</v>
      </c>
      <c r="F81" s="44">
        <v>60</v>
      </c>
      <c r="G81" s="44">
        <v>100</v>
      </c>
      <c r="H81" s="44">
        <v>1</v>
      </c>
      <c r="I81" s="44">
        <v>2</v>
      </c>
      <c r="J81" s="44" t="s">
        <v>406</v>
      </c>
      <c r="K81" s="44">
        <v>1793295</v>
      </c>
    </row>
    <row r="82" spans="1:11" x14ac:dyDescent="0.35">
      <c r="A82" s="44">
        <v>550640</v>
      </c>
      <c r="B82" s="44" t="s">
        <v>136</v>
      </c>
      <c r="C82" s="44">
        <v>6768</v>
      </c>
      <c r="D82" s="44">
        <v>231</v>
      </c>
      <c r="E82" s="45">
        <v>43374</v>
      </c>
      <c r="F82" s="44">
        <v>17</v>
      </c>
      <c r="G82" s="44">
        <v>60</v>
      </c>
      <c r="H82" s="44">
        <v>0</v>
      </c>
      <c r="I82" s="44">
        <v>2</v>
      </c>
      <c r="J82" s="44" t="s">
        <v>407</v>
      </c>
      <c r="K82" s="44">
        <v>10207615</v>
      </c>
    </row>
    <row r="83" spans="1:11" x14ac:dyDescent="0.35">
      <c r="A83" s="44">
        <v>699831</v>
      </c>
      <c r="B83" s="44" t="s">
        <v>137</v>
      </c>
      <c r="C83" s="44">
        <v>6669</v>
      </c>
      <c r="D83" s="44">
        <v>259</v>
      </c>
      <c r="E83" s="45">
        <v>43602</v>
      </c>
      <c r="F83" s="44">
        <v>66</v>
      </c>
      <c r="G83" s="44">
        <v>100</v>
      </c>
      <c r="H83" s="44">
        <v>1</v>
      </c>
      <c r="I83" s="44">
        <v>1</v>
      </c>
      <c r="J83" s="44" t="s">
        <v>100</v>
      </c>
      <c r="K83" s="44">
        <v>712</v>
      </c>
    </row>
    <row r="84" spans="1:11" x14ac:dyDescent="0.35">
      <c r="A84" s="44">
        <v>356507</v>
      </c>
      <c r="B84" s="44" t="s">
        <v>138</v>
      </c>
      <c r="C84" s="44">
        <v>6119</v>
      </c>
      <c r="D84" s="44">
        <v>160</v>
      </c>
      <c r="E84" s="45">
        <v>43226</v>
      </c>
      <c r="F84" s="44">
        <v>14</v>
      </c>
      <c r="G84" s="44">
        <v>60</v>
      </c>
      <c r="H84" s="44">
        <v>0</v>
      </c>
      <c r="I84" s="44">
        <v>1</v>
      </c>
      <c r="J84" s="44" t="s">
        <v>12</v>
      </c>
      <c r="K84" s="44">
        <v>235043</v>
      </c>
    </row>
    <row r="85" spans="1:11" x14ac:dyDescent="0.35">
      <c r="A85" s="44">
        <v>658700</v>
      </c>
      <c r="B85" s="44" t="s">
        <v>139</v>
      </c>
      <c r="C85" s="44">
        <v>6080</v>
      </c>
      <c r="D85" s="44">
        <v>349</v>
      </c>
      <c r="E85" s="45">
        <v>43158</v>
      </c>
      <c r="F85" s="44">
        <v>21</v>
      </c>
      <c r="G85" s="44">
        <v>60</v>
      </c>
      <c r="H85" s="44">
        <v>0</v>
      </c>
      <c r="I85" s="44">
        <v>1</v>
      </c>
      <c r="J85" s="44" t="s">
        <v>140</v>
      </c>
      <c r="K85" s="44">
        <v>5484460</v>
      </c>
    </row>
    <row r="86" spans="1:11" x14ac:dyDescent="0.35">
      <c r="A86" s="44">
        <v>318146</v>
      </c>
      <c r="B86" s="44" t="s">
        <v>831</v>
      </c>
      <c r="C86" s="44">
        <v>6048</v>
      </c>
      <c r="D86" s="44">
        <v>36</v>
      </c>
      <c r="E86" s="45">
        <v>43417</v>
      </c>
      <c r="F86" s="44">
        <v>60</v>
      </c>
      <c r="G86" s="44">
        <v>63</v>
      </c>
      <c r="H86" s="44">
        <v>0</v>
      </c>
      <c r="I86" s="44">
        <v>1</v>
      </c>
      <c r="J86" s="44" t="s">
        <v>832</v>
      </c>
      <c r="K86" s="44">
        <v>5766125</v>
      </c>
    </row>
    <row r="87" spans="1:11" x14ac:dyDescent="0.35">
      <c r="A87" s="44">
        <v>59195</v>
      </c>
      <c r="B87" s="44" t="s">
        <v>141</v>
      </c>
      <c r="C87" s="44">
        <v>6047</v>
      </c>
      <c r="D87" s="44">
        <v>193</v>
      </c>
      <c r="E87" s="45">
        <v>43216</v>
      </c>
      <c r="F87" s="44">
        <v>57</v>
      </c>
      <c r="G87" s="44">
        <v>65</v>
      </c>
      <c r="H87" s="44">
        <v>0</v>
      </c>
      <c r="I87" s="44">
        <v>1</v>
      </c>
      <c r="J87" s="44" t="s">
        <v>142</v>
      </c>
      <c r="K87" s="44">
        <v>3014939</v>
      </c>
    </row>
    <row r="88" spans="1:11" x14ac:dyDescent="0.35">
      <c r="A88" s="44">
        <v>116388</v>
      </c>
      <c r="B88" s="44" t="s">
        <v>143</v>
      </c>
      <c r="C88" s="44">
        <v>5837</v>
      </c>
      <c r="D88" s="44">
        <v>306</v>
      </c>
      <c r="E88" s="45">
        <v>43406</v>
      </c>
      <c r="F88" s="44">
        <v>40</v>
      </c>
      <c r="G88" s="44">
        <v>64</v>
      </c>
      <c r="H88" s="44">
        <v>0</v>
      </c>
      <c r="I88" s="44">
        <v>1</v>
      </c>
      <c r="J88" s="44" t="s">
        <v>144</v>
      </c>
      <c r="K88" s="44">
        <v>2814460</v>
      </c>
    </row>
    <row r="89" spans="1:11" x14ac:dyDescent="0.35">
      <c r="A89" s="44">
        <v>508352</v>
      </c>
      <c r="B89" s="44" t="s">
        <v>145</v>
      </c>
      <c r="C89" s="44">
        <v>5729</v>
      </c>
      <c r="D89" s="44">
        <v>705</v>
      </c>
      <c r="E89" s="45">
        <v>43384</v>
      </c>
      <c r="F89" s="44">
        <v>17</v>
      </c>
      <c r="G89" s="44">
        <v>64</v>
      </c>
      <c r="H89" s="44">
        <v>0</v>
      </c>
      <c r="I89" s="44">
        <v>1</v>
      </c>
      <c r="J89" s="44" t="s">
        <v>20</v>
      </c>
      <c r="K89" s="44">
        <v>5642089</v>
      </c>
    </row>
    <row r="90" spans="1:11" x14ac:dyDescent="0.35">
      <c r="A90" s="44">
        <v>745143</v>
      </c>
      <c r="B90" s="44" t="s">
        <v>146</v>
      </c>
      <c r="C90" s="44">
        <v>5680</v>
      </c>
      <c r="D90" s="44">
        <v>708</v>
      </c>
      <c r="E90" s="45">
        <v>43599</v>
      </c>
      <c r="F90" s="44">
        <v>52</v>
      </c>
      <c r="G90" s="44">
        <v>60</v>
      </c>
      <c r="H90" s="44">
        <v>0</v>
      </c>
      <c r="I90" s="44">
        <v>1</v>
      </c>
      <c r="J90" s="44" t="s">
        <v>147</v>
      </c>
      <c r="K90" s="44">
        <v>5641642</v>
      </c>
    </row>
    <row r="91" spans="1:11" x14ac:dyDescent="0.35">
      <c r="A91" s="44">
        <v>602486</v>
      </c>
      <c r="B91" s="44" t="s">
        <v>148</v>
      </c>
      <c r="C91" s="44">
        <v>5573</v>
      </c>
      <c r="D91" s="44">
        <v>242</v>
      </c>
      <c r="E91" s="45">
        <v>43158</v>
      </c>
      <c r="F91" s="44">
        <v>5</v>
      </c>
      <c r="G91" s="44">
        <v>60</v>
      </c>
      <c r="H91" s="44">
        <v>0</v>
      </c>
      <c r="I91" s="44">
        <v>2</v>
      </c>
      <c r="J91" s="44" t="s">
        <v>408</v>
      </c>
      <c r="K91" s="44">
        <v>1093194</v>
      </c>
    </row>
    <row r="92" spans="1:11" x14ac:dyDescent="0.35">
      <c r="A92" s="44">
        <v>543462</v>
      </c>
      <c r="B92" s="44" t="s">
        <v>150</v>
      </c>
      <c r="C92" s="44">
        <v>5498</v>
      </c>
      <c r="D92" s="44">
        <v>179</v>
      </c>
      <c r="E92" s="45">
        <v>42785</v>
      </c>
      <c r="F92" s="44">
        <v>28</v>
      </c>
      <c r="G92" s="44">
        <v>65</v>
      </c>
      <c r="H92" s="44">
        <v>0</v>
      </c>
      <c r="I92" s="44">
        <v>1</v>
      </c>
      <c r="J92" s="44" t="s">
        <v>151</v>
      </c>
      <c r="K92" s="44">
        <v>5643070</v>
      </c>
    </row>
    <row r="93" spans="1:11" x14ac:dyDescent="0.35">
      <c r="A93" s="44">
        <v>6533</v>
      </c>
      <c r="B93" s="44" t="s">
        <v>152</v>
      </c>
      <c r="C93" s="44">
        <v>5317</v>
      </c>
      <c r="D93" s="44">
        <v>123</v>
      </c>
      <c r="E93" s="45">
        <v>43242</v>
      </c>
      <c r="F93" s="44">
        <v>52</v>
      </c>
      <c r="G93" s="44">
        <v>60</v>
      </c>
      <c r="H93" s="44">
        <v>0</v>
      </c>
      <c r="I93" s="44">
        <v>1</v>
      </c>
      <c r="J93" s="44" t="s">
        <v>153</v>
      </c>
      <c r="K93" s="44">
        <v>799943</v>
      </c>
    </row>
    <row r="94" spans="1:11" x14ac:dyDescent="0.35">
      <c r="A94" s="44">
        <v>12018</v>
      </c>
      <c r="B94" s="44" t="s">
        <v>154</v>
      </c>
      <c r="C94" s="44">
        <v>5150</v>
      </c>
      <c r="D94" s="44">
        <v>137</v>
      </c>
      <c r="E94" s="45">
        <v>43436</v>
      </c>
      <c r="F94" s="44">
        <v>60</v>
      </c>
      <c r="G94" s="44">
        <v>60</v>
      </c>
      <c r="H94" s="44">
        <v>0</v>
      </c>
      <c r="I94" s="44">
        <v>1</v>
      </c>
      <c r="J94" s="44" t="s">
        <v>14</v>
      </c>
      <c r="K94" s="44">
        <v>85036</v>
      </c>
    </row>
    <row r="95" spans="1:11" x14ac:dyDescent="0.35">
      <c r="A95" s="44">
        <v>702920</v>
      </c>
      <c r="B95" s="44" t="s">
        <v>157</v>
      </c>
      <c r="C95" s="44">
        <v>5121</v>
      </c>
      <c r="D95" s="44">
        <v>197</v>
      </c>
      <c r="E95" s="45">
        <v>43652</v>
      </c>
      <c r="F95" s="44">
        <v>68</v>
      </c>
      <c r="G95" s="44">
        <v>100</v>
      </c>
      <c r="H95" s="44">
        <v>1</v>
      </c>
      <c r="I95" s="44">
        <v>1</v>
      </c>
      <c r="J95" s="44" t="s">
        <v>158</v>
      </c>
      <c r="K95" s="44">
        <v>6190978</v>
      </c>
    </row>
    <row r="96" spans="1:11" x14ac:dyDescent="0.35">
      <c r="A96" s="44">
        <v>556</v>
      </c>
      <c r="B96" s="44" t="s">
        <v>155</v>
      </c>
      <c r="C96" s="44">
        <v>4981</v>
      </c>
      <c r="D96" s="44">
        <v>534</v>
      </c>
      <c r="E96" s="45">
        <v>40840</v>
      </c>
      <c r="F96" s="44">
        <v>2</v>
      </c>
      <c r="G96" s="44">
        <v>16</v>
      </c>
      <c r="H96" s="44">
        <v>0</v>
      </c>
      <c r="I96" s="44">
        <v>1</v>
      </c>
      <c r="J96" s="44" t="s">
        <v>156</v>
      </c>
      <c r="K96" s="44">
        <v>631</v>
      </c>
    </row>
    <row r="97" spans="1:11" x14ac:dyDescent="0.35">
      <c r="A97" s="44">
        <v>809689</v>
      </c>
      <c r="B97" s="44" t="s">
        <v>159</v>
      </c>
      <c r="C97" s="44">
        <v>4866</v>
      </c>
      <c r="D97" s="44">
        <v>220</v>
      </c>
      <c r="E97" s="45">
        <v>43343</v>
      </c>
      <c r="F97" s="44">
        <v>59</v>
      </c>
      <c r="G97" s="44">
        <v>64</v>
      </c>
      <c r="H97" s="44">
        <v>0</v>
      </c>
      <c r="I97" s="44">
        <v>1</v>
      </c>
      <c r="J97" s="44" t="s">
        <v>160</v>
      </c>
      <c r="K97" s="44">
        <v>4845174</v>
      </c>
    </row>
    <row r="98" spans="1:11" x14ac:dyDescent="0.35">
      <c r="A98" s="44">
        <v>256173</v>
      </c>
      <c r="B98" s="44" t="s">
        <v>166</v>
      </c>
      <c r="C98" s="44">
        <v>4825</v>
      </c>
      <c r="D98" s="44">
        <v>276</v>
      </c>
      <c r="E98" s="45">
        <v>43563</v>
      </c>
      <c r="F98" s="44">
        <v>5</v>
      </c>
      <c r="G98" s="44">
        <v>62</v>
      </c>
      <c r="H98" s="44">
        <v>0</v>
      </c>
      <c r="I98" s="44">
        <v>1</v>
      </c>
      <c r="J98" s="44" t="s">
        <v>167</v>
      </c>
      <c r="K98" s="44">
        <v>630411</v>
      </c>
    </row>
    <row r="99" spans="1:11" x14ac:dyDescent="0.35">
      <c r="A99" s="44">
        <v>347</v>
      </c>
      <c r="B99" s="44" t="s">
        <v>161</v>
      </c>
      <c r="C99" s="44">
        <v>4765</v>
      </c>
      <c r="D99" s="44">
        <v>58</v>
      </c>
      <c r="E99" s="45">
        <v>43366</v>
      </c>
      <c r="F99" s="44">
        <v>50</v>
      </c>
      <c r="G99" s="44">
        <v>60</v>
      </c>
      <c r="H99" s="44">
        <v>0</v>
      </c>
      <c r="I99" s="44">
        <v>1</v>
      </c>
      <c r="J99" s="44" t="s">
        <v>162</v>
      </c>
      <c r="K99" s="44">
        <v>176</v>
      </c>
    </row>
    <row r="100" spans="1:11" x14ac:dyDescent="0.35">
      <c r="A100" s="44">
        <v>472193</v>
      </c>
      <c r="B100" s="44" t="s">
        <v>163</v>
      </c>
      <c r="C100" s="44">
        <v>4762</v>
      </c>
      <c r="D100" s="44">
        <v>183</v>
      </c>
      <c r="E100" s="45">
        <v>43651</v>
      </c>
      <c r="F100" s="44">
        <v>68</v>
      </c>
      <c r="G100" s="44">
        <v>100</v>
      </c>
      <c r="H100" s="44">
        <v>1</v>
      </c>
      <c r="I100" s="44">
        <v>1</v>
      </c>
      <c r="J100" s="44" t="s">
        <v>62</v>
      </c>
      <c r="K100" s="44">
        <v>10309007</v>
      </c>
    </row>
    <row r="101" spans="1:11" x14ac:dyDescent="0.35">
      <c r="A101" s="44">
        <v>326741</v>
      </c>
      <c r="B101" s="44" t="s">
        <v>164</v>
      </c>
      <c r="C101" s="44">
        <v>4723</v>
      </c>
      <c r="D101" s="44">
        <v>295</v>
      </c>
      <c r="E101" s="45">
        <v>41609</v>
      </c>
      <c r="F101" s="44">
        <v>22</v>
      </c>
      <c r="G101" s="44">
        <v>31</v>
      </c>
      <c r="H101" s="44">
        <v>0</v>
      </c>
      <c r="I101" s="44">
        <v>1</v>
      </c>
      <c r="J101" s="44" t="s">
        <v>165</v>
      </c>
      <c r="K101" s="44">
        <v>5800277</v>
      </c>
    </row>
    <row r="102" spans="1:11" x14ac:dyDescent="0.35">
      <c r="A102" s="44">
        <v>941901</v>
      </c>
      <c r="B102" s="44" t="s">
        <v>168</v>
      </c>
      <c r="C102" s="44">
        <v>4606</v>
      </c>
      <c r="D102" s="44">
        <v>320</v>
      </c>
      <c r="E102" s="45">
        <v>43466</v>
      </c>
      <c r="F102" s="44">
        <v>3</v>
      </c>
      <c r="G102" s="44">
        <v>60</v>
      </c>
      <c r="H102" s="44">
        <v>0</v>
      </c>
      <c r="I102" s="44">
        <v>1</v>
      </c>
      <c r="J102" s="44" t="s">
        <v>169</v>
      </c>
      <c r="K102" s="44">
        <v>3721275</v>
      </c>
    </row>
    <row r="103" spans="1:11" x14ac:dyDescent="0.35">
      <c r="A103" s="44">
        <v>781706</v>
      </c>
      <c r="B103" s="44" t="s">
        <v>174</v>
      </c>
      <c r="C103" s="44">
        <v>4505</v>
      </c>
      <c r="D103" s="44">
        <v>509</v>
      </c>
      <c r="E103" s="45">
        <v>43503</v>
      </c>
      <c r="F103" s="44">
        <v>1.5</v>
      </c>
      <c r="G103" s="44">
        <v>61</v>
      </c>
      <c r="H103" s="44">
        <v>0</v>
      </c>
      <c r="I103" s="44">
        <v>1</v>
      </c>
      <c r="J103" s="44" t="s">
        <v>175</v>
      </c>
      <c r="K103" s="44">
        <v>9522248</v>
      </c>
    </row>
    <row r="104" spans="1:11" x14ac:dyDescent="0.35">
      <c r="A104" s="44">
        <v>956</v>
      </c>
      <c r="B104" s="44" t="s">
        <v>170</v>
      </c>
      <c r="C104" s="44">
        <v>4502</v>
      </c>
      <c r="D104" s="44">
        <v>219</v>
      </c>
      <c r="E104" s="45">
        <v>41908</v>
      </c>
      <c r="F104" s="44">
        <v>5</v>
      </c>
      <c r="G104" s="44">
        <v>32</v>
      </c>
      <c r="H104" s="44">
        <v>0</v>
      </c>
      <c r="I104" s="44">
        <v>1</v>
      </c>
      <c r="J104" s="44" t="s">
        <v>171</v>
      </c>
      <c r="K104" s="44">
        <v>3643</v>
      </c>
    </row>
    <row r="105" spans="1:11" x14ac:dyDescent="0.35">
      <c r="A105" s="44">
        <v>161924</v>
      </c>
      <c r="B105" s="44" t="s">
        <v>172</v>
      </c>
      <c r="C105" s="44">
        <v>4487</v>
      </c>
      <c r="D105" s="44">
        <v>56</v>
      </c>
      <c r="E105" s="45">
        <v>40739</v>
      </c>
      <c r="F105" s="44">
        <v>3</v>
      </c>
      <c r="G105" s="44">
        <v>65</v>
      </c>
      <c r="H105" s="44">
        <v>0</v>
      </c>
      <c r="I105" s="44">
        <v>1</v>
      </c>
      <c r="J105" s="44" t="s">
        <v>173</v>
      </c>
      <c r="K105" s="44">
        <v>776161</v>
      </c>
    </row>
    <row r="106" spans="1:11" x14ac:dyDescent="0.35">
      <c r="A106" s="44">
        <v>349218</v>
      </c>
      <c r="B106" s="44" t="s">
        <v>176</v>
      </c>
      <c r="C106" s="44">
        <v>4046</v>
      </c>
      <c r="D106" s="44">
        <v>59</v>
      </c>
      <c r="E106" s="45">
        <v>43395</v>
      </c>
      <c r="F106" s="44">
        <v>60</v>
      </c>
      <c r="G106" s="44">
        <v>60</v>
      </c>
      <c r="H106" s="44">
        <v>0</v>
      </c>
      <c r="I106" s="44">
        <v>1</v>
      </c>
      <c r="J106" s="44" t="s">
        <v>177</v>
      </c>
      <c r="K106" s="44">
        <v>5969551</v>
      </c>
    </row>
    <row r="107" spans="1:11" x14ac:dyDescent="0.35">
      <c r="A107" s="44">
        <v>324989</v>
      </c>
      <c r="B107" s="44" t="s">
        <v>178</v>
      </c>
      <c r="C107" s="44">
        <v>4011</v>
      </c>
      <c r="D107" s="44">
        <v>67</v>
      </c>
      <c r="E107" s="45">
        <v>43240</v>
      </c>
      <c r="F107" s="44">
        <v>60</v>
      </c>
      <c r="G107" s="44">
        <v>64</v>
      </c>
      <c r="H107" s="44">
        <v>0</v>
      </c>
      <c r="I107" s="44">
        <v>1</v>
      </c>
      <c r="J107" s="44" t="s">
        <v>179</v>
      </c>
      <c r="K107" s="44">
        <v>5498792</v>
      </c>
    </row>
    <row r="108" spans="1:11" x14ac:dyDescent="0.35">
      <c r="A108" s="44">
        <v>12514</v>
      </c>
      <c r="B108" s="44" t="s">
        <v>180</v>
      </c>
      <c r="C108" s="44">
        <v>3946</v>
      </c>
      <c r="D108" s="44">
        <v>105</v>
      </c>
      <c r="E108" s="45">
        <v>43283</v>
      </c>
      <c r="F108" s="44">
        <v>57</v>
      </c>
      <c r="G108" s="44">
        <v>64</v>
      </c>
      <c r="H108" s="44">
        <v>0</v>
      </c>
      <c r="I108" s="44">
        <v>1</v>
      </c>
      <c r="J108" s="44" t="s">
        <v>181</v>
      </c>
      <c r="K108" s="44">
        <v>35213</v>
      </c>
    </row>
    <row r="109" spans="1:11" x14ac:dyDescent="0.35">
      <c r="A109" s="44">
        <v>265079</v>
      </c>
      <c r="B109" s="44" t="s">
        <v>182</v>
      </c>
      <c r="C109" s="44">
        <v>3865</v>
      </c>
      <c r="D109" s="44">
        <v>121</v>
      </c>
      <c r="E109" s="45">
        <v>43398</v>
      </c>
      <c r="F109" s="44">
        <v>3</v>
      </c>
      <c r="G109" s="44">
        <v>60</v>
      </c>
      <c r="H109" s="44">
        <v>0</v>
      </c>
      <c r="I109" s="44">
        <v>1</v>
      </c>
      <c r="J109" s="44" t="s">
        <v>183</v>
      </c>
      <c r="K109" s="44">
        <v>4877927</v>
      </c>
    </row>
    <row r="110" spans="1:11" x14ac:dyDescent="0.35">
      <c r="A110" s="44">
        <v>2152</v>
      </c>
      <c r="B110" s="44" t="s">
        <v>833</v>
      </c>
      <c r="C110" s="44">
        <v>3746</v>
      </c>
      <c r="D110" s="44">
        <v>26</v>
      </c>
      <c r="E110" s="45">
        <v>43444</v>
      </c>
      <c r="F110" s="44">
        <v>60</v>
      </c>
      <c r="G110" s="44">
        <v>60</v>
      </c>
      <c r="H110" s="44">
        <v>0</v>
      </c>
      <c r="I110" s="44">
        <v>1</v>
      </c>
      <c r="J110" s="44" t="s">
        <v>412</v>
      </c>
      <c r="K110" s="44">
        <v>9429</v>
      </c>
    </row>
    <row r="111" spans="1:11" x14ac:dyDescent="0.35">
      <c r="A111" s="44">
        <v>362387</v>
      </c>
      <c r="B111" s="44" t="s">
        <v>184</v>
      </c>
      <c r="C111" s="44">
        <v>3720</v>
      </c>
      <c r="D111" s="44">
        <v>67</v>
      </c>
      <c r="E111" s="45">
        <v>43384</v>
      </c>
      <c r="F111" s="44">
        <v>60</v>
      </c>
      <c r="G111" s="44">
        <v>60</v>
      </c>
      <c r="H111" s="44">
        <v>0</v>
      </c>
      <c r="I111" s="44">
        <v>1</v>
      </c>
      <c r="J111" s="44" t="s">
        <v>185</v>
      </c>
      <c r="K111" s="44">
        <v>5738760</v>
      </c>
    </row>
    <row r="112" spans="1:11" x14ac:dyDescent="0.35">
      <c r="A112" s="44">
        <v>605874</v>
      </c>
      <c r="B112" s="44" t="s">
        <v>188</v>
      </c>
      <c r="C112" s="44">
        <v>3696</v>
      </c>
      <c r="D112" s="44">
        <v>162</v>
      </c>
      <c r="E112" s="45">
        <v>43519</v>
      </c>
      <c r="F112" s="44">
        <v>57</v>
      </c>
      <c r="G112" s="44">
        <v>60</v>
      </c>
      <c r="H112" s="44">
        <v>0</v>
      </c>
      <c r="I112" s="44">
        <v>1</v>
      </c>
      <c r="J112" s="44" t="s">
        <v>189</v>
      </c>
      <c r="K112" s="44">
        <v>11603440</v>
      </c>
    </row>
    <row r="113" spans="1:11" x14ac:dyDescent="0.35">
      <c r="A113" s="44">
        <v>7026</v>
      </c>
      <c r="B113" s="44" t="s">
        <v>409</v>
      </c>
      <c r="C113" s="44">
        <v>3644</v>
      </c>
      <c r="D113" s="44">
        <v>51</v>
      </c>
      <c r="E113" s="45">
        <v>42465</v>
      </c>
      <c r="F113" s="44">
        <v>1.5</v>
      </c>
      <c r="G113" s="44">
        <v>60</v>
      </c>
      <c r="H113" s="44">
        <v>0</v>
      </c>
      <c r="I113" s="44">
        <v>1</v>
      </c>
      <c r="J113" s="44" t="s">
        <v>410</v>
      </c>
      <c r="K113" s="44">
        <v>131881</v>
      </c>
    </row>
    <row r="114" spans="1:11" x14ac:dyDescent="0.35">
      <c r="A114" s="44">
        <v>327777</v>
      </c>
      <c r="B114" s="44" t="s">
        <v>190</v>
      </c>
      <c r="C114" s="44">
        <v>3630</v>
      </c>
      <c r="D114" s="44">
        <v>208</v>
      </c>
      <c r="E114" s="45">
        <v>43343</v>
      </c>
      <c r="F114" s="44">
        <v>3</v>
      </c>
      <c r="G114" s="44">
        <v>60</v>
      </c>
      <c r="H114" s="44">
        <v>0</v>
      </c>
      <c r="I114" s="44">
        <v>1</v>
      </c>
      <c r="J114" s="44" t="s">
        <v>67</v>
      </c>
      <c r="K114" s="44">
        <v>5250414</v>
      </c>
    </row>
    <row r="115" spans="1:11" x14ac:dyDescent="0.35">
      <c r="A115" s="44">
        <v>2351</v>
      </c>
      <c r="B115" s="44" t="s">
        <v>186</v>
      </c>
      <c r="C115" s="44">
        <v>3628</v>
      </c>
      <c r="D115" s="44">
        <v>93</v>
      </c>
      <c r="E115" s="45">
        <v>42451</v>
      </c>
      <c r="F115" s="44">
        <v>15</v>
      </c>
      <c r="G115" s="44">
        <v>60</v>
      </c>
      <c r="H115" s="44">
        <v>0</v>
      </c>
      <c r="I115" s="44">
        <v>1</v>
      </c>
      <c r="J115" s="44" t="s">
        <v>187</v>
      </c>
      <c r="K115" s="44">
        <v>9562</v>
      </c>
    </row>
    <row r="116" spans="1:11" x14ac:dyDescent="0.35">
      <c r="A116" s="44">
        <v>375281</v>
      </c>
      <c r="B116" s="44" t="s">
        <v>191</v>
      </c>
      <c r="C116" s="44">
        <v>3609</v>
      </c>
      <c r="D116" s="44">
        <v>184</v>
      </c>
      <c r="E116" s="45">
        <v>43373</v>
      </c>
      <c r="F116" s="44">
        <v>6</v>
      </c>
      <c r="G116" s="44">
        <v>60</v>
      </c>
      <c r="H116" s="44">
        <v>0</v>
      </c>
      <c r="I116" s="44">
        <v>1</v>
      </c>
      <c r="J116" s="44" t="s">
        <v>192</v>
      </c>
      <c r="K116" s="44">
        <v>6225309</v>
      </c>
    </row>
    <row r="117" spans="1:11" x14ac:dyDescent="0.35">
      <c r="A117" s="44">
        <v>747286</v>
      </c>
      <c r="B117" s="44" t="s">
        <v>193</v>
      </c>
      <c r="C117" s="44">
        <v>3580</v>
      </c>
      <c r="D117" s="44">
        <v>139</v>
      </c>
      <c r="E117" s="45">
        <v>43519</v>
      </c>
      <c r="F117" s="44">
        <v>60</v>
      </c>
      <c r="G117" s="44">
        <v>64</v>
      </c>
      <c r="H117" s="44">
        <v>0</v>
      </c>
      <c r="I117" s="44">
        <v>1</v>
      </c>
      <c r="J117" s="44" t="s">
        <v>194</v>
      </c>
      <c r="K117" s="44">
        <v>12619543</v>
      </c>
    </row>
    <row r="118" spans="1:11" x14ac:dyDescent="0.35">
      <c r="A118" s="44">
        <v>505906</v>
      </c>
      <c r="B118" s="44" t="s">
        <v>199</v>
      </c>
      <c r="C118" s="44">
        <v>3519</v>
      </c>
      <c r="D118" s="44">
        <v>116</v>
      </c>
      <c r="E118" s="45">
        <v>43671</v>
      </c>
      <c r="F118" s="44">
        <v>68</v>
      </c>
      <c r="G118" s="44">
        <v>100</v>
      </c>
      <c r="H118" s="44">
        <v>1</v>
      </c>
      <c r="I118" s="44">
        <v>2</v>
      </c>
      <c r="J118" s="44" t="s">
        <v>2281</v>
      </c>
      <c r="K118" s="44">
        <v>5484460</v>
      </c>
    </row>
    <row r="119" spans="1:11" x14ac:dyDescent="0.35">
      <c r="A119" s="44">
        <v>14781</v>
      </c>
      <c r="B119" s="44" t="s">
        <v>197</v>
      </c>
      <c r="C119" s="44">
        <v>3511</v>
      </c>
      <c r="D119" s="44">
        <v>169</v>
      </c>
      <c r="E119" s="45">
        <v>43430</v>
      </c>
      <c r="F119" s="44">
        <v>1.5</v>
      </c>
      <c r="G119" s="44">
        <v>60</v>
      </c>
      <c r="H119" s="44">
        <v>0</v>
      </c>
      <c r="I119" s="44">
        <v>1</v>
      </c>
      <c r="J119" s="44" t="s">
        <v>198</v>
      </c>
      <c r="K119" s="44">
        <v>4939387</v>
      </c>
    </row>
    <row r="120" spans="1:11" x14ac:dyDescent="0.35">
      <c r="A120" s="44">
        <v>7148</v>
      </c>
      <c r="B120" s="44" t="s">
        <v>195</v>
      </c>
      <c r="C120" s="44">
        <v>3433</v>
      </c>
      <c r="D120" s="44">
        <v>119</v>
      </c>
      <c r="E120" s="45">
        <v>42486</v>
      </c>
      <c r="F120" s="44">
        <v>1.5</v>
      </c>
      <c r="G120" s="44">
        <v>45</v>
      </c>
      <c r="H120" s="44">
        <v>0</v>
      </c>
      <c r="I120" s="44">
        <v>1</v>
      </c>
      <c r="J120" s="44" t="s">
        <v>196</v>
      </c>
      <c r="K120" s="44">
        <v>800978</v>
      </c>
    </row>
    <row r="121" spans="1:11" x14ac:dyDescent="0.35">
      <c r="A121" s="44">
        <v>479809</v>
      </c>
      <c r="B121" s="44" t="s">
        <v>200</v>
      </c>
      <c r="C121" s="44">
        <v>3432</v>
      </c>
      <c r="D121" s="44">
        <v>199</v>
      </c>
      <c r="E121" s="45">
        <v>43445</v>
      </c>
      <c r="F121" s="44">
        <v>60</v>
      </c>
      <c r="G121" s="44">
        <v>60</v>
      </c>
      <c r="H121" s="44">
        <v>0</v>
      </c>
      <c r="I121" s="44">
        <v>1</v>
      </c>
      <c r="J121" s="44" t="s">
        <v>201</v>
      </c>
      <c r="K121" s="44">
        <v>10470256</v>
      </c>
    </row>
    <row r="122" spans="1:11" x14ac:dyDescent="0.35">
      <c r="A122" s="44">
        <v>70768</v>
      </c>
      <c r="B122" s="44" t="s">
        <v>203</v>
      </c>
      <c r="C122" s="44">
        <v>3300</v>
      </c>
      <c r="D122" s="44">
        <v>260</v>
      </c>
      <c r="E122" s="45">
        <v>40834</v>
      </c>
      <c r="F122" s="44">
        <v>3.1</v>
      </c>
      <c r="G122" s="44">
        <v>31</v>
      </c>
      <c r="H122" s="44">
        <v>0</v>
      </c>
      <c r="I122" s="44">
        <v>1</v>
      </c>
      <c r="J122" s="44" t="s">
        <v>204</v>
      </c>
      <c r="K122" s="44">
        <v>879821</v>
      </c>
    </row>
    <row r="123" spans="1:11" x14ac:dyDescent="0.35">
      <c r="A123" s="44">
        <v>1898</v>
      </c>
      <c r="B123" s="44" t="s">
        <v>411</v>
      </c>
      <c r="C123" s="44">
        <v>3248</v>
      </c>
      <c r="D123" s="44">
        <v>44</v>
      </c>
      <c r="E123" s="45">
        <v>41198</v>
      </c>
      <c r="F123" s="44">
        <v>3</v>
      </c>
      <c r="G123" s="44">
        <v>60</v>
      </c>
      <c r="H123" s="44">
        <v>0</v>
      </c>
      <c r="I123" s="44">
        <v>1</v>
      </c>
      <c r="J123" s="44" t="s">
        <v>412</v>
      </c>
      <c r="K123" s="44">
        <v>9429</v>
      </c>
    </row>
    <row r="124" spans="1:11" x14ac:dyDescent="0.35">
      <c r="A124" s="44">
        <v>14467</v>
      </c>
      <c r="B124" s="44" t="s">
        <v>834</v>
      </c>
      <c r="C124" s="44">
        <v>3170</v>
      </c>
      <c r="D124" s="44">
        <v>35</v>
      </c>
      <c r="E124" s="45">
        <v>43642</v>
      </c>
      <c r="F124" s="44">
        <v>60</v>
      </c>
      <c r="G124" s="44">
        <v>60</v>
      </c>
      <c r="H124" s="44">
        <v>0</v>
      </c>
      <c r="I124" s="44">
        <v>1</v>
      </c>
      <c r="J124" s="44" t="s">
        <v>835</v>
      </c>
      <c r="K124" s="44">
        <v>4058733</v>
      </c>
    </row>
    <row r="125" spans="1:11" x14ac:dyDescent="0.35">
      <c r="A125" s="44">
        <v>11727</v>
      </c>
      <c r="B125" s="44" t="s">
        <v>205</v>
      </c>
      <c r="C125" s="44">
        <v>3152</v>
      </c>
      <c r="D125" s="44">
        <v>110</v>
      </c>
      <c r="E125" s="45">
        <v>43458</v>
      </c>
      <c r="F125" s="44">
        <v>24</v>
      </c>
      <c r="G125" s="44">
        <v>100</v>
      </c>
      <c r="H125" s="44">
        <v>0</v>
      </c>
      <c r="I125" s="44">
        <v>1</v>
      </c>
      <c r="J125" s="44" t="s">
        <v>206</v>
      </c>
      <c r="K125" s="44">
        <v>3240010</v>
      </c>
    </row>
    <row r="126" spans="1:11" x14ac:dyDescent="0.35">
      <c r="A126" s="44">
        <v>475804</v>
      </c>
      <c r="B126" s="44" t="s">
        <v>209</v>
      </c>
      <c r="C126" s="44">
        <v>3133</v>
      </c>
      <c r="D126" s="44">
        <v>105</v>
      </c>
      <c r="E126" s="45">
        <v>43480</v>
      </c>
      <c r="F126" s="44">
        <v>60</v>
      </c>
      <c r="G126" s="44">
        <v>60</v>
      </c>
      <c r="H126" s="44">
        <v>0</v>
      </c>
      <c r="I126" s="44">
        <v>1</v>
      </c>
      <c r="J126" s="44" t="s">
        <v>210</v>
      </c>
      <c r="K126" s="44">
        <v>10410158</v>
      </c>
    </row>
    <row r="127" spans="1:11" x14ac:dyDescent="0.35">
      <c r="A127" s="44">
        <v>669617</v>
      </c>
      <c r="B127" s="44" t="s">
        <v>213</v>
      </c>
      <c r="C127" s="44">
        <v>3091</v>
      </c>
      <c r="D127" s="44">
        <v>727</v>
      </c>
      <c r="E127" s="45">
        <v>43446</v>
      </c>
      <c r="F127" s="44">
        <v>13</v>
      </c>
      <c r="G127" s="44">
        <v>60</v>
      </c>
      <c r="H127" s="44">
        <v>0</v>
      </c>
      <c r="I127" s="44">
        <v>1</v>
      </c>
      <c r="J127" s="44" t="s">
        <v>214</v>
      </c>
      <c r="K127" s="44">
        <v>6939280</v>
      </c>
    </row>
    <row r="128" spans="1:11" x14ac:dyDescent="0.35">
      <c r="A128" s="44">
        <v>2273</v>
      </c>
      <c r="B128" s="44" t="s">
        <v>207</v>
      </c>
      <c r="C128" s="44">
        <v>3072</v>
      </c>
      <c r="D128" s="44">
        <v>58</v>
      </c>
      <c r="E128" s="45">
        <v>43444</v>
      </c>
      <c r="F128" s="44">
        <v>1</v>
      </c>
      <c r="G128" s="44">
        <v>60</v>
      </c>
      <c r="H128" s="44">
        <v>0</v>
      </c>
      <c r="I128" s="44">
        <v>1</v>
      </c>
      <c r="J128" s="44" t="s">
        <v>208</v>
      </c>
      <c r="K128" s="44">
        <v>9572</v>
      </c>
    </row>
    <row r="129" spans="1:11" x14ac:dyDescent="0.35">
      <c r="A129" s="44">
        <v>312205</v>
      </c>
      <c r="B129" s="44" t="s">
        <v>212</v>
      </c>
      <c r="C129" s="44">
        <v>3070</v>
      </c>
      <c r="D129" s="44">
        <v>60</v>
      </c>
      <c r="E129" s="45">
        <v>43384</v>
      </c>
      <c r="F129" s="44">
        <v>3</v>
      </c>
      <c r="G129" s="44">
        <v>60</v>
      </c>
      <c r="H129" s="44">
        <v>0</v>
      </c>
      <c r="I129" s="44">
        <v>1</v>
      </c>
      <c r="J129" s="44" t="s">
        <v>185</v>
      </c>
      <c r="K129" s="44">
        <v>5738760</v>
      </c>
    </row>
    <row r="130" spans="1:11" x14ac:dyDescent="0.35">
      <c r="A130" s="44">
        <v>353047</v>
      </c>
      <c r="B130" s="44" t="s">
        <v>211</v>
      </c>
      <c r="C130" s="44">
        <v>3038</v>
      </c>
      <c r="D130" s="44">
        <v>551</v>
      </c>
      <c r="E130" s="45">
        <v>43287</v>
      </c>
      <c r="F130" s="44">
        <v>24</v>
      </c>
      <c r="G130" s="44">
        <v>58</v>
      </c>
      <c r="H130" s="44">
        <v>0</v>
      </c>
      <c r="I130" s="44">
        <v>1</v>
      </c>
      <c r="J130" s="44" t="s">
        <v>147</v>
      </c>
      <c r="K130" s="44">
        <v>5641642</v>
      </c>
    </row>
    <row r="131" spans="1:11" x14ac:dyDescent="0.35">
      <c r="A131" s="44">
        <v>5731</v>
      </c>
      <c r="B131" s="44" t="s">
        <v>836</v>
      </c>
      <c r="C131" s="44">
        <v>3010</v>
      </c>
      <c r="D131" s="44">
        <v>29</v>
      </c>
      <c r="E131" s="45">
        <v>43328</v>
      </c>
      <c r="F131" s="44">
        <v>1.5</v>
      </c>
      <c r="G131" s="44">
        <v>60</v>
      </c>
      <c r="H131" s="44">
        <v>0</v>
      </c>
      <c r="I131" s="44">
        <v>1</v>
      </c>
      <c r="J131" s="44" t="s">
        <v>837</v>
      </c>
      <c r="K131" s="44">
        <v>228402</v>
      </c>
    </row>
    <row r="132" spans="1:11" x14ac:dyDescent="0.35">
      <c r="A132" s="44">
        <v>742199</v>
      </c>
      <c r="B132" s="44" t="s">
        <v>215</v>
      </c>
      <c r="C132" s="44">
        <v>2980</v>
      </c>
      <c r="D132" s="44">
        <v>124</v>
      </c>
      <c r="E132" s="45">
        <v>43495</v>
      </c>
      <c r="F132" s="44">
        <v>22</v>
      </c>
      <c r="G132" s="44">
        <v>60</v>
      </c>
      <c r="H132" s="44">
        <v>0</v>
      </c>
      <c r="I132" s="44">
        <v>1</v>
      </c>
      <c r="J132" s="44" t="s">
        <v>96</v>
      </c>
      <c r="K132" s="44">
        <v>12353367</v>
      </c>
    </row>
    <row r="133" spans="1:11" x14ac:dyDescent="0.35">
      <c r="A133" s="44">
        <v>2561</v>
      </c>
      <c r="B133" s="44" t="s">
        <v>413</v>
      </c>
      <c r="C133" s="44">
        <v>2932</v>
      </c>
      <c r="D133" s="44">
        <v>53</v>
      </c>
      <c r="E133" s="45">
        <v>43510</v>
      </c>
      <c r="F133" s="44">
        <v>5</v>
      </c>
      <c r="G133" s="44">
        <v>100</v>
      </c>
      <c r="H133" s="44">
        <v>1</v>
      </c>
      <c r="I133" s="44">
        <v>1</v>
      </c>
      <c r="J133" s="44" t="s">
        <v>40</v>
      </c>
      <c r="K133" s="44">
        <v>16512</v>
      </c>
    </row>
    <row r="134" spans="1:11" x14ac:dyDescent="0.35">
      <c r="A134" s="44">
        <v>161748</v>
      </c>
      <c r="B134" s="44" t="s">
        <v>218</v>
      </c>
      <c r="C134" s="44">
        <v>2900</v>
      </c>
      <c r="D134" s="44">
        <v>88</v>
      </c>
      <c r="E134" s="45">
        <v>43222</v>
      </c>
      <c r="F134" s="44">
        <v>3</v>
      </c>
      <c r="G134" s="44">
        <v>60</v>
      </c>
      <c r="H134" s="44">
        <v>0</v>
      </c>
      <c r="I134" s="44">
        <v>1</v>
      </c>
      <c r="J134" s="44" t="s">
        <v>219</v>
      </c>
      <c r="K134" s="44">
        <v>5322005</v>
      </c>
    </row>
    <row r="135" spans="1:11" x14ac:dyDescent="0.35">
      <c r="A135" s="44">
        <v>11604</v>
      </c>
      <c r="B135" s="44" t="s">
        <v>216</v>
      </c>
      <c r="C135" s="44">
        <v>2896</v>
      </c>
      <c r="D135" s="44">
        <v>113</v>
      </c>
      <c r="E135" s="45">
        <v>40740</v>
      </c>
      <c r="F135" s="44">
        <v>2</v>
      </c>
      <c r="G135" s="44">
        <v>31</v>
      </c>
      <c r="H135" s="44">
        <v>0</v>
      </c>
      <c r="I135" s="44">
        <v>1</v>
      </c>
      <c r="J135" s="44" t="s">
        <v>217</v>
      </c>
      <c r="K135" s="44">
        <v>2042974</v>
      </c>
    </row>
    <row r="136" spans="1:11" x14ac:dyDescent="0.35">
      <c r="A136" s="44">
        <v>258</v>
      </c>
      <c r="B136" s="44" t="s">
        <v>221</v>
      </c>
      <c r="C136" s="44">
        <v>2822</v>
      </c>
      <c r="D136" s="44">
        <v>72</v>
      </c>
      <c r="E136" s="45">
        <v>40753</v>
      </c>
      <c r="F136" s="44">
        <v>1</v>
      </c>
      <c r="G136" s="44">
        <v>23</v>
      </c>
      <c r="H136" s="44">
        <v>0</v>
      </c>
      <c r="I136" s="44">
        <v>2</v>
      </c>
      <c r="J136" s="44" t="s">
        <v>414</v>
      </c>
      <c r="K136" s="44">
        <v>67</v>
      </c>
    </row>
    <row r="137" spans="1:11" x14ac:dyDescent="0.35">
      <c r="A137" s="44">
        <v>367989</v>
      </c>
      <c r="B137" s="44" t="s">
        <v>220</v>
      </c>
      <c r="C137" s="44">
        <v>2752</v>
      </c>
      <c r="D137" s="44">
        <v>67</v>
      </c>
      <c r="E137" s="45">
        <v>43632</v>
      </c>
      <c r="F137" s="44">
        <v>68</v>
      </c>
      <c r="G137" s="44">
        <v>100</v>
      </c>
      <c r="H137" s="44">
        <v>1</v>
      </c>
      <c r="I137" s="44">
        <v>1</v>
      </c>
      <c r="J137" s="44" t="s">
        <v>69</v>
      </c>
      <c r="K137" s="44">
        <v>5162928</v>
      </c>
    </row>
    <row r="138" spans="1:11" x14ac:dyDescent="0.35">
      <c r="A138" s="44">
        <v>377160</v>
      </c>
      <c r="B138" s="44" t="s">
        <v>224</v>
      </c>
      <c r="C138" s="44">
        <v>2609</v>
      </c>
      <c r="D138" s="44">
        <v>95</v>
      </c>
      <c r="E138" s="45">
        <v>43607</v>
      </c>
      <c r="F138" s="44">
        <v>68</v>
      </c>
      <c r="G138" s="44">
        <v>100</v>
      </c>
      <c r="H138" s="44">
        <v>1</v>
      </c>
      <c r="I138" s="44">
        <v>1</v>
      </c>
      <c r="J138" s="44" t="s">
        <v>30</v>
      </c>
      <c r="K138" s="44">
        <v>5389259</v>
      </c>
    </row>
    <row r="139" spans="1:11" x14ac:dyDescent="0.35">
      <c r="A139" s="44">
        <v>418520</v>
      </c>
      <c r="B139" s="44" t="s">
        <v>838</v>
      </c>
      <c r="C139" s="44">
        <v>2604</v>
      </c>
      <c r="D139" s="44">
        <v>32</v>
      </c>
      <c r="E139" s="45">
        <v>43415</v>
      </c>
      <c r="F139" s="44">
        <v>13</v>
      </c>
      <c r="G139" s="44">
        <v>65</v>
      </c>
      <c r="H139" s="44">
        <v>0</v>
      </c>
      <c r="I139" s="44">
        <v>1</v>
      </c>
      <c r="J139" s="44" t="s">
        <v>839</v>
      </c>
      <c r="K139" s="44">
        <v>6887346</v>
      </c>
    </row>
    <row r="140" spans="1:11" x14ac:dyDescent="0.35">
      <c r="A140" s="44">
        <v>986300</v>
      </c>
      <c r="B140" s="44" t="s">
        <v>840</v>
      </c>
      <c r="C140" s="44">
        <v>2603</v>
      </c>
      <c r="D140" s="44">
        <v>0</v>
      </c>
      <c r="E140" s="45">
        <v>43367</v>
      </c>
      <c r="F140" s="44">
        <v>60</v>
      </c>
      <c r="G140" s="44">
        <v>60</v>
      </c>
      <c r="H140" s="44">
        <v>0</v>
      </c>
      <c r="I140" s="44">
        <v>1</v>
      </c>
      <c r="J140" s="44" t="s">
        <v>841</v>
      </c>
      <c r="K140" s="44">
        <v>244</v>
      </c>
    </row>
    <row r="141" spans="1:11" x14ac:dyDescent="0.35">
      <c r="A141" s="44">
        <v>4591</v>
      </c>
      <c r="B141" s="44" t="s">
        <v>225</v>
      </c>
      <c r="C141" s="44">
        <v>2551</v>
      </c>
      <c r="D141" s="44">
        <v>113</v>
      </c>
      <c r="E141" s="45">
        <v>43249</v>
      </c>
      <c r="F141" s="44">
        <v>45</v>
      </c>
      <c r="G141" s="44">
        <v>60</v>
      </c>
      <c r="H141" s="44">
        <v>0</v>
      </c>
      <c r="I141" s="44">
        <v>1</v>
      </c>
      <c r="J141" s="44" t="s">
        <v>226</v>
      </c>
      <c r="K141" s="44">
        <v>8577</v>
      </c>
    </row>
    <row r="142" spans="1:11" x14ac:dyDescent="0.35">
      <c r="A142" s="44">
        <v>986477</v>
      </c>
      <c r="B142" s="44" t="s">
        <v>842</v>
      </c>
      <c r="C142" s="44">
        <v>2548</v>
      </c>
      <c r="D142" s="44">
        <v>0</v>
      </c>
      <c r="E142" s="45">
        <v>43521</v>
      </c>
      <c r="F142" s="44">
        <v>60</v>
      </c>
      <c r="G142" s="44">
        <v>100</v>
      </c>
      <c r="H142" s="44">
        <v>0</v>
      </c>
      <c r="I142" s="44">
        <v>1</v>
      </c>
      <c r="J142" s="44" t="s">
        <v>843</v>
      </c>
      <c r="K142" s="44">
        <v>14160771</v>
      </c>
    </row>
    <row r="143" spans="1:11" x14ac:dyDescent="0.35">
      <c r="A143" s="44">
        <v>70</v>
      </c>
      <c r="B143" s="44" t="s">
        <v>227</v>
      </c>
      <c r="C143" s="44">
        <v>2535</v>
      </c>
      <c r="D143" s="44">
        <v>77</v>
      </c>
      <c r="E143" s="45">
        <v>39341</v>
      </c>
      <c r="F143" s="44">
        <v>1.5</v>
      </c>
      <c r="G143" s="44">
        <v>3</v>
      </c>
      <c r="H143" s="44">
        <v>0</v>
      </c>
      <c r="I143" s="44">
        <v>1</v>
      </c>
      <c r="J143" s="44" t="s">
        <v>228</v>
      </c>
      <c r="K143" s="44">
        <v>52</v>
      </c>
    </row>
    <row r="144" spans="1:11" x14ac:dyDescent="0.35">
      <c r="A144" s="44">
        <v>310</v>
      </c>
      <c r="B144" s="44" t="s">
        <v>223</v>
      </c>
      <c r="C144" s="44">
        <v>2526</v>
      </c>
      <c r="D144" s="44">
        <v>94</v>
      </c>
      <c r="E144" s="45">
        <v>43240</v>
      </c>
      <c r="F144" s="44">
        <v>2</v>
      </c>
      <c r="G144" s="44">
        <v>60</v>
      </c>
      <c r="H144" s="44">
        <v>0</v>
      </c>
      <c r="I144" s="44">
        <v>2</v>
      </c>
      <c r="J144" s="44" t="s">
        <v>415</v>
      </c>
      <c r="K144" s="44">
        <v>204</v>
      </c>
    </row>
    <row r="145" spans="1:11" x14ac:dyDescent="0.35">
      <c r="A145" s="44">
        <v>354877</v>
      </c>
      <c r="B145" s="44" t="s">
        <v>844</v>
      </c>
      <c r="C145" s="44">
        <v>2524</v>
      </c>
      <c r="D145" s="44">
        <v>28</v>
      </c>
      <c r="E145" s="45">
        <v>43391</v>
      </c>
      <c r="F145" s="44">
        <v>5</v>
      </c>
      <c r="G145" s="44">
        <v>60</v>
      </c>
      <c r="H145" s="44">
        <v>0</v>
      </c>
      <c r="I145" s="44">
        <v>1</v>
      </c>
      <c r="J145" s="44" t="s">
        <v>120</v>
      </c>
      <c r="K145" s="44">
        <v>6014727</v>
      </c>
    </row>
    <row r="146" spans="1:11" x14ac:dyDescent="0.35">
      <c r="A146" s="44">
        <v>176736</v>
      </c>
      <c r="B146" s="44" t="s">
        <v>416</v>
      </c>
      <c r="C146" s="44">
        <v>2466</v>
      </c>
      <c r="D146" s="44">
        <v>48</v>
      </c>
      <c r="E146" s="45">
        <v>42288</v>
      </c>
      <c r="F146" s="44">
        <v>24</v>
      </c>
      <c r="G146" s="44">
        <v>60</v>
      </c>
      <c r="H146" s="44">
        <v>0</v>
      </c>
      <c r="I146" s="44">
        <v>1</v>
      </c>
      <c r="J146" s="44" t="s">
        <v>417</v>
      </c>
      <c r="K146" s="44">
        <v>5351245</v>
      </c>
    </row>
    <row r="147" spans="1:11" x14ac:dyDescent="0.35">
      <c r="A147" s="44">
        <v>769143</v>
      </c>
      <c r="B147" s="44" t="s">
        <v>229</v>
      </c>
      <c r="C147" s="44">
        <v>2422</v>
      </c>
      <c r="D147" s="44">
        <v>166</v>
      </c>
      <c r="E147" s="45">
        <v>43206</v>
      </c>
      <c r="F147" s="44">
        <v>45</v>
      </c>
      <c r="G147" s="44">
        <v>60</v>
      </c>
      <c r="H147" s="44">
        <v>0</v>
      </c>
      <c r="I147" s="44">
        <v>1</v>
      </c>
      <c r="J147" s="44" t="s">
        <v>230</v>
      </c>
      <c r="K147" s="44">
        <v>12760509</v>
      </c>
    </row>
    <row r="148" spans="1:11" x14ac:dyDescent="0.35">
      <c r="A148" s="44">
        <v>48585</v>
      </c>
      <c r="B148" s="44" t="s">
        <v>231</v>
      </c>
      <c r="C148" s="44">
        <v>2368</v>
      </c>
      <c r="D148" s="44">
        <v>172</v>
      </c>
      <c r="E148" s="45">
        <v>40294</v>
      </c>
      <c r="F148" s="44">
        <v>2</v>
      </c>
      <c r="G148" s="44">
        <v>28</v>
      </c>
      <c r="H148" s="44">
        <v>0</v>
      </c>
      <c r="I148" s="44">
        <v>1</v>
      </c>
      <c r="J148" s="44" t="s">
        <v>232</v>
      </c>
      <c r="K148" s="44">
        <v>28515</v>
      </c>
    </row>
    <row r="149" spans="1:11" x14ac:dyDescent="0.35">
      <c r="A149" s="44">
        <v>287743</v>
      </c>
      <c r="B149" s="44" t="s">
        <v>418</v>
      </c>
      <c r="C149" s="44">
        <v>2262</v>
      </c>
      <c r="D149" s="44">
        <v>47</v>
      </c>
      <c r="E149" s="45">
        <v>43559</v>
      </c>
      <c r="F149" s="44">
        <v>3</v>
      </c>
      <c r="G149" s="44">
        <v>60</v>
      </c>
      <c r="H149" s="44">
        <v>0</v>
      </c>
      <c r="I149" s="44">
        <v>1</v>
      </c>
      <c r="J149" s="44" t="s">
        <v>419</v>
      </c>
      <c r="K149" s="44">
        <v>1226917</v>
      </c>
    </row>
    <row r="150" spans="1:11" x14ac:dyDescent="0.35">
      <c r="A150" s="44">
        <v>986325</v>
      </c>
      <c r="B150" s="44" t="s">
        <v>845</v>
      </c>
      <c r="C150" s="44">
        <v>2256</v>
      </c>
      <c r="D150" s="44">
        <v>0</v>
      </c>
      <c r="E150" s="45">
        <v>43676</v>
      </c>
      <c r="F150" s="44">
        <v>60.5</v>
      </c>
      <c r="G150" s="44">
        <v>100</v>
      </c>
      <c r="H150" s="44">
        <v>1</v>
      </c>
      <c r="I150" s="44">
        <v>1</v>
      </c>
      <c r="J150" s="44" t="s">
        <v>426</v>
      </c>
      <c r="K150" s="44">
        <v>14156264</v>
      </c>
    </row>
    <row r="151" spans="1:11" x14ac:dyDescent="0.35">
      <c r="A151" s="44">
        <v>220</v>
      </c>
      <c r="B151" s="44" t="s">
        <v>233</v>
      </c>
      <c r="C151" s="44">
        <v>2242</v>
      </c>
      <c r="D151" s="44">
        <v>5714</v>
      </c>
      <c r="E151" s="45">
        <v>42705</v>
      </c>
      <c r="F151" s="44">
        <v>14</v>
      </c>
      <c r="G151" s="44">
        <v>52</v>
      </c>
      <c r="H151" s="44">
        <v>0</v>
      </c>
      <c r="I151" s="44">
        <v>1</v>
      </c>
      <c r="J151" s="44" t="s">
        <v>234</v>
      </c>
      <c r="K151" s="44">
        <v>143</v>
      </c>
    </row>
    <row r="152" spans="1:11" x14ac:dyDescent="0.35">
      <c r="A152" s="44">
        <v>175989</v>
      </c>
      <c r="B152" s="44" t="s">
        <v>239</v>
      </c>
      <c r="C152" s="44">
        <v>2228</v>
      </c>
      <c r="D152" s="44">
        <v>73</v>
      </c>
      <c r="E152" s="45">
        <v>43405</v>
      </c>
      <c r="F152" s="44">
        <v>3</v>
      </c>
      <c r="G152" s="44">
        <v>60</v>
      </c>
      <c r="H152" s="44">
        <v>0</v>
      </c>
      <c r="I152" s="44">
        <v>1</v>
      </c>
      <c r="J152" s="44" t="s">
        <v>67</v>
      </c>
      <c r="K152" s="44">
        <v>5250414</v>
      </c>
    </row>
    <row r="153" spans="1:11" x14ac:dyDescent="0.35">
      <c r="A153" s="44">
        <v>2874</v>
      </c>
      <c r="B153" s="44" t="s">
        <v>846</v>
      </c>
      <c r="C153" s="44">
        <v>2220</v>
      </c>
      <c r="D153" s="44">
        <v>35</v>
      </c>
      <c r="E153" s="45">
        <v>43415</v>
      </c>
      <c r="F153" s="44">
        <v>3</v>
      </c>
      <c r="G153" s="44">
        <v>60</v>
      </c>
      <c r="H153" s="44">
        <v>0</v>
      </c>
      <c r="I153" s="44">
        <v>1</v>
      </c>
      <c r="J153" s="44" t="s">
        <v>847</v>
      </c>
      <c r="K153" s="44">
        <v>28603</v>
      </c>
    </row>
    <row r="154" spans="1:11" x14ac:dyDescent="0.35">
      <c r="A154" s="44">
        <v>358688</v>
      </c>
      <c r="B154" s="44" t="s">
        <v>237</v>
      </c>
      <c r="C154" s="44">
        <v>2205</v>
      </c>
      <c r="D154" s="44">
        <v>79</v>
      </c>
      <c r="E154" s="45">
        <v>43436</v>
      </c>
      <c r="F154" s="44">
        <v>60</v>
      </c>
      <c r="G154" s="44">
        <v>60</v>
      </c>
      <c r="H154" s="44">
        <v>0</v>
      </c>
      <c r="I154" s="44">
        <v>1</v>
      </c>
      <c r="J154" s="44" t="s">
        <v>238</v>
      </c>
      <c r="K154" s="44">
        <v>6058007</v>
      </c>
    </row>
    <row r="155" spans="1:11" x14ac:dyDescent="0.35">
      <c r="A155" s="44">
        <v>344828</v>
      </c>
      <c r="B155" s="44" t="s">
        <v>235</v>
      </c>
      <c r="C155" s="44">
        <v>2182</v>
      </c>
      <c r="D155" s="44">
        <v>121</v>
      </c>
      <c r="E155" s="45">
        <v>41313</v>
      </c>
      <c r="F155" s="44">
        <v>15</v>
      </c>
      <c r="G155" s="44">
        <v>19</v>
      </c>
      <c r="H155" s="44">
        <v>0</v>
      </c>
      <c r="I155" s="44">
        <v>1</v>
      </c>
      <c r="J155" s="44" t="s">
        <v>236</v>
      </c>
      <c r="K155" s="44">
        <v>5934551</v>
      </c>
    </row>
    <row r="156" spans="1:11" x14ac:dyDescent="0.35">
      <c r="A156" s="44">
        <v>463075</v>
      </c>
      <c r="B156" s="44" t="s">
        <v>244</v>
      </c>
      <c r="C156" s="44">
        <v>2180</v>
      </c>
      <c r="D156" s="44">
        <v>686</v>
      </c>
      <c r="E156" s="45">
        <v>42955</v>
      </c>
      <c r="F156" s="44">
        <v>52</v>
      </c>
      <c r="G156" s="44">
        <v>56</v>
      </c>
      <c r="H156" s="44">
        <v>0</v>
      </c>
      <c r="I156" s="44">
        <v>1</v>
      </c>
      <c r="J156" s="44" t="s">
        <v>245</v>
      </c>
      <c r="K156" s="44">
        <v>6462017</v>
      </c>
    </row>
    <row r="157" spans="1:11" x14ac:dyDescent="0.35">
      <c r="A157" s="44">
        <v>11646</v>
      </c>
      <c r="B157" s="44" t="s">
        <v>240</v>
      </c>
      <c r="C157" s="44">
        <v>2132</v>
      </c>
      <c r="D157" s="44">
        <v>66</v>
      </c>
      <c r="E157" s="45">
        <v>43274</v>
      </c>
      <c r="F157" s="44">
        <v>2</v>
      </c>
      <c r="G157" s="44">
        <v>60</v>
      </c>
      <c r="H157" s="44">
        <v>0</v>
      </c>
      <c r="I157" s="44">
        <v>1</v>
      </c>
      <c r="J157" s="44" t="s">
        <v>81</v>
      </c>
      <c r="K157" s="44">
        <v>1680847</v>
      </c>
    </row>
    <row r="158" spans="1:11" x14ac:dyDescent="0.35">
      <c r="A158" s="44">
        <v>405960</v>
      </c>
      <c r="B158" s="44" t="s">
        <v>242</v>
      </c>
      <c r="C158" s="44">
        <v>2132</v>
      </c>
      <c r="D158" s="44">
        <v>85</v>
      </c>
      <c r="E158" s="45">
        <v>43465</v>
      </c>
      <c r="F158" s="44">
        <v>59</v>
      </c>
      <c r="G158" s="44">
        <v>60</v>
      </c>
      <c r="H158" s="44">
        <v>0</v>
      </c>
      <c r="I158" s="44">
        <v>1</v>
      </c>
      <c r="J158" s="44" t="s">
        <v>243</v>
      </c>
      <c r="K158" s="44">
        <v>6389921</v>
      </c>
    </row>
    <row r="159" spans="1:11" x14ac:dyDescent="0.35">
      <c r="A159" s="44">
        <v>695913</v>
      </c>
      <c r="B159" s="44" t="s">
        <v>241</v>
      </c>
      <c r="C159" s="44">
        <v>2056</v>
      </c>
      <c r="D159" s="44">
        <v>100</v>
      </c>
      <c r="E159" s="45">
        <v>43393</v>
      </c>
      <c r="F159" s="44">
        <v>38</v>
      </c>
      <c r="G159" s="44">
        <v>60</v>
      </c>
      <c r="H159" s="44">
        <v>0</v>
      </c>
      <c r="I159" s="44">
        <v>1</v>
      </c>
      <c r="J159" s="44" t="s">
        <v>76</v>
      </c>
      <c r="K159" s="44">
        <v>182999</v>
      </c>
    </row>
    <row r="160" spans="1:11" x14ac:dyDescent="0.35">
      <c r="A160" s="44">
        <v>498988</v>
      </c>
      <c r="B160" s="44" t="s">
        <v>2197</v>
      </c>
      <c r="C160" s="44">
        <v>1937</v>
      </c>
      <c r="D160" s="44">
        <v>47</v>
      </c>
      <c r="E160" s="45">
        <v>42930</v>
      </c>
      <c r="F160" s="44">
        <v>10</v>
      </c>
      <c r="G160" s="44">
        <v>38</v>
      </c>
      <c r="H160" s="44">
        <v>0</v>
      </c>
      <c r="I160" s="44">
        <v>1</v>
      </c>
      <c r="J160" s="44" t="s">
        <v>2198</v>
      </c>
      <c r="K160" s="44">
        <v>10188612</v>
      </c>
    </row>
    <row r="161" spans="1:11" x14ac:dyDescent="0.35">
      <c r="A161" s="44">
        <v>399856</v>
      </c>
      <c r="B161" s="44" t="s">
        <v>202</v>
      </c>
      <c r="C161" s="44">
        <v>1898</v>
      </c>
      <c r="D161" s="44">
        <v>60</v>
      </c>
      <c r="E161" s="45">
        <v>42937</v>
      </c>
      <c r="F161" s="44">
        <v>45</v>
      </c>
      <c r="G161" s="44">
        <v>52</v>
      </c>
      <c r="H161" s="44">
        <v>0</v>
      </c>
      <c r="I161" s="44">
        <v>1</v>
      </c>
      <c r="J161" s="44" t="s">
        <v>76</v>
      </c>
      <c r="K161" s="44">
        <v>182999</v>
      </c>
    </row>
    <row r="162" spans="1:11" x14ac:dyDescent="0.35">
      <c r="A162" s="44">
        <v>1392</v>
      </c>
      <c r="B162" s="44" t="s">
        <v>420</v>
      </c>
      <c r="C162" s="44">
        <v>1896</v>
      </c>
      <c r="D162" s="44">
        <v>42</v>
      </c>
      <c r="E162" s="45">
        <v>43512</v>
      </c>
      <c r="F162" s="44">
        <v>60</v>
      </c>
      <c r="G162" s="44">
        <v>60</v>
      </c>
      <c r="H162" s="44">
        <v>0</v>
      </c>
      <c r="I162" s="44">
        <v>1</v>
      </c>
      <c r="J162" s="44" t="s">
        <v>71</v>
      </c>
      <c r="K162" s="44">
        <v>7226</v>
      </c>
    </row>
    <row r="163" spans="1:11" x14ac:dyDescent="0.35">
      <c r="A163" s="44">
        <v>377585</v>
      </c>
      <c r="B163" s="44" t="s">
        <v>246</v>
      </c>
      <c r="C163" s="44">
        <v>1895</v>
      </c>
      <c r="D163" s="44">
        <v>61</v>
      </c>
      <c r="E163" s="45">
        <v>42483</v>
      </c>
      <c r="F163" s="44">
        <v>3</v>
      </c>
      <c r="G163" s="44">
        <v>52</v>
      </c>
      <c r="H163" s="44">
        <v>0</v>
      </c>
      <c r="I163" s="44">
        <v>1</v>
      </c>
      <c r="J163" s="44" t="s">
        <v>247</v>
      </c>
      <c r="K163" s="44">
        <v>6250238</v>
      </c>
    </row>
    <row r="164" spans="1:11" x14ac:dyDescent="0.35">
      <c r="A164" s="44">
        <v>771081</v>
      </c>
      <c r="B164" s="44" t="s">
        <v>250</v>
      </c>
      <c r="C164" s="44">
        <v>1875</v>
      </c>
      <c r="D164" s="44">
        <v>208</v>
      </c>
      <c r="E164" s="45">
        <v>43496</v>
      </c>
      <c r="F164" s="44">
        <v>45</v>
      </c>
      <c r="G164" s="44">
        <v>60</v>
      </c>
      <c r="H164" s="44">
        <v>0</v>
      </c>
      <c r="I164" s="44">
        <v>1</v>
      </c>
      <c r="J164" s="44" t="s">
        <v>251</v>
      </c>
      <c r="K164" s="44">
        <v>12753098</v>
      </c>
    </row>
    <row r="165" spans="1:11" x14ac:dyDescent="0.35">
      <c r="A165" s="44">
        <v>612</v>
      </c>
      <c r="B165" s="44" t="s">
        <v>848</v>
      </c>
      <c r="C165" s="44">
        <v>1862</v>
      </c>
      <c r="D165" s="44">
        <v>25</v>
      </c>
      <c r="E165" s="45">
        <v>43321</v>
      </c>
      <c r="F165" s="44">
        <v>0.7</v>
      </c>
      <c r="G165" s="44">
        <v>60</v>
      </c>
      <c r="H165" s="44">
        <v>0</v>
      </c>
      <c r="I165" s="44">
        <v>1</v>
      </c>
      <c r="J165" s="44" t="s">
        <v>32</v>
      </c>
      <c r="K165" s="44">
        <v>912</v>
      </c>
    </row>
    <row r="166" spans="1:11" x14ac:dyDescent="0.35">
      <c r="A166" s="44">
        <v>300254</v>
      </c>
      <c r="B166" s="44" t="s">
        <v>248</v>
      </c>
      <c r="C166" s="44">
        <v>1840</v>
      </c>
      <c r="D166" s="44">
        <v>384</v>
      </c>
      <c r="E166" s="45">
        <v>40828</v>
      </c>
      <c r="F166" s="44">
        <v>3.3</v>
      </c>
      <c r="G166" s="44">
        <v>31</v>
      </c>
      <c r="H166" s="44">
        <v>0</v>
      </c>
      <c r="I166" s="44">
        <v>1</v>
      </c>
      <c r="J166" s="44" t="s">
        <v>249</v>
      </c>
      <c r="K166" s="44">
        <v>1300653</v>
      </c>
    </row>
    <row r="167" spans="1:11" x14ac:dyDescent="0.35">
      <c r="A167" s="44">
        <v>170</v>
      </c>
      <c r="B167" s="44" t="s">
        <v>252</v>
      </c>
      <c r="C167" s="44">
        <v>1826</v>
      </c>
      <c r="D167" s="44">
        <v>178</v>
      </c>
      <c r="E167" s="45">
        <v>40134</v>
      </c>
      <c r="F167" s="44">
        <v>2</v>
      </c>
      <c r="G167" s="44">
        <v>3.1</v>
      </c>
      <c r="H167" s="44">
        <v>0</v>
      </c>
      <c r="I167" s="44">
        <v>1</v>
      </c>
      <c r="J167" s="44" t="s">
        <v>253</v>
      </c>
      <c r="K167" s="44">
        <v>102</v>
      </c>
    </row>
    <row r="168" spans="1:11" x14ac:dyDescent="0.35">
      <c r="A168" s="44">
        <v>451482</v>
      </c>
      <c r="B168" s="44" t="s">
        <v>254</v>
      </c>
      <c r="C168" s="44">
        <v>1788</v>
      </c>
      <c r="D168" s="44">
        <v>58</v>
      </c>
      <c r="E168" s="45">
        <v>43199</v>
      </c>
      <c r="F168" s="44">
        <v>17</v>
      </c>
      <c r="G168" s="44">
        <v>60</v>
      </c>
      <c r="H168" s="44">
        <v>0</v>
      </c>
      <c r="I168" s="44">
        <v>1</v>
      </c>
      <c r="J168" s="44" t="s">
        <v>255</v>
      </c>
      <c r="K168" s="44">
        <v>10085838</v>
      </c>
    </row>
    <row r="169" spans="1:11" x14ac:dyDescent="0.35">
      <c r="A169" s="44">
        <v>139</v>
      </c>
      <c r="B169" s="44" t="s">
        <v>257</v>
      </c>
      <c r="C169" s="44">
        <v>1764</v>
      </c>
      <c r="D169" s="44">
        <v>297</v>
      </c>
      <c r="E169" s="45">
        <v>41421</v>
      </c>
      <c r="F169" s="44">
        <v>17</v>
      </c>
      <c r="G169" s="44">
        <v>18</v>
      </c>
      <c r="H169" s="44">
        <v>0</v>
      </c>
      <c r="I169" s="44">
        <v>1</v>
      </c>
      <c r="J169" s="44" t="s">
        <v>258</v>
      </c>
      <c r="K169" s="44">
        <v>84</v>
      </c>
    </row>
    <row r="170" spans="1:11" x14ac:dyDescent="0.35">
      <c r="A170" s="44">
        <v>48583</v>
      </c>
      <c r="B170" s="44" t="s">
        <v>256</v>
      </c>
      <c r="C170" s="44">
        <v>1764</v>
      </c>
      <c r="D170" s="44">
        <v>84</v>
      </c>
      <c r="E170" s="45">
        <v>43481</v>
      </c>
      <c r="F170" s="44">
        <v>60</v>
      </c>
      <c r="G170" s="44">
        <v>60</v>
      </c>
      <c r="H170" s="44">
        <v>0</v>
      </c>
      <c r="I170" s="44">
        <v>1</v>
      </c>
      <c r="J170" s="44" t="s">
        <v>16</v>
      </c>
      <c r="K170" s="44">
        <v>343</v>
      </c>
    </row>
    <row r="171" spans="1:11" x14ac:dyDescent="0.35">
      <c r="A171" s="44">
        <v>67147</v>
      </c>
      <c r="B171" s="44" t="s">
        <v>849</v>
      </c>
      <c r="C171" s="44">
        <v>1764</v>
      </c>
      <c r="D171" s="44">
        <v>34</v>
      </c>
      <c r="E171" s="45">
        <v>41157</v>
      </c>
      <c r="F171" s="44">
        <v>3</v>
      </c>
      <c r="G171" s="44">
        <v>28</v>
      </c>
      <c r="H171" s="44">
        <v>0</v>
      </c>
      <c r="I171" s="44">
        <v>1</v>
      </c>
      <c r="J171" s="44" t="s">
        <v>319</v>
      </c>
      <c r="K171" s="44">
        <v>1891102</v>
      </c>
    </row>
    <row r="172" spans="1:11" x14ac:dyDescent="0.35">
      <c r="A172" s="44">
        <v>442020</v>
      </c>
      <c r="B172" s="44" t="s">
        <v>261</v>
      </c>
      <c r="C172" s="44">
        <v>1731</v>
      </c>
      <c r="D172" s="44">
        <v>107</v>
      </c>
      <c r="E172" s="45">
        <v>43410</v>
      </c>
      <c r="F172" s="44">
        <v>60</v>
      </c>
      <c r="G172" s="44">
        <v>63</v>
      </c>
      <c r="H172" s="44">
        <v>0</v>
      </c>
      <c r="I172" s="44">
        <v>1</v>
      </c>
      <c r="J172" s="44" t="s">
        <v>116</v>
      </c>
      <c r="K172" s="44">
        <v>2624362</v>
      </c>
    </row>
    <row r="173" spans="1:11" x14ac:dyDescent="0.35">
      <c r="A173" s="44">
        <v>14417</v>
      </c>
      <c r="B173" s="44" t="s">
        <v>421</v>
      </c>
      <c r="C173" s="44">
        <v>1715</v>
      </c>
      <c r="D173" s="44">
        <v>52</v>
      </c>
      <c r="E173" s="45">
        <v>42535</v>
      </c>
      <c r="F173" s="44">
        <v>24</v>
      </c>
      <c r="G173" s="44">
        <v>65</v>
      </c>
      <c r="H173" s="44">
        <v>0</v>
      </c>
      <c r="I173" s="44">
        <v>1</v>
      </c>
      <c r="J173" s="44" t="s">
        <v>422</v>
      </c>
      <c r="K173" s="44">
        <v>177630</v>
      </c>
    </row>
    <row r="174" spans="1:11" x14ac:dyDescent="0.35">
      <c r="A174" s="44">
        <v>9210</v>
      </c>
      <c r="B174" s="44" t="s">
        <v>850</v>
      </c>
      <c r="C174" s="44">
        <v>1702</v>
      </c>
      <c r="D174" s="44">
        <v>35</v>
      </c>
      <c r="E174" s="45">
        <v>43573</v>
      </c>
      <c r="F174" s="44">
        <v>60</v>
      </c>
      <c r="G174" s="44">
        <v>60</v>
      </c>
      <c r="H174" s="44">
        <v>0</v>
      </c>
      <c r="I174" s="44">
        <v>1</v>
      </c>
      <c r="J174" s="44" t="s">
        <v>851</v>
      </c>
      <c r="K174" s="44">
        <v>9480</v>
      </c>
    </row>
    <row r="175" spans="1:11" x14ac:dyDescent="0.35">
      <c r="A175" s="44">
        <v>5878</v>
      </c>
      <c r="B175" s="44" t="s">
        <v>259</v>
      </c>
      <c r="C175" s="44">
        <v>1682</v>
      </c>
      <c r="D175" s="44">
        <v>76</v>
      </c>
      <c r="E175" s="45">
        <v>43078</v>
      </c>
      <c r="F175" s="44">
        <v>8</v>
      </c>
      <c r="G175" s="44">
        <v>60</v>
      </c>
      <c r="H175" s="44">
        <v>0</v>
      </c>
      <c r="I175" s="44">
        <v>1</v>
      </c>
      <c r="J175" s="44" t="s">
        <v>260</v>
      </c>
      <c r="K175" s="44">
        <v>61348</v>
      </c>
    </row>
    <row r="176" spans="1:11" x14ac:dyDescent="0.35">
      <c r="A176" s="44">
        <v>3492</v>
      </c>
      <c r="B176" s="44" t="s">
        <v>852</v>
      </c>
      <c r="C176" s="44">
        <v>1675</v>
      </c>
      <c r="D176" s="44">
        <v>40</v>
      </c>
      <c r="E176" s="45">
        <v>43439</v>
      </c>
      <c r="F176" s="44">
        <v>5</v>
      </c>
      <c r="G176" s="44">
        <v>64</v>
      </c>
      <c r="H176" s="44">
        <v>1</v>
      </c>
      <c r="I176" s="44">
        <v>1</v>
      </c>
      <c r="J176" s="44" t="s">
        <v>40</v>
      </c>
      <c r="K176" s="44">
        <v>16512</v>
      </c>
    </row>
    <row r="177" spans="1:11" x14ac:dyDescent="0.35">
      <c r="A177" s="44">
        <v>2505</v>
      </c>
      <c r="B177" s="44" t="s">
        <v>262</v>
      </c>
      <c r="C177" s="44">
        <v>1645</v>
      </c>
      <c r="D177" s="44">
        <v>140</v>
      </c>
      <c r="E177" s="45">
        <v>41173</v>
      </c>
      <c r="F177" s="44">
        <v>3</v>
      </c>
      <c r="G177" s="44">
        <v>31</v>
      </c>
      <c r="H177" s="44">
        <v>0</v>
      </c>
      <c r="I177" s="44">
        <v>2</v>
      </c>
      <c r="J177" s="44" t="s">
        <v>423</v>
      </c>
      <c r="K177" s="44">
        <v>10289</v>
      </c>
    </row>
    <row r="178" spans="1:11" x14ac:dyDescent="0.35">
      <c r="A178" s="44">
        <v>454238</v>
      </c>
      <c r="B178" s="44" t="s">
        <v>496</v>
      </c>
      <c r="C178" s="44">
        <v>1639</v>
      </c>
      <c r="D178" s="44">
        <v>48</v>
      </c>
      <c r="E178" s="45">
        <v>43496</v>
      </c>
      <c r="F178" s="44">
        <v>3</v>
      </c>
      <c r="G178" s="44">
        <v>100</v>
      </c>
      <c r="H178" s="44">
        <v>0</v>
      </c>
      <c r="I178" s="44">
        <v>1</v>
      </c>
      <c r="J178" s="44" t="s">
        <v>2246</v>
      </c>
      <c r="K178" s="44">
        <v>10138368</v>
      </c>
    </row>
    <row r="179" spans="1:11" x14ac:dyDescent="0.35">
      <c r="A179" s="44">
        <v>269954</v>
      </c>
      <c r="B179" s="44" t="s">
        <v>498</v>
      </c>
      <c r="C179" s="44">
        <v>1581</v>
      </c>
      <c r="D179" s="44">
        <v>60</v>
      </c>
      <c r="E179" s="45">
        <v>43405</v>
      </c>
      <c r="F179" s="44">
        <v>3</v>
      </c>
      <c r="G179" s="44">
        <v>60</v>
      </c>
      <c r="H179" s="44">
        <v>0</v>
      </c>
      <c r="I179" s="44">
        <v>1</v>
      </c>
      <c r="J179" s="44" t="s">
        <v>263</v>
      </c>
      <c r="K179" s="44">
        <v>4172532</v>
      </c>
    </row>
    <row r="180" spans="1:11" x14ac:dyDescent="0.35">
      <c r="A180" s="44">
        <v>442284</v>
      </c>
      <c r="B180" s="44" t="s">
        <v>497</v>
      </c>
      <c r="C180" s="44">
        <v>1570</v>
      </c>
      <c r="D180" s="44">
        <v>63</v>
      </c>
      <c r="E180" s="45">
        <v>43471</v>
      </c>
      <c r="F180" s="44">
        <v>60</v>
      </c>
      <c r="G180" s="44">
        <v>60</v>
      </c>
      <c r="H180" s="44">
        <v>0</v>
      </c>
      <c r="I180" s="44">
        <v>1</v>
      </c>
      <c r="J180" s="44" t="s">
        <v>71</v>
      </c>
      <c r="K180" s="44">
        <v>7226</v>
      </c>
    </row>
    <row r="181" spans="1:11" x14ac:dyDescent="0.35">
      <c r="A181" s="44">
        <v>596736</v>
      </c>
      <c r="B181" s="44" t="s">
        <v>503</v>
      </c>
      <c r="C181" s="44">
        <v>1502</v>
      </c>
      <c r="D181" s="44">
        <v>60</v>
      </c>
      <c r="E181" s="45">
        <v>43518</v>
      </c>
      <c r="F181" s="44">
        <v>60</v>
      </c>
      <c r="G181" s="44">
        <v>61</v>
      </c>
      <c r="H181" s="44">
        <v>1</v>
      </c>
      <c r="I181" s="44">
        <v>2</v>
      </c>
      <c r="J181" s="44" t="s">
        <v>504</v>
      </c>
      <c r="K181" s="44">
        <v>5484460</v>
      </c>
    </row>
    <row r="182" spans="1:11" x14ac:dyDescent="0.35">
      <c r="A182" s="44">
        <v>370540</v>
      </c>
      <c r="B182" s="44" t="s">
        <v>499</v>
      </c>
      <c r="C182" s="44">
        <v>1496</v>
      </c>
      <c r="D182" s="44">
        <v>242</v>
      </c>
      <c r="E182" s="45">
        <v>41013</v>
      </c>
      <c r="F182" s="44">
        <v>11</v>
      </c>
      <c r="G182" s="44">
        <v>31</v>
      </c>
      <c r="H182" s="44">
        <v>0</v>
      </c>
      <c r="I182" s="44">
        <v>2</v>
      </c>
      <c r="J182" s="44" t="s">
        <v>500</v>
      </c>
      <c r="K182" s="44">
        <v>701648</v>
      </c>
    </row>
    <row r="183" spans="1:11" x14ac:dyDescent="0.35">
      <c r="A183" s="44">
        <v>5373</v>
      </c>
      <c r="B183" s="44" t="s">
        <v>502</v>
      </c>
      <c r="C183" s="44">
        <v>1468</v>
      </c>
      <c r="D183" s="44">
        <v>123</v>
      </c>
      <c r="E183" s="45">
        <v>41198</v>
      </c>
      <c r="F183" s="44">
        <v>1.5</v>
      </c>
      <c r="G183" s="44">
        <v>16</v>
      </c>
      <c r="H183" s="44">
        <v>0</v>
      </c>
      <c r="I183" s="44">
        <v>1</v>
      </c>
      <c r="J183" s="44" t="s">
        <v>265</v>
      </c>
      <c r="K183" s="44">
        <v>7349</v>
      </c>
    </row>
    <row r="184" spans="1:11" x14ac:dyDescent="0.35">
      <c r="A184" s="44">
        <v>1333</v>
      </c>
      <c r="B184" s="44" t="s">
        <v>501</v>
      </c>
      <c r="C184" s="44">
        <v>1464</v>
      </c>
      <c r="D184" s="44">
        <v>284</v>
      </c>
      <c r="E184" s="45">
        <v>41331</v>
      </c>
      <c r="F184" s="44">
        <v>5</v>
      </c>
      <c r="G184" s="44">
        <v>21</v>
      </c>
      <c r="H184" s="44">
        <v>0</v>
      </c>
      <c r="I184" s="44">
        <v>1</v>
      </c>
      <c r="J184" s="44" t="s">
        <v>264</v>
      </c>
      <c r="K184" s="44">
        <v>6636647</v>
      </c>
    </row>
    <row r="185" spans="1:11" x14ac:dyDescent="0.35">
      <c r="A185" s="44">
        <v>2299</v>
      </c>
      <c r="B185" s="44" t="s">
        <v>505</v>
      </c>
      <c r="C185" s="44">
        <v>1457</v>
      </c>
      <c r="D185" s="44">
        <v>53</v>
      </c>
      <c r="E185" s="45">
        <v>43642</v>
      </c>
      <c r="F185" s="44">
        <v>52</v>
      </c>
      <c r="G185" s="44">
        <v>100</v>
      </c>
      <c r="H185" s="44">
        <v>1</v>
      </c>
      <c r="I185" s="44">
        <v>2</v>
      </c>
      <c r="J185" s="44" t="s">
        <v>506</v>
      </c>
      <c r="K185" s="44">
        <v>131881</v>
      </c>
    </row>
    <row r="186" spans="1:11" x14ac:dyDescent="0.35">
      <c r="A186" s="44">
        <v>402704</v>
      </c>
      <c r="B186" s="44" t="s">
        <v>507</v>
      </c>
      <c r="C186" s="44">
        <v>1448</v>
      </c>
      <c r="D186" s="44">
        <v>63</v>
      </c>
      <c r="E186" s="45">
        <v>43275</v>
      </c>
      <c r="F186" s="44">
        <v>52</v>
      </c>
      <c r="G186" s="44">
        <v>60</v>
      </c>
      <c r="H186" s="44">
        <v>0</v>
      </c>
      <c r="I186" s="44">
        <v>1</v>
      </c>
      <c r="J186" s="44" t="s">
        <v>266</v>
      </c>
      <c r="K186" s="44">
        <v>6583050</v>
      </c>
    </row>
    <row r="187" spans="1:11" x14ac:dyDescent="0.35">
      <c r="A187" s="44">
        <v>9695</v>
      </c>
      <c r="B187" s="44" t="s">
        <v>853</v>
      </c>
      <c r="C187" s="44">
        <v>1392</v>
      </c>
      <c r="D187" s="44">
        <v>59</v>
      </c>
      <c r="E187" s="45">
        <v>42584</v>
      </c>
      <c r="F187" s="44">
        <v>45</v>
      </c>
      <c r="G187" s="44">
        <v>63</v>
      </c>
      <c r="H187" s="44">
        <v>0</v>
      </c>
      <c r="I187" s="44">
        <v>1</v>
      </c>
      <c r="J187" s="44" t="s">
        <v>268</v>
      </c>
      <c r="K187" s="44">
        <v>494096</v>
      </c>
    </row>
    <row r="188" spans="1:11" x14ac:dyDescent="0.35">
      <c r="A188" s="44">
        <v>4364</v>
      </c>
      <c r="B188" s="44" t="s">
        <v>508</v>
      </c>
      <c r="C188" s="44">
        <v>1387</v>
      </c>
      <c r="D188" s="44">
        <v>1322</v>
      </c>
      <c r="E188" s="45">
        <v>42837</v>
      </c>
      <c r="F188" s="44">
        <v>38</v>
      </c>
      <c r="G188" s="44">
        <v>57</v>
      </c>
      <c r="H188" s="44">
        <v>0</v>
      </c>
      <c r="I188" s="44">
        <v>1</v>
      </c>
      <c r="J188" s="44" t="s">
        <v>267</v>
      </c>
      <c r="K188" s="44">
        <v>12991016</v>
      </c>
    </row>
    <row r="189" spans="1:11" x14ac:dyDescent="0.35">
      <c r="A189" s="44">
        <v>10524</v>
      </c>
      <c r="B189" s="44" t="s">
        <v>509</v>
      </c>
      <c r="C189" s="44">
        <v>1380</v>
      </c>
      <c r="D189" s="44">
        <v>63</v>
      </c>
      <c r="E189" s="45">
        <v>43322</v>
      </c>
      <c r="F189" s="44">
        <v>31</v>
      </c>
      <c r="G189" s="44">
        <v>60</v>
      </c>
      <c r="H189" s="44">
        <v>0</v>
      </c>
      <c r="I189" s="44">
        <v>1</v>
      </c>
      <c r="J189" s="44" t="s">
        <v>269</v>
      </c>
      <c r="K189" s="44">
        <v>3208269</v>
      </c>
    </row>
    <row r="190" spans="1:11" x14ac:dyDescent="0.35">
      <c r="A190" s="44">
        <v>12802</v>
      </c>
      <c r="B190" s="44" t="s">
        <v>854</v>
      </c>
      <c r="C190" s="44">
        <v>1367</v>
      </c>
      <c r="D190" s="44">
        <v>39</v>
      </c>
      <c r="E190" s="45">
        <v>43673</v>
      </c>
      <c r="F190" s="44">
        <v>68</v>
      </c>
      <c r="G190" s="44">
        <v>100</v>
      </c>
      <c r="H190" s="44">
        <v>1</v>
      </c>
      <c r="I190" s="44">
        <v>1</v>
      </c>
      <c r="J190" s="44" t="s">
        <v>855</v>
      </c>
      <c r="K190" s="44">
        <v>165138</v>
      </c>
    </row>
    <row r="191" spans="1:11" x14ac:dyDescent="0.35">
      <c r="A191" s="44">
        <v>407832</v>
      </c>
      <c r="B191" s="44" t="s">
        <v>511</v>
      </c>
      <c r="C191" s="44">
        <v>1354</v>
      </c>
      <c r="D191" s="44">
        <v>51</v>
      </c>
      <c r="E191" s="45">
        <v>41582</v>
      </c>
      <c r="F191" s="44">
        <v>15</v>
      </c>
      <c r="G191" s="44">
        <v>63</v>
      </c>
      <c r="H191" s="44">
        <v>0</v>
      </c>
      <c r="I191" s="44">
        <v>1</v>
      </c>
      <c r="J191" s="44" t="s">
        <v>429</v>
      </c>
      <c r="K191" s="44">
        <v>6662196</v>
      </c>
    </row>
    <row r="192" spans="1:11" x14ac:dyDescent="0.35">
      <c r="A192" s="44">
        <v>60265</v>
      </c>
      <c r="B192" s="44" t="s">
        <v>510</v>
      </c>
      <c r="C192" s="44">
        <v>1351</v>
      </c>
      <c r="D192" s="44">
        <v>3262</v>
      </c>
      <c r="E192" s="45">
        <v>43039</v>
      </c>
      <c r="F192" s="44">
        <v>45</v>
      </c>
      <c r="G192" s="44">
        <v>52</v>
      </c>
      <c r="H192" s="44">
        <v>0</v>
      </c>
      <c r="I192" s="44">
        <v>1</v>
      </c>
      <c r="J192" s="44" t="s">
        <v>270</v>
      </c>
      <c r="K192" s="44">
        <v>2192507</v>
      </c>
    </row>
    <row r="193" spans="1:11" x14ac:dyDescent="0.35">
      <c r="A193" s="44">
        <v>57219</v>
      </c>
      <c r="B193" s="44" t="s">
        <v>856</v>
      </c>
      <c r="C193" s="44">
        <v>1341</v>
      </c>
      <c r="D193" s="44">
        <v>30</v>
      </c>
      <c r="E193" s="45">
        <v>43458</v>
      </c>
      <c r="F193" s="44">
        <v>60</v>
      </c>
      <c r="G193" s="44">
        <v>60</v>
      </c>
      <c r="H193" s="44">
        <v>0</v>
      </c>
      <c r="I193" s="44">
        <v>1</v>
      </c>
      <c r="J193" s="44" t="s">
        <v>412</v>
      </c>
      <c r="K193" s="44">
        <v>9429</v>
      </c>
    </row>
    <row r="194" spans="1:11" x14ac:dyDescent="0.35">
      <c r="A194" s="44">
        <v>800006</v>
      </c>
      <c r="B194" s="44" t="s">
        <v>512</v>
      </c>
      <c r="C194" s="44">
        <v>1326</v>
      </c>
      <c r="D194" s="44">
        <v>128</v>
      </c>
      <c r="E194" s="45">
        <v>43172</v>
      </c>
      <c r="F194" s="44">
        <v>45</v>
      </c>
      <c r="G194" s="44">
        <v>61</v>
      </c>
      <c r="H194" s="44">
        <v>0</v>
      </c>
      <c r="I194" s="44">
        <v>1</v>
      </c>
      <c r="J194" s="44" t="s">
        <v>110</v>
      </c>
      <c r="K194" s="44">
        <v>12921290</v>
      </c>
    </row>
    <row r="195" spans="1:11" x14ac:dyDescent="0.35">
      <c r="A195" s="44">
        <v>728297</v>
      </c>
      <c r="B195" s="44" t="s">
        <v>513</v>
      </c>
      <c r="C195" s="44">
        <v>1296</v>
      </c>
      <c r="D195" s="44">
        <v>192</v>
      </c>
      <c r="E195" s="45">
        <v>43586</v>
      </c>
      <c r="F195" s="44">
        <v>52</v>
      </c>
      <c r="G195" s="44">
        <v>60</v>
      </c>
      <c r="H195" s="44">
        <v>0</v>
      </c>
      <c r="I195" s="44">
        <v>1</v>
      </c>
      <c r="J195" s="44" t="s">
        <v>271</v>
      </c>
      <c r="K195" s="44">
        <v>11505924</v>
      </c>
    </row>
    <row r="196" spans="1:11" x14ac:dyDescent="0.35">
      <c r="A196" s="44">
        <v>476761</v>
      </c>
      <c r="B196" s="44" t="s">
        <v>516</v>
      </c>
      <c r="C196" s="44">
        <v>1285</v>
      </c>
      <c r="D196" s="44">
        <v>102</v>
      </c>
      <c r="E196" s="45">
        <v>43458</v>
      </c>
      <c r="F196" s="44">
        <v>10</v>
      </c>
      <c r="G196" s="44">
        <v>60</v>
      </c>
      <c r="H196" s="44">
        <v>0</v>
      </c>
      <c r="I196" s="44">
        <v>1</v>
      </c>
      <c r="J196" s="44" t="s">
        <v>272</v>
      </c>
      <c r="K196" s="44">
        <v>10442109</v>
      </c>
    </row>
    <row r="197" spans="1:11" x14ac:dyDescent="0.35">
      <c r="A197" s="44">
        <v>4454</v>
      </c>
      <c r="B197" s="44" t="s">
        <v>515</v>
      </c>
      <c r="C197" s="44">
        <v>1279</v>
      </c>
      <c r="D197" s="44">
        <v>46</v>
      </c>
      <c r="E197" s="45">
        <v>43342</v>
      </c>
      <c r="F197" s="44">
        <v>60</v>
      </c>
      <c r="G197" s="44">
        <v>60</v>
      </c>
      <c r="H197" s="44">
        <v>0</v>
      </c>
      <c r="I197" s="44">
        <v>1</v>
      </c>
      <c r="J197" s="44" t="s">
        <v>71</v>
      </c>
      <c r="K197" s="44">
        <v>7226</v>
      </c>
    </row>
    <row r="198" spans="1:11" x14ac:dyDescent="0.35">
      <c r="A198" s="44">
        <v>986334</v>
      </c>
      <c r="B198" s="44" t="s">
        <v>857</v>
      </c>
      <c r="C198" s="44">
        <v>1262</v>
      </c>
      <c r="D198" s="44">
        <v>0</v>
      </c>
      <c r="E198" s="45">
        <v>43661</v>
      </c>
      <c r="F198" s="44">
        <v>68</v>
      </c>
      <c r="G198" s="44">
        <v>100</v>
      </c>
      <c r="H198" s="44">
        <v>1</v>
      </c>
      <c r="I198" s="44">
        <v>1</v>
      </c>
      <c r="J198" s="44" t="s">
        <v>133</v>
      </c>
      <c r="K198" s="44">
        <v>4285224</v>
      </c>
    </row>
    <row r="199" spans="1:11" x14ac:dyDescent="0.35">
      <c r="A199" s="44">
        <v>445196</v>
      </c>
      <c r="B199" s="44" t="s">
        <v>514</v>
      </c>
      <c r="C199" s="44">
        <v>1257</v>
      </c>
      <c r="D199" s="44">
        <v>74</v>
      </c>
      <c r="E199" s="45">
        <v>43634</v>
      </c>
      <c r="F199" s="44">
        <v>60</v>
      </c>
      <c r="G199" s="44">
        <v>100</v>
      </c>
      <c r="H199" s="44">
        <v>1</v>
      </c>
      <c r="I199" s="44">
        <v>1</v>
      </c>
      <c r="J199" s="44" t="s">
        <v>58</v>
      </c>
      <c r="K199" s="44">
        <v>66492</v>
      </c>
    </row>
    <row r="200" spans="1:11" x14ac:dyDescent="0.35">
      <c r="A200" s="44">
        <v>2307</v>
      </c>
      <c r="B200" s="44" t="s">
        <v>858</v>
      </c>
      <c r="C200" s="44">
        <v>1255</v>
      </c>
      <c r="D200" s="44">
        <v>40</v>
      </c>
      <c r="E200" s="45">
        <v>42514</v>
      </c>
      <c r="F200" s="44">
        <v>3</v>
      </c>
      <c r="G200" s="44">
        <v>49</v>
      </c>
      <c r="H200" s="44">
        <v>0</v>
      </c>
      <c r="I200" s="44">
        <v>2</v>
      </c>
      <c r="J200" s="44" t="s">
        <v>2246</v>
      </c>
      <c r="K200" s="44">
        <v>54957</v>
      </c>
    </row>
    <row r="201" spans="1:11" x14ac:dyDescent="0.35">
      <c r="A201" s="44">
        <v>6095</v>
      </c>
      <c r="B201" s="44" t="s">
        <v>517</v>
      </c>
      <c r="C201" s="44">
        <v>1243</v>
      </c>
      <c r="D201" s="44">
        <v>60</v>
      </c>
      <c r="E201" s="45">
        <v>41153</v>
      </c>
      <c r="F201" s="44">
        <v>2</v>
      </c>
      <c r="G201" s="44">
        <v>17</v>
      </c>
      <c r="H201" s="44">
        <v>0</v>
      </c>
      <c r="I201" s="44">
        <v>1</v>
      </c>
      <c r="J201" s="44" t="s">
        <v>273</v>
      </c>
      <c r="K201" s="44">
        <v>498924</v>
      </c>
    </row>
    <row r="202" spans="1:11" x14ac:dyDescent="0.35">
      <c r="A202" s="44">
        <v>162140</v>
      </c>
      <c r="B202" s="44" t="s">
        <v>859</v>
      </c>
      <c r="C202" s="44">
        <v>1235</v>
      </c>
      <c r="D202" s="44">
        <v>40</v>
      </c>
      <c r="E202" s="45">
        <v>43343</v>
      </c>
      <c r="F202" s="44">
        <v>3</v>
      </c>
      <c r="G202" s="44">
        <v>60</v>
      </c>
      <c r="H202" s="44">
        <v>0</v>
      </c>
      <c r="I202" s="44">
        <v>1</v>
      </c>
      <c r="J202" s="44" t="s">
        <v>67</v>
      </c>
      <c r="K202" s="44">
        <v>5250414</v>
      </c>
    </row>
    <row r="203" spans="1:11" x14ac:dyDescent="0.35">
      <c r="A203" s="44">
        <v>372603</v>
      </c>
      <c r="B203" s="44" t="s">
        <v>860</v>
      </c>
      <c r="C203" s="44">
        <v>1166</v>
      </c>
      <c r="D203" s="44">
        <v>37</v>
      </c>
      <c r="E203" s="45">
        <v>43671</v>
      </c>
      <c r="F203" s="44">
        <v>68</v>
      </c>
      <c r="G203" s="44">
        <v>100</v>
      </c>
      <c r="H203" s="44">
        <v>1</v>
      </c>
      <c r="I203" s="44">
        <v>1</v>
      </c>
      <c r="J203" s="44" t="s">
        <v>30</v>
      </c>
      <c r="K203" s="44">
        <v>5389259</v>
      </c>
    </row>
    <row r="204" spans="1:11" x14ac:dyDescent="0.35">
      <c r="A204" s="44">
        <v>295715</v>
      </c>
      <c r="B204" s="44" t="s">
        <v>861</v>
      </c>
      <c r="C204" s="44">
        <v>1161</v>
      </c>
      <c r="D204" s="44">
        <v>28</v>
      </c>
      <c r="E204" s="45">
        <v>43328</v>
      </c>
      <c r="F204" s="44">
        <v>3</v>
      </c>
      <c r="G204" s="44">
        <v>60</v>
      </c>
      <c r="H204" s="44">
        <v>0</v>
      </c>
      <c r="I204" s="44">
        <v>1</v>
      </c>
      <c r="J204" s="44" t="s">
        <v>862</v>
      </c>
      <c r="K204" s="44">
        <v>1428569</v>
      </c>
    </row>
    <row r="205" spans="1:11" x14ac:dyDescent="0.35">
      <c r="A205" s="44">
        <v>1203</v>
      </c>
      <c r="B205" s="44" t="s">
        <v>519</v>
      </c>
      <c r="C205" s="44">
        <v>1148</v>
      </c>
      <c r="D205" s="44">
        <v>78</v>
      </c>
      <c r="E205" s="45">
        <v>43151</v>
      </c>
      <c r="F205" s="44">
        <v>1</v>
      </c>
      <c r="G205" s="44">
        <v>59</v>
      </c>
      <c r="H205" s="44">
        <v>0</v>
      </c>
      <c r="I205" s="44">
        <v>1</v>
      </c>
      <c r="J205" s="44" t="s">
        <v>275</v>
      </c>
      <c r="K205" s="44">
        <v>4502</v>
      </c>
    </row>
    <row r="206" spans="1:11" x14ac:dyDescent="0.35">
      <c r="A206" s="44">
        <v>405119</v>
      </c>
      <c r="B206" s="44" t="s">
        <v>520</v>
      </c>
      <c r="C206" s="44">
        <v>1146</v>
      </c>
      <c r="D206" s="44">
        <v>56</v>
      </c>
      <c r="E206" s="45">
        <v>43460</v>
      </c>
      <c r="F206" s="44">
        <v>14</v>
      </c>
      <c r="G206" s="44">
        <v>60</v>
      </c>
      <c r="H206" s="44">
        <v>0</v>
      </c>
      <c r="I206" s="44">
        <v>1</v>
      </c>
      <c r="J206" s="44" t="s">
        <v>12</v>
      </c>
      <c r="K206" s="44">
        <v>235043</v>
      </c>
    </row>
    <row r="207" spans="1:11" x14ac:dyDescent="0.35">
      <c r="A207" s="44">
        <v>360086</v>
      </c>
      <c r="B207" s="44" t="s">
        <v>863</v>
      </c>
      <c r="C207" s="44">
        <v>1142</v>
      </c>
      <c r="D207" s="44">
        <v>23</v>
      </c>
      <c r="E207" s="45">
        <v>42311</v>
      </c>
      <c r="F207" s="44">
        <v>2</v>
      </c>
      <c r="G207" s="44">
        <v>60</v>
      </c>
      <c r="H207" s="44">
        <v>0</v>
      </c>
      <c r="I207" s="44">
        <v>1</v>
      </c>
      <c r="J207" s="44" t="s">
        <v>864</v>
      </c>
      <c r="K207" s="44">
        <v>6064107</v>
      </c>
    </row>
    <row r="208" spans="1:11" x14ac:dyDescent="0.35">
      <c r="A208" s="44">
        <v>464919</v>
      </c>
      <c r="B208" s="44" t="s">
        <v>518</v>
      </c>
      <c r="C208" s="44">
        <v>1121</v>
      </c>
      <c r="D208" s="44">
        <v>143</v>
      </c>
      <c r="E208" s="45">
        <v>42952</v>
      </c>
      <c r="F208" s="44">
        <v>17</v>
      </c>
      <c r="G208" s="44">
        <v>57</v>
      </c>
      <c r="H208" s="44">
        <v>0</v>
      </c>
      <c r="I208" s="44">
        <v>1</v>
      </c>
      <c r="J208" s="44" t="s">
        <v>274</v>
      </c>
      <c r="K208" s="44">
        <v>10099982</v>
      </c>
    </row>
    <row r="209" spans="1:11" x14ac:dyDescent="0.35">
      <c r="A209" s="44">
        <v>10149</v>
      </c>
      <c r="B209" s="44" t="s">
        <v>521</v>
      </c>
      <c r="C209" s="44">
        <v>1106</v>
      </c>
      <c r="D209" s="44">
        <v>43</v>
      </c>
      <c r="E209" s="45">
        <v>43342</v>
      </c>
      <c r="F209" s="44">
        <v>60</v>
      </c>
      <c r="G209" s="44">
        <v>60</v>
      </c>
      <c r="H209" s="44">
        <v>0</v>
      </c>
      <c r="I209" s="44">
        <v>1</v>
      </c>
      <c r="J209" s="44" t="s">
        <v>71</v>
      </c>
      <c r="K209" s="44">
        <v>7226</v>
      </c>
    </row>
    <row r="210" spans="1:11" x14ac:dyDescent="0.35">
      <c r="A210" s="44">
        <v>262821</v>
      </c>
      <c r="B210" s="44" t="s">
        <v>525</v>
      </c>
      <c r="C210" s="44">
        <v>1101</v>
      </c>
      <c r="D210" s="44">
        <v>53</v>
      </c>
      <c r="E210" s="45">
        <v>43557</v>
      </c>
      <c r="F210" s="44">
        <v>63</v>
      </c>
      <c r="G210" s="44">
        <v>100</v>
      </c>
      <c r="H210" s="44">
        <v>1</v>
      </c>
      <c r="I210" s="44">
        <v>3</v>
      </c>
      <c r="J210" s="44" t="s">
        <v>526</v>
      </c>
      <c r="K210" s="44">
        <v>5576469</v>
      </c>
    </row>
    <row r="211" spans="1:11" x14ac:dyDescent="0.35">
      <c r="A211" s="44">
        <v>477355</v>
      </c>
      <c r="B211" s="44" t="s">
        <v>522</v>
      </c>
      <c r="C211" s="44">
        <v>1095</v>
      </c>
      <c r="D211" s="44">
        <v>83</v>
      </c>
      <c r="E211" s="45">
        <v>43531</v>
      </c>
      <c r="F211" s="44">
        <v>60</v>
      </c>
      <c r="G211" s="44">
        <v>61</v>
      </c>
      <c r="H211" s="44">
        <v>1</v>
      </c>
      <c r="I211" s="44">
        <v>2</v>
      </c>
      <c r="J211" s="44" t="s">
        <v>504</v>
      </c>
      <c r="K211" s="44">
        <v>5484460</v>
      </c>
    </row>
    <row r="212" spans="1:11" x14ac:dyDescent="0.35">
      <c r="A212" s="44">
        <v>303967</v>
      </c>
      <c r="B212" s="44" t="s">
        <v>523</v>
      </c>
      <c r="C212" s="44">
        <v>1086</v>
      </c>
      <c r="D212" s="44">
        <v>44</v>
      </c>
      <c r="E212" s="45">
        <v>42493</v>
      </c>
      <c r="F212" s="44">
        <v>3.1</v>
      </c>
      <c r="G212" s="44">
        <v>60</v>
      </c>
      <c r="H212" s="44">
        <v>0</v>
      </c>
      <c r="I212" s="44">
        <v>1</v>
      </c>
      <c r="J212" s="44" t="s">
        <v>14</v>
      </c>
      <c r="K212" s="44">
        <v>85036</v>
      </c>
    </row>
    <row r="213" spans="1:11" x14ac:dyDescent="0.35">
      <c r="A213" s="44">
        <v>986372</v>
      </c>
      <c r="B213" s="44" t="s">
        <v>865</v>
      </c>
      <c r="C213" s="44">
        <v>1077</v>
      </c>
      <c r="D213" s="44">
        <v>0</v>
      </c>
      <c r="E213" s="45">
        <v>43462</v>
      </c>
      <c r="F213" s="44">
        <v>45</v>
      </c>
      <c r="G213" s="44">
        <v>60</v>
      </c>
      <c r="H213" s="44">
        <v>0</v>
      </c>
      <c r="I213" s="44">
        <v>1</v>
      </c>
      <c r="J213" s="44" t="s">
        <v>866</v>
      </c>
      <c r="K213" s="44">
        <v>10573</v>
      </c>
    </row>
    <row r="214" spans="1:11" x14ac:dyDescent="0.35">
      <c r="A214" s="44">
        <v>811161</v>
      </c>
      <c r="B214" s="44" t="s">
        <v>531</v>
      </c>
      <c r="C214" s="44">
        <v>1076</v>
      </c>
      <c r="D214" s="44">
        <v>64</v>
      </c>
      <c r="E214" s="45">
        <v>43656</v>
      </c>
      <c r="F214" s="44">
        <v>9</v>
      </c>
      <c r="G214" s="44">
        <v>60</v>
      </c>
      <c r="H214" s="44">
        <v>0</v>
      </c>
      <c r="I214" s="44">
        <v>1</v>
      </c>
      <c r="J214" s="44" t="s">
        <v>278</v>
      </c>
      <c r="K214" s="44">
        <v>13002153</v>
      </c>
    </row>
    <row r="215" spans="1:11" x14ac:dyDescent="0.35">
      <c r="A215" s="44">
        <v>368862</v>
      </c>
      <c r="B215" s="44" t="s">
        <v>533</v>
      </c>
      <c r="C215" s="44">
        <v>1072</v>
      </c>
      <c r="D215" s="44">
        <v>77</v>
      </c>
      <c r="E215" s="45">
        <v>43604</v>
      </c>
      <c r="F215" s="44">
        <v>60</v>
      </c>
      <c r="G215" s="44">
        <v>61</v>
      </c>
      <c r="H215" s="44">
        <v>0</v>
      </c>
      <c r="I215" s="44">
        <v>1</v>
      </c>
      <c r="J215" s="44" t="s">
        <v>279</v>
      </c>
      <c r="K215" s="44">
        <v>1660309</v>
      </c>
    </row>
    <row r="216" spans="1:11" x14ac:dyDescent="0.35">
      <c r="A216" s="44">
        <v>580612</v>
      </c>
      <c r="B216" s="44" t="s">
        <v>529</v>
      </c>
      <c r="C216" s="44">
        <v>1068</v>
      </c>
      <c r="D216" s="44">
        <v>68</v>
      </c>
      <c r="E216" s="45">
        <v>42203</v>
      </c>
      <c r="F216" s="44">
        <v>21</v>
      </c>
      <c r="G216" s="44">
        <v>60</v>
      </c>
      <c r="H216" s="44">
        <v>0</v>
      </c>
      <c r="I216" s="44">
        <v>1</v>
      </c>
      <c r="J216" s="44" t="s">
        <v>140</v>
      </c>
      <c r="K216" s="44">
        <v>5484460</v>
      </c>
    </row>
    <row r="217" spans="1:11" x14ac:dyDescent="0.35">
      <c r="A217" s="44">
        <v>331666</v>
      </c>
      <c r="B217" s="44" t="s">
        <v>527</v>
      </c>
      <c r="C217" s="44">
        <v>1058</v>
      </c>
      <c r="D217" s="44">
        <v>55</v>
      </c>
      <c r="E217" s="45">
        <v>43384</v>
      </c>
      <c r="F217" s="44">
        <v>3</v>
      </c>
      <c r="G217" s="44">
        <v>65</v>
      </c>
      <c r="H217" s="44">
        <v>0</v>
      </c>
      <c r="I217" s="44">
        <v>1</v>
      </c>
      <c r="J217" s="44" t="s">
        <v>276</v>
      </c>
      <c r="K217" s="44">
        <v>5831476</v>
      </c>
    </row>
    <row r="218" spans="1:11" x14ac:dyDescent="0.35">
      <c r="A218" s="44">
        <v>589242</v>
      </c>
      <c r="B218" s="44" t="s">
        <v>532</v>
      </c>
      <c r="C218" s="44">
        <v>1057</v>
      </c>
      <c r="D218" s="44">
        <v>70</v>
      </c>
      <c r="E218" s="45">
        <v>42183</v>
      </c>
      <c r="F218" s="44">
        <v>1.5</v>
      </c>
      <c r="G218" s="44">
        <v>41</v>
      </c>
      <c r="H218" s="44">
        <v>0</v>
      </c>
      <c r="I218" s="44">
        <v>1</v>
      </c>
      <c r="J218" s="44" t="s">
        <v>118</v>
      </c>
      <c r="K218" s="44">
        <v>11280414</v>
      </c>
    </row>
    <row r="219" spans="1:11" x14ac:dyDescent="0.35">
      <c r="A219" s="44">
        <v>239632</v>
      </c>
      <c r="B219" s="44" t="s">
        <v>867</v>
      </c>
      <c r="C219" s="44">
        <v>1049</v>
      </c>
      <c r="D219" s="44">
        <v>28</v>
      </c>
      <c r="E219" s="45">
        <v>43402</v>
      </c>
      <c r="F219" s="44">
        <v>3.1</v>
      </c>
      <c r="G219" s="44">
        <v>60</v>
      </c>
      <c r="H219" s="44">
        <v>0</v>
      </c>
      <c r="I219" s="44">
        <v>1</v>
      </c>
      <c r="J219" s="44" t="s">
        <v>868</v>
      </c>
      <c r="K219" s="44">
        <v>5477374</v>
      </c>
    </row>
    <row r="220" spans="1:11" x14ac:dyDescent="0.35">
      <c r="A220" s="44">
        <v>866823</v>
      </c>
      <c r="B220" s="44" t="s">
        <v>530</v>
      </c>
      <c r="C220" s="44">
        <v>1043</v>
      </c>
      <c r="D220" s="44">
        <v>125</v>
      </c>
      <c r="E220" s="45">
        <v>43352</v>
      </c>
      <c r="F220" s="44">
        <v>52</v>
      </c>
      <c r="G220" s="44">
        <v>60</v>
      </c>
      <c r="H220" s="44">
        <v>0</v>
      </c>
      <c r="I220" s="44">
        <v>1</v>
      </c>
      <c r="J220" s="44" t="s">
        <v>270</v>
      </c>
      <c r="K220" s="44">
        <v>2192507</v>
      </c>
    </row>
    <row r="221" spans="1:11" x14ac:dyDescent="0.35">
      <c r="A221" s="44">
        <v>705889</v>
      </c>
      <c r="B221" s="44" t="s">
        <v>524</v>
      </c>
      <c r="C221" s="44">
        <v>1040</v>
      </c>
      <c r="D221" s="44">
        <v>53</v>
      </c>
      <c r="E221" s="45">
        <v>43436</v>
      </c>
      <c r="F221" s="44">
        <v>26</v>
      </c>
      <c r="G221" s="44">
        <v>60</v>
      </c>
      <c r="H221" s="44">
        <v>0</v>
      </c>
      <c r="I221" s="44">
        <v>1</v>
      </c>
      <c r="J221" s="44" t="s">
        <v>430</v>
      </c>
      <c r="K221" s="44">
        <v>12956744</v>
      </c>
    </row>
    <row r="222" spans="1:11" x14ac:dyDescent="0.35">
      <c r="A222" s="44">
        <v>312997</v>
      </c>
      <c r="B222" s="44" t="s">
        <v>869</v>
      </c>
      <c r="C222" s="44">
        <v>1021</v>
      </c>
      <c r="D222" s="44">
        <v>21</v>
      </c>
      <c r="E222" s="45">
        <v>42179</v>
      </c>
      <c r="F222" s="44">
        <v>5</v>
      </c>
      <c r="G222" s="44">
        <v>65</v>
      </c>
      <c r="H222" s="44">
        <v>0</v>
      </c>
      <c r="I222" s="44">
        <v>1</v>
      </c>
      <c r="J222" s="44" t="s">
        <v>179</v>
      </c>
      <c r="K222" s="44">
        <v>5498792</v>
      </c>
    </row>
    <row r="223" spans="1:11" x14ac:dyDescent="0.35">
      <c r="A223" s="44">
        <v>441146</v>
      </c>
      <c r="B223" s="44" t="s">
        <v>528</v>
      </c>
      <c r="C223" s="44">
        <v>1016</v>
      </c>
      <c r="D223" s="44">
        <v>376</v>
      </c>
      <c r="E223" s="45">
        <v>42961</v>
      </c>
      <c r="F223" s="44">
        <v>48</v>
      </c>
      <c r="G223" s="44">
        <v>53</v>
      </c>
      <c r="H223" s="44">
        <v>0</v>
      </c>
      <c r="I223" s="44">
        <v>1</v>
      </c>
      <c r="J223" s="44" t="s">
        <v>277</v>
      </c>
      <c r="K223" s="44">
        <v>5575361</v>
      </c>
    </row>
    <row r="224" spans="1:11" x14ac:dyDescent="0.35">
      <c r="A224" s="44">
        <v>986476</v>
      </c>
      <c r="B224" s="44" t="s">
        <v>870</v>
      </c>
      <c r="C224" s="44">
        <v>985</v>
      </c>
      <c r="D224" s="44">
        <v>0</v>
      </c>
      <c r="E224" s="45">
        <v>43481</v>
      </c>
      <c r="F224" s="44">
        <v>60</v>
      </c>
      <c r="G224" s="44">
        <v>60</v>
      </c>
      <c r="H224" s="44">
        <v>0</v>
      </c>
      <c r="I224" s="44">
        <v>1</v>
      </c>
      <c r="J224" s="44" t="s">
        <v>871</v>
      </c>
      <c r="K224" s="44">
        <v>14160347</v>
      </c>
    </row>
    <row r="225" spans="1:11" x14ac:dyDescent="0.35">
      <c r="A225" s="44">
        <v>439060</v>
      </c>
      <c r="B225" s="44" t="s">
        <v>872</v>
      </c>
      <c r="C225" s="44">
        <v>980</v>
      </c>
      <c r="D225" s="44">
        <v>30</v>
      </c>
      <c r="E225" s="45">
        <v>43391</v>
      </c>
      <c r="F225" s="44">
        <v>5</v>
      </c>
      <c r="G225" s="44">
        <v>60</v>
      </c>
      <c r="H225" s="44">
        <v>0</v>
      </c>
      <c r="I225" s="44">
        <v>1</v>
      </c>
      <c r="J225" s="44" t="s">
        <v>120</v>
      </c>
      <c r="K225" s="44">
        <v>6014727</v>
      </c>
    </row>
    <row r="226" spans="1:11" x14ac:dyDescent="0.35">
      <c r="A226" s="44">
        <v>322568</v>
      </c>
      <c r="B226" s="44" t="s">
        <v>873</v>
      </c>
      <c r="C226" s="44">
        <v>968</v>
      </c>
      <c r="D226" s="44">
        <v>25</v>
      </c>
      <c r="E226" s="45">
        <v>43532</v>
      </c>
      <c r="F226" s="44">
        <v>60</v>
      </c>
      <c r="G226" s="44">
        <v>60</v>
      </c>
      <c r="H226" s="44">
        <v>0</v>
      </c>
      <c r="I226" s="44">
        <v>2</v>
      </c>
      <c r="J226" s="44" t="s">
        <v>2246</v>
      </c>
      <c r="K226" s="44">
        <v>14162664</v>
      </c>
    </row>
    <row r="227" spans="1:11" x14ac:dyDescent="0.35">
      <c r="A227" s="44">
        <v>6038</v>
      </c>
      <c r="B227" s="44" t="s">
        <v>534</v>
      </c>
      <c r="C227" s="44">
        <v>938</v>
      </c>
      <c r="D227" s="44">
        <v>44</v>
      </c>
      <c r="E227" s="45">
        <v>42002</v>
      </c>
      <c r="F227" s="44">
        <v>5</v>
      </c>
      <c r="G227" s="44">
        <v>48</v>
      </c>
      <c r="H227" s="44">
        <v>0</v>
      </c>
      <c r="I227" s="44">
        <v>1</v>
      </c>
      <c r="J227" s="44" t="s">
        <v>2246</v>
      </c>
      <c r="K227" s="44">
        <v>54957</v>
      </c>
    </row>
    <row r="228" spans="1:11" x14ac:dyDescent="0.35">
      <c r="A228" s="44">
        <v>364710</v>
      </c>
      <c r="B228" s="44" t="s">
        <v>874</v>
      </c>
      <c r="C228" s="44">
        <v>924</v>
      </c>
      <c r="D228" s="44">
        <v>36</v>
      </c>
      <c r="E228" s="45">
        <v>41888</v>
      </c>
      <c r="F228" s="44">
        <v>31</v>
      </c>
      <c r="G228" s="44">
        <v>41</v>
      </c>
      <c r="H228" s="44">
        <v>0</v>
      </c>
      <c r="I228" s="44">
        <v>1</v>
      </c>
      <c r="J228" s="44" t="s">
        <v>875</v>
      </c>
      <c r="K228" s="44">
        <v>927085</v>
      </c>
    </row>
    <row r="229" spans="1:11" x14ac:dyDescent="0.35">
      <c r="A229" s="44">
        <v>336740</v>
      </c>
      <c r="B229" s="44" t="s">
        <v>535</v>
      </c>
      <c r="C229" s="44">
        <v>887</v>
      </c>
      <c r="D229" s="44">
        <v>49</v>
      </c>
      <c r="E229" s="45">
        <v>43458</v>
      </c>
      <c r="F229" s="44">
        <v>1</v>
      </c>
      <c r="G229" s="44">
        <v>100</v>
      </c>
      <c r="H229" s="44">
        <v>0</v>
      </c>
      <c r="I229" s="44">
        <v>1</v>
      </c>
      <c r="J229" s="44" t="s">
        <v>431</v>
      </c>
      <c r="K229" s="44">
        <v>5823360</v>
      </c>
    </row>
    <row r="230" spans="1:11" x14ac:dyDescent="0.35">
      <c r="A230" s="44">
        <v>4546</v>
      </c>
      <c r="B230" s="44" t="s">
        <v>876</v>
      </c>
      <c r="C230" s="44">
        <v>864</v>
      </c>
      <c r="D230" s="44">
        <v>32</v>
      </c>
      <c r="E230" s="45">
        <v>40823</v>
      </c>
      <c r="F230" s="44">
        <v>1.5</v>
      </c>
      <c r="G230" s="44">
        <v>31</v>
      </c>
      <c r="H230" s="44">
        <v>0</v>
      </c>
      <c r="I230" s="44">
        <v>1</v>
      </c>
      <c r="J230" s="44" t="s">
        <v>877</v>
      </c>
      <c r="K230" s="44">
        <v>106954</v>
      </c>
    </row>
    <row r="231" spans="1:11" x14ac:dyDescent="0.35">
      <c r="A231" s="44">
        <v>161710</v>
      </c>
      <c r="B231" s="44" t="s">
        <v>878</v>
      </c>
      <c r="C231" s="44">
        <v>853</v>
      </c>
      <c r="D231" s="44">
        <v>32</v>
      </c>
      <c r="E231" s="45">
        <v>43496</v>
      </c>
      <c r="F231" s="44">
        <v>60.5</v>
      </c>
      <c r="G231" s="44">
        <v>60</v>
      </c>
      <c r="H231" s="44">
        <v>0</v>
      </c>
      <c r="I231" s="44">
        <v>2</v>
      </c>
      <c r="J231" s="44" t="s">
        <v>879</v>
      </c>
      <c r="K231" s="44">
        <v>2657359</v>
      </c>
    </row>
    <row r="232" spans="1:11" x14ac:dyDescent="0.35">
      <c r="A232" s="44">
        <v>584002</v>
      </c>
      <c r="B232" s="44" t="s">
        <v>880</v>
      </c>
      <c r="C232" s="44">
        <v>829</v>
      </c>
      <c r="D232" s="44">
        <v>24</v>
      </c>
      <c r="E232" s="45">
        <v>43325</v>
      </c>
      <c r="F232" s="44">
        <v>31</v>
      </c>
      <c r="G232" s="44">
        <v>65</v>
      </c>
      <c r="H232" s="44">
        <v>0</v>
      </c>
      <c r="I232" s="44">
        <v>1</v>
      </c>
      <c r="J232" s="44" t="s">
        <v>881</v>
      </c>
      <c r="K232" s="44">
        <v>10265925</v>
      </c>
    </row>
    <row r="233" spans="1:11" x14ac:dyDescent="0.35">
      <c r="A233" s="44">
        <v>381417</v>
      </c>
      <c r="B233" s="44" t="s">
        <v>536</v>
      </c>
      <c r="C233" s="44">
        <v>827</v>
      </c>
      <c r="D233" s="44">
        <v>261</v>
      </c>
      <c r="E233" s="45">
        <v>43400</v>
      </c>
      <c r="F233" s="44">
        <v>52</v>
      </c>
      <c r="G233" s="44">
        <v>60</v>
      </c>
      <c r="H233" s="44">
        <v>0</v>
      </c>
      <c r="I233" s="44">
        <v>1</v>
      </c>
      <c r="J233" s="44" t="s">
        <v>280</v>
      </c>
      <c r="K233" s="44">
        <v>6081699</v>
      </c>
    </row>
    <row r="234" spans="1:11" x14ac:dyDescent="0.35">
      <c r="A234" s="44">
        <v>676875</v>
      </c>
      <c r="B234" s="44" t="s">
        <v>537</v>
      </c>
      <c r="C234" s="44">
        <v>794</v>
      </c>
      <c r="D234" s="44">
        <v>52</v>
      </c>
      <c r="E234" s="45">
        <v>43344</v>
      </c>
      <c r="F234" s="44">
        <v>8</v>
      </c>
      <c r="G234" s="44">
        <v>60</v>
      </c>
      <c r="H234" s="44">
        <v>0</v>
      </c>
      <c r="I234" s="44">
        <v>1</v>
      </c>
      <c r="J234" s="44" t="s">
        <v>432</v>
      </c>
      <c r="K234" s="44">
        <v>6800362</v>
      </c>
    </row>
    <row r="235" spans="1:11" x14ac:dyDescent="0.35">
      <c r="A235" s="44">
        <v>2848</v>
      </c>
      <c r="B235" s="44" t="s">
        <v>538</v>
      </c>
      <c r="C235" s="44">
        <v>784</v>
      </c>
      <c r="D235" s="44">
        <v>1473</v>
      </c>
      <c r="E235" s="45">
        <v>42920</v>
      </c>
      <c r="F235" s="44">
        <v>31</v>
      </c>
      <c r="G235" s="44">
        <v>55</v>
      </c>
      <c r="H235" s="44">
        <v>0</v>
      </c>
      <c r="I235" s="44">
        <v>2</v>
      </c>
      <c r="J235" s="44" t="s">
        <v>539</v>
      </c>
      <c r="K235" s="44">
        <v>9945</v>
      </c>
    </row>
    <row r="236" spans="1:11" x14ac:dyDescent="0.35">
      <c r="A236" s="44">
        <v>740067</v>
      </c>
      <c r="B236" s="44" t="s">
        <v>540</v>
      </c>
      <c r="C236" s="44">
        <v>779</v>
      </c>
      <c r="D236" s="44">
        <v>53</v>
      </c>
      <c r="E236" s="45">
        <v>43471</v>
      </c>
      <c r="F236" s="44">
        <v>3</v>
      </c>
      <c r="G236" s="44">
        <v>60</v>
      </c>
      <c r="H236" s="44">
        <v>0</v>
      </c>
      <c r="I236" s="44">
        <v>1</v>
      </c>
      <c r="J236" s="44" t="s">
        <v>67</v>
      </c>
      <c r="K236" s="44">
        <v>5250414</v>
      </c>
    </row>
    <row r="237" spans="1:11" x14ac:dyDescent="0.35">
      <c r="A237" s="44">
        <v>314745</v>
      </c>
      <c r="B237" s="44" t="s">
        <v>542</v>
      </c>
      <c r="C237" s="44">
        <v>777</v>
      </c>
      <c r="D237" s="44">
        <v>106</v>
      </c>
      <c r="E237" s="45">
        <v>43482</v>
      </c>
      <c r="F237" s="44">
        <v>38</v>
      </c>
      <c r="G237" s="44">
        <v>65</v>
      </c>
      <c r="H237" s="44">
        <v>1</v>
      </c>
      <c r="I237" s="44">
        <v>2</v>
      </c>
      <c r="J237" s="44" t="s">
        <v>543</v>
      </c>
      <c r="K237" s="44">
        <v>5744695</v>
      </c>
    </row>
    <row r="238" spans="1:11" x14ac:dyDescent="0.35">
      <c r="A238" s="44">
        <v>75777</v>
      </c>
      <c r="B238" s="44" t="s">
        <v>541</v>
      </c>
      <c r="C238" s="44">
        <v>771</v>
      </c>
      <c r="D238" s="44">
        <v>83</v>
      </c>
      <c r="E238" s="45">
        <v>43228</v>
      </c>
      <c r="F238" s="44">
        <v>22</v>
      </c>
      <c r="G238" s="44">
        <v>60</v>
      </c>
      <c r="H238" s="44">
        <v>0</v>
      </c>
      <c r="I238" s="44">
        <v>1</v>
      </c>
      <c r="J238" s="44" t="s">
        <v>58</v>
      </c>
      <c r="K238" s="44">
        <v>66492</v>
      </c>
    </row>
    <row r="239" spans="1:11" x14ac:dyDescent="0.35">
      <c r="A239" s="44">
        <v>975494</v>
      </c>
      <c r="B239" s="44" t="s">
        <v>544</v>
      </c>
      <c r="C239" s="44">
        <v>762</v>
      </c>
      <c r="D239" s="44">
        <v>87</v>
      </c>
      <c r="E239" s="45">
        <v>43436</v>
      </c>
      <c r="F239" s="44">
        <v>60</v>
      </c>
      <c r="G239" s="44">
        <v>60</v>
      </c>
      <c r="H239" s="44">
        <v>0</v>
      </c>
      <c r="I239" s="44">
        <v>1</v>
      </c>
      <c r="J239" s="44" t="s">
        <v>282</v>
      </c>
      <c r="K239" s="44">
        <v>6098061</v>
      </c>
    </row>
    <row r="240" spans="1:11" x14ac:dyDescent="0.35">
      <c r="A240" s="44">
        <v>14896</v>
      </c>
      <c r="B240" s="44" t="s">
        <v>882</v>
      </c>
      <c r="C240" s="44">
        <v>760</v>
      </c>
      <c r="D240" s="44">
        <v>23</v>
      </c>
      <c r="E240" s="45">
        <v>43606</v>
      </c>
      <c r="F240" s="44">
        <v>60</v>
      </c>
      <c r="G240" s="44">
        <v>100</v>
      </c>
      <c r="H240" s="44">
        <v>1</v>
      </c>
      <c r="I240" s="44">
        <v>2</v>
      </c>
      <c r="J240" s="44" t="s">
        <v>883</v>
      </c>
      <c r="K240" s="44">
        <v>631</v>
      </c>
    </row>
    <row r="241" spans="1:11" x14ac:dyDescent="0.35">
      <c r="A241" s="44">
        <v>508826</v>
      </c>
      <c r="B241" s="44" t="s">
        <v>545</v>
      </c>
      <c r="C241" s="44">
        <v>753</v>
      </c>
      <c r="D241" s="44">
        <v>99</v>
      </c>
      <c r="E241" s="45">
        <v>43668</v>
      </c>
      <c r="F241" s="44">
        <v>59</v>
      </c>
      <c r="G241" s="44">
        <v>61</v>
      </c>
      <c r="H241" s="44">
        <v>0</v>
      </c>
      <c r="I241" s="44">
        <v>1</v>
      </c>
      <c r="J241" s="44" t="s">
        <v>283</v>
      </c>
      <c r="K241" s="44">
        <v>10825570</v>
      </c>
    </row>
    <row r="242" spans="1:11" x14ac:dyDescent="0.35">
      <c r="A242" s="44">
        <v>5684</v>
      </c>
      <c r="B242" s="44" t="s">
        <v>884</v>
      </c>
      <c r="C242" s="44">
        <v>751</v>
      </c>
      <c r="D242" s="44">
        <v>29</v>
      </c>
      <c r="E242" s="45">
        <v>40666</v>
      </c>
      <c r="F242" s="44">
        <v>2</v>
      </c>
      <c r="G242" s="44">
        <v>3.1</v>
      </c>
      <c r="H242" s="44">
        <v>0</v>
      </c>
      <c r="I242" s="44">
        <v>1</v>
      </c>
      <c r="J242" s="44" t="s">
        <v>885</v>
      </c>
      <c r="K242" s="44">
        <v>4660347</v>
      </c>
    </row>
    <row r="243" spans="1:11" x14ac:dyDescent="0.35">
      <c r="A243" s="44">
        <v>9716</v>
      </c>
      <c r="B243" s="44" t="s">
        <v>546</v>
      </c>
      <c r="C243" s="44">
        <v>742</v>
      </c>
      <c r="D243" s="44">
        <v>55</v>
      </c>
      <c r="E243" s="45">
        <v>41366</v>
      </c>
      <c r="F243" s="44">
        <v>3</v>
      </c>
      <c r="G243" s="44">
        <v>37</v>
      </c>
      <c r="H243" s="44">
        <v>0</v>
      </c>
      <c r="I243" s="44">
        <v>2</v>
      </c>
      <c r="J243" s="44" t="s">
        <v>547</v>
      </c>
      <c r="K243" s="44">
        <v>63183</v>
      </c>
    </row>
    <row r="244" spans="1:11" x14ac:dyDescent="0.35">
      <c r="A244" s="44">
        <v>327780</v>
      </c>
      <c r="B244" s="44" t="s">
        <v>886</v>
      </c>
      <c r="C244" s="44">
        <v>740</v>
      </c>
      <c r="D244" s="44">
        <v>34</v>
      </c>
      <c r="E244" s="45">
        <v>43670</v>
      </c>
      <c r="F244" s="44">
        <v>3.3</v>
      </c>
      <c r="G244" s="44">
        <v>63</v>
      </c>
      <c r="H244" s="44">
        <v>0</v>
      </c>
      <c r="I244" s="44">
        <v>1</v>
      </c>
      <c r="J244" s="44" t="s">
        <v>167</v>
      </c>
      <c r="K244" s="44">
        <v>630411</v>
      </c>
    </row>
    <row r="245" spans="1:11" x14ac:dyDescent="0.35">
      <c r="A245" s="44">
        <v>265058</v>
      </c>
      <c r="B245" s="44" t="s">
        <v>549</v>
      </c>
      <c r="C245" s="44">
        <v>731</v>
      </c>
      <c r="D245" s="44">
        <v>66</v>
      </c>
      <c r="E245" s="45">
        <v>42318</v>
      </c>
      <c r="F245" s="44">
        <v>3</v>
      </c>
      <c r="G245" s="44">
        <v>38</v>
      </c>
      <c r="H245" s="44">
        <v>0</v>
      </c>
      <c r="I245" s="44">
        <v>1</v>
      </c>
      <c r="J245" s="44" t="s">
        <v>286</v>
      </c>
      <c r="K245" s="44">
        <v>5580713</v>
      </c>
    </row>
    <row r="246" spans="1:11" x14ac:dyDescent="0.35">
      <c r="A246" s="44">
        <v>4623</v>
      </c>
      <c r="B246" s="44" t="s">
        <v>887</v>
      </c>
      <c r="C246" s="44">
        <v>723</v>
      </c>
      <c r="D246" s="44">
        <v>26</v>
      </c>
      <c r="E246" s="45">
        <v>40743</v>
      </c>
      <c r="F246" s="44">
        <v>3.1</v>
      </c>
      <c r="G246" s="44">
        <v>24</v>
      </c>
      <c r="H246" s="44">
        <v>0</v>
      </c>
      <c r="I246" s="44">
        <v>1</v>
      </c>
      <c r="J246" s="44" t="s">
        <v>888</v>
      </c>
      <c r="K246" s="44">
        <v>9337</v>
      </c>
    </row>
    <row r="247" spans="1:11" x14ac:dyDescent="0.35">
      <c r="A247" s="44">
        <v>382085</v>
      </c>
      <c r="B247" s="44" t="s">
        <v>548</v>
      </c>
      <c r="C247" s="44">
        <v>714</v>
      </c>
      <c r="D247" s="44">
        <v>120</v>
      </c>
      <c r="E247" s="45">
        <v>42437</v>
      </c>
      <c r="F247" s="44">
        <v>17</v>
      </c>
      <c r="G247" s="44">
        <v>38</v>
      </c>
      <c r="H247" s="44">
        <v>0</v>
      </c>
      <c r="I247" s="44">
        <v>1</v>
      </c>
      <c r="J247" s="44" t="s">
        <v>285</v>
      </c>
      <c r="K247" s="44">
        <v>6083931</v>
      </c>
    </row>
    <row r="248" spans="1:11" x14ac:dyDescent="0.35">
      <c r="A248" s="44">
        <v>46</v>
      </c>
      <c r="B248" s="44" t="s">
        <v>553</v>
      </c>
      <c r="C248" s="44">
        <v>713</v>
      </c>
      <c r="D248" s="44">
        <v>1066</v>
      </c>
      <c r="E248" s="45">
        <v>42487</v>
      </c>
      <c r="F248" s="44">
        <v>3.1</v>
      </c>
      <c r="G248" s="44">
        <v>49</v>
      </c>
      <c r="H248" s="44">
        <v>0</v>
      </c>
      <c r="I248" s="44">
        <v>3</v>
      </c>
      <c r="J248" s="44" t="s">
        <v>2246</v>
      </c>
      <c r="K248" s="44">
        <v>54957</v>
      </c>
    </row>
    <row r="249" spans="1:11" x14ac:dyDescent="0.35">
      <c r="A249" s="44">
        <v>4721</v>
      </c>
      <c r="B249" s="44" t="s">
        <v>552</v>
      </c>
      <c r="C249" s="44">
        <v>706</v>
      </c>
      <c r="D249" s="44">
        <v>42</v>
      </c>
      <c r="E249" s="45">
        <v>40774</v>
      </c>
      <c r="F249" s="44">
        <v>5</v>
      </c>
      <c r="G249" s="44">
        <v>24</v>
      </c>
      <c r="H249" s="44">
        <v>0</v>
      </c>
      <c r="I249" s="44">
        <v>1</v>
      </c>
      <c r="J249" s="44" t="s">
        <v>433</v>
      </c>
      <c r="K249" s="44">
        <v>36228</v>
      </c>
    </row>
    <row r="250" spans="1:11" x14ac:dyDescent="0.35">
      <c r="A250" s="44">
        <v>376453</v>
      </c>
      <c r="B250" s="44" t="s">
        <v>889</v>
      </c>
      <c r="C250" s="44">
        <v>706</v>
      </c>
      <c r="D250" s="44">
        <v>24</v>
      </c>
      <c r="E250" s="45">
        <v>43371</v>
      </c>
      <c r="F250" s="44">
        <v>3</v>
      </c>
      <c r="G250" s="44">
        <v>61</v>
      </c>
      <c r="H250" s="44">
        <v>0</v>
      </c>
      <c r="I250" s="44">
        <v>1</v>
      </c>
      <c r="J250" s="44" t="s">
        <v>279</v>
      </c>
      <c r="K250" s="44">
        <v>1660309</v>
      </c>
    </row>
    <row r="251" spans="1:11" x14ac:dyDescent="0.35">
      <c r="A251" s="44">
        <v>49594</v>
      </c>
      <c r="B251" s="44" t="s">
        <v>554</v>
      </c>
      <c r="C251" s="44">
        <v>704</v>
      </c>
      <c r="D251" s="44">
        <v>59</v>
      </c>
      <c r="E251" s="45">
        <v>43367</v>
      </c>
      <c r="F251" s="44">
        <v>56</v>
      </c>
      <c r="G251" s="44">
        <v>65</v>
      </c>
      <c r="H251" s="44">
        <v>0</v>
      </c>
      <c r="I251" s="44">
        <v>1</v>
      </c>
      <c r="J251" s="44" t="s">
        <v>288</v>
      </c>
      <c r="K251" s="44">
        <v>3315471</v>
      </c>
    </row>
    <row r="252" spans="1:11" x14ac:dyDescent="0.35">
      <c r="A252" s="44">
        <v>364572</v>
      </c>
      <c r="B252" s="44" t="s">
        <v>890</v>
      </c>
      <c r="C252" s="44">
        <v>704</v>
      </c>
      <c r="D252" s="44">
        <v>50</v>
      </c>
      <c r="E252" s="45">
        <v>42071</v>
      </c>
      <c r="F252" s="44">
        <v>31</v>
      </c>
      <c r="G252" s="44">
        <v>61</v>
      </c>
      <c r="H252" s="44">
        <v>0</v>
      </c>
      <c r="I252" s="44">
        <v>1</v>
      </c>
      <c r="J252" s="44" t="s">
        <v>282</v>
      </c>
      <c r="K252" s="44">
        <v>6098061</v>
      </c>
    </row>
    <row r="253" spans="1:11" x14ac:dyDescent="0.35">
      <c r="A253" s="44">
        <v>9956</v>
      </c>
      <c r="B253" s="44" t="s">
        <v>551</v>
      </c>
      <c r="C253" s="44">
        <v>691</v>
      </c>
      <c r="D253" s="44">
        <v>45</v>
      </c>
      <c r="E253" s="45">
        <v>41550</v>
      </c>
      <c r="F253" s="44">
        <v>3</v>
      </c>
      <c r="G253" s="44">
        <v>24</v>
      </c>
      <c r="H253" s="44">
        <v>0</v>
      </c>
      <c r="I253" s="44">
        <v>1</v>
      </c>
      <c r="J253" s="44" t="s">
        <v>22</v>
      </c>
      <c r="K253" s="44">
        <v>3346687</v>
      </c>
    </row>
    <row r="254" spans="1:11" x14ac:dyDescent="0.35">
      <c r="A254" s="44">
        <v>318229</v>
      </c>
      <c r="B254" s="44" t="s">
        <v>555</v>
      </c>
      <c r="C254" s="44">
        <v>691</v>
      </c>
      <c r="D254" s="44">
        <v>75</v>
      </c>
      <c r="E254" s="45">
        <v>42217</v>
      </c>
      <c r="F254" s="44">
        <v>2</v>
      </c>
      <c r="G254" s="44">
        <v>57</v>
      </c>
      <c r="H254" s="44">
        <v>0</v>
      </c>
      <c r="I254" s="44">
        <v>1</v>
      </c>
      <c r="J254" s="44" t="s">
        <v>289</v>
      </c>
      <c r="K254" s="44">
        <v>66077</v>
      </c>
    </row>
    <row r="255" spans="1:11" x14ac:dyDescent="0.35">
      <c r="A255" s="44">
        <v>823247</v>
      </c>
      <c r="B255" s="44" t="s">
        <v>556</v>
      </c>
      <c r="C255" s="44">
        <v>681</v>
      </c>
      <c r="D255" s="44">
        <v>68</v>
      </c>
      <c r="E255" s="45">
        <v>42901</v>
      </c>
      <c r="F255" s="44">
        <v>45</v>
      </c>
      <c r="G255" s="44">
        <v>60</v>
      </c>
      <c r="H255" s="44">
        <v>0</v>
      </c>
      <c r="I255" s="44">
        <v>1</v>
      </c>
      <c r="J255" s="44" t="s">
        <v>290</v>
      </c>
      <c r="K255" s="44">
        <v>11074922</v>
      </c>
    </row>
    <row r="256" spans="1:11" x14ac:dyDescent="0.35">
      <c r="A256" s="44">
        <v>6003</v>
      </c>
      <c r="B256" s="44" t="s">
        <v>891</v>
      </c>
      <c r="C256" s="44">
        <v>679</v>
      </c>
      <c r="D256" s="44">
        <v>32</v>
      </c>
      <c r="E256" s="45">
        <v>42253</v>
      </c>
      <c r="F256" s="44">
        <v>3</v>
      </c>
      <c r="G256" s="44">
        <v>3.1</v>
      </c>
      <c r="H256" s="44">
        <v>0</v>
      </c>
      <c r="I256" s="44">
        <v>1</v>
      </c>
      <c r="J256" s="44" t="s">
        <v>892</v>
      </c>
      <c r="K256" s="44">
        <v>405777</v>
      </c>
    </row>
    <row r="257" spans="1:11" x14ac:dyDescent="0.35">
      <c r="A257" s="44">
        <v>490796</v>
      </c>
      <c r="B257" s="44" t="s">
        <v>557</v>
      </c>
      <c r="C257" s="44">
        <v>679</v>
      </c>
      <c r="D257" s="44">
        <v>50</v>
      </c>
      <c r="E257" s="45">
        <v>42176</v>
      </c>
      <c r="F257" s="44">
        <v>31</v>
      </c>
      <c r="G257" s="44">
        <v>42</v>
      </c>
      <c r="H257" s="44">
        <v>0</v>
      </c>
      <c r="I257" s="44">
        <v>1</v>
      </c>
      <c r="J257" s="44" t="s">
        <v>435</v>
      </c>
      <c r="K257" s="44">
        <v>5194318</v>
      </c>
    </row>
    <row r="258" spans="1:11" x14ac:dyDescent="0.35">
      <c r="A258" s="44">
        <v>7065</v>
      </c>
      <c r="B258" s="44" t="s">
        <v>893</v>
      </c>
      <c r="C258" s="44">
        <v>661</v>
      </c>
      <c r="D258" s="44">
        <v>31</v>
      </c>
      <c r="E258" s="45">
        <v>40732</v>
      </c>
      <c r="F258" s="44">
        <v>3</v>
      </c>
      <c r="G258" s="44">
        <v>31</v>
      </c>
      <c r="H258" s="44">
        <v>0</v>
      </c>
      <c r="I258" s="44">
        <v>1</v>
      </c>
      <c r="J258" s="44" t="s">
        <v>894</v>
      </c>
      <c r="K258" s="44">
        <v>194827</v>
      </c>
    </row>
    <row r="259" spans="1:11" x14ac:dyDescent="0.35">
      <c r="A259" s="44">
        <v>488576</v>
      </c>
      <c r="B259" s="44" t="s">
        <v>550</v>
      </c>
      <c r="C259" s="44">
        <v>658</v>
      </c>
      <c r="D259" s="44">
        <v>68</v>
      </c>
      <c r="E259" s="45">
        <v>42426</v>
      </c>
      <c r="F259" s="45">
        <v>3</v>
      </c>
      <c r="G259" s="44">
        <v>38.4</v>
      </c>
      <c r="H259" s="44">
        <v>0</v>
      </c>
      <c r="I259" s="44">
        <v>1</v>
      </c>
      <c r="J259" s="44" t="s">
        <v>287</v>
      </c>
      <c r="K259" s="44">
        <v>10601292</v>
      </c>
    </row>
    <row r="260" spans="1:11" x14ac:dyDescent="0.35">
      <c r="A260" s="44">
        <v>650068</v>
      </c>
      <c r="B260" s="44" t="s">
        <v>559</v>
      </c>
      <c r="C260" s="44">
        <v>648</v>
      </c>
      <c r="D260" s="44">
        <v>142</v>
      </c>
      <c r="E260" s="45">
        <v>43615</v>
      </c>
      <c r="F260" s="44">
        <v>60</v>
      </c>
      <c r="G260" s="44">
        <v>63</v>
      </c>
      <c r="H260" s="44">
        <v>0</v>
      </c>
      <c r="I260" s="44">
        <v>1</v>
      </c>
      <c r="J260" s="44" t="s">
        <v>292</v>
      </c>
      <c r="K260" s="44">
        <v>11859208</v>
      </c>
    </row>
    <row r="261" spans="1:11" x14ac:dyDescent="0.35">
      <c r="A261" s="44">
        <v>5817</v>
      </c>
      <c r="B261" s="44" t="s">
        <v>558</v>
      </c>
      <c r="C261" s="44">
        <v>646</v>
      </c>
      <c r="D261" s="44">
        <v>2313</v>
      </c>
      <c r="E261" s="45">
        <v>42063</v>
      </c>
      <c r="F261" s="44">
        <v>22</v>
      </c>
      <c r="G261" s="44">
        <v>39</v>
      </c>
      <c r="H261" s="44">
        <v>0</v>
      </c>
      <c r="I261" s="44">
        <v>1</v>
      </c>
      <c r="J261" s="44" t="s">
        <v>291</v>
      </c>
      <c r="K261" s="44">
        <v>237862</v>
      </c>
    </row>
    <row r="262" spans="1:11" x14ac:dyDescent="0.35">
      <c r="A262" s="44">
        <v>467220</v>
      </c>
      <c r="B262" s="44" t="s">
        <v>562</v>
      </c>
      <c r="C262" s="44">
        <v>641</v>
      </c>
      <c r="D262" s="44">
        <v>96</v>
      </c>
      <c r="E262" s="45">
        <v>41583</v>
      </c>
      <c r="F262" s="44">
        <v>1.5</v>
      </c>
      <c r="G262" s="44">
        <v>50</v>
      </c>
      <c r="H262" s="44">
        <v>0</v>
      </c>
      <c r="I262" s="44">
        <v>1</v>
      </c>
      <c r="J262" s="44" t="s">
        <v>294</v>
      </c>
      <c r="K262" s="44">
        <v>10318689</v>
      </c>
    </row>
    <row r="263" spans="1:11" x14ac:dyDescent="0.35">
      <c r="A263" s="44">
        <v>347232</v>
      </c>
      <c r="B263" s="44" t="s">
        <v>560</v>
      </c>
      <c r="C263" s="44">
        <v>639</v>
      </c>
      <c r="D263" s="44">
        <v>49</v>
      </c>
      <c r="E263" s="45">
        <v>42687</v>
      </c>
      <c r="F263" s="44">
        <v>3</v>
      </c>
      <c r="G263" s="44">
        <v>45</v>
      </c>
      <c r="H263" s="44">
        <v>0</v>
      </c>
      <c r="I263" s="44">
        <v>1</v>
      </c>
      <c r="J263" s="44" t="s">
        <v>436</v>
      </c>
      <c r="K263" s="44">
        <v>5388809</v>
      </c>
    </row>
    <row r="264" spans="1:11" x14ac:dyDescent="0.35">
      <c r="A264" s="44">
        <v>161820</v>
      </c>
      <c r="B264" s="44" t="s">
        <v>895</v>
      </c>
      <c r="C264" s="44">
        <v>624</v>
      </c>
      <c r="D264" s="44">
        <v>25</v>
      </c>
      <c r="E264" s="45">
        <v>43343</v>
      </c>
      <c r="F264" s="44">
        <v>2</v>
      </c>
      <c r="G264" s="44">
        <v>65</v>
      </c>
      <c r="H264" s="44">
        <v>0</v>
      </c>
      <c r="I264" s="44">
        <v>1</v>
      </c>
      <c r="J264" s="44" t="s">
        <v>288</v>
      </c>
      <c r="K264" s="44">
        <v>3315471</v>
      </c>
    </row>
    <row r="265" spans="1:11" x14ac:dyDescent="0.35">
      <c r="A265" s="44">
        <v>380901</v>
      </c>
      <c r="B265" s="44" t="s">
        <v>561</v>
      </c>
      <c r="C265" s="44">
        <v>619</v>
      </c>
      <c r="D265" s="44">
        <v>56</v>
      </c>
      <c r="E265" s="45">
        <v>42485</v>
      </c>
      <c r="F265" s="44">
        <v>45</v>
      </c>
      <c r="G265" s="44">
        <v>45</v>
      </c>
      <c r="H265" s="44">
        <v>0</v>
      </c>
      <c r="I265" s="44">
        <v>1</v>
      </c>
      <c r="J265" s="44" t="s">
        <v>293</v>
      </c>
      <c r="K265" s="44">
        <v>847392</v>
      </c>
    </row>
    <row r="266" spans="1:11" x14ac:dyDescent="0.35">
      <c r="A266" s="44">
        <v>372886</v>
      </c>
      <c r="B266" s="44" t="s">
        <v>896</v>
      </c>
      <c r="C266" s="44">
        <v>608</v>
      </c>
      <c r="D266" s="44">
        <v>28</v>
      </c>
      <c r="E266" s="45">
        <v>41212</v>
      </c>
      <c r="F266" s="44">
        <v>5</v>
      </c>
      <c r="G266" s="44">
        <v>31</v>
      </c>
      <c r="H266" s="44">
        <v>0</v>
      </c>
      <c r="I266" s="44">
        <v>1</v>
      </c>
      <c r="J266" s="44" t="s">
        <v>53</v>
      </c>
      <c r="K266" s="44">
        <v>6190887</v>
      </c>
    </row>
    <row r="267" spans="1:11" x14ac:dyDescent="0.35">
      <c r="A267" s="44">
        <v>818635</v>
      </c>
      <c r="B267" s="44" t="s">
        <v>565</v>
      </c>
      <c r="C267" s="44">
        <v>607</v>
      </c>
      <c r="D267" s="44">
        <v>68</v>
      </c>
      <c r="E267" s="45">
        <v>43612</v>
      </c>
      <c r="F267" s="44">
        <v>68</v>
      </c>
      <c r="G267" s="44">
        <v>100</v>
      </c>
      <c r="H267" s="44">
        <v>1</v>
      </c>
      <c r="I267" s="44">
        <v>1</v>
      </c>
      <c r="J267" s="44" t="s">
        <v>30</v>
      </c>
      <c r="K267" s="44">
        <v>5389259</v>
      </c>
    </row>
    <row r="268" spans="1:11" x14ac:dyDescent="0.35">
      <c r="A268" s="44">
        <v>191033</v>
      </c>
      <c r="B268" s="44" t="s">
        <v>566</v>
      </c>
      <c r="C268" s="44">
        <v>604</v>
      </c>
      <c r="D268" s="44">
        <v>43</v>
      </c>
      <c r="E268" s="45">
        <v>40801</v>
      </c>
      <c r="F268" s="44">
        <v>3</v>
      </c>
      <c r="G268" s="44">
        <v>39</v>
      </c>
      <c r="H268" s="44">
        <v>0</v>
      </c>
      <c r="I268" s="44">
        <v>1</v>
      </c>
      <c r="J268" s="44" t="s">
        <v>437</v>
      </c>
      <c r="K268" s="44">
        <v>1224279</v>
      </c>
    </row>
    <row r="269" spans="1:11" x14ac:dyDescent="0.35">
      <c r="A269" s="44">
        <v>2335</v>
      </c>
      <c r="B269" s="44" t="s">
        <v>563</v>
      </c>
      <c r="C269" s="44">
        <v>596</v>
      </c>
      <c r="D269" s="44">
        <v>45</v>
      </c>
      <c r="E269" s="45">
        <v>43562</v>
      </c>
      <c r="F269" s="44">
        <v>34</v>
      </c>
      <c r="G269" s="44">
        <v>60</v>
      </c>
      <c r="H269" s="44">
        <v>0</v>
      </c>
      <c r="I269" s="44">
        <v>2</v>
      </c>
      <c r="J269" s="44" t="s">
        <v>564</v>
      </c>
      <c r="K269" s="44">
        <v>66492</v>
      </c>
    </row>
    <row r="270" spans="1:11" x14ac:dyDescent="0.35">
      <c r="A270" s="44">
        <v>463795</v>
      </c>
      <c r="B270" s="44" t="s">
        <v>567</v>
      </c>
      <c r="C270" s="44">
        <v>593</v>
      </c>
      <c r="D270" s="44">
        <v>46</v>
      </c>
      <c r="E270" s="45">
        <v>42272</v>
      </c>
      <c r="F270" s="44">
        <v>17</v>
      </c>
      <c r="G270" s="44">
        <v>31</v>
      </c>
      <c r="H270" s="44">
        <v>0</v>
      </c>
      <c r="I270" s="44">
        <v>4</v>
      </c>
      <c r="J270" s="44" t="s">
        <v>568</v>
      </c>
      <c r="K270" s="44">
        <v>10267332</v>
      </c>
    </row>
    <row r="271" spans="1:11" x14ac:dyDescent="0.35">
      <c r="A271" s="44">
        <v>4268</v>
      </c>
      <c r="B271" s="44" t="s">
        <v>897</v>
      </c>
      <c r="C271" s="44">
        <v>589</v>
      </c>
      <c r="D271" s="44">
        <v>35</v>
      </c>
      <c r="E271" s="45">
        <v>43266</v>
      </c>
      <c r="F271" s="44">
        <v>31</v>
      </c>
      <c r="G271" s="44">
        <v>60</v>
      </c>
      <c r="H271" s="44">
        <v>0</v>
      </c>
      <c r="I271" s="44">
        <v>3</v>
      </c>
      <c r="J271" s="44" t="s">
        <v>898</v>
      </c>
      <c r="K271" s="44">
        <v>92296</v>
      </c>
    </row>
    <row r="272" spans="1:11" x14ac:dyDescent="0.35">
      <c r="A272" s="44">
        <v>471588</v>
      </c>
      <c r="B272" s="44" t="s">
        <v>569</v>
      </c>
      <c r="C272" s="44">
        <v>549</v>
      </c>
      <c r="D272" s="44">
        <v>59</v>
      </c>
      <c r="E272" s="45">
        <v>43671</v>
      </c>
      <c r="F272" s="44">
        <v>68</v>
      </c>
      <c r="G272" s="44">
        <v>100</v>
      </c>
      <c r="H272" s="44">
        <v>1</v>
      </c>
      <c r="I272" s="44">
        <v>1</v>
      </c>
      <c r="J272" s="44" t="s">
        <v>133</v>
      </c>
      <c r="K272" s="44">
        <v>4285224</v>
      </c>
    </row>
    <row r="273" spans="1:11" x14ac:dyDescent="0.35">
      <c r="A273" s="44">
        <v>728162</v>
      </c>
      <c r="B273" s="44" t="s">
        <v>570</v>
      </c>
      <c r="C273" s="44">
        <v>547</v>
      </c>
      <c r="D273" s="44">
        <v>69</v>
      </c>
      <c r="E273" s="45">
        <v>43495</v>
      </c>
      <c r="F273" s="44">
        <v>22</v>
      </c>
      <c r="G273" s="44">
        <v>60</v>
      </c>
      <c r="H273" s="44">
        <v>0</v>
      </c>
      <c r="I273" s="44">
        <v>1</v>
      </c>
      <c r="J273" s="44" t="s">
        <v>96</v>
      </c>
      <c r="K273" s="44">
        <v>12353367</v>
      </c>
    </row>
    <row r="274" spans="1:11" x14ac:dyDescent="0.35">
      <c r="A274" s="44">
        <v>9873</v>
      </c>
      <c r="B274" s="44" t="s">
        <v>899</v>
      </c>
      <c r="C274" s="44">
        <v>542</v>
      </c>
      <c r="D274" s="44">
        <v>22</v>
      </c>
      <c r="E274" s="45">
        <v>43489</v>
      </c>
      <c r="F274" s="44">
        <v>60</v>
      </c>
      <c r="G274" s="44">
        <v>60</v>
      </c>
      <c r="H274" s="44">
        <v>0</v>
      </c>
      <c r="I274" s="44">
        <v>1</v>
      </c>
      <c r="J274" s="44" t="s">
        <v>22</v>
      </c>
      <c r="K274" s="44">
        <v>3346687</v>
      </c>
    </row>
    <row r="275" spans="1:11" x14ac:dyDescent="0.35">
      <c r="A275" s="44">
        <v>3414</v>
      </c>
      <c r="B275" s="44" t="s">
        <v>571</v>
      </c>
      <c r="C275" s="44">
        <v>537</v>
      </c>
      <c r="D275" s="44">
        <v>48</v>
      </c>
      <c r="E275" s="45">
        <v>41687</v>
      </c>
      <c r="F275" s="44">
        <v>2</v>
      </c>
      <c r="G275" s="44">
        <v>18</v>
      </c>
      <c r="H275" s="44">
        <v>0</v>
      </c>
      <c r="I275" s="44">
        <v>2</v>
      </c>
      <c r="J275" s="44" t="s">
        <v>572</v>
      </c>
      <c r="K275" s="44">
        <v>15165</v>
      </c>
    </row>
    <row r="276" spans="1:11" x14ac:dyDescent="0.35">
      <c r="A276" s="44">
        <v>787632</v>
      </c>
      <c r="B276" s="44" t="s">
        <v>574</v>
      </c>
      <c r="C276" s="44">
        <v>533</v>
      </c>
      <c r="D276" s="44">
        <v>63</v>
      </c>
      <c r="E276" s="45">
        <v>43219</v>
      </c>
      <c r="F276" s="44">
        <v>38</v>
      </c>
      <c r="G276" s="44">
        <v>60</v>
      </c>
      <c r="H276" s="44">
        <v>0</v>
      </c>
      <c r="I276" s="44">
        <v>1</v>
      </c>
      <c r="J276" s="44" t="s">
        <v>296</v>
      </c>
      <c r="K276" s="44">
        <v>12845099</v>
      </c>
    </row>
    <row r="277" spans="1:11" x14ac:dyDescent="0.35">
      <c r="A277" s="44">
        <v>2234</v>
      </c>
      <c r="B277" s="44" t="s">
        <v>2254</v>
      </c>
      <c r="C277" s="44">
        <v>529</v>
      </c>
      <c r="D277" s="44">
        <v>32</v>
      </c>
      <c r="E277" s="45">
        <v>41461</v>
      </c>
      <c r="F277" s="44">
        <v>1.5</v>
      </c>
      <c r="G277" s="44">
        <v>49</v>
      </c>
      <c r="H277" s="44">
        <v>0</v>
      </c>
      <c r="I277" s="44">
        <v>1</v>
      </c>
      <c r="J277" s="44" t="s">
        <v>2255</v>
      </c>
      <c r="K277" s="44">
        <v>10020</v>
      </c>
    </row>
    <row r="278" spans="1:11" x14ac:dyDescent="0.35">
      <c r="A278" s="44">
        <v>262823</v>
      </c>
      <c r="B278" s="44" t="s">
        <v>2132</v>
      </c>
      <c r="C278" s="44">
        <v>514</v>
      </c>
      <c r="D278" s="44">
        <v>21</v>
      </c>
      <c r="E278" s="45">
        <v>43444</v>
      </c>
      <c r="F278" s="44">
        <v>3.1</v>
      </c>
      <c r="G278" s="44">
        <v>60</v>
      </c>
      <c r="H278" s="44">
        <v>0</v>
      </c>
      <c r="I278" s="44">
        <v>1</v>
      </c>
      <c r="J278" s="44" t="s">
        <v>900</v>
      </c>
      <c r="K278" s="44">
        <v>5550795</v>
      </c>
    </row>
    <row r="279" spans="1:11" x14ac:dyDescent="0.35">
      <c r="A279" s="44">
        <v>3993</v>
      </c>
      <c r="B279" s="44" t="s">
        <v>2259</v>
      </c>
      <c r="C279" s="44">
        <v>511</v>
      </c>
      <c r="D279" s="44">
        <v>30</v>
      </c>
      <c r="E279" s="45">
        <v>40161</v>
      </c>
      <c r="F279" s="44">
        <v>2</v>
      </c>
      <c r="G279" s="44">
        <v>31</v>
      </c>
      <c r="H279" s="44">
        <v>0</v>
      </c>
      <c r="I279" s="44">
        <v>2</v>
      </c>
      <c r="J279" s="44" t="s">
        <v>572</v>
      </c>
      <c r="K279" s="44">
        <v>15165</v>
      </c>
    </row>
    <row r="280" spans="1:11" x14ac:dyDescent="0.35">
      <c r="A280" s="44">
        <v>13037</v>
      </c>
      <c r="B280" s="44" t="s">
        <v>901</v>
      </c>
      <c r="C280" s="44">
        <v>508</v>
      </c>
      <c r="D280" s="44">
        <v>32</v>
      </c>
      <c r="E280" s="45">
        <v>41575</v>
      </c>
      <c r="F280" s="44">
        <v>14</v>
      </c>
      <c r="G280" s="44">
        <v>61</v>
      </c>
      <c r="H280" s="44">
        <v>0</v>
      </c>
      <c r="I280" s="44">
        <v>1</v>
      </c>
      <c r="J280" s="44" t="s">
        <v>902</v>
      </c>
      <c r="K280" s="44">
        <v>4809707</v>
      </c>
    </row>
    <row r="281" spans="1:11" x14ac:dyDescent="0.35">
      <c r="A281" s="44">
        <v>424820</v>
      </c>
      <c r="B281" s="44" t="s">
        <v>580</v>
      </c>
      <c r="C281" s="44">
        <v>507</v>
      </c>
      <c r="D281" s="44">
        <v>257</v>
      </c>
      <c r="E281" s="45">
        <v>41748</v>
      </c>
      <c r="F281" s="44">
        <v>17</v>
      </c>
      <c r="G281" s="44">
        <v>45</v>
      </c>
      <c r="H281" s="44">
        <v>0</v>
      </c>
      <c r="I281" s="44">
        <v>1</v>
      </c>
      <c r="J281" s="44" t="s">
        <v>300</v>
      </c>
      <c r="K281" s="44">
        <v>6984984</v>
      </c>
    </row>
    <row r="282" spans="1:11" x14ac:dyDescent="0.35">
      <c r="A282" s="44">
        <v>5538</v>
      </c>
      <c r="B282" s="44" t="s">
        <v>903</v>
      </c>
      <c r="C282" s="44">
        <v>503</v>
      </c>
      <c r="D282" s="44">
        <v>33</v>
      </c>
      <c r="E282" s="45">
        <v>41675</v>
      </c>
      <c r="F282" s="44">
        <v>2</v>
      </c>
      <c r="G282" s="44">
        <v>31</v>
      </c>
      <c r="H282" s="44">
        <v>0</v>
      </c>
      <c r="I282" s="45">
        <v>1</v>
      </c>
      <c r="J282" s="44" t="s">
        <v>904</v>
      </c>
      <c r="K282" s="44">
        <v>166942</v>
      </c>
    </row>
    <row r="283" spans="1:11" x14ac:dyDescent="0.35">
      <c r="A283" s="44">
        <v>520260</v>
      </c>
      <c r="B283" s="44" t="s">
        <v>578</v>
      </c>
      <c r="C283" s="44">
        <v>501</v>
      </c>
      <c r="D283" s="44">
        <v>75</v>
      </c>
      <c r="E283" s="45">
        <v>41836</v>
      </c>
      <c r="F283" s="44">
        <v>1.5</v>
      </c>
      <c r="G283" s="44">
        <v>33</v>
      </c>
      <c r="H283" s="44">
        <v>0</v>
      </c>
      <c r="I283" s="44">
        <v>1</v>
      </c>
      <c r="J283" s="44" t="s">
        <v>298</v>
      </c>
      <c r="K283" s="44">
        <v>10903038</v>
      </c>
    </row>
    <row r="284" spans="1:11" x14ac:dyDescent="0.35">
      <c r="A284" s="44">
        <v>586552</v>
      </c>
      <c r="B284" s="44" t="s">
        <v>575</v>
      </c>
      <c r="C284" s="44">
        <v>501</v>
      </c>
      <c r="D284" s="44">
        <v>68</v>
      </c>
      <c r="E284" s="45">
        <v>43449</v>
      </c>
      <c r="F284" s="44">
        <v>29</v>
      </c>
      <c r="G284" s="44">
        <v>60</v>
      </c>
      <c r="H284" s="44">
        <v>0</v>
      </c>
      <c r="I284" s="44">
        <v>1</v>
      </c>
      <c r="J284" s="44" t="s">
        <v>297</v>
      </c>
      <c r="K284" s="44">
        <v>6076284</v>
      </c>
    </row>
    <row r="285" spans="1:11" x14ac:dyDescent="0.35">
      <c r="A285" s="44">
        <v>427201</v>
      </c>
      <c r="B285" s="44" t="s">
        <v>576</v>
      </c>
      <c r="C285" s="44">
        <v>490</v>
      </c>
      <c r="D285" s="44">
        <v>54</v>
      </c>
      <c r="E285" s="45">
        <v>43378</v>
      </c>
      <c r="F285" s="44">
        <v>24</v>
      </c>
      <c r="G285" s="44">
        <v>61</v>
      </c>
      <c r="H285" s="44">
        <v>0</v>
      </c>
      <c r="I285" s="44">
        <v>1</v>
      </c>
      <c r="J285" s="44" t="s">
        <v>18</v>
      </c>
      <c r="K285" s="44">
        <v>53</v>
      </c>
    </row>
    <row r="286" spans="1:11" x14ac:dyDescent="0.35">
      <c r="A286" s="44">
        <v>363545</v>
      </c>
      <c r="B286" s="44" t="s">
        <v>577</v>
      </c>
      <c r="C286" s="44">
        <v>486</v>
      </c>
      <c r="D286" s="44">
        <v>77</v>
      </c>
      <c r="E286" s="45">
        <v>43327</v>
      </c>
      <c r="F286" s="44">
        <v>60</v>
      </c>
      <c r="G286" s="44">
        <v>65</v>
      </c>
      <c r="H286" s="44">
        <v>0</v>
      </c>
      <c r="I286" s="44">
        <v>1</v>
      </c>
      <c r="J286" s="44" t="s">
        <v>282</v>
      </c>
      <c r="K286" s="44">
        <v>6098061</v>
      </c>
    </row>
    <row r="287" spans="1:11" x14ac:dyDescent="0.35">
      <c r="A287" s="44">
        <v>14307</v>
      </c>
      <c r="B287" s="44" t="s">
        <v>579</v>
      </c>
      <c r="C287" s="44">
        <v>485</v>
      </c>
      <c r="D287" s="44">
        <v>128</v>
      </c>
      <c r="E287" s="45">
        <v>40593</v>
      </c>
      <c r="F287" s="44">
        <v>1</v>
      </c>
      <c r="G287" s="44">
        <v>57</v>
      </c>
      <c r="H287" s="44">
        <v>0</v>
      </c>
      <c r="I287" s="44">
        <v>1</v>
      </c>
      <c r="J287" s="44" t="s">
        <v>299</v>
      </c>
      <c r="K287" s="44">
        <v>1324985</v>
      </c>
    </row>
    <row r="288" spans="1:11" x14ac:dyDescent="0.35">
      <c r="A288" s="44">
        <v>386243</v>
      </c>
      <c r="B288" s="44" t="s">
        <v>905</v>
      </c>
      <c r="C288" s="44">
        <v>483</v>
      </c>
      <c r="D288" s="44">
        <v>24</v>
      </c>
      <c r="E288" s="45">
        <v>41165</v>
      </c>
      <c r="F288" s="44">
        <v>3</v>
      </c>
      <c r="G288" s="44">
        <v>24</v>
      </c>
      <c r="H288" s="44">
        <v>0</v>
      </c>
      <c r="I288" s="44">
        <v>1</v>
      </c>
      <c r="J288" s="44" t="s">
        <v>906</v>
      </c>
      <c r="K288" s="44">
        <v>176620</v>
      </c>
    </row>
    <row r="289" spans="1:11" x14ac:dyDescent="0.35">
      <c r="A289" s="44">
        <v>234329</v>
      </c>
      <c r="B289" s="44" t="s">
        <v>581</v>
      </c>
      <c r="C289" s="44">
        <v>481</v>
      </c>
      <c r="D289" s="44">
        <v>50</v>
      </c>
      <c r="E289" s="45">
        <v>43133</v>
      </c>
      <c r="F289" s="44">
        <v>3.1</v>
      </c>
      <c r="G289" s="44">
        <v>60</v>
      </c>
      <c r="H289" s="44">
        <v>0</v>
      </c>
      <c r="I289" s="44">
        <v>1</v>
      </c>
      <c r="J289" s="44" t="s">
        <v>140</v>
      </c>
      <c r="K289" s="44">
        <v>5484460</v>
      </c>
    </row>
    <row r="290" spans="1:11" x14ac:dyDescent="0.35">
      <c r="A290" s="44">
        <v>502200</v>
      </c>
      <c r="B290" s="44" t="s">
        <v>907</v>
      </c>
      <c r="C290" s="44">
        <v>481</v>
      </c>
      <c r="D290" s="44">
        <v>34</v>
      </c>
      <c r="E290" s="45">
        <v>43225</v>
      </c>
      <c r="F290" s="44">
        <v>52</v>
      </c>
      <c r="G290" s="44">
        <v>60</v>
      </c>
      <c r="H290" s="44">
        <v>0</v>
      </c>
      <c r="I290" s="44">
        <v>1</v>
      </c>
      <c r="J290" s="44" t="s">
        <v>108</v>
      </c>
      <c r="K290" s="44">
        <v>1890578</v>
      </c>
    </row>
    <row r="291" spans="1:11" x14ac:dyDescent="0.35">
      <c r="A291" s="44">
        <v>7844</v>
      </c>
      <c r="B291" s="44" t="s">
        <v>2133</v>
      </c>
      <c r="C291" s="44">
        <v>480</v>
      </c>
      <c r="D291" s="44">
        <v>29</v>
      </c>
      <c r="E291" s="45">
        <v>40755</v>
      </c>
      <c r="F291" s="44">
        <v>1.5</v>
      </c>
      <c r="G291" s="44">
        <v>31</v>
      </c>
      <c r="H291" s="44">
        <v>0</v>
      </c>
      <c r="I291" s="44">
        <v>1</v>
      </c>
      <c r="J291" s="44" t="s">
        <v>2134</v>
      </c>
      <c r="K291" s="44">
        <v>1849753</v>
      </c>
    </row>
    <row r="292" spans="1:11" x14ac:dyDescent="0.35">
      <c r="A292" s="44">
        <v>694104</v>
      </c>
      <c r="B292" s="44" t="s">
        <v>583</v>
      </c>
      <c r="C292" s="44">
        <v>474</v>
      </c>
      <c r="D292" s="44">
        <v>53</v>
      </c>
      <c r="E292" s="45">
        <v>42455</v>
      </c>
      <c r="F292" s="44">
        <v>45</v>
      </c>
      <c r="G292" s="44">
        <v>60</v>
      </c>
      <c r="H292" s="44">
        <v>0</v>
      </c>
      <c r="I292" s="44">
        <v>1</v>
      </c>
      <c r="J292" s="44" t="s">
        <v>51</v>
      </c>
      <c r="K292" s="44">
        <v>5616758</v>
      </c>
    </row>
    <row r="293" spans="1:11" x14ac:dyDescent="0.35">
      <c r="A293" s="44">
        <v>476246</v>
      </c>
      <c r="B293" s="44" t="s">
        <v>582</v>
      </c>
      <c r="C293" s="44">
        <v>467</v>
      </c>
      <c r="D293" s="44">
        <v>637</v>
      </c>
      <c r="E293" s="45">
        <v>42639</v>
      </c>
      <c r="F293" s="44">
        <v>0.3</v>
      </c>
      <c r="G293" s="44">
        <v>52</v>
      </c>
      <c r="H293" s="44">
        <v>0</v>
      </c>
      <c r="I293" s="44">
        <v>1</v>
      </c>
      <c r="J293" s="44" t="s">
        <v>301</v>
      </c>
      <c r="K293" s="44">
        <v>10434121</v>
      </c>
    </row>
    <row r="294" spans="1:11" x14ac:dyDescent="0.35">
      <c r="A294" s="44">
        <v>69999</v>
      </c>
      <c r="B294" s="44" t="s">
        <v>908</v>
      </c>
      <c r="C294" s="44">
        <v>458</v>
      </c>
      <c r="D294" s="44">
        <v>21</v>
      </c>
      <c r="E294" s="45">
        <v>43441</v>
      </c>
      <c r="F294" s="44">
        <v>60</v>
      </c>
      <c r="G294" s="44">
        <v>62</v>
      </c>
      <c r="H294" s="44">
        <v>0</v>
      </c>
      <c r="I294" s="44">
        <v>1</v>
      </c>
      <c r="J294" s="44" t="s">
        <v>909</v>
      </c>
      <c r="K294" s="44">
        <v>5159251</v>
      </c>
    </row>
    <row r="295" spans="1:11" x14ac:dyDescent="0.35">
      <c r="A295" s="44">
        <v>353318</v>
      </c>
      <c r="B295" s="44" t="s">
        <v>584</v>
      </c>
      <c r="C295" s="44">
        <v>452</v>
      </c>
      <c r="D295" s="44">
        <v>112</v>
      </c>
      <c r="E295" s="45">
        <v>42603</v>
      </c>
      <c r="F295" s="44">
        <v>3</v>
      </c>
      <c r="G295" s="44">
        <v>51</v>
      </c>
      <c r="H295" s="44">
        <v>0</v>
      </c>
      <c r="I295" s="44">
        <v>1</v>
      </c>
      <c r="J295" s="44" t="s">
        <v>2246</v>
      </c>
      <c r="K295" s="44">
        <v>54957</v>
      </c>
    </row>
    <row r="296" spans="1:11" x14ac:dyDescent="0.35">
      <c r="A296" s="44">
        <v>521230</v>
      </c>
      <c r="B296" s="44" t="s">
        <v>585</v>
      </c>
      <c r="C296" s="44">
        <v>452</v>
      </c>
      <c r="D296" s="44">
        <v>48</v>
      </c>
      <c r="E296" s="45">
        <v>43489</v>
      </c>
      <c r="F296" s="44">
        <v>45</v>
      </c>
      <c r="G296" s="44">
        <v>60</v>
      </c>
      <c r="H296" s="44">
        <v>0</v>
      </c>
      <c r="I296" s="44">
        <v>1</v>
      </c>
      <c r="J296" s="44" t="s">
        <v>76</v>
      </c>
      <c r="K296" s="44">
        <v>182999</v>
      </c>
    </row>
    <row r="297" spans="1:11" x14ac:dyDescent="0.35">
      <c r="A297" s="44">
        <v>57991</v>
      </c>
      <c r="B297" s="44" t="s">
        <v>586</v>
      </c>
      <c r="C297" s="44">
        <v>444</v>
      </c>
      <c r="D297" s="44">
        <v>164</v>
      </c>
      <c r="E297" s="45">
        <v>43062</v>
      </c>
      <c r="F297" s="44">
        <v>3</v>
      </c>
      <c r="G297" s="44">
        <v>59</v>
      </c>
      <c r="H297" s="44">
        <v>0</v>
      </c>
      <c r="I297" s="44">
        <v>1</v>
      </c>
      <c r="J297" s="44" t="s">
        <v>24</v>
      </c>
      <c r="K297" s="44">
        <v>2233840</v>
      </c>
    </row>
    <row r="298" spans="1:11" x14ac:dyDescent="0.35">
      <c r="A298" s="44">
        <v>742296</v>
      </c>
      <c r="B298" s="44" t="s">
        <v>588</v>
      </c>
      <c r="C298" s="44">
        <v>443</v>
      </c>
      <c r="D298" s="44">
        <v>119</v>
      </c>
      <c r="E298" s="45">
        <v>42661</v>
      </c>
      <c r="F298" s="44">
        <v>3.3</v>
      </c>
      <c r="G298" s="44">
        <v>52</v>
      </c>
      <c r="H298" s="44">
        <v>0</v>
      </c>
      <c r="I298" s="44">
        <v>1</v>
      </c>
      <c r="J298" s="44" t="s">
        <v>260</v>
      </c>
      <c r="K298" s="44">
        <v>61348</v>
      </c>
    </row>
    <row r="299" spans="1:11" x14ac:dyDescent="0.35">
      <c r="A299" s="44">
        <v>329131</v>
      </c>
      <c r="B299" s="44" t="s">
        <v>910</v>
      </c>
      <c r="C299" s="44">
        <v>430</v>
      </c>
      <c r="D299" s="44">
        <v>32</v>
      </c>
      <c r="E299" s="45">
        <v>43584</v>
      </c>
      <c r="F299" s="44">
        <v>11</v>
      </c>
      <c r="G299" s="44">
        <v>60</v>
      </c>
      <c r="H299" s="44">
        <v>0</v>
      </c>
      <c r="I299" s="44">
        <v>1</v>
      </c>
      <c r="J299" s="44" t="s">
        <v>911</v>
      </c>
      <c r="K299" s="44">
        <v>5610911</v>
      </c>
    </row>
    <row r="300" spans="1:11" x14ac:dyDescent="0.35">
      <c r="A300" s="44">
        <v>389381</v>
      </c>
      <c r="B300" s="44" t="s">
        <v>573</v>
      </c>
      <c r="C300" s="44">
        <v>430</v>
      </c>
      <c r="D300" s="44">
        <v>91</v>
      </c>
      <c r="E300" s="45">
        <v>41404</v>
      </c>
      <c r="F300" s="44">
        <v>16</v>
      </c>
      <c r="G300" s="44">
        <v>46</v>
      </c>
      <c r="H300" s="44">
        <v>0</v>
      </c>
      <c r="I300" s="44">
        <v>1</v>
      </c>
      <c r="J300" s="44" t="s">
        <v>295</v>
      </c>
      <c r="K300" s="44">
        <v>6421321</v>
      </c>
    </row>
    <row r="301" spans="1:11" x14ac:dyDescent="0.35">
      <c r="A301" s="44">
        <v>623472</v>
      </c>
      <c r="B301" s="44" t="s">
        <v>587</v>
      </c>
      <c r="C301" s="44">
        <v>423</v>
      </c>
      <c r="D301" s="44">
        <v>56</v>
      </c>
      <c r="E301" s="45">
        <v>43231</v>
      </c>
      <c r="F301" s="44">
        <v>60</v>
      </c>
      <c r="G301" s="44">
        <v>60</v>
      </c>
      <c r="H301" s="44">
        <v>0</v>
      </c>
      <c r="I301" s="44">
        <v>1</v>
      </c>
      <c r="J301" s="44" t="s">
        <v>302</v>
      </c>
      <c r="K301" s="44">
        <v>10610224</v>
      </c>
    </row>
    <row r="302" spans="1:11" x14ac:dyDescent="0.35">
      <c r="A302" s="44">
        <v>986436</v>
      </c>
      <c r="B302" s="44" t="s">
        <v>2199</v>
      </c>
      <c r="C302" s="44">
        <v>420</v>
      </c>
      <c r="D302" s="44">
        <v>0</v>
      </c>
      <c r="E302" s="45">
        <v>43606</v>
      </c>
      <c r="F302" s="44">
        <v>60.5</v>
      </c>
      <c r="G302" s="44">
        <v>100</v>
      </c>
      <c r="H302" s="44">
        <v>1</v>
      </c>
      <c r="I302" s="44">
        <v>1</v>
      </c>
      <c r="J302" s="44" t="s">
        <v>133</v>
      </c>
      <c r="K302" s="44">
        <v>4285224</v>
      </c>
    </row>
    <row r="303" spans="1:11" x14ac:dyDescent="0.35">
      <c r="A303" s="44">
        <v>4798</v>
      </c>
      <c r="B303" s="44" t="s">
        <v>912</v>
      </c>
      <c r="C303" s="44">
        <v>418</v>
      </c>
      <c r="D303" s="44">
        <v>31</v>
      </c>
      <c r="E303" s="45">
        <v>43458</v>
      </c>
      <c r="F303" s="44">
        <v>60</v>
      </c>
      <c r="G303" s="44">
        <v>60</v>
      </c>
      <c r="H303" s="44">
        <v>0</v>
      </c>
      <c r="I303" s="44">
        <v>1</v>
      </c>
      <c r="J303" s="44" t="s">
        <v>412</v>
      </c>
      <c r="K303" s="44">
        <v>9429</v>
      </c>
    </row>
    <row r="304" spans="1:11" x14ac:dyDescent="0.35">
      <c r="A304" s="44">
        <v>367335</v>
      </c>
      <c r="B304" s="44" t="s">
        <v>913</v>
      </c>
      <c r="C304" s="44">
        <v>417</v>
      </c>
      <c r="D304" s="44">
        <v>39</v>
      </c>
      <c r="E304" s="45">
        <v>42042</v>
      </c>
      <c r="F304" s="44">
        <v>3.1</v>
      </c>
      <c r="G304" s="44">
        <v>60</v>
      </c>
      <c r="H304" s="44">
        <v>0</v>
      </c>
      <c r="I304" s="44">
        <v>1</v>
      </c>
      <c r="J304" s="44" t="s">
        <v>14</v>
      </c>
      <c r="K304" s="44">
        <v>85036</v>
      </c>
    </row>
    <row r="305" spans="1:11" x14ac:dyDescent="0.35">
      <c r="A305" s="44">
        <v>847125</v>
      </c>
      <c r="B305" s="44" t="s">
        <v>589</v>
      </c>
      <c r="C305" s="44">
        <v>413</v>
      </c>
      <c r="D305" s="44">
        <v>49</v>
      </c>
      <c r="E305" s="45">
        <v>43518</v>
      </c>
      <c r="F305" s="44">
        <v>52</v>
      </c>
      <c r="G305" s="44">
        <v>66</v>
      </c>
      <c r="H305" s="44">
        <v>0</v>
      </c>
      <c r="I305" s="44">
        <v>1</v>
      </c>
      <c r="J305" s="44" t="s">
        <v>439</v>
      </c>
      <c r="K305" s="44">
        <v>13244483</v>
      </c>
    </row>
    <row r="306" spans="1:11" x14ac:dyDescent="0.35">
      <c r="A306" s="44">
        <v>4390</v>
      </c>
      <c r="B306" s="44" t="s">
        <v>590</v>
      </c>
      <c r="C306" s="44">
        <v>409</v>
      </c>
      <c r="D306" s="44">
        <v>48</v>
      </c>
      <c r="E306" s="45">
        <v>41532</v>
      </c>
      <c r="F306" s="44">
        <v>1.5</v>
      </c>
      <c r="G306" s="44">
        <v>57</v>
      </c>
      <c r="H306" s="44">
        <v>0</v>
      </c>
      <c r="I306" s="44">
        <v>1</v>
      </c>
      <c r="J306" s="44" t="s">
        <v>289</v>
      </c>
      <c r="K306" s="44">
        <v>66077</v>
      </c>
    </row>
    <row r="307" spans="1:11" x14ac:dyDescent="0.35">
      <c r="A307" s="44">
        <v>369148</v>
      </c>
      <c r="B307" s="44" t="s">
        <v>591</v>
      </c>
      <c r="C307" s="44">
        <v>408</v>
      </c>
      <c r="D307" s="44">
        <v>196</v>
      </c>
      <c r="E307" s="45">
        <v>42803</v>
      </c>
      <c r="F307" s="44">
        <v>24</v>
      </c>
      <c r="G307" s="44">
        <v>55</v>
      </c>
      <c r="H307" s="44">
        <v>0</v>
      </c>
      <c r="I307" s="44">
        <v>1</v>
      </c>
      <c r="J307" s="44" t="s">
        <v>303</v>
      </c>
      <c r="K307" s="44">
        <v>1390606</v>
      </c>
    </row>
    <row r="308" spans="1:11" x14ac:dyDescent="0.35">
      <c r="A308" s="44">
        <v>409482</v>
      </c>
      <c r="B308" s="44" t="s">
        <v>594</v>
      </c>
      <c r="C308" s="44">
        <v>405</v>
      </c>
      <c r="D308" s="44">
        <v>55</v>
      </c>
      <c r="E308" s="45">
        <v>43554</v>
      </c>
      <c r="F308" s="44">
        <v>63</v>
      </c>
      <c r="G308" s="44">
        <v>100</v>
      </c>
      <c r="H308" s="44">
        <v>1</v>
      </c>
      <c r="I308" s="44">
        <v>1</v>
      </c>
      <c r="J308" s="44" t="s">
        <v>305</v>
      </c>
      <c r="K308" s="44">
        <v>5576469</v>
      </c>
    </row>
    <row r="309" spans="1:11" x14ac:dyDescent="0.35">
      <c r="A309" s="44">
        <v>496788</v>
      </c>
      <c r="B309" s="44" t="s">
        <v>593</v>
      </c>
      <c r="C309" s="44">
        <v>403</v>
      </c>
      <c r="D309" s="44">
        <v>54</v>
      </c>
      <c r="E309" s="45">
        <v>42527</v>
      </c>
      <c r="F309" s="44">
        <v>31</v>
      </c>
      <c r="G309" s="44">
        <v>45</v>
      </c>
      <c r="H309" s="44">
        <v>0</v>
      </c>
      <c r="I309" s="44">
        <v>1</v>
      </c>
      <c r="J309" s="44" t="s">
        <v>304</v>
      </c>
      <c r="K309" s="44">
        <v>4935432</v>
      </c>
    </row>
    <row r="310" spans="1:11" x14ac:dyDescent="0.35">
      <c r="A310" s="44">
        <v>58857</v>
      </c>
      <c r="B310" s="44" t="s">
        <v>914</v>
      </c>
      <c r="C310" s="44">
        <v>398</v>
      </c>
      <c r="D310" s="44">
        <v>40</v>
      </c>
      <c r="E310" s="45">
        <v>40352</v>
      </c>
      <c r="F310" s="44">
        <v>3</v>
      </c>
      <c r="G310" s="44">
        <v>24</v>
      </c>
      <c r="H310" s="44">
        <v>0</v>
      </c>
      <c r="I310" s="44">
        <v>1</v>
      </c>
      <c r="J310" s="44" t="s">
        <v>915</v>
      </c>
      <c r="K310" s="44">
        <v>5115653</v>
      </c>
    </row>
    <row r="311" spans="1:11" x14ac:dyDescent="0.35">
      <c r="A311" s="44">
        <v>507700</v>
      </c>
      <c r="B311" s="44" t="s">
        <v>916</v>
      </c>
      <c r="C311" s="44">
        <v>397</v>
      </c>
      <c r="D311" s="44">
        <v>34</v>
      </c>
      <c r="E311" s="45">
        <v>43179</v>
      </c>
      <c r="F311" s="44">
        <v>21</v>
      </c>
      <c r="G311" s="44">
        <v>60</v>
      </c>
      <c r="H311" s="44">
        <v>0</v>
      </c>
      <c r="I311" s="44">
        <v>1</v>
      </c>
      <c r="J311" s="44" t="s">
        <v>140</v>
      </c>
      <c r="K311" s="44">
        <v>5484460</v>
      </c>
    </row>
    <row r="312" spans="1:11" x14ac:dyDescent="0.35">
      <c r="A312" s="44">
        <v>391965</v>
      </c>
      <c r="B312" s="44" t="s">
        <v>917</v>
      </c>
      <c r="C312" s="44">
        <v>391</v>
      </c>
      <c r="D312" s="44">
        <v>37</v>
      </c>
      <c r="E312" s="45">
        <v>43652</v>
      </c>
      <c r="F312" s="44">
        <v>67</v>
      </c>
      <c r="G312" s="44">
        <v>100</v>
      </c>
      <c r="H312" s="44">
        <v>1</v>
      </c>
      <c r="I312" s="44">
        <v>1</v>
      </c>
      <c r="J312" s="44" t="s">
        <v>918</v>
      </c>
      <c r="K312" s="44">
        <v>138067</v>
      </c>
    </row>
    <row r="313" spans="1:11" x14ac:dyDescent="0.35">
      <c r="A313" s="44">
        <v>9886</v>
      </c>
      <c r="B313" s="44" t="s">
        <v>592</v>
      </c>
      <c r="C313" s="44">
        <v>389</v>
      </c>
      <c r="D313" s="44">
        <v>43</v>
      </c>
      <c r="E313" s="45">
        <v>42151</v>
      </c>
      <c r="F313" s="44">
        <v>3</v>
      </c>
      <c r="G313" s="44">
        <v>38</v>
      </c>
      <c r="H313" s="44">
        <v>0</v>
      </c>
      <c r="I313" s="44">
        <v>1</v>
      </c>
      <c r="J313" s="44" t="s">
        <v>22</v>
      </c>
      <c r="K313" s="44">
        <v>3346687</v>
      </c>
    </row>
    <row r="314" spans="1:11" x14ac:dyDescent="0.35">
      <c r="A314" s="44">
        <v>364578</v>
      </c>
      <c r="B314" s="44" t="s">
        <v>919</v>
      </c>
      <c r="C314" s="44">
        <v>373</v>
      </c>
      <c r="D314" s="44">
        <v>29</v>
      </c>
      <c r="E314" s="45">
        <v>41302</v>
      </c>
      <c r="F314" s="44">
        <v>2</v>
      </c>
      <c r="G314" s="44">
        <v>63</v>
      </c>
      <c r="H314" s="44">
        <v>0</v>
      </c>
      <c r="I314" s="44">
        <v>2</v>
      </c>
      <c r="J314" s="44" t="s">
        <v>920</v>
      </c>
      <c r="K314" s="44">
        <v>5108258</v>
      </c>
    </row>
    <row r="315" spans="1:11" x14ac:dyDescent="0.35">
      <c r="A315" s="44">
        <v>818175</v>
      </c>
      <c r="B315" s="44" t="s">
        <v>596</v>
      </c>
      <c r="C315" s="44">
        <v>371</v>
      </c>
      <c r="D315" s="44">
        <v>61</v>
      </c>
      <c r="E315" s="45">
        <v>43420</v>
      </c>
      <c r="F315" s="44">
        <v>45</v>
      </c>
      <c r="G315" s="44">
        <v>60</v>
      </c>
      <c r="H315" s="44">
        <v>0</v>
      </c>
      <c r="I315" s="44">
        <v>1</v>
      </c>
      <c r="J315" s="44" t="s">
        <v>306</v>
      </c>
      <c r="K315" s="44">
        <v>13058360</v>
      </c>
    </row>
    <row r="316" spans="1:11" x14ac:dyDescent="0.35">
      <c r="A316" s="44">
        <v>656526</v>
      </c>
      <c r="B316" s="44" t="s">
        <v>921</v>
      </c>
      <c r="C316" s="44">
        <v>370</v>
      </c>
      <c r="D316" s="44">
        <v>41</v>
      </c>
      <c r="E316" s="45">
        <v>43436</v>
      </c>
      <c r="F316" s="44">
        <v>60</v>
      </c>
      <c r="G316" s="44">
        <v>63</v>
      </c>
      <c r="H316" s="44">
        <v>0</v>
      </c>
      <c r="I316" s="44">
        <v>1</v>
      </c>
      <c r="J316" s="44" t="s">
        <v>922</v>
      </c>
      <c r="K316" s="44">
        <v>11917332</v>
      </c>
    </row>
    <row r="317" spans="1:11" x14ac:dyDescent="0.35">
      <c r="A317" s="44">
        <v>182393</v>
      </c>
      <c r="B317" s="44" t="s">
        <v>2200</v>
      </c>
      <c r="C317" s="44">
        <v>369</v>
      </c>
      <c r="D317" s="44">
        <v>76</v>
      </c>
      <c r="E317" s="45">
        <v>43635</v>
      </c>
      <c r="F317" s="44">
        <v>60</v>
      </c>
      <c r="G317" s="44">
        <v>60</v>
      </c>
      <c r="H317" s="44">
        <v>0</v>
      </c>
      <c r="I317" s="44">
        <v>2</v>
      </c>
      <c r="J317" s="44" t="s">
        <v>595</v>
      </c>
      <c r="K317" s="44">
        <v>5321361</v>
      </c>
    </row>
    <row r="318" spans="1:11" x14ac:dyDescent="0.35">
      <c r="A318" s="44">
        <v>320395</v>
      </c>
      <c r="B318" s="44" t="s">
        <v>923</v>
      </c>
      <c r="C318" s="44">
        <v>368</v>
      </c>
      <c r="D318" s="44">
        <v>21</v>
      </c>
      <c r="E318" s="45">
        <v>43409</v>
      </c>
      <c r="F318" s="44">
        <v>3.1</v>
      </c>
      <c r="G318" s="44">
        <v>60</v>
      </c>
      <c r="H318" s="44">
        <v>0</v>
      </c>
      <c r="I318" s="44">
        <v>1</v>
      </c>
      <c r="J318" s="44" t="s">
        <v>924</v>
      </c>
      <c r="K318" s="44">
        <v>141554</v>
      </c>
    </row>
    <row r="319" spans="1:11" x14ac:dyDescent="0.35">
      <c r="A319" s="44">
        <v>330907</v>
      </c>
      <c r="B319" s="44" t="s">
        <v>925</v>
      </c>
      <c r="C319" s="44">
        <v>363</v>
      </c>
      <c r="D319" s="44">
        <v>32</v>
      </c>
      <c r="E319" s="45">
        <v>41659</v>
      </c>
      <c r="F319" s="44">
        <v>24</v>
      </c>
      <c r="G319" s="44">
        <v>31</v>
      </c>
      <c r="H319" s="44">
        <v>0</v>
      </c>
      <c r="I319" s="44">
        <v>1</v>
      </c>
      <c r="J319" s="44" t="s">
        <v>926</v>
      </c>
      <c r="K319" s="44">
        <v>5833737</v>
      </c>
    </row>
    <row r="320" spans="1:11" x14ac:dyDescent="0.35">
      <c r="A320" s="44">
        <v>349284</v>
      </c>
      <c r="B320" s="44" t="s">
        <v>598</v>
      </c>
      <c r="C320" s="44">
        <v>354</v>
      </c>
      <c r="D320" s="44">
        <v>47</v>
      </c>
      <c r="E320" s="45">
        <v>40905</v>
      </c>
      <c r="F320" s="44">
        <v>6</v>
      </c>
      <c r="G320" s="44">
        <v>52</v>
      </c>
      <c r="H320" s="44">
        <v>0</v>
      </c>
      <c r="I320" s="44">
        <v>1</v>
      </c>
      <c r="J320" s="44" t="s">
        <v>102</v>
      </c>
      <c r="K320" s="44">
        <v>5913899</v>
      </c>
    </row>
    <row r="321" spans="1:11" x14ac:dyDescent="0.35">
      <c r="A321" s="44">
        <v>482252</v>
      </c>
      <c r="B321" s="44" t="s">
        <v>601</v>
      </c>
      <c r="C321" s="44">
        <v>350</v>
      </c>
      <c r="D321" s="44">
        <v>62</v>
      </c>
      <c r="E321" s="45">
        <v>41972</v>
      </c>
      <c r="F321" s="44">
        <v>15</v>
      </c>
      <c r="G321" s="44">
        <v>31</v>
      </c>
      <c r="H321" s="44">
        <v>0</v>
      </c>
      <c r="I321" s="44">
        <v>1</v>
      </c>
      <c r="J321" s="44" t="s">
        <v>308</v>
      </c>
      <c r="K321" s="44">
        <v>10526441</v>
      </c>
    </row>
    <row r="322" spans="1:11" x14ac:dyDescent="0.35">
      <c r="A322" s="44">
        <v>401970</v>
      </c>
      <c r="B322" s="44" t="s">
        <v>597</v>
      </c>
      <c r="C322" s="44">
        <v>349</v>
      </c>
      <c r="D322" s="44">
        <v>42</v>
      </c>
      <c r="E322" s="45">
        <v>43325</v>
      </c>
      <c r="F322" s="44">
        <v>52</v>
      </c>
      <c r="G322" s="44">
        <v>60</v>
      </c>
      <c r="H322" s="44">
        <v>0</v>
      </c>
      <c r="I322" s="44">
        <v>1</v>
      </c>
      <c r="J322" s="44" t="s">
        <v>266</v>
      </c>
      <c r="K322" s="44">
        <v>6583050</v>
      </c>
    </row>
    <row r="323" spans="1:11" x14ac:dyDescent="0.35">
      <c r="A323" s="44">
        <v>4648</v>
      </c>
      <c r="B323" s="44" t="s">
        <v>927</v>
      </c>
      <c r="C323" s="44">
        <v>345</v>
      </c>
      <c r="D323" s="44">
        <v>24</v>
      </c>
      <c r="E323" s="45">
        <v>40563</v>
      </c>
      <c r="F323" s="44">
        <v>1.5</v>
      </c>
      <c r="G323" s="44">
        <v>3.1</v>
      </c>
      <c r="H323" s="44">
        <v>0</v>
      </c>
      <c r="I323" s="44">
        <v>1</v>
      </c>
      <c r="J323" s="44" t="s">
        <v>928</v>
      </c>
      <c r="K323" s="44">
        <v>115003</v>
      </c>
    </row>
    <row r="324" spans="1:11" x14ac:dyDescent="0.35">
      <c r="A324" s="44">
        <v>742184</v>
      </c>
      <c r="B324" s="44" t="s">
        <v>600</v>
      </c>
      <c r="C324" s="44">
        <v>343</v>
      </c>
      <c r="D324" s="44">
        <v>43</v>
      </c>
      <c r="E324" s="45">
        <v>43423</v>
      </c>
      <c r="F324" s="44">
        <v>17</v>
      </c>
      <c r="G324" s="44">
        <v>64</v>
      </c>
      <c r="H324" s="44">
        <v>0</v>
      </c>
      <c r="I324" s="44">
        <v>1</v>
      </c>
      <c r="J324" s="44" t="s">
        <v>441</v>
      </c>
      <c r="K324" s="44">
        <v>12582176</v>
      </c>
    </row>
    <row r="325" spans="1:11" x14ac:dyDescent="0.35">
      <c r="A325" s="44">
        <v>180637</v>
      </c>
      <c r="B325" s="44" t="s">
        <v>929</v>
      </c>
      <c r="C325" s="44">
        <v>340</v>
      </c>
      <c r="D325" s="44">
        <v>32</v>
      </c>
      <c r="E325" s="45">
        <v>41230</v>
      </c>
      <c r="F325" s="44">
        <v>14</v>
      </c>
      <c r="G325" s="44">
        <v>31</v>
      </c>
      <c r="H325" s="44">
        <v>0</v>
      </c>
      <c r="I325" s="44">
        <v>1</v>
      </c>
      <c r="J325" s="44" t="s">
        <v>930</v>
      </c>
      <c r="K325" s="44">
        <v>3715332</v>
      </c>
    </row>
    <row r="326" spans="1:11" x14ac:dyDescent="0.35">
      <c r="A326" s="44">
        <v>704523</v>
      </c>
      <c r="B326" s="44" t="s">
        <v>599</v>
      </c>
      <c r="C326" s="44">
        <v>340</v>
      </c>
      <c r="D326" s="44">
        <v>61</v>
      </c>
      <c r="E326" s="45">
        <v>42516</v>
      </c>
      <c r="F326" s="44">
        <v>2</v>
      </c>
      <c r="G326" s="44">
        <v>65</v>
      </c>
      <c r="H326" s="44">
        <v>0</v>
      </c>
      <c r="I326" s="44">
        <v>1</v>
      </c>
      <c r="J326" s="44" t="s">
        <v>307</v>
      </c>
      <c r="K326" s="44">
        <v>12323379</v>
      </c>
    </row>
    <row r="327" spans="1:11" x14ac:dyDescent="0.35">
      <c r="A327" s="44">
        <v>2707</v>
      </c>
      <c r="B327" s="44" t="s">
        <v>602</v>
      </c>
      <c r="C327" s="44">
        <v>326</v>
      </c>
      <c r="D327" s="44">
        <v>165</v>
      </c>
      <c r="E327" s="45">
        <v>42450</v>
      </c>
      <c r="F327" s="44">
        <v>2</v>
      </c>
      <c r="G327" s="44">
        <v>13</v>
      </c>
      <c r="H327" s="44">
        <v>0</v>
      </c>
      <c r="I327" s="44">
        <v>3</v>
      </c>
      <c r="J327" s="44" t="s">
        <v>603</v>
      </c>
      <c r="K327" s="44">
        <v>8852</v>
      </c>
    </row>
    <row r="328" spans="1:11" x14ac:dyDescent="0.35">
      <c r="A328" s="44">
        <v>519</v>
      </c>
      <c r="B328" s="44" t="s">
        <v>604</v>
      </c>
      <c r="C328" s="44">
        <v>320</v>
      </c>
      <c r="D328" s="44">
        <v>74</v>
      </c>
      <c r="E328" s="45">
        <v>41980</v>
      </c>
      <c r="F328" s="44">
        <v>10</v>
      </c>
      <c r="G328" s="44">
        <v>35</v>
      </c>
      <c r="H328" s="44">
        <v>0</v>
      </c>
      <c r="I328" s="44">
        <v>1</v>
      </c>
      <c r="J328" s="44" t="s">
        <v>309</v>
      </c>
      <c r="K328" s="44">
        <v>463</v>
      </c>
    </row>
    <row r="329" spans="1:11" x14ac:dyDescent="0.35">
      <c r="A329" s="44">
        <v>685896</v>
      </c>
      <c r="B329" s="44" t="s">
        <v>605</v>
      </c>
      <c r="C329" s="44">
        <v>316</v>
      </c>
      <c r="D329" s="44">
        <v>342</v>
      </c>
      <c r="E329" s="45">
        <v>43236</v>
      </c>
      <c r="F329" s="44">
        <v>24.1</v>
      </c>
      <c r="G329" s="44">
        <v>56</v>
      </c>
      <c r="H329" s="44">
        <v>0</v>
      </c>
      <c r="I329" s="44">
        <v>1</v>
      </c>
      <c r="J329" s="44" t="s">
        <v>310</v>
      </c>
      <c r="K329" s="44">
        <v>6728852</v>
      </c>
    </row>
    <row r="330" spans="1:11" x14ac:dyDescent="0.35">
      <c r="A330" s="44">
        <v>3740</v>
      </c>
      <c r="B330" s="44" t="s">
        <v>931</v>
      </c>
      <c r="C330" s="44">
        <v>310</v>
      </c>
      <c r="D330" s="44">
        <v>40</v>
      </c>
      <c r="E330" s="45">
        <v>41011</v>
      </c>
      <c r="F330" s="44">
        <v>11</v>
      </c>
      <c r="G330" s="44">
        <v>31</v>
      </c>
      <c r="H330" s="44">
        <v>0</v>
      </c>
      <c r="I330" s="44">
        <v>1</v>
      </c>
      <c r="J330" s="44" t="s">
        <v>932</v>
      </c>
      <c r="K330" s="44">
        <v>63819</v>
      </c>
    </row>
    <row r="331" spans="1:11" x14ac:dyDescent="0.35">
      <c r="A331" s="44">
        <v>740070</v>
      </c>
      <c r="B331" s="44" t="s">
        <v>2201</v>
      </c>
      <c r="C331" s="44">
        <v>308</v>
      </c>
      <c r="D331" s="44">
        <v>24</v>
      </c>
      <c r="E331" s="45">
        <v>42652</v>
      </c>
      <c r="F331" s="44">
        <v>1.5</v>
      </c>
      <c r="G331" s="44">
        <v>65</v>
      </c>
      <c r="H331" s="44">
        <v>0</v>
      </c>
      <c r="I331" s="44">
        <v>1</v>
      </c>
      <c r="J331" s="44" t="s">
        <v>441</v>
      </c>
      <c r="K331" s="44">
        <v>12582176</v>
      </c>
    </row>
    <row r="332" spans="1:11" x14ac:dyDescent="0.35">
      <c r="A332" s="44">
        <v>195535</v>
      </c>
      <c r="B332" s="44" t="s">
        <v>933</v>
      </c>
      <c r="C332" s="44">
        <v>304</v>
      </c>
      <c r="D332" s="44">
        <v>38</v>
      </c>
      <c r="E332" s="45">
        <v>40408</v>
      </c>
      <c r="F332" s="44">
        <v>3</v>
      </c>
      <c r="G332" s="44">
        <v>20</v>
      </c>
      <c r="H332" s="44">
        <v>0</v>
      </c>
      <c r="I332" s="44">
        <v>1</v>
      </c>
      <c r="J332" s="44" t="s">
        <v>934</v>
      </c>
      <c r="K332" s="44">
        <v>5390232</v>
      </c>
    </row>
    <row r="333" spans="1:11" x14ac:dyDescent="0.35">
      <c r="A333" s="44">
        <v>546538</v>
      </c>
      <c r="B333" s="44" t="s">
        <v>935</v>
      </c>
      <c r="C333" s="44">
        <v>302</v>
      </c>
      <c r="D333" s="44">
        <v>24</v>
      </c>
      <c r="E333" s="45">
        <v>43616</v>
      </c>
      <c r="F333" s="44">
        <v>66</v>
      </c>
      <c r="G333" s="44">
        <v>100</v>
      </c>
      <c r="H333" s="44">
        <v>1</v>
      </c>
      <c r="I333" s="44">
        <v>1</v>
      </c>
      <c r="J333" s="44" t="s">
        <v>936</v>
      </c>
      <c r="K333" s="44">
        <v>11128484</v>
      </c>
    </row>
    <row r="334" spans="1:11" x14ac:dyDescent="0.35">
      <c r="A334" s="44">
        <v>844927</v>
      </c>
      <c r="B334" s="44" t="s">
        <v>937</v>
      </c>
      <c r="C334" s="44">
        <v>301</v>
      </c>
      <c r="D334" s="44">
        <v>40</v>
      </c>
      <c r="E334" s="45">
        <v>43612</v>
      </c>
      <c r="F334" s="44">
        <v>68</v>
      </c>
      <c r="G334" s="44">
        <v>100</v>
      </c>
      <c r="H334" s="44">
        <v>1</v>
      </c>
      <c r="I334" s="44">
        <v>1</v>
      </c>
      <c r="J334" s="44" t="s">
        <v>30</v>
      </c>
      <c r="K334" s="44">
        <v>5389259</v>
      </c>
    </row>
    <row r="335" spans="1:11" x14ac:dyDescent="0.35">
      <c r="A335" s="44">
        <v>1852</v>
      </c>
      <c r="B335" s="44" t="s">
        <v>608</v>
      </c>
      <c r="C335" s="44">
        <v>299</v>
      </c>
      <c r="D335" s="44">
        <v>337</v>
      </c>
      <c r="E335" s="45">
        <v>40766</v>
      </c>
      <c r="F335" s="44">
        <v>2</v>
      </c>
      <c r="G335" s="44">
        <v>20</v>
      </c>
      <c r="H335" s="44">
        <v>0</v>
      </c>
      <c r="I335" s="44">
        <v>1</v>
      </c>
      <c r="J335" s="44" t="s">
        <v>312</v>
      </c>
      <c r="K335" s="44">
        <v>237</v>
      </c>
    </row>
    <row r="336" spans="1:11" x14ac:dyDescent="0.35">
      <c r="A336" s="44">
        <v>195279</v>
      </c>
      <c r="B336" s="44" t="s">
        <v>606</v>
      </c>
      <c r="C336" s="44">
        <v>298</v>
      </c>
      <c r="D336" s="44">
        <v>155</v>
      </c>
      <c r="E336" s="45">
        <v>40990</v>
      </c>
      <c r="F336" s="44">
        <v>3</v>
      </c>
      <c r="G336" s="44">
        <v>17</v>
      </c>
      <c r="H336" s="44">
        <v>0</v>
      </c>
      <c r="I336" s="44">
        <v>1</v>
      </c>
      <c r="J336" s="44" t="s">
        <v>311</v>
      </c>
      <c r="K336" s="44">
        <v>5389824</v>
      </c>
    </row>
    <row r="337" spans="1:11" x14ac:dyDescent="0.35">
      <c r="A337" s="44">
        <v>986323</v>
      </c>
      <c r="B337" s="44" t="s">
        <v>938</v>
      </c>
      <c r="C337" s="44">
        <v>295</v>
      </c>
      <c r="D337" s="44">
        <v>0</v>
      </c>
      <c r="E337" s="45">
        <v>43521</v>
      </c>
      <c r="F337" s="44">
        <v>1</v>
      </c>
      <c r="G337" s="44">
        <v>60</v>
      </c>
      <c r="H337" s="44">
        <v>0</v>
      </c>
      <c r="I337" s="44">
        <v>1</v>
      </c>
      <c r="J337" s="44" t="s">
        <v>939</v>
      </c>
      <c r="K337" s="44">
        <v>14156066</v>
      </c>
    </row>
    <row r="338" spans="1:11" x14ac:dyDescent="0.35">
      <c r="A338" s="44">
        <v>379979</v>
      </c>
      <c r="B338" s="44" t="s">
        <v>940</v>
      </c>
      <c r="C338" s="44">
        <v>293</v>
      </c>
      <c r="D338" s="44">
        <v>24</v>
      </c>
      <c r="E338" s="45">
        <v>41100</v>
      </c>
      <c r="F338" s="44">
        <v>5</v>
      </c>
      <c r="G338" s="44">
        <v>34</v>
      </c>
      <c r="H338" s="44">
        <v>0</v>
      </c>
      <c r="I338" s="44">
        <v>1</v>
      </c>
      <c r="J338" s="44" t="s">
        <v>44</v>
      </c>
      <c r="K338" s="44">
        <v>98987</v>
      </c>
    </row>
    <row r="339" spans="1:11" x14ac:dyDescent="0.35">
      <c r="A339" s="44">
        <v>372860</v>
      </c>
      <c r="B339" s="44" t="s">
        <v>607</v>
      </c>
      <c r="C339" s="44">
        <v>289</v>
      </c>
      <c r="D339" s="44">
        <v>49</v>
      </c>
      <c r="E339" s="45">
        <v>41209</v>
      </c>
      <c r="F339" s="44">
        <v>10</v>
      </c>
      <c r="G339" s="44">
        <v>21</v>
      </c>
      <c r="H339" s="44">
        <v>0</v>
      </c>
      <c r="I339" s="44">
        <v>1</v>
      </c>
      <c r="J339" s="44" t="s">
        <v>442</v>
      </c>
      <c r="K339" s="44">
        <v>4614995</v>
      </c>
    </row>
    <row r="340" spans="1:11" x14ac:dyDescent="0.35">
      <c r="A340" s="44">
        <v>354884</v>
      </c>
      <c r="B340" s="44" t="s">
        <v>609</v>
      </c>
      <c r="C340" s="44">
        <v>288</v>
      </c>
      <c r="D340" s="44">
        <v>209</v>
      </c>
      <c r="E340" s="45">
        <v>42724</v>
      </c>
      <c r="F340" s="44">
        <v>10</v>
      </c>
      <c r="G340" s="44">
        <v>56</v>
      </c>
      <c r="H340" s="44">
        <v>0</v>
      </c>
      <c r="I340" s="44">
        <v>1</v>
      </c>
      <c r="J340" s="44" t="s">
        <v>147</v>
      </c>
      <c r="K340" s="44">
        <v>5641642</v>
      </c>
    </row>
    <row r="341" spans="1:11" x14ac:dyDescent="0.35">
      <c r="A341" s="44">
        <v>254571</v>
      </c>
      <c r="B341" s="44" t="s">
        <v>612</v>
      </c>
      <c r="C341" s="44">
        <v>287</v>
      </c>
      <c r="D341" s="44">
        <v>59</v>
      </c>
      <c r="E341" s="45">
        <v>43366</v>
      </c>
      <c r="F341" s="44">
        <v>5</v>
      </c>
      <c r="G341" s="44">
        <v>60</v>
      </c>
      <c r="H341" s="44">
        <v>0</v>
      </c>
      <c r="I341" s="44">
        <v>1</v>
      </c>
      <c r="J341" s="44" t="s">
        <v>313</v>
      </c>
      <c r="K341" s="44">
        <v>4341183</v>
      </c>
    </row>
    <row r="342" spans="1:11" x14ac:dyDescent="0.35">
      <c r="A342" s="44">
        <v>13572</v>
      </c>
      <c r="B342" s="44" t="s">
        <v>610</v>
      </c>
      <c r="C342" s="44">
        <v>284</v>
      </c>
      <c r="D342" s="44">
        <v>392</v>
      </c>
      <c r="E342" s="45">
        <v>42573</v>
      </c>
      <c r="F342" s="44">
        <v>3</v>
      </c>
      <c r="G342" s="44">
        <v>48</v>
      </c>
      <c r="H342" s="44">
        <v>0</v>
      </c>
      <c r="I342" s="44">
        <v>2</v>
      </c>
      <c r="J342" s="44" t="s">
        <v>611</v>
      </c>
      <c r="K342" s="44">
        <v>40154</v>
      </c>
    </row>
    <row r="343" spans="1:11" x14ac:dyDescent="0.35">
      <c r="A343" s="44">
        <v>663190</v>
      </c>
      <c r="B343" s="44" t="s">
        <v>941</v>
      </c>
      <c r="C343" s="44">
        <v>279</v>
      </c>
      <c r="D343" s="44">
        <v>38</v>
      </c>
      <c r="E343" s="45">
        <v>43460</v>
      </c>
      <c r="F343" s="44">
        <v>31</v>
      </c>
      <c r="G343" s="44">
        <v>60</v>
      </c>
      <c r="H343" s="44">
        <v>0</v>
      </c>
      <c r="I343" s="44">
        <v>1</v>
      </c>
      <c r="J343" s="44" t="s">
        <v>12</v>
      </c>
      <c r="K343" s="44">
        <v>235043</v>
      </c>
    </row>
    <row r="344" spans="1:11" x14ac:dyDescent="0.35">
      <c r="A344" s="44">
        <v>372945</v>
      </c>
      <c r="B344" s="44" t="s">
        <v>942</v>
      </c>
      <c r="C344" s="44">
        <v>278</v>
      </c>
      <c r="D344" s="44">
        <v>33</v>
      </c>
      <c r="E344" s="45">
        <v>43202</v>
      </c>
      <c r="F344" s="44">
        <v>60</v>
      </c>
      <c r="G344" s="44">
        <v>60</v>
      </c>
      <c r="H344" s="44">
        <v>0</v>
      </c>
      <c r="I344" s="44">
        <v>1</v>
      </c>
      <c r="J344" s="44" t="s">
        <v>26</v>
      </c>
      <c r="K344" s="44">
        <v>25957</v>
      </c>
    </row>
    <row r="345" spans="1:11" x14ac:dyDescent="0.35">
      <c r="A345" s="44">
        <v>5296</v>
      </c>
      <c r="B345" s="44" t="s">
        <v>943</v>
      </c>
      <c r="C345" s="44">
        <v>276</v>
      </c>
      <c r="D345" s="44">
        <v>37</v>
      </c>
      <c r="E345" s="45">
        <v>41193</v>
      </c>
      <c r="F345" s="44">
        <v>3</v>
      </c>
      <c r="G345" s="44">
        <v>21</v>
      </c>
      <c r="H345" s="44">
        <v>0</v>
      </c>
      <c r="I345" s="44">
        <v>1</v>
      </c>
      <c r="J345" s="44" t="s">
        <v>944</v>
      </c>
      <c r="K345" s="44">
        <v>179906</v>
      </c>
    </row>
    <row r="346" spans="1:11" x14ac:dyDescent="0.35">
      <c r="A346" s="44">
        <v>46207</v>
      </c>
      <c r="B346" s="44" t="s">
        <v>945</v>
      </c>
      <c r="C346" s="44">
        <v>275</v>
      </c>
      <c r="D346" s="44">
        <v>38</v>
      </c>
      <c r="E346" s="45">
        <v>42530</v>
      </c>
      <c r="F346" s="44">
        <v>20</v>
      </c>
      <c r="G346" s="44">
        <v>49</v>
      </c>
      <c r="H346" s="44">
        <v>0</v>
      </c>
      <c r="I346" s="44">
        <v>1</v>
      </c>
      <c r="J346" s="44" t="s">
        <v>946</v>
      </c>
      <c r="K346" s="44">
        <v>3785860</v>
      </c>
    </row>
    <row r="347" spans="1:11" x14ac:dyDescent="0.35">
      <c r="A347" s="44">
        <v>3851</v>
      </c>
      <c r="B347" s="44" t="s">
        <v>947</v>
      </c>
      <c r="C347" s="44">
        <v>274</v>
      </c>
      <c r="D347" s="44">
        <v>25</v>
      </c>
      <c r="E347" s="45">
        <v>40975</v>
      </c>
      <c r="F347" s="44">
        <v>3.1</v>
      </c>
      <c r="G347" s="44">
        <v>12</v>
      </c>
      <c r="H347" s="44">
        <v>0</v>
      </c>
      <c r="I347" s="44">
        <v>1</v>
      </c>
      <c r="J347" s="44" t="s">
        <v>948</v>
      </c>
      <c r="K347" s="44">
        <v>4723245</v>
      </c>
    </row>
    <row r="348" spans="1:11" x14ac:dyDescent="0.35">
      <c r="A348" s="44">
        <v>287474</v>
      </c>
      <c r="B348" s="44" t="s">
        <v>949</v>
      </c>
      <c r="C348" s="44">
        <v>272</v>
      </c>
      <c r="D348" s="44">
        <v>24</v>
      </c>
      <c r="E348" s="45">
        <v>40837</v>
      </c>
      <c r="F348" s="44">
        <v>2</v>
      </c>
      <c r="G348" s="44">
        <v>12</v>
      </c>
      <c r="H348" s="44">
        <v>0</v>
      </c>
      <c r="I348" s="44">
        <v>1</v>
      </c>
      <c r="J348" s="44" t="s">
        <v>950</v>
      </c>
      <c r="K348" s="44">
        <v>5612306</v>
      </c>
    </row>
    <row r="349" spans="1:11" x14ac:dyDescent="0.35">
      <c r="A349" s="44">
        <v>453420</v>
      </c>
      <c r="B349" s="44" t="s">
        <v>616</v>
      </c>
      <c r="C349" s="44">
        <v>271</v>
      </c>
      <c r="D349" s="44">
        <v>80</v>
      </c>
      <c r="E349" s="45">
        <v>43661</v>
      </c>
      <c r="F349" s="44">
        <v>13</v>
      </c>
      <c r="G349" s="44">
        <v>52</v>
      </c>
      <c r="H349" s="44">
        <v>0</v>
      </c>
      <c r="I349" s="44">
        <v>1</v>
      </c>
      <c r="J349" s="44" t="s">
        <v>316</v>
      </c>
      <c r="K349" s="44">
        <v>10128470</v>
      </c>
    </row>
    <row r="350" spans="1:11" x14ac:dyDescent="0.35">
      <c r="A350" s="44">
        <v>2199</v>
      </c>
      <c r="B350" s="44" t="s">
        <v>2135</v>
      </c>
      <c r="C350" s="44">
        <v>268</v>
      </c>
      <c r="D350" s="44">
        <v>22</v>
      </c>
      <c r="E350" s="45">
        <v>40188</v>
      </c>
      <c r="F350" s="44">
        <v>1.5</v>
      </c>
      <c r="G350" s="44">
        <v>12</v>
      </c>
      <c r="H350" s="44">
        <v>0</v>
      </c>
      <c r="I350" s="44">
        <v>1</v>
      </c>
      <c r="J350" s="44" t="s">
        <v>951</v>
      </c>
      <c r="K350" s="44">
        <v>8706</v>
      </c>
    </row>
    <row r="351" spans="1:11" x14ac:dyDescent="0.35">
      <c r="A351" s="44">
        <v>914599</v>
      </c>
      <c r="B351" s="44" t="s">
        <v>613</v>
      </c>
      <c r="C351" s="44">
        <v>267</v>
      </c>
      <c r="D351" s="44">
        <v>161</v>
      </c>
      <c r="E351" s="45">
        <v>43409</v>
      </c>
      <c r="F351" s="44">
        <v>48</v>
      </c>
      <c r="G351" s="44">
        <v>59</v>
      </c>
      <c r="H351" s="44">
        <v>0</v>
      </c>
      <c r="I351" s="44">
        <v>1</v>
      </c>
      <c r="J351" s="44" t="s">
        <v>314</v>
      </c>
      <c r="K351" s="44">
        <v>13650523</v>
      </c>
    </row>
    <row r="352" spans="1:11" x14ac:dyDescent="0.35">
      <c r="A352" s="44">
        <v>390359</v>
      </c>
      <c r="B352" s="44" t="s">
        <v>2202</v>
      </c>
      <c r="C352" s="44">
        <v>263</v>
      </c>
      <c r="D352" s="44">
        <v>47</v>
      </c>
      <c r="E352" s="45">
        <v>41930</v>
      </c>
      <c r="F352" s="44">
        <v>14</v>
      </c>
      <c r="G352" s="44">
        <v>45</v>
      </c>
      <c r="H352" s="44">
        <v>0</v>
      </c>
      <c r="I352" s="44">
        <v>1</v>
      </c>
      <c r="J352" s="44" t="s">
        <v>14</v>
      </c>
      <c r="K352" s="44">
        <v>85036</v>
      </c>
    </row>
    <row r="353" spans="1:11" x14ac:dyDescent="0.35">
      <c r="A353" s="44">
        <v>78238</v>
      </c>
      <c r="B353" s="44" t="s">
        <v>624</v>
      </c>
      <c r="C353" s="44">
        <v>257</v>
      </c>
      <c r="D353" s="44">
        <v>43</v>
      </c>
      <c r="E353" s="45">
        <v>40708</v>
      </c>
      <c r="F353" s="44">
        <v>3.1</v>
      </c>
      <c r="G353" s="44">
        <v>3.1</v>
      </c>
      <c r="H353" s="44">
        <v>0</v>
      </c>
      <c r="I353" s="44">
        <v>1</v>
      </c>
      <c r="J353" s="44" t="s">
        <v>445</v>
      </c>
      <c r="K353" s="44">
        <v>5183548</v>
      </c>
    </row>
    <row r="354" spans="1:11" x14ac:dyDescent="0.35">
      <c r="A354" s="44">
        <v>372883</v>
      </c>
      <c r="B354" s="44" t="s">
        <v>614</v>
      </c>
      <c r="C354" s="44">
        <v>257</v>
      </c>
      <c r="D354" s="44">
        <v>127</v>
      </c>
      <c r="E354" s="45">
        <v>41571</v>
      </c>
      <c r="F354" s="44">
        <v>9</v>
      </c>
      <c r="G354" s="44">
        <v>30</v>
      </c>
      <c r="H354" s="44">
        <v>0</v>
      </c>
      <c r="I354" s="44">
        <v>1</v>
      </c>
      <c r="J354" s="44" t="s">
        <v>315</v>
      </c>
      <c r="K354" s="44">
        <v>60697</v>
      </c>
    </row>
    <row r="355" spans="1:11" x14ac:dyDescent="0.35">
      <c r="A355" s="44">
        <v>58034</v>
      </c>
      <c r="B355" s="44" t="s">
        <v>617</v>
      </c>
      <c r="C355" s="44">
        <v>255</v>
      </c>
      <c r="D355" s="44">
        <v>47</v>
      </c>
      <c r="E355" s="45">
        <v>42264</v>
      </c>
      <c r="F355" s="44">
        <v>38</v>
      </c>
      <c r="G355" s="44">
        <v>39</v>
      </c>
      <c r="H355" s="44">
        <v>0</v>
      </c>
      <c r="I355" s="44">
        <v>1</v>
      </c>
      <c r="J355" s="44" t="s">
        <v>443</v>
      </c>
      <c r="K355" s="44">
        <v>5104689</v>
      </c>
    </row>
    <row r="356" spans="1:11" x14ac:dyDescent="0.35">
      <c r="A356" s="44">
        <v>10654</v>
      </c>
      <c r="B356" s="44" t="s">
        <v>621</v>
      </c>
      <c r="C356" s="44">
        <v>254</v>
      </c>
      <c r="D356" s="44">
        <v>488</v>
      </c>
      <c r="E356" s="45">
        <v>42428</v>
      </c>
      <c r="F356" s="44">
        <v>3</v>
      </c>
      <c r="G356" s="44">
        <v>39</v>
      </c>
      <c r="H356" s="44">
        <v>0</v>
      </c>
      <c r="I356" s="44">
        <v>1</v>
      </c>
      <c r="J356" s="44" t="s">
        <v>318</v>
      </c>
      <c r="K356" s="44">
        <v>4096589</v>
      </c>
    </row>
    <row r="357" spans="1:11" x14ac:dyDescent="0.35">
      <c r="A357" s="44">
        <v>472283</v>
      </c>
      <c r="B357" s="44" t="s">
        <v>952</v>
      </c>
      <c r="C357" s="44">
        <v>254</v>
      </c>
      <c r="D357" s="44">
        <v>37</v>
      </c>
      <c r="E357" s="45">
        <v>41659</v>
      </c>
      <c r="F357" s="44">
        <v>17</v>
      </c>
      <c r="G357" s="44">
        <v>30</v>
      </c>
      <c r="H357" s="44">
        <v>0</v>
      </c>
      <c r="I357" s="44">
        <v>1</v>
      </c>
      <c r="J357" s="44" t="s">
        <v>315</v>
      </c>
      <c r="K357" s="44">
        <v>60697</v>
      </c>
    </row>
    <row r="358" spans="1:11" x14ac:dyDescent="0.35">
      <c r="A358" s="44">
        <v>310118</v>
      </c>
      <c r="B358" s="44" t="s">
        <v>618</v>
      </c>
      <c r="C358" s="44">
        <v>253</v>
      </c>
      <c r="D358" s="44">
        <v>42</v>
      </c>
      <c r="E358" s="45">
        <v>42888</v>
      </c>
      <c r="F358" s="44">
        <v>3.1</v>
      </c>
      <c r="G358" s="44">
        <v>52</v>
      </c>
      <c r="H358" s="44">
        <v>0</v>
      </c>
      <c r="I358" s="44">
        <v>1</v>
      </c>
      <c r="J358" s="44" t="s">
        <v>444</v>
      </c>
      <c r="K358" s="44">
        <v>5724367</v>
      </c>
    </row>
    <row r="359" spans="1:11" x14ac:dyDescent="0.35">
      <c r="A359" s="44">
        <v>368166</v>
      </c>
      <c r="B359" s="44" t="s">
        <v>622</v>
      </c>
      <c r="C359" s="44">
        <v>252</v>
      </c>
      <c r="D359" s="44">
        <v>58</v>
      </c>
      <c r="E359" s="45">
        <v>41013</v>
      </c>
      <c r="F359" s="44">
        <v>3</v>
      </c>
      <c r="G359" s="44">
        <v>31</v>
      </c>
      <c r="H359" s="44">
        <v>0</v>
      </c>
      <c r="I359" s="44">
        <v>1</v>
      </c>
      <c r="J359" s="44" t="s">
        <v>319</v>
      </c>
      <c r="K359" s="44">
        <v>1891102</v>
      </c>
    </row>
    <row r="360" spans="1:11" x14ac:dyDescent="0.35">
      <c r="A360" s="44">
        <v>578400</v>
      </c>
      <c r="B360" s="44" t="s">
        <v>953</v>
      </c>
      <c r="C360" s="44">
        <v>252</v>
      </c>
      <c r="D360" s="44">
        <v>36</v>
      </c>
      <c r="E360" s="45">
        <v>43424</v>
      </c>
      <c r="F360" s="44">
        <v>10</v>
      </c>
      <c r="G360" s="44">
        <v>67</v>
      </c>
      <c r="H360" s="44">
        <v>0</v>
      </c>
      <c r="I360" s="44">
        <v>1</v>
      </c>
      <c r="J360" s="44" t="s">
        <v>954</v>
      </c>
      <c r="K360" s="44">
        <v>11425226</v>
      </c>
    </row>
    <row r="361" spans="1:11" x14ac:dyDescent="0.35">
      <c r="A361" s="44">
        <v>352576</v>
      </c>
      <c r="B361" s="44" t="s">
        <v>620</v>
      </c>
      <c r="C361" s="44">
        <v>247</v>
      </c>
      <c r="D361" s="44">
        <v>242</v>
      </c>
      <c r="E361" s="45">
        <v>42991</v>
      </c>
      <c r="F361" s="44">
        <v>45</v>
      </c>
      <c r="G361" s="44">
        <v>58</v>
      </c>
      <c r="H361" s="44">
        <v>0</v>
      </c>
      <c r="I361" s="44">
        <v>1</v>
      </c>
      <c r="J361" s="44" t="s">
        <v>147</v>
      </c>
      <c r="K361" s="44">
        <v>5641642</v>
      </c>
    </row>
    <row r="362" spans="1:11" x14ac:dyDescent="0.35">
      <c r="A362" s="44">
        <v>625198</v>
      </c>
      <c r="B362" s="44" t="s">
        <v>615</v>
      </c>
      <c r="C362" s="44">
        <v>246</v>
      </c>
      <c r="D362" s="44">
        <v>67</v>
      </c>
      <c r="E362" s="45">
        <v>42187</v>
      </c>
      <c r="F362" s="44">
        <v>20</v>
      </c>
      <c r="G362" s="44">
        <v>42</v>
      </c>
      <c r="H362" s="44">
        <v>0</v>
      </c>
      <c r="I362" s="44">
        <v>1</v>
      </c>
      <c r="J362" s="44" t="s">
        <v>118</v>
      </c>
      <c r="K362" s="44">
        <v>11280414</v>
      </c>
    </row>
    <row r="363" spans="1:11" x14ac:dyDescent="0.35">
      <c r="A363" s="44">
        <v>355792</v>
      </c>
      <c r="B363" s="44" t="s">
        <v>619</v>
      </c>
      <c r="C363" s="44">
        <v>244</v>
      </c>
      <c r="D363" s="44">
        <v>83</v>
      </c>
      <c r="E363" s="45">
        <v>42493</v>
      </c>
      <c r="F363" s="44">
        <v>16</v>
      </c>
      <c r="G363" s="44">
        <v>57</v>
      </c>
      <c r="H363" s="44">
        <v>0</v>
      </c>
      <c r="I363" s="44">
        <v>1</v>
      </c>
      <c r="J363" s="44" t="s">
        <v>317</v>
      </c>
      <c r="K363" s="44">
        <v>12996185</v>
      </c>
    </row>
    <row r="364" spans="1:11" x14ac:dyDescent="0.35">
      <c r="A364" s="44">
        <v>415184</v>
      </c>
      <c r="B364" s="44" t="s">
        <v>957</v>
      </c>
      <c r="C364" s="44">
        <v>243</v>
      </c>
      <c r="D364" s="44">
        <v>25</v>
      </c>
      <c r="E364" s="45">
        <v>43430</v>
      </c>
      <c r="F364" s="44">
        <v>3</v>
      </c>
      <c r="G364" s="44">
        <v>60</v>
      </c>
      <c r="H364" s="44">
        <v>0</v>
      </c>
      <c r="I364" s="44">
        <v>1</v>
      </c>
      <c r="J364" s="44" t="s">
        <v>958</v>
      </c>
      <c r="K364" s="44">
        <v>5944857</v>
      </c>
    </row>
    <row r="365" spans="1:11" x14ac:dyDescent="0.35">
      <c r="A365" s="44">
        <v>545818</v>
      </c>
      <c r="B365" s="44" t="s">
        <v>955</v>
      </c>
      <c r="C365" s="44">
        <v>243</v>
      </c>
      <c r="D365" s="44">
        <v>31</v>
      </c>
      <c r="E365" s="45">
        <v>42647</v>
      </c>
      <c r="F365" s="44">
        <v>38</v>
      </c>
      <c r="G365" s="44">
        <v>45</v>
      </c>
      <c r="H365" s="44">
        <v>0</v>
      </c>
      <c r="I365" s="44">
        <v>1</v>
      </c>
      <c r="J365" s="44" t="s">
        <v>956</v>
      </c>
      <c r="K365" s="44">
        <v>10714862</v>
      </c>
    </row>
    <row r="366" spans="1:11" x14ac:dyDescent="0.35">
      <c r="A366" s="44">
        <v>55669</v>
      </c>
      <c r="B366" s="44" t="s">
        <v>2203</v>
      </c>
      <c r="C366" s="44">
        <v>238</v>
      </c>
      <c r="D366" s="44">
        <v>79</v>
      </c>
      <c r="E366" s="45">
        <v>40219</v>
      </c>
      <c r="F366" s="44">
        <v>1</v>
      </c>
      <c r="G366" s="44">
        <v>60</v>
      </c>
      <c r="H366" s="44">
        <v>0</v>
      </c>
      <c r="I366" s="44">
        <v>1</v>
      </c>
      <c r="J366" s="44" t="s">
        <v>208</v>
      </c>
      <c r="K366" s="44">
        <v>9572</v>
      </c>
    </row>
    <row r="367" spans="1:11" x14ac:dyDescent="0.35">
      <c r="A367" s="44">
        <v>714655</v>
      </c>
      <c r="B367" s="44" t="s">
        <v>959</v>
      </c>
      <c r="C367" s="44">
        <v>236</v>
      </c>
      <c r="D367" s="44">
        <v>39</v>
      </c>
      <c r="E367" s="45">
        <v>43246</v>
      </c>
      <c r="F367" s="44">
        <v>1.5</v>
      </c>
      <c r="G367" s="44">
        <v>60</v>
      </c>
      <c r="H367" s="44">
        <v>0</v>
      </c>
      <c r="I367" s="44">
        <v>1</v>
      </c>
      <c r="J367" s="44" t="s">
        <v>960</v>
      </c>
      <c r="K367" s="44">
        <v>12406433</v>
      </c>
    </row>
    <row r="368" spans="1:11" x14ac:dyDescent="0.35">
      <c r="A368" s="44">
        <v>337045</v>
      </c>
      <c r="B368" s="44" t="s">
        <v>961</v>
      </c>
      <c r="C368" s="44">
        <v>234</v>
      </c>
      <c r="D368" s="44">
        <v>30</v>
      </c>
      <c r="E368" s="45">
        <v>40971</v>
      </c>
      <c r="F368" s="44">
        <v>0.7</v>
      </c>
      <c r="G368" s="44">
        <v>31</v>
      </c>
      <c r="H368" s="44">
        <v>0</v>
      </c>
      <c r="I368" s="44">
        <v>1</v>
      </c>
      <c r="J368" s="44" t="s">
        <v>962</v>
      </c>
      <c r="K368" s="44">
        <v>1044922</v>
      </c>
    </row>
    <row r="369" spans="1:11" x14ac:dyDescent="0.35">
      <c r="A369" s="44">
        <v>548598</v>
      </c>
      <c r="B369" s="44" t="s">
        <v>627</v>
      </c>
      <c r="C369" s="44">
        <v>234</v>
      </c>
      <c r="D369" s="44">
        <v>71</v>
      </c>
      <c r="E369" s="45">
        <v>41947</v>
      </c>
      <c r="F369" s="44">
        <v>5</v>
      </c>
      <c r="G369" s="44">
        <v>45</v>
      </c>
      <c r="H369" s="44">
        <v>0</v>
      </c>
      <c r="I369" s="44">
        <v>1</v>
      </c>
      <c r="J369" s="44" t="s">
        <v>321</v>
      </c>
      <c r="K369" s="44">
        <v>2105464</v>
      </c>
    </row>
    <row r="370" spans="1:11" x14ac:dyDescent="0.35">
      <c r="A370" s="44">
        <v>397180</v>
      </c>
      <c r="B370" s="44" t="s">
        <v>963</v>
      </c>
      <c r="C370" s="44">
        <v>233</v>
      </c>
      <c r="D370" s="44">
        <v>23</v>
      </c>
      <c r="E370" s="45">
        <v>41314</v>
      </c>
      <c r="F370" s="44">
        <v>2</v>
      </c>
      <c r="G370" s="44">
        <v>31</v>
      </c>
      <c r="H370" s="44">
        <v>0</v>
      </c>
      <c r="I370" s="44">
        <v>1</v>
      </c>
      <c r="J370" s="44" t="s">
        <v>964</v>
      </c>
      <c r="K370" s="44">
        <v>6504692</v>
      </c>
    </row>
    <row r="371" spans="1:11" x14ac:dyDescent="0.35">
      <c r="A371" s="44">
        <v>559954</v>
      </c>
      <c r="B371" s="44" t="s">
        <v>965</v>
      </c>
      <c r="C371" s="44">
        <v>232</v>
      </c>
      <c r="D371" s="44">
        <v>27</v>
      </c>
      <c r="E371" s="45">
        <v>43441</v>
      </c>
      <c r="F371" s="44">
        <v>31</v>
      </c>
      <c r="G371" s="44">
        <v>60</v>
      </c>
      <c r="H371" s="44">
        <v>0</v>
      </c>
      <c r="I371" s="44">
        <v>1</v>
      </c>
      <c r="J371" s="44" t="s">
        <v>966</v>
      </c>
      <c r="K371" s="44">
        <v>11180678</v>
      </c>
    </row>
    <row r="372" spans="1:11" x14ac:dyDescent="0.35">
      <c r="A372" s="44">
        <v>626834</v>
      </c>
      <c r="B372" s="44" t="s">
        <v>623</v>
      </c>
      <c r="C372" s="44">
        <v>231</v>
      </c>
      <c r="D372" s="44">
        <v>120</v>
      </c>
      <c r="E372" s="45">
        <v>42953</v>
      </c>
      <c r="F372" s="44">
        <v>45</v>
      </c>
      <c r="G372" s="44">
        <v>56</v>
      </c>
      <c r="H372" s="44">
        <v>0</v>
      </c>
      <c r="I372" s="44">
        <v>1</v>
      </c>
      <c r="J372" s="44" t="s">
        <v>147</v>
      </c>
      <c r="K372" s="44">
        <v>5641642</v>
      </c>
    </row>
    <row r="373" spans="1:11" x14ac:dyDescent="0.35">
      <c r="A373" s="44">
        <v>54317</v>
      </c>
      <c r="B373" s="44" t="s">
        <v>967</v>
      </c>
      <c r="C373" s="44">
        <v>229</v>
      </c>
      <c r="D373" s="44">
        <v>30</v>
      </c>
      <c r="E373" s="45">
        <v>40176</v>
      </c>
      <c r="F373" s="44">
        <v>3</v>
      </c>
      <c r="G373" s="44">
        <v>49</v>
      </c>
      <c r="H373" s="44">
        <v>0</v>
      </c>
      <c r="I373" s="44">
        <v>1</v>
      </c>
      <c r="J373" s="44" t="s">
        <v>968</v>
      </c>
      <c r="K373" s="44">
        <v>2792</v>
      </c>
    </row>
    <row r="374" spans="1:11" x14ac:dyDescent="0.35">
      <c r="A374" s="44">
        <v>690062</v>
      </c>
      <c r="B374" s="44" t="s">
        <v>625</v>
      </c>
      <c r="C374" s="44">
        <v>225</v>
      </c>
      <c r="D374" s="44">
        <v>49</v>
      </c>
      <c r="E374" s="45">
        <v>43652</v>
      </c>
      <c r="F374" s="44">
        <v>68</v>
      </c>
      <c r="G374" s="44">
        <v>100</v>
      </c>
      <c r="H374" s="44">
        <v>1</v>
      </c>
      <c r="I374" s="44">
        <v>1</v>
      </c>
      <c r="J374" s="44" t="s">
        <v>158</v>
      </c>
      <c r="K374" s="44">
        <v>6190978</v>
      </c>
    </row>
    <row r="375" spans="1:11" x14ac:dyDescent="0.35">
      <c r="A375" s="44">
        <v>642320</v>
      </c>
      <c r="B375" s="44" t="s">
        <v>969</v>
      </c>
      <c r="C375" s="44">
        <v>223</v>
      </c>
      <c r="D375" s="44">
        <v>38</v>
      </c>
      <c r="E375" s="45">
        <v>42258</v>
      </c>
      <c r="F375" s="44">
        <v>37</v>
      </c>
      <c r="G375" s="44">
        <v>60</v>
      </c>
      <c r="H375" s="44">
        <v>0</v>
      </c>
      <c r="I375" s="44">
        <v>1</v>
      </c>
      <c r="J375" s="44" t="s">
        <v>970</v>
      </c>
      <c r="K375" s="44">
        <v>11467804</v>
      </c>
    </row>
    <row r="376" spans="1:11" x14ac:dyDescent="0.35">
      <c r="A376" s="44">
        <v>374834</v>
      </c>
      <c r="B376" s="44" t="s">
        <v>971</v>
      </c>
      <c r="C376" s="44">
        <v>222</v>
      </c>
      <c r="D376" s="44">
        <v>25</v>
      </c>
      <c r="E376" s="45">
        <v>41059</v>
      </c>
      <c r="F376" s="44">
        <v>1.5</v>
      </c>
      <c r="G376" s="44">
        <v>31</v>
      </c>
      <c r="H376" s="44">
        <v>0</v>
      </c>
      <c r="I376" s="44">
        <v>1</v>
      </c>
      <c r="J376" s="44" t="s">
        <v>972</v>
      </c>
      <c r="K376" s="44">
        <v>6219947</v>
      </c>
    </row>
    <row r="377" spans="1:11" x14ac:dyDescent="0.35">
      <c r="A377" s="44">
        <v>8051</v>
      </c>
      <c r="B377" s="44" t="s">
        <v>626</v>
      </c>
      <c r="C377" s="44">
        <v>221</v>
      </c>
      <c r="D377" s="44">
        <v>930</v>
      </c>
      <c r="E377" s="45">
        <v>42896</v>
      </c>
      <c r="F377" s="44">
        <v>38</v>
      </c>
      <c r="G377" s="44">
        <v>55</v>
      </c>
      <c r="H377" s="44">
        <v>0</v>
      </c>
      <c r="I377" s="44">
        <v>1</v>
      </c>
      <c r="J377" s="44" t="s">
        <v>320</v>
      </c>
      <c r="K377" s="44">
        <v>866509</v>
      </c>
    </row>
    <row r="378" spans="1:11" x14ac:dyDescent="0.35">
      <c r="A378" s="44">
        <v>355827</v>
      </c>
      <c r="B378" s="44" t="s">
        <v>973</v>
      </c>
      <c r="C378" s="44">
        <v>219</v>
      </c>
      <c r="D378" s="44">
        <v>26</v>
      </c>
      <c r="E378" s="45">
        <v>41566</v>
      </c>
      <c r="F378" s="44">
        <v>3</v>
      </c>
      <c r="G378" s="44">
        <v>31</v>
      </c>
      <c r="H378" s="44">
        <v>0</v>
      </c>
      <c r="I378" s="44">
        <v>1</v>
      </c>
      <c r="J378" s="44" t="s">
        <v>974</v>
      </c>
      <c r="K378" s="44">
        <v>5777409</v>
      </c>
    </row>
    <row r="379" spans="1:11" x14ac:dyDescent="0.35">
      <c r="A379" s="44">
        <v>673591</v>
      </c>
      <c r="B379" s="44" t="s">
        <v>628</v>
      </c>
      <c r="C379" s="44">
        <v>216</v>
      </c>
      <c r="D379" s="44">
        <v>118</v>
      </c>
      <c r="E379" s="45">
        <v>42493</v>
      </c>
      <c r="F379" s="44">
        <v>38</v>
      </c>
      <c r="G379" s="44">
        <v>57</v>
      </c>
      <c r="H379" s="44">
        <v>0</v>
      </c>
      <c r="I379" s="44">
        <v>1</v>
      </c>
      <c r="J379" s="44" t="s">
        <v>317</v>
      </c>
      <c r="K379" s="44">
        <v>12996185</v>
      </c>
    </row>
    <row r="380" spans="1:11" x14ac:dyDescent="0.35">
      <c r="A380" s="44">
        <v>344925</v>
      </c>
      <c r="B380" s="44" t="s">
        <v>631</v>
      </c>
      <c r="C380" s="44">
        <v>215</v>
      </c>
      <c r="D380" s="44">
        <v>63</v>
      </c>
      <c r="E380" s="45">
        <v>41502</v>
      </c>
      <c r="F380" s="44">
        <v>2</v>
      </c>
      <c r="G380" s="44">
        <v>41</v>
      </c>
      <c r="H380" s="44">
        <v>0</v>
      </c>
      <c r="I380" s="44">
        <v>1</v>
      </c>
      <c r="J380" s="44" t="s">
        <v>322</v>
      </c>
      <c r="K380" s="44">
        <v>102741</v>
      </c>
    </row>
    <row r="381" spans="1:11" x14ac:dyDescent="0.35">
      <c r="A381" s="44">
        <v>592642</v>
      </c>
      <c r="B381" s="44" t="s">
        <v>975</v>
      </c>
      <c r="C381" s="44">
        <v>215</v>
      </c>
      <c r="D381" s="44">
        <v>26</v>
      </c>
      <c r="E381" s="45">
        <v>42238</v>
      </c>
      <c r="F381" s="45">
        <v>31</v>
      </c>
      <c r="G381" s="44">
        <v>38</v>
      </c>
      <c r="H381" s="44">
        <v>0</v>
      </c>
      <c r="I381" s="44">
        <v>1</v>
      </c>
      <c r="J381" s="44" t="s">
        <v>76</v>
      </c>
      <c r="K381" s="44">
        <v>182999</v>
      </c>
    </row>
    <row r="382" spans="1:11" x14ac:dyDescent="0.35">
      <c r="A382" s="44">
        <v>688542</v>
      </c>
      <c r="B382" s="44" t="s">
        <v>976</v>
      </c>
      <c r="C382" s="44">
        <v>212</v>
      </c>
      <c r="D382" s="44">
        <v>40</v>
      </c>
      <c r="E382" s="45">
        <v>42636</v>
      </c>
      <c r="F382" s="44">
        <v>24</v>
      </c>
      <c r="G382" s="44">
        <v>38</v>
      </c>
      <c r="H382" s="44">
        <v>0</v>
      </c>
      <c r="I382" s="44">
        <v>1</v>
      </c>
      <c r="J382" s="44" t="s">
        <v>287</v>
      </c>
      <c r="K382" s="44">
        <v>10601292</v>
      </c>
    </row>
    <row r="383" spans="1:11" x14ac:dyDescent="0.35">
      <c r="A383" s="44">
        <v>13131</v>
      </c>
      <c r="B383" s="44" t="s">
        <v>977</v>
      </c>
      <c r="C383" s="44">
        <v>211</v>
      </c>
      <c r="D383" s="44">
        <v>22</v>
      </c>
      <c r="E383" s="45">
        <v>42018</v>
      </c>
      <c r="F383" s="44">
        <v>2</v>
      </c>
      <c r="G383" s="44">
        <v>60</v>
      </c>
      <c r="H383" s="44">
        <v>0</v>
      </c>
      <c r="I383" s="44">
        <v>1</v>
      </c>
      <c r="J383" s="44" t="s">
        <v>26</v>
      </c>
      <c r="K383" s="44">
        <v>25957</v>
      </c>
    </row>
    <row r="384" spans="1:11" x14ac:dyDescent="0.35">
      <c r="A384" s="44">
        <v>349258</v>
      </c>
      <c r="B384" s="44" t="s">
        <v>632</v>
      </c>
      <c r="C384" s="44">
        <v>210</v>
      </c>
      <c r="D384" s="44">
        <v>185</v>
      </c>
      <c r="E384" s="45">
        <v>41203</v>
      </c>
      <c r="F384" s="44">
        <v>5</v>
      </c>
      <c r="G384" s="44">
        <v>17</v>
      </c>
      <c r="H384" s="44">
        <v>0</v>
      </c>
      <c r="I384" s="44">
        <v>1</v>
      </c>
      <c r="J384" s="44" t="s">
        <v>323</v>
      </c>
      <c r="K384" s="44">
        <v>5898239</v>
      </c>
    </row>
    <row r="385" spans="1:11" x14ac:dyDescent="0.35">
      <c r="A385" s="44">
        <v>187593</v>
      </c>
      <c r="B385" s="44" t="s">
        <v>634</v>
      </c>
      <c r="C385" s="44">
        <v>204</v>
      </c>
      <c r="D385" s="44">
        <v>73</v>
      </c>
      <c r="E385" s="45">
        <v>43028</v>
      </c>
      <c r="F385" s="44">
        <v>31</v>
      </c>
      <c r="G385" s="44">
        <v>57</v>
      </c>
      <c r="H385" s="44">
        <v>0</v>
      </c>
      <c r="I385" s="44">
        <v>1</v>
      </c>
      <c r="J385" s="44" t="s">
        <v>325</v>
      </c>
      <c r="K385" s="44">
        <v>3290806</v>
      </c>
    </row>
    <row r="386" spans="1:11" x14ac:dyDescent="0.35">
      <c r="A386" s="44">
        <v>337159</v>
      </c>
      <c r="B386" s="44" t="s">
        <v>630</v>
      </c>
      <c r="C386" s="44">
        <v>204</v>
      </c>
      <c r="D386" s="44">
        <v>217</v>
      </c>
      <c r="E386" s="45">
        <v>42488</v>
      </c>
      <c r="F386" s="44">
        <v>13</v>
      </c>
      <c r="G386" s="44">
        <v>49</v>
      </c>
      <c r="H386" s="44">
        <v>0</v>
      </c>
      <c r="I386" s="44">
        <v>1</v>
      </c>
      <c r="J386" s="44" t="s">
        <v>2246</v>
      </c>
      <c r="K386" s="44">
        <v>54957</v>
      </c>
    </row>
    <row r="387" spans="1:11" x14ac:dyDescent="0.35">
      <c r="A387" s="44">
        <v>249342</v>
      </c>
      <c r="B387" s="44" t="s">
        <v>978</v>
      </c>
      <c r="C387" s="44">
        <v>203</v>
      </c>
      <c r="D387" s="44">
        <v>39</v>
      </c>
      <c r="E387" s="45">
        <v>41302</v>
      </c>
      <c r="F387" s="44">
        <v>3.3</v>
      </c>
      <c r="G387" s="44">
        <v>43</v>
      </c>
      <c r="H387" s="44">
        <v>0</v>
      </c>
      <c r="I387" s="44">
        <v>1</v>
      </c>
      <c r="J387" s="44" t="s">
        <v>979</v>
      </c>
      <c r="K387" s="44">
        <v>1010542</v>
      </c>
    </row>
    <row r="388" spans="1:11" x14ac:dyDescent="0.35">
      <c r="A388" s="44">
        <v>465311</v>
      </c>
      <c r="B388" s="44" t="s">
        <v>980</v>
      </c>
      <c r="C388" s="44">
        <v>203</v>
      </c>
      <c r="D388" s="44">
        <v>26</v>
      </c>
      <c r="E388" s="45">
        <v>41957</v>
      </c>
      <c r="F388" s="44">
        <v>24</v>
      </c>
      <c r="G388" s="44">
        <v>31</v>
      </c>
      <c r="H388" s="44">
        <v>0</v>
      </c>
      <c r="I388" s="44">
        <v>1</v>
      </c>
      <c r="J388" s="44" t="s">
        <v>981</v>
      </c>
      <c r="K388" s="44">
        <v>5195426</v>
      </c>
    </row>
    <row r="389" spans="1:11" x14ac:dyDescent="0.35">
      <c r="A389" s="44">
        <v>2162</v>
      </c>
      <c r="B389" s="44" t="s">
        <v>982</v>
      </c>
      <c r="C389" s="44">
        <v>200</v>
      </c>
      <c r="D389" s="44">
        <v>32</v>
      </c>
      <c r="E389" s="45">
        <v>43632</v>
      </c>
      <c r="F389" s="44">
        <v>1</v>
      </c>
      <c r="G389" s="44">
        <v>60</v>
      </c>
      <c r="H389" s="44">
        <v>0</v>
      </c>
      <c r="I389" s="44">
        <v>1</v>
      </c>
      <c r="J389" s="44" t="s">
        <v>208</v>
      </c>
      <c r="K389" s="44">
        <v>9572</v>
      </c>
    </row>
    <row r="390" spans="1:11" x14ac:dyDescent="0.35">
      <c r="A390" s="44">
        <v>3680</v>
      </c>
      <c r="B390" s="44" t="s">
        <v>983</v>
      </c>
      <c r="C390" s="44">
        <v>199</v>
      </c>
      <c r="D390" s="44">
        <v>32</v>
      </c>
      <c r="E390" s="45">
        <v>40780</v>
      </c>
      <c r="F390" s="44">
        <v>5</v>
      </c>
      <c r="G390" s="44">
        <v>13</v>
      </c>
      <c r="H390" s="44">
        <v>0</v>
      </c>
      <c r="I390" s="44">
        <v>1</v>
      </c>
      <c r="J390" s="44" t="s">
        <v>984</v>
      </c>
      <c r="K390" s="44">
        <v>60998</v>
      </c>
    </row>
    <row r="391" spans="1:11" x14ac:dyDescent="0.35">
      <c r="A391" s="44">
        <v>325597</v>
      </c>
      <c r="B391" s="44" t="s">
        <v>635</v>
      </c>
      <c r="C391" s="44">
        <v>198</v>
      </c>
      <c r="D391" s="44">
        <v>86</v>
      </c>
      <c r="E391" s="45">
        <v>42954</v>
      </c>
      <c r="F391" s="44">
        <v>5</v>
      </c>
      <c r="G391" s="44">
        <v>57</v>
      </c>
      <c r="H391" s="44">
        <v>0</v>
      </c>
      <c r="I391" s="44">
        <v>1</v>
      </c>
      <c r="J391" s="44" t="s">
        <v>303</v>
      </c>
      <c r="K391" s="44">
        <v>1390606</v>
      </c>
    </row>
    <row r="392" spans="1:11" x14ac:dyDescent="0.35">
      <c r="A392" s="44">
        <v>677455</v>
      </c>
      <c r="B392" s="44" t="s">
        <v>633</v>
      </c>
      <c r="C392" s="44">
        <v>198</v>
      </c>
      <c r="D392" s="44">
        <v>73</v>
      </c>
      <c r="E392" s="45">
        <v>42470</v>
      </c>
      <c r="F392" s="44">
        <v>8</v>
      </c>
      <c r="G392" s="44">
        <v>58</v>
      </c>
      <c r="H392" s="44">
        <v>0</v>
      </c>
      <c r="I392" s="44">
        <v>1</v>
      </c>
      <c r="J392" s="44" t="s">
        <v>324</v>
      </c>
      <c r="K392" s="44">
        <v>5379973</v>
      </c>
    </row>
    <row r="393" spans="1:11" x14ac:dyDescent="0.35">
      <c r="A393" s="44">
        <v>11287</v>
      </c>
      <c r="B393" s="44" t="s">
        <v>629</v>
      </c>
      <c r="C393" s="44">
        <v>191</v>
      </c>
      <c r="D393" s="44">
        <v>52</v>
      </c>
      <c r="E393" s="45">
        <v>40205</v>
      </c>
      <c r="F393" s="44">
        <v>1.5</v>
      </c>
      <c r="G393" s="44">
        <v>52</v>
      </c>
      <c r="H393" s="44">
        <v>0</v>
      </c>
      <c r="I393" s="44">
        <v>1</v>
      </c>
      <c r="J393" s="44" t="s">
        <v>446</v>
      </c>
      <c r="K393" s="44">
        <v>767791</v>
      </c>
    </row>
    <row r="394" spans="1:11" x14ac:dyDescent="0.35">
      <c r="A394" s="44">
        <v>8774</v>
      </c>
      <c r="B394" s="44" t="s">
        <v>2136</v>
      </c>
      <c r="C394" s="44">
        <v>190</v>
      </c>
      <c r="D394" s="44">
        <v>25</v>
      </c>
      <c r="E394" s="45">
        <v>41888</v>
      </c>
      <c r="F394" s="44">
        <v>10</v>
      </c>
      <c r="G394" s="44">
        <v>31</v>
      </c>
      <c r="H394" s="44">
        <v>0</v>
      </c>
      <c r="I394" s="44">
        <v>1</v>
      </c>
      <c r="J394" s="44" t="s">
        <v>14</v>
      </c>
      <c r="K394" s="44">
        <v>85036</v>
      </c>
    </row>
    <row r="395" spans="1:11" x14ac:dyDescent="0.35">
      <c r="A395" s="44">
        <v>427197</v>
      </c>
      <c r="B395" s="44" t="s">
        <v>636</v>
      </c>
      <c r="C395" s="44">
        <v>189</v>
      </c>
      <c r="D395" s="44">
        <v>89</v>
      </c>
      <c r="E395" s="45">
        <v>42841</v>
      </c>
      <c r="F395" s="44">
        <v>10</v>
      </c>
      <c r="G395" s="44">
        <v>52</v>
      </c>
      <c r="H395" s="44">
        <v>0</v>
      </c>
      <c r="I395" s="44">
        <v>1</v>
      </c>
      <c r="J395" s="44" t="s">
        <v>326</v>
      </c>
      <c r="K395" s="44">
        <v>6591808</v>
      </c>
    </row>
    <row r="396" spans="1:11" x14ac:dyDescent="0.35">
      <c r="A396" s="44">
        <v>4550</v>
      </c>
      <c r="B396" s="44" t="s">
        <v>639</v>
      </c>
      <c r="C396" s="44">
        <v>186</v>
      </c>
      <c r="D396" s="44">
        <v>75</v>
      </c>
      <c r="E396" s="45">
        <v>40830</v>
      </c>
      <c r="F396" s="44">
        <v>3</v>
      </c>
      <c r="G396" s="44">
        <v>10</v>
      </c>
      <c r="H396" s="44">
        <v>0</v>
      </c>
      <c r="I396" s="44">
        <v>1</v>
      </c>
      <c r="J396" s="44" t="s">
        <v>329</v>
      </c>
      <c r="K396" s="44">
        <v>108029</v>
      </c>
    </row>
    <row r="397" spans="1:11" x14ac:dyDescent="0.35">
      <c r="A397" s="44">
        <v>306390</v>
      </c>
      <c r="B397" s="44" t="s">
        <v>641</v>
      </c>
      <c r="C397" s="44">
        <v>186</v>
      </c>
      <c r="D397" s="44">
        <v>49</v>
      </c>
      <c r="E397" s="45">
        <v>41670</v>
      </c>
      <c r="F397" s="44">
        <v>3.1</v>
      </c>
      <c r="G397" s="44">
        <v>31</v>
      </c>
      <c r="H397" s="44">
        <v>0</v>
      </c>
      <c r="I397" s="44">
        <v>1</v>
      </c>
      <c r="J397" s="44" t="s">
        <v>447</v>
      </c>
      <c r="K397" s="44">
        <v>5645847</v>
      </c>
    </row>
    <row r="398" spans="1:11" x14ac:dyDescent="0.35">
      <c r="A398" s="44">
        <v>49667</v>
      </c>
      <c r="B398" s="44" t="s">
        <v>637</v>
      </c>
      <c r="C398" s="44">
        <v>180</v>
      </c>
      <c r="D398" s="44">
        <v>75</v>
      </c>
      <c r="E398" s="45">
        <v>40728</v>
      </c>
      <c r="F398" s="44">
        <v>2</v>
      </c>
      <c r="G398" s="44">
        <v>24</v>
      </c>
      <c r="H398" s="44">
        <v>0</v>
      </c>
      <c r="I398" s="44">
        <v>1</v>
      </c>
      <c r="J398" s="44" t="s">
        <v>327</v>
      </c>
      <c r="K398" s="44">
        <v>4874273</v>
      </c>
    </row>
    <row r="399" spans="1:11" x14ac:dyDescent="0.35">
      <c r="A399" s="44">
        <v>11771</v>
      </c>
      <c r="B399" s="44" t="s">
        <v>2263</v>
      </c>
      <c r="C399" s="44">
        <v>178</v>
      </c>
      <c r="D399" s="44">
        <v>24</v>
      </c>
      <c r="E399" s="45">
        <v>40550</v>
      </c>
      <c r="F399" s="44">
        <v>3</v>
      </c>
      <c r="G399" s="44">
        <v>12</v>
      </c>
      <c r="H399" s="44">
        <v>0</v>
      </c>
      <c r="I399" s="44">
        <v>1</v>
      </c>
      <c r="J399" s="44" t="s">
        <v>948</v>
      </c>
      <c r="K399" s="44">
        <v>4723245</v>
      </c>
    </row>
    <row r="400" spans="1:11" x14ac:dyDescent="0.35">
      <c r="A400" s="44">
        <v>129690</v>
      </c>
      <c r="B400" s="44" t="s">
        <v>985</v>
      </c>
      <c r="C400" s="44">
        <v>178</v>
      </c>
      <c r="D400" s="44">
        <v>31</v>
      </c>
      <c r="E400" s="45">
        <v>42550</v>
      </c>
      <c r="F400" s="44">
        <v>33</v>
      </c>
      <c r="G400" s="44">
        <v>49</v>
      </c>
      <c r="H400" s="44">
        <v>0</v>
      </c>
      <c r="I400" s="44">
        <v>2</v>
      </c>
      <c r="J400" s="44" t="s">
        <v>2246</v>
      </c>
      <c r="K400" s="44">
        <v>494546</v>
      </c>
    </row>
    <row r="401" spans="1:11" x14ac:dyDescent="0.35">
      <c r="A401" s="44">
        <v>487684</v>
      </c>
      <c r="B401" s="44" t="s">
        <v>986</v>
      </c>
      <c r="C401" s="44">
        <v>176</v>
      </c>
      <c r="D401" s="44">
        <v>23</v>
      </c>
      <c r="E401" s="45">
        <v>43343</v>
      </c>
      <c r="F401" s="45">
        <v>5</v>
      </c>
      <c r="G401" s="44">
        <v>60</v>
      </c>
      <c r="H401" s="44">
        <v>0</v>
      </c>
      <c r="I401" s="44">
        <v>1</v>
      </c>
      <c r="J401" s="44" t="s">
        <v>987</v>
      </c>
      <c r="K401" s="44">
        <v>9927082</v>
      </c>
    </row>
    <row r="402" spans="1:11" x14ac:dyDescent="0.35">
      <c r="A402" s="44">
        <v>372739</v>
      </c>
      <c r="B402" s="44" t="s">
        <v>988</v>
      </c>
      <c r="C402" s="44">
        <v>171</v>
      </c>
      <c r="D402" s="44">
        <v>23</v>
      </c>
      <c r="E402" s="45">
        <v>43662</v>
      </c>
      <c r="F402" s="44">
        <v>60</v>
      </c>
      <c r="G402" s="44">
        <v>100</v>
      </c>
      <c r="H402" s="44">
        <v>1</v>
      </c>
      <c r="I402" s="44">
        <v>1</v>
      </c>
      <c r="J402" s="44" t="s">
        <v>133</v>
      </c>
      <c r="K402" s="44">
        <v>4285224</v>
      </c>
    </row>
    <row r="403" spans="1:11" x14ac:dyDescent="0.35">
      <c r="A403" s="44">
        <v>59455</v>
      </c>
      <c r="B403" s="44" t="s">
        <v>989</v>
      </c>
      <c r="C403" s="44">
        <v>170</v>
      </c>
      <c r="D403" s="44">
        <v>33</v>
      </c>
      <c r="E403" s="45">
        <v>41860</v>
      </c>
      <c r="F403" s="44">
        <v>3.1</v>
      </c>
      <c r="G403" s="44">
        <v>31</v>
      </c>
      <c r="H403" s="44">
        <v>0</v>
      </c>
      <c r="I403" s="44">
        <v>1</v>
      </c>
      <c r="J403" s="44" t="s">
        <v>990</v>
      </c>
      <c r="K403" s="44">
        <v>5121701</v>
      </c>
    </row>
    <row r="404" spans="1:11" x14ac:dyDescent="0.35">
      <c r="A404" s="44">
        <v>725705</v>
      </c>
      <c r="B404" s="44" t="s">
        <v>640</v>
      </c>
      <c r="C404" s="44">
        <v>170</v>
      </c>
      <c r="D404" s="44">
        <v>122</v>
      </c>
      <c r="E404" s="45">
        <v>42600</v>
      </c>
      <c r="F404" s="44">
        <v>3.3</v>
      </c>
      <c r="G404" s="44">
        <v>51</v>
      </c>
      <c r="H404" s="44">
        <v>0</v>
      </c>
      <c r="I404" s="44">
        <v>1</v>
      </c>
      <c r="J404" s="44" t="s">
        <v>330</v>
      </c>
      <c r="K404" s="44">
        <v>12353917</v>
      </c>
    </row>
    <row r="405" spans="1:11" x14ac:dyDescent="0.35">
      <c r="A405" s="44">
        <v>984085</v>
      </c>
      <c r="B405" s="44" t="s">
        <v>642</v>
      </c>
      <c r="C405" s="44">
        <v>170</v>
      </c>
      <c r="D405" s="44">
        <v>63</v>
      </c>
      <c r="E405" s="45">
        <v>43279</v>
      </c>
      <c r="F405" s="44">
        <v>44</v>
      </c>
      <c r="G405" s="44">
        <v>65</v>
      </c>
      <c r="H405" s="44">
        <v>0</v>
      </c>
      <c r="I405" s="44">
        <v>1</v>
      </c>
      <c r="J405" s="44" t="s">
        <v>331</v>
      </c>
      <c r="K405" s="44">
        <v>14124880</v>
      </c>
    </row>
    <row r="406" spans="1:11" x14ac:dyDescent="0.35">
      <c r="A406" s="44">
        <v>481410</v>
      </c>
      <c r="B406" s="44" t="s">
        <v>638</v>
      </c>
      <c r="C406" s="44">
        <v>169</v>
      </c>
      <c r="D406" s="44">
        <v>122</v>
      </c>
      <c r="E406" s="45">
        <v>42491</v>
      </c>
      <c r="F406" s="44">
        <v>38</v>
      </c>
      <c r="G406" s="44">
        <v>49</v>
      </c>
      <c r="H406" s="44">
        <v>0</v>
      </c>
      <c r="I406" s="44">
        <v>1</v>
      </c>
      <c r="J406" s="44" t="s">
        <v>328</v>
      </c>
      <c r="K406" s="44">
        <v>10359704</v>
      </c>
    </row>
    <row r="407" spans="1:11" x14ac:dyDescent="0.35">
      <c r="A407" s="44">
        <v>255237</v>
      </c>
      <c r="B407" s="44" t="s">
        <v>991</v>
      </c>
      <c r="C407" s="44">
        <v>167</v>
      </c>
      <c r="D407" s="44">
        <v>5</v>
      </c>
      <c r="E407" s="45">
        <v>40721</v>
      </c>
      <c r="F407" s="44">
        <v>3</v>
      </c>
      <c r="G407" s="44">
        <v>31</v>
      </c>
      <c r="H407" s="44">
        <v>0</v>
      </c>
      <c r="I407" s="44">
        <v>1</v>
      </c>
      <c r="J407" s="44" t="s">
        <v>319</v>
      </c>
      <c r="K407" s="44">
        <v>1891102</v>
      </c>
    </row>
    <row r="408" spans="1:11" x14ac:dyDescent="0.35">
      <c r="A408" s="44">
        <v>348798</v>
      </c>
      <c r="B408" s="44" t="s">
        <v>992</v>
      </c>
      <c r="C408" s="44">
        <v>166</v>
      </c>
      <c r="D408" s="44">
        <v>31</v>
      </c>
      <c r="E408" s="45">
        <v>40885</v>
      </c>
      <c r="F408" s="44">
        <v>3.1</v>
      </c>
      <c r="G408" s="44">
        <v>31</v>
      </c>
      <c r="H408" s="44">
        <v>0</v>
      </c>
      <c r="I408" s="44">
        <v>1</v>
      </c>
      <c r="J408" s="44" t="s">
        <v>71</v>
      </c>
      <c r="K408" s="44">
        <v>7226</v>
      </c>
    </row>
    <row r="409" spans="1:11" x14ac:dyDescent="0.35">
      <c r="A409" s="44">
        <v>123887</v>
      </c>
      <c r="B409" s="44" t="s">
        <v>993</v>
      </c>
      <c r="C409" s="44">
        <v>165</v>
      </c>
      <c r="D409" s="44">
        <v>32</v>
      </c>
      <c r="E409" s="45">
        <v>42098</v>
      </c>
      <c r="F409" s="44">
        <v>2</v>
      </c>
      <c r="G409" s="44">
        <v>31</v>
      </c>
      <c r="H409" s="44">
        <v>0</v>
      </c>
      <c r="I409" s="44">
        <v>1</v>
      </c>
      <c r="J409" s="44" t="s">
        <v>994</v>
      </c>
      <c r="K409" s="44">
        <v>5256402</v>
      </c>
    </row>
    <row r="410" spans="1:11" x14ac:dyDescent="0.35">
      <c r="A410" s="44">
        <v>317539</v>
      </c>
      <c r="B410" s="44" t="s">
        <v>995</v>
      </c>
      <c r="C410" s="44">
        <v>164</v>
      </c>
      <c r="D410" s="44">
        <v>26</v>
      </c>
      <c r="E410" s="45">
        <v>40765</v>
      </c>
      <c r="F410" s="44">
        <v>3.1</v>
      </c>
      <c r="G410" s="44">
        <v>31</v>
      </c>
      <c r="H410" s="44">
        <v>0</v>
      </c>
      <c r="I410" s="44">
        <v>1</v>
      </c>
      <c r="J410" s="44" t="s">
        <v>996</v>
      </c>
      <c r="K410" s="44">
        <v>5758310</v>
      </c>
    </row>
    <row r="411" spans="1:11" x14ac:dyDescent="0.35">
      <c r="A411" s="44">
        <v>2516</v>
      </c>
      <c r="B411" s="44" t="s">
        <v>997</v>
      </c>
      <c r="C411" s="44">
        <v>163</v>
      </c>
      <c r="D411" s="44">
        <v>32</v>
      </c>
      <c r="E411" s="45">
        <v>41705</v>
      </c>
      <c r="F411" s="44">
        <v>3</v>
      </c>
      <c r="G411" s="44">
        <v>29</v>
      </c>
      <c r="H411" s="44">
        <v>0</v>
      </c>
      <c r="I411" s="44">
        <v>1</v>
      </c>
      <c r="J411" s="44" t="s">
        <v>2246</v>
      </c>
      <c r="K411" s="44">
        <v>15722</v>
      </c>
    </row>
    <row r="412" spans="1:11" x14ac:dyDescent="0.35">
      <c r="A412" s="44">
        <v>76838</v>
      </c>
      <c r="B412" s="44" t="s">
        <v>643</v>
      </c>
      <c r="C412" s="44">
        <v>160</v>
      </c>
      <c r="D412" s="44">
        <v>83</v>
      </c>
      <c r="E412" s="45">
        <v>42261</v>
      </c>
      <c r="F412" s="44">
        <v>31</v>
      </c>
      <c r="G412" s="44">
        <v>38</v>
      </c>
      <c r="H412" s="44">
        <v>0</v>
      </c>
      <c r="I412" s="44">
        <v>1</v>
      </c>
      <c r="J412" s="44" t="s">
        <v>332</v>
      </c>
      <c r="K412" s="44">
        <v>1915043</v>
      </c>
    </row>
    <row r="413" spans="1:11" x14ac:dyDescent="0.35">
      <c r="A413" s="44">
        <v>521254</v>
      </c>
      <c r="B413" s="44" t="s">
        <v>998</v>
      </c>
      <c r="C413" s="44">
        <v>160</v>
      </c>
      <c r="D413" s="44">
        <v>24</v>
      </c>
      <c r="E413" s="45">
        <v>41801</v>
      </c>
      <c r="F413" s="44">
        <v>17</v>
      </c>
      <c r="G413" s="44">
        <v>31</v>
      </c>
      <c r="H413" s="44">
        <v>0</v>
      </c>
      <c r="I413" s="44">
        <v>1</v>
      </c>
      <c r="J413" s="44" t="s">
        <v>76</v>
      </c>
      <c r="K413" s="44">
        <v>182999</v>
      </c>
    </row>
    <row r="414" spans="1:11" x14ac:dyDescent="0.35">
      <c r="A414" s="44">
        <v>354876</v>
      </c>
      <c r="B414" s="44" t="s">
        <v>999</v>
      </c>
      <c r="C414" s="44">
        <v>159</v>
      </c>
      <c r="D414" s="44">
        <v>25</v>
      </c>
      <c r="E414" s="45">
        <v>43420</v>
      </c>
      <c r="F414" s="44">
        <v>5</v>
      </c>
      <c r="G414" s="44">
        <v>60</v>
      </c>
      <c r="H414" s="44">
        <v>0</v>
      </c>
      <c r="I414" s="44">
        <v>1</v>
      </c>
      <c r="J414" s="44" t="s">
        <v>120</v>
      </c>
      <c r="K414" s="44">
        <v>6014727</v>
      </c>
    </row>
    <row r="415" spans="1:11" x14ac:dyDescent="0.35">
      <c r="A415" s="44">
        <v>77491</v>
      </c>
      <c r="B415" s="44" t="s">
        <v>1000</v>
      </c>
      <c r="C415" s="44">
        <v>157</v>
      </c>
      <c r="D415" s="44">
        <v>35</v>
      </c>
      <c r="E415" s="45">
        <v>40813</v>
      </c>
      <c r="F415" s="44">
        <v>2</v>
      </c>
      <c r="G415" s="44">
        <v>19</v>
      </c>
      <c r="H415" s="44">
        <v>0</v>
      </c>
      <c r="I415" s="44">
        <v>1</v>
      </c>
      <c r="J415" s="44" t="s">
        <v>1001</v>
      </c>
      <c r="K415" s="44">
        <v>4912703</v>
      </c>
    </row>
    <row r="416" spans="1:11" x14ac:dyDescent="0.35">
      <c r="A416" s="44">
        <v>337410</v>
      </c>
      <c r="B416" s="44" t="s">
        <v>644</v>
      </c>
      <c r="C416" s="44">
        <v>157</v>
      </c>
      <c r="D416" s="44">
        <v>74</v>
      </c>
      <c r="E416" s="45">
        <v>42806</v>
      </c>
      <c r="F416" s="44">
        <v>3</v>
      </c>
      <c r="G416" s="44">
        <v>45</v>
      </c>
      <c r="H416" s="44">
        <v>0</v>
      </c>
      <c r="I416" s="44">
        <v>1</v>
      </c>
      <c r="J416" s="44" t="s">
        <v>333</v>
      </c>
      <c r="K416" s="44">
        <v>4130193</v>
      </c>
    </row>
    <row r="417" spans="1:11" x14ac:dyDescent="0.35">
      <c r="A417" s="44">
        <v>11889</v>
      </c>
      <c r="B417" s="44" t="s">
        <v>1002</v>
      </c>
      <c r="C417" s="44">
        <v>155</v>
      </c>
      <c r="D417" s="44">
        <v>24</v>
      </c>
      <c r="E417" s="45">
        <v>40744</v>
      </c>
      <c r="F417" s="44">
        <v>2</v>
      </c>
      <c r="G417" s="44">
        <v>24</v>
      </c>
      <c r="H417" s="44">
        <v>0</v>
      </c>
      <c r="I417" s="44">
        <v>1</v>
      </c>
      <c r="J417" s="44" t="s">
        <v>1003</v>
      </c>
      <c r="K417" s="44">
        <v>4710843</v>
      </c>
    </row>
    <row r="418" spans="1:11" x14ac:dyDescent="0.35">
      <c r="A418" s="44">
        <v>326852</v>
      </c>
      <c r="B418" s="44" t="s">
        <v>1004</v>
      </c>
      <c r="C418" s="44">
        <v>152</v>
      </c>
      <c r="D418" s="44">
        <v>23</v>
      </c>
      <c r="E418" s="45">
        <v>40944</v>
      </c>
      <c r="F418" s="44">
        <v>3.1</v>
      </c>
      <c r="G418" s="44">
        <v>60</v>
      </c>
      <c r="H418" s="44">
        <v>0</v>
      </c>
      <c r="I418" s="44">
        <v>1</v>
      </c>
      <c r="J418" s="44" t="s">
        <v>140</v>
      </c>
      <c r="K418" s="44">
        <v>5484460</v>
      </c>
    </row>
    <row r="419" spans="1:11" x14ac:dyDescent="0.35">
      <c r="A419" s="44">
        <v>219725</v>
      </c>
      <c r="B419" s="44" t="s">
        <v>1005</v>
      </c>
      <c r="C419" s="44">
        <v>150</v>
      </c>
      <c r="D419" s="44">
        <v>23</v>
      </c>
      <c r="E419" s="45">
        <v>43393</v>
      </c>
      <c r="F419" s="44">
        <v>63</v>
      </c>
      <c r="G419" s="44">
        <v>63</v>
      </c>
      <c r="H419" s="44">
        <v>1</v>
      </c>
      <c r="I419" s="44">
        <v>1</v>
      </c>
      <c r="J419" s="44" t="s">
        <v>26</v>
      </c>
      <c r="K419" s="44">
        <v>25957</v>
      </c>
    </row>
    <row r="420" spans="1:11" x14ac:dyDescent="0.35">
      <c r="A420" s="44">
        <v>566490</v>
      </c>
      <c r="B420" s="44" t="s">
        <v>1006</v>
      </c>
      <c r="C420" s="44">
        <v>147</v>
      </c>
      <c r="D420" s="44">
        <v>22</v>
      </c>
      <c r="E420" s="45">
        <v>43523</v>
      </c>
      <c r="F420" s="44">
        <v>2</v>
      </c>
      <c r="G420" s="44">
        <v>100</v>
      </c>
      <c r="H420" s="44">
        <v>0</v>
      </c>
      <c r="I420" s="44">
        <v>1</v>
      </c>
      <c r="J420" s="44" t="s">
        <v>1007</v>
      </c>
      <c r="K420" s="44">
        <v>11198140</v>
      </c>
    </row>
    <row r="421" spans="1:11" x14ac:dyDescent="0.35">
      <c r="A421" s="44">
        <v>3788</v>
      </c>
      <c r="B421" s="44" t="s">
        <v>646</v>
      </c>
      <c r="C421" s="44">
        <v>145</v>
      </c>
      <c r="D421" s="44">
        <v>60</v>
      </c>
      <c r="E421" s="45">
        <v>41990</v>
      </c>
      <c r="F421" s="44">
        <v>1.5</v>
      </c>
      <c r="G421" s="44">
        <v>57</v>
      </c>
      <c r="H421" s="44">
        <v>0</v>
      </c>
      <c r="I421" s="44">
        <v>1</v>
      </c>
      <c r="J421" s="44" t="s">
        <v>289</v>
      </c>
      <c r="K421" s="44">
        <v>66077</v>
      </c>
    </row>
    <row r="422" spans="1:11" x14ac:dyDescent="0.35">
      <c r="A422" s="44">
        <v>348047</v>
      </c>
      <c r="B422" s="44" t="s">
        <v>1008</v>
      </c>
      <c r="C422" s="44">
        <v>143</v>
      </c>
      <c r="D422" s="44">
        <v>30</v>
      </c>
      <c r="E422" s="45">
        <v>40988</v>
      </c>
      <c r="F422" s="44">
        <v>8</v>
      </c>
      <c r="G422" s="44">
        <v>24</v>
      </c>
      <c r="H422" s="44">
        <v>0</v>
      </c>
      <c r="I422" s="44">
        <v>1</v>
      </c>
      <c r="J422" s="44" t="s">
        <v>1009</v>
      </c>
      <c r="K422" s="44">
        <v>153195</v>
      </c>
    </row>
    <row r="423" spans="1:11" x14ac:dyDescent="0.35">
      <c r="A423" s="44">
        <v>370110</v>
      </c>
      <c r="B423" s="44" t="s">
        <v>2116</v>
      </c>
      <c r="C423" s="44">
        <v>143</v>
      </c>
      <c r="D423" s="44">
        <v>26</v>
      </c>
      <c r="E423" s="45">
        <v>41012</v>
      </c>
      <c r="F423" s="44">
        <v>5</v>
      </c>
      <c r="G423" s="44">
        <v>31</v>
      </c>
      <c r="H423" s="44">
        <v>0</v>
      </c>
      <c r="I423" s="44">
        <v>1</v>
      </c>
      <c r="J423" s="44" t="s">
        <v>167</v>
      </c>
      <c r="K423" s="44">
        <v>630411</v>
      </c>
    </row>
    <row r="424" spans="1:11" x14ac:dyDescent="0.35">
      <c r="A424" s="44">
        <v>1814</v>
      </c>
      <c r="B424" s="44" t="s">
        <v>1011</v>
      </c>
      <c r="C424" s="44">
        <v>142</v>
      </c>
      <c r="D424" s="44">
        <v>32</v>
      </c>
      <c r="E424" s="45">
        <v>40192</v>
      </c>
      <c r="F424" s="44">
        <v>1.5</v>
      </c>
      <c r="G424" s="44">
        <v>24</v>
      </c>
      <c r="H424" s="44">
        <v>0</v>
      </c>
      <c r="I424" s="44">
        <v>1</v>
      </c>
      <c r="J424" s="44" t="s">
        <v>1012</v>
      </c>
      <c r="K424" s="44">
        <v>7118</v>
      </c>
    </row>
    <row r="425" spans="1:11" x14ac:dyDescent="0.35">
      <c r="A425" s="44">
        <v>6952</v>
      </c>
      <c r="B425" s="44" t="s">
        <v>1010</v>
      </c>
      <c r="C425" s="44">
        <v>142</v>
      </c>
      <c r="D425" s="44">
        <v>33</v>
      </c>
      <c r="E425" s="45">
        <v>42243</v>
      </c>
      <c r="F425" s="44">
        <v>31</v>
      </c>
      <c r="G425" s="44">
        <v>45</v>
      </c>
      <c r="H425" s="44">
        <v>0</v>
      </c>
      <c r="I425" s="44">
        <v>1</v>
      </c>
      <c r="J425" s="44" t="s">
        <v>14</v>
      </c>
      <c r="K425" s="44">
        <v>85036</v>
      </c>
    </row>
    <row r="426" spans="1:11" x14ac:dyDescent="0.35">
      <c r="A426" s="44">
        <v>1915</v>
      </c>
      <c r="B426" s="44" t="s">
        <v>645</v>
      </c>
      <c r="C426" s="44">
        <v>140</v>
      </c>
      <c r="D426" s="44">
        <v>66</v>
      </c>
      <c r="E426" s="45">
        <v>42215</v>
      </c>
      <c r="F426" s="44">
        <v>1.5</v>
      </c>
      <c r="G426" s="44">
        <v>45</v>
      </c>
      <c r="H426" s="44">
        <v>0</v>
      </c>
      <c r="I426" s="44">
        <v>1</v>
      </c>
      <c r="J426" s="44" t="s">
        <v>334</v>
      </c>
      <c r="K426" s="44">
        <v>5639843</v>
      </c>
    </row>
    <row r="427" spans="1:11" x14ac:dyDescent="0.35">
      <c r="A427" s="44">
        <v>315875</v>
      </c>
      <c r="B427" s="44" t="s">
        <v>647</v>
      </c>
      <c r="C427" s="44">
        <v>140</v>
      </c>
      <c r="D427" s="44">
        <v>79</v>
      </c>
      <c r="E427" s="45">
        <v>40801</v>
      </c>
      <c r="F427" s="44">
        <v>5</v>
      </c>
      <c r="G427" s="44">
        <v>9</v>
      </c>
      <c r="H427" s="44">
        <v>0</v>
      </c>
      <c r="I427" s="44">
        <v>1</v>
      </c>
      <c r="J427" s="44" t="s">
        <v>335</v>
      </c>
      <c r="K427" s="44">
        <v>5889896</v>
      </c>
    </row>
    <row r="428" spans="1:11" x14ac:dyDescent="0.35">
      <c r="A428" s="44">
        <v>9995</v>
      </c>
      <c r="B428" s="44" t="s">
        <v>649</v>
      </c>
      <c r="C428" s="44">
        <v>139</v>
      </c>
      <c r="D428" s="44">
        <v>140</v>
      </c>
      <c r="E428" s="45">
        <v>40428</v>
      </c>
      <c r="F428" s="44">
        <v>1.5</v>
      </c>
      <c r="G428" s="44">
        <v>3.1</v>
      </c>
      <c r="H428" s="44">
        <v>0</v>
      </c>
      <c r="I428" s="44">
        <v>1</v>
      </c>
      <c r="J428" s="44" t="s">
        <v>337</v>
      </c>
      <c r="K428" s="44">
        <v>3359682</v>
      </c>
    </row>
    <row r="429" spans="1:11" x14ac:dyDescent="0.35">
      <c r="A429" s="44">
        <v>336172</v>
      </c>
      <c r="B429" s="44" t="s">
        <v>1013</v>
      </c>
      <c r="C429" s="44">
        <v>137</v>
      </c>
      <c r="D429" s="44">
        <v>26</v>
      </c>
      <c r="E429" s="45">
        <v>40829</v>
      </c>
      <c r="F429" s="44">
        <v>3</v>
      </c>
      <c r="G429" s="44">
        <v>19</v>
      </c>
      <c r="H429" s="44">
        <v>0</v>
      </c>
      <c r="I429" s="44">
        <v>1</v>
      </c>
      <c r="J429" s="44" t="s">
        <v>1014</v>
      </c>
      <c r="K429" s="44">
        <v>6001079</v>
      </c>
    </row>
    <row r="430" spans="1:11" x14ac:dyDescent="0.35">
      <c r="A430" s="44">
        <v>47398</v>
      </c>
      <c r="B430" s="44" t="s">
        <v>1016</v>
      </c>
      <c r="C430" s="44">
        <v>135</v>
      </c>
      <c r="D430" s="44">
        <v>22</v>
      </c>
      <c r="E430" s="45">
        <v>40778</v>
      </c>
      <c r="F430" s="44">
        <v>3</v>
      </c>
      <c r="G430" s="44">
        <v>12</v>
      </c>
      <c r="H430" s="44">
        <v>0</v>
      </c>
      <c r="I430" s="44">
        <v>1</v>
      </c>
      <c r="J430" s="44" t="s">
        <v>1017</v>
      </c>
      <c r="K430" s="44">
        <v>4997095</v>
      </c>
    </row>
    <row r="431" spans="1:11" x14ac:dyDescent="0.35">
      <c r="A431" s="44">
        <v>521266</v>
      </c>
      <c r="B431" s="44" t="s">
        <v>1015</v>
      </c>
      <c r="C431" s="44">
        <v>135</v>
      </c>
      <c r="D431" s="44">
        <v>30</v>
      </c>
      <c r="E431" s="45">
        <v>43458</v>
      </c>
      <c r="F431" s="44">
        <v>45</v>
      </c>
      <c r="G431" s="44">
        <v>60</v>
      </c>
      <c r="H431" s="44">
        <v>0</v>
      </c>
      <c r="I431" s="44">
        <v>1</v>
      </c>
      <c r="J431" s="44" t="s">
        <v>76</v>
      </c>
      <c r="K431" s="44">
        <v>182999</v>
      </c>
    </row>
    <row r="432" spans="1:11" x14ac:dyDescent="0.35">
      <c r="A432" s="44">
        <v>87434</v>
      </c>
      <c r="B432" s="44" t="s">
        <v>1018</v>
      </c>
      <c r="C432" s="44">
        <v>134</v>
      </c>
      <c r="D432" s="44">
        <v>37</v>
      </c>
      <c r="E432" s="45">
        <v>41911</v>
      </c>
      <c r="F432" s="44">
        <v>24</v>
      </c>
      <c r="G432" s="44">
        <v>33</v>
      </c>
      <c r="H432" s="44">
        <v>0</v>
      </c>
      <c r="I432" s="44">
        <v>1</v>
      </c>
      <c r="J432" s="44" t="s">
        <v>1019</v>
      </c>
      <c r="K432" s="44">
        <v>5202575</v>
      </c>
    </row>
    <row r="433" spans="1:11" x14ac:dyDescent="0.35">
      <c r="A433" s="44">
        <v>986303</v>
      </c>
      <c r="B433" s="44" t="s">
        <v>1020</v>
      </c>
      <c r="C433" s="44">
        <v>134</v>
      </c>
      <c r="D433" s="44">
        <v>0</v>
      </c>
      <c r="E433" s="45">
        <v>43387</v>
      </c>
      <c r="F433" s="44">
        <v>60</v>
      </c>
      <c r="G433" s="44">
        <v>60</v>
      </c>
      <c r="H433" s="44">
        <v>0</v>
      </c>
      <c r="I433" s="44">
        <v>1</v>
      </c>
      <c r="J433" s="44" t="s">
        <v>313</v>
      </c>
      <c r="K433" s="44">
        <v>4341183</v>
      </c>
    </row>
    <row r="434" spans="1:11" x14ac:dyDescent="0.35">
      <c r="A434" s="44">
        <v>326550</v>
      </c>
      <c r="B434" s="44" t="s">
        <v>1021</v>
      </c>
      <c r="C434" s="44">
        <v>133</v>
      </c>
      <c r="D434" s="44">
        <v>39</v>
      </c>
      <c r="E434" s="45">
        <v>40885</v>
      </c>
      <c r="F434" s="44">
        <v>3</v>
      </c>
      <c r="G434" s="44">
        <v>52</v>
      </c>
      <c r="H434" s="44">
        <v>0</v>
      </c>
      <c r="I434" s="44">
        <v>1</v>
      </c>
      <c r="J434" s="44" t="s">
        <v>1022</v>
      </c>
      <c r="K434" s="44">
        <v>5081002</v>
      </c>
    </row>
    <row r="435" spans="1:11" x14ac:dyDescent="0.35">
      <c r="A435" s="44">
        <v>2471</v>
      </c>
      <c r="B435" s="44" t="s">
        <v>652</v>
      </c>
      <c r="C435" s="44">
        <v>132</v>
      </c>
      <c r="D435" s="44">
        <v>111</v>
      </c>
      <c r="E435" s="45">
        <v>42792</v>
      </c>
      <c r="F435" s="44">
        <v>30</v>
      </c>
      <c r="G435" s="44">
        <v>45</v>
      </c>
      <c r="H435" s="44">
        <v>0</v>
      </c>
      <c r="I435" s="44">
        <v>1</v>
      </c>
      <c r="J435" s="44" t="s">
        <v>338</v>
      </c>
      <c r="K435" s="44">
        <v>2846</v>
      </c>
    </row>
    <row r="436" spans="1:11" x14ac:dyDescent="0.35">
      <c r="A436" s="44">
        <v>427658</v>
      </c>
      <c r="B436" s="44" t="s">
        <v>648</v>
      </c>
      <c r="C436" s="44">
        <v>132</v>
      </c>
      <c r="D436" s="44">
        <v>95</v>
      </c>
      <c r="E436" s="45">
        <v>42753</v>
      </c>
      <c r="F436" s="44">
        <v>35</v>
      </c>
      <c r="G436" s="44">
        <v>56</v>
      </c>
      <c r="H436" s="44">
        <v>0</v>
      </c>
      <c r="I436" s="44">
        <v>1</v>
      </c>
      <c r="J436" s="44" t="s">
        <v>336</v>
      </c>
      <c r="K436" s="44" t="s">
        <v>448</v>
      </c>
    </row>
    <row r="437" spans="1:11" x14ac:dyDescent="0.35">
      <c r="A437" s="44">
        <v>6415</v>
      </c>
      <c r="B437" s="44" t="s">
        <v>650</v>
      </c>
      <c r="C437" s="44">
        <v>131</v>
      </c>
      <c r="D437" s="44">
        <v>70</v>
      </c>
      <c r="E437" s="45">
        <v>42856</v>
      </c>
      <c r="F437" s="44">
        <v>3</v>
      </c>
      <c r="G437" s="44">
        <v>10</v>
      </c>
      <c r="H437" s="44">
        <v>0</v>
      </c>
      <c r="I437" s="44">
        <v>3</v>
      </c>
      <c r="J437" s="44" t="s">
        <v>651</v>
      </c>
      <c r="K437" s="44">
        <v>715307</v>
      </c>
    </row>
    <row r="438" spans="1:11" x14ac:dyDescent="0.35">
      <c r="A438" s="44">
        <v>615980</v>
      </c>
      <c r="B438" s="44" t="s">
        <v>1023</v>
      </c>
      <c r="C438" s="44">
        <v>130</v>
      </c>
      <c r="D438" s="44">
        <v>28</v>
      </c>
      <c r="E438" s="45">
        <v>43278</v>
      </c>
      <c r="F438" s="44">
        <v>52</v>
      </c>
      <c r="G438" s="44">
        <v>60</v>
      </c>
      <c r="H438" s="44">
        <v>0</v>
      </c>
      <c r="I438" s="44">
        <v>1</v>
      </c>
      <c r="J438" s="44" t="s">
        <v>855</v>
      </c>
      <c r="K438" s="44">
        <v>165138</v>
      </c>
    </row>
    <row r="439" spans="1:11" x14ac:dyDescent="0.35">
      <c r="A439" s="44">
        <v>986305</v>
      </c>
      <c r="B439" s="44" t="s">
        <v>1024</v>
      </c>
      <c r="C439" s="44">
        <v>130</v>
      </c>
      <c r="D439" s="44">
        <v>0</v>
      </c>
      <c r="E439" s="45">
        <v>43384</v>
      </c>
      <c r="F439" s="44">
        <v>60</v>
      </c>
      <c r="G439" s="44">
        <v>63</v>
      </c>
      <c r="H439" s="44">
        <v>0</v>
      </c>
      <c r="I439" s="44">
        <v>1</v>
      </c>
      <c r="J439" s="44" t="s">
        <v>1025</v>
      </c>
      <c r="K439" s="44">
        <v>14154902</v>
      </c>
    </row>
    <row r="440" spans="1:11" x14ac:dyDescent="0.35">
      <c r="A440" s="44">
        <v>487120</v>
      </c>
      <c r="B440" s="44" t="s">
        <v>1026</v>
      </c>
      <c r="C440" s="44">
        <v>128</v>
      </c>
      <c r="D440" s="44">
        <v>29</v>
      </c>
      <c r="E440" s="45">
        <v>42166</v>
      </c>
      <c r="F440" s="44">
        <v>10</v>
      </c>
      <c r="G440" s="44">
        <v>38</v>
      </c>
      <c r="H440" s="44">
        <v>0</v>
      </c>
      <c r="I440" s="44">
        <v>1</v>
      </c>
      <c r="J440" s="44" t="s">
        <v>76</v>
      </c>
      <c r="K440" s="44">
        <v>182999</v>
      </c>
    </row>
    <row r="441" spans="1:11" x14ac:dyDescent="0.35">
      <c r="A441" s="44">
        <v>607570</v>
      </c>
      <c r="B441" s="44" t="s">
        <v>1027</v>
      </c>
      <c r="C441" s="44">
        <v>128</v>
      </c>
      <c r="D441" s="44">
        <v>26</v>
      </c>
      <c r="E441" s="45">
        <v>43402</v>
      </c>
      <c r="F441" s="44">
        <v>31</v>
      </c>
      <c r="G441" s="44">
        <v>60</v>
      </c>
      <c r="H441" s="44">
        <v>0</v>
      </c>
      <c r="I441" s="44">
        <v>1</v>
      </c>
      <c r="J441" s="44" t="s">
        <v>1028</v>
      </c>
      <c r="K441" s="44">
        <v>11624474</v>
      </c>
    </row>
    <row r="442" spans="1:11" x14ac:dyDescent="0.35">
      <c r="A442" s="44">
        <v>337409</v>
      </c>
      <c r="B442" s="44" t="s">
        <v>1029</v>
      </c>
      <c r="C442" s="44">
        <v>126</v>
      </c>
      <c r="D442" s="44">
        <v>37</v>
      </c>
      <c r="E442" s="45">
        <v>41208</v>
      </c>
      <c r="F442" s="44">
        <v>3</v>
      </c>
      <c r="G442" s="44">
        <v>24</v>
      </c>
      <c r="H442" s="44">
        <v>0</v>
      </c>
      <c r="I442" s="44">
        <v>1</v>
      </c>
      <c r="J442" s="44" t="s">
        <v>333</v>
      </c>
      <c r="K442" s="44">
        <v>4130193</v>
      </c>
    </row>
    <row r="443" spans="1:11" x14ac:dyDescent="0.35">
      <c r="A443" s="44">
        <v>398350</v>
      </c>
      <c r="B443" s="44" t="s">
        <v>653</v>
      </c>
      <c r="C443" s="44">
        <v>126</v>
      </c>
      <c r="D443" s="44">
        <v>106</v>
      </c>
      <c r="E443" s="45">
        <v>42800</v>
      </c>
      <c r="F443" s="44">
        <v>3</v>
      </c>
      <c r="G443" s="44">
        <v>45</v>
      </c>
      <c r="H443" s="44">
        <v>0</v>
      </c>
      <c r="I443" s="44">
        <v>1</v>
      </c>
      <c r="J443" s="44" t="s">
        <v>338</v>
      </c>
      <c r="K443" s="44">
        <v>2846</v>
      </c>
    </row>
    <row r="444" spans="1:11" x14ac:dyDescent="0.35">
      <c r="A444" s="44">
        <v>4972</v>
      </c>
      <c r="B444" s="44" t="s">
        <v>1031</v>
      </c>
      <c r="C444" s="44">
        <v>122</v>
      </c>
      <c r="D444" s="44">
        <v>24</v>
      </c>
      <c r="E444" s="45">
        <v>40742</v>
      </c>
      <c r="F444" s="44">
        <v>2</v>
      </c>
      <c r="G444" s="44">
        <v>21</v>
      </c>
      <c r="H444" s="44">
        <v>0</v>
      </c>
      <c r="I444" s="44">
        <v>1</v>
      </c>
      <c r="J444" s="44" t="s">
        <v>1032</v>
      </c>
      <c r="K444" s="44">
        <v>147370</v>
      </c>
    </row>
    <row r="445" spans="1:11" x14ac:dyDescent="0.35">
      <c r="A445" s="44">
        <v>487112</v>
      </c>
      <c r="B445" s="44" t="s">
        <v>1030</v>
      </c>
      <c r="C445" s="44">
        <v>122</v>
      </c>
      <c r="D445" s="44">
        <v>26</v>
      </c>
      <c r="E445" s="45">
        <v>42166</v>
      </c>
      <c r="F445" s="44">
        <v>3</v>
      </c>
      <c r="G445" s="44">
        <v>38</v>
      </c>
      <c r="H445" s="44">
        <v>0</v>
      </c>
      <c r="I445" s="44">
        <v>1</v>
      </c>
      <c r="J445" s="44" t="s">
        <v>76</v>
      </c>
      <c r="K445" s="44">
        <v>182999</v>
      </c>
    </row>
    <row r="446" spans="1:11" x14ac:dyDescent="0.35">
      <c r="A446" s="44">
        <v>429274</v>
      </c>
      <c r="B446" s="44" t="s">
        <v>654</v>
      </c>
      <c r="C446" s="44">
        <v>121</v>
      </c>
      <c r="D446" s="44">
        <v>46</v>
      </c>
      <c r="E446" s="45">
        <v>42396</v>
      </c>
      <c r="F446" s="44">
        <v>29</v>
      </c>
      <c r="G446" s="44">
        <v>47</v>
      </c>
      <c r="H446" s="44">
        <v>0</v>
      </c>
      <c r="I446" s="44">
        <v>1</v>
      </c>
      <c r="J446" s="44" t="s">
        <v>449</v>
      </c>
      <c r="K446" s="44">
        <v>6812018</v>
      </c>
    </row>
    <row r="447" spans="1:11" x14ac:dyDescent="0.35">
      <c r="A447" s="44">
        <v>743926</v>
      </c>
      <c r="B447" s="44" t="s">
        <v>655</v>
      </c>
      <c r="C447" s="44">
        <v>121</v>
      </c>
      <c r="D447" s="44">
        <v>56</v>
      </c>
      <c r="E447" s="45">
        <v>43436</v>
      </c>
      <c r="F447" s="44">
        <v>24</v>
      </c>
      <c r="G447" s="44">
        <v>60</v>
      </c>
      <c r="H447" s="44">
        <v>0</v>
      </c>
      <c r="I447" s="44">
        <v>1</v>
      </c>
      <c r="J447" s="44" t="s">
        <v>339</v>
      </c>
      <c r="K447" s="44">
        <v>12064045</v>
      </c>
    </row>
    <row r="448" spans="1:11" x14ac:dyDescent="0.35">
      <c r="A448" s="44">
        <v>487124</v>
      </c>
      <c r="B448" s="44" t="s">
        <v>1033</v>
      </c>
      <c r="C448" s="44">
        <v>118</v>
      </c>
      <c r="D448" s="44">
        <v>27</v>
      </c>
      <c r="E448" s="45">
        <v>41694</v>
      </c>
      <c r="F448" s="44">
        <v>3</v>
      </c>
      <c r="G448" s="44">
        <v>31</v>
      </c>
      <c r="H448" s="44">
        <v>0</v>
      </c>
      <c r="I448" s="44">
        <v>1</v>
      </c>
      <c r="J448" s="44" t="s">
        <v>76</v>
      </c>
      <c r="K448" s="44">
        <v>182999</v>
      </c>
    </row>
    <row r="449" spans="1:11" x14ac:dyDescent="0.35">
      <c r="A449" s="44">
        <v>10558</v>
      </c>
      <c r="B449" s="44" t="s">
        <v>937</v>
      </c>
      <c r="C449" s="44">
        <v>116</v>
      </c>
      <c r="D449" s="44">
        <v>23</v>
      </c>
      <c r="E449" s="45">
        <v>41301</v>
      </c>
      <c r="F449" s="44">
        <v>3</v>
      </c>
      <c r="G449" s="44">
        <v>31</v>
      </c>
      <c r="H449" s="44">
        <v>0</v>
      </c>
      <c r="I449" s="44">
        <v>1</v>
      </c>
      <c r="J449" s="44" t="s">
        <v>1034</v>
      </c>
      <c r="K449" s="44">
        <v>208639</v>
      </c>
    </row>
    <row r="450" spans="1:11" x14ac:dyDescent="0.35">
      <c r="A450" s="44">
        <v>679462</v>
      </c>
      <c r="B450" s="44" t="s">
        <v>656</v>
      </c>
      <c r="C450" s="44">
        <v>114</v>
      </c>
      <c r="D450" s="44">
        <v>192</v>
      </c>
      <c r="E450" s="45">
        <v>42932</v>
      </c>
      <c r="F450" s="44">
        <v>3.3</v>
      </c>
      <c r="G450" s="44">
        <v>56</v>
      </c>
      <c r="H450" s="44">
        <v>0</v>
      </c>
      <c r="I450" s="44">
        <v>1</v>
      </c>
      <c r="J450" s="44" t="s">
        <v>260</v>
      </c>
      <c r="K450" s="44">
        <v>61348</v>
      </c>
    </row>
    <row r="451" spans="1:11" x14ac:dyDescent="0.35">
      <c r="A451" s="44">
        <v>11292</v>
      </c>
      <c r="B451" s="44" t="s">
        <v>1037</v>
      </c>
      <c r="C451" s="44">
        <v>113</v>
      </c>
      <c r="D451" s="44">
        <v>25</v>
      </c>
      <c r="E451" s="45">
        <v>41579</v>
      </c>
      <c r="F451" s="44">
        <v>17</v>
      </c>
      <c r="G451" s="44">
        <v>31</v>
      </c>
      <c r="H451" s="44">
        <v>0</v>
      </c>
      <c r="I451" s="44">
        <v>1</v>
      </c>
      <c r="J451" s="44" t="s">
        <v>433</v>
      </c>
      <c r="K451" s="44">
        <v>36228</v>
      </c>
    </row>
    <row r="452" spans="1:11" x14ac:dyDescent="0.35">
      <c r="A452" s="44">
        <v>413398</v>
      </c>
      <c r="B452" s="44" t="s">
        <v>1035</v>
      </c>
      <c r="C452" s="44">
        <v>113</v>
      </c>
      <c r="D452" s="44">
        <v>31</v>
      </c>
      <c r="E452" s="45">
        <v>43327</v>
      </c>
      <c r="F452" s="44">
        <v>38</v>
      </c>
      <c r="G452" s="44">
        <v>52</v>
      </c>
      <c r="H452" s="44">
        <v>0</v>
      </c>
      <c r="I452" s="44">
        <v>1</v>
      </c>
      <c r="J452" s="44" t="s">
        <v>1036</v>
      </c>
      <c r="K452" s="44">
        <v>6543692</v>
      </c>
    </row>
    <row r="453" spans="1:11" x14ac:dyDescent="0.35">
      <c r="A453" s="44">
        <v>805362</v>
      </c>
      <c r="B453" s="44" t="s">
        <v>2204</v>
      </c>
      <c r="C453" s="44">
        <v>112</v>
      </c>
      <c r="D453" s="44">
        <v>37</v>
      </c>
      <c r="E453" s="45">
        <v>42838</v>
      </c>
      <c r="F453" s="44">
        <v>31</v>
      </c>
      <c r="G453" s="44">
        <v>60</v>
      </c>
      <c r="H453" s="44">
        <v>0</v>
      </c>
      <c r="I453" s="44">
        <v>1</v>
      </c>
      <c r="J453" s="44" t="s">
        <v>2205</v>
      </c>
      <c r="K453" s="44">
        <v>12959121</v>
      </c>
    </row>
    <row r="454" spans="1:11" x14ac:dyDescent="0.35">
      <c r="A454" s="44">
        <v>670376</v>
      </c>
      <c r="B454" s="44" t="s">
        <v>1038</v>
      </c>
      <c r="C454" s="44">
        <v>111</v>
      </c>
      <c r="D454" s="44">
        <v>31</v>
      </c>
      <c r="E454" s="45">
        <v>42328</v>
      </c>
      <c r="F454" s="44">
        <v>27</v>
      </c>
      <c r="G454" s="44">
        <v>60</v>
      </c>
      <c r="H454" s="44">
        <v>0</v>
      </c>
      <c r="I454" s="44">
        <v>1</v>
      </c>
      <c r="J454" s="44" t="s">
        <v>51</v>
      </c>
      <c r="K454" s="44">
        <v>5616758</v>
      </c>
    </row>
    <row r="455" spans="1:11" x14ac:dyDescent="0.35">
      <c r="A455" s="44">
        <v>330052</v>
      </c>
      <c r="B455" s="44" t="s">
        <v>1041</v>
      </c>
      <c r="C455" s="44">
        <v>110</v>
      </c>
      <c r="D455" s="44">
        <v>25</v>
      </c>
      <c r="E455" s="45">
        <v>41107</v>
      </c>
      <c r="F455" s="44">
        <v>1</v>
      </c>
      <c r="G455" s="44">
        <v>31</v>
      </c>
      <c r="H455" s="44">
        <v>0</v>
      </c>
      <c r="I455" s="44">
        <v>1</v>
      </c>
      <c r="J455" s="44" t="s">
        <v>1042</v>
      </c>
      <c r="K455" s="44">
        <v>2228084</v>
      </c>
    </row>
    <row r="456" spans="1:11" x14ac:dyDescent="0.35">
      <c r="A456" s="44">
        <v>412100</v>
      </c>
      <c r="B456" s="44" t="s">
        <v>1039</v>
      </c>
      <c r="C456" s="44">
        <v>110</v>
      </c>
      <c r="D456" s="44">
        <v>27</v>
      </c>
      <c r="E456" s="45">
        <v>41260</v>
      </c>
      <c r="F456" s="44">
        <v>10</v>
      </c>
      <c r="G456" s="44">
        <v>30</v>
      </c>
      <c r="H456" s="44">
        <v>0</v>
      </c>
      <c r="I456" s="44">
        <v>1</v>
      </c>
      <c r="J456" s="44" t="s">
        <v>1040</v>
      </c>
      <c r="K456" s="44">
        <v>6721978</v>
      </c>
    </row>
    <row r="457" spans="1:11" x14ac:dyDescent="0.35">
      <c r="A457" s="44">
        <v>638842</v>
      </c>
      <c r="B457" s="44" t="s">
        <v>658</v>
      </c>
      <c r="C457" s="44">
        <v>110</v>
      </c>
      <c r="D457" s="44">
        <v>49</v>
      </c>
      <c r="E457" s="45">
        <v>42869</v>
      </c>
      <c r="F457" s="44">
        <v>31</v>
      </c>
      <c r="G457" s="44">
        <v>53</v>
      </c>
      <c r="H457" s="44">
        <v>0</v>
      </c>
      <c r="I457" s="44">
        <v>1</v>
      </c>
      <c r="J457" s="44" t="s">
        <v>451</v>
      </c>
      <c r="K457" s="44">
        <v>1908040</v>
      </c>
    </row>
    <row r="458" spans="1:11" x14ac:dyDescent="0.35">
      <c r="A458" s="44">
        <v>6501</v>
      </c>
      <c r="B458" s="44" t="s">
        <v>657</v>
      </c>
      <c r="C458" s="44">
        <v>109</v>
      </c>
      <c r="D458" s="44">
        <v>52</v>
      </c>
      <c r="E458" s="45">
        <v>42740</v>
      </c>
      <c r="F458" s="44">
        <v>31</v>
      </c>
      <c r="G458" s="44">
        <v>51</v>
      </c>
      <c r="H458" s="44">
        <v>0</v>
      </c>
      <c r="I458" s="44">
        <v>1</v>
      </c>
      <c r="J458" s="44" t="s">
        <v>450</v>
      </c>
      <c r="K458" s="44">
        <v>784513</v>
      </c>
    </row>
    <row r="459" spans="1:11" x14ac:dyDescent="0.35">
      <c r="A459" s="44">
        <v>908</v>
      </c>
      <c r="B459" s="44" t="s">
        <v>1043</v>
      </c>
      <c r="C459" s="44">
        <v>107</v>
      </c>
      <c r="D459" s="44">
        <v>39</v>
      </c>
      <c r="E459" s="45">
        <v>41616</v>
      </c>
      <c r="F459" s="44">
        <v>16</v>
      </c>
      <c r="G459" s="44">
        <v>20</v>
      </c>
      <c r="H459" s="44">
        <v>0</v>
      </c>
      <c r="I459" s="44">
        <v>1</v>
      </c>
      <c r="J459" s="44" t="s">
        <v>1044</v>
      </c>
      <c r="K459" s="44">
        <v>3128</v>
      </c>
    </row>
    <row r="460" spans="1:11" x14ac:dyDescent="0.35">
      <c r="A460" s="44">
        <v>305</v>
      </c>
      <c r="B460" s="44" t="s">
        <v>1045</v>
      </c>
      <c r="C460" s="44">
        <v>105</v>
      </c>
      <c r="D460" s="44">
        <v>26</v>
      </c>
      <c r="E460" s="45">
        <v>39193</v>
      </c>
      <c r="F460" s="44">
        <v>2</v>
      </c>
      <c r="G460" s="44">
        <v>2</v>
      </c>
      <c r="H460" s="44">
        <v>0</v>
      </c>
      <c r="I460" s="44">
        <v>1</v>
      </c>
      <c r="J460" s="44" t="s">
        <v>228</v>
      </c>
      <c r="K460" s="44">
        <v>52</v>
      </c>
    </row>
    <row r="461" spans="1:11" x14ac:dyDescent="0.35">
      <c r="A461" s="44">
        <v>321749</v>
      </c>
      <c r="B461" s="44" t="s">
        <v>1046</v>
      </c>
      <c r="C461" s="44">
        <v>104</v>
      </c>
      <c r="D461" s="44">
        <v>32</v>
      </c>
      <c r="E461" s="45">
        <v>40882</v>
      </c>
      <c r="F461" s="44">
        <v>3</v>
      </c>
      <c r="G461" s="44">
        <v>8</v>
      </c>
      <c r="H461" s="44">
        <v>0</v>
      </c>
      <c r="I461" s="44">
        <v>1</v>
      </c>
      <c r="J461" s="44" t="s">
        <v>2246</v>
      </c>
      <c r="K461" s="44">
        <v>3422902</v>
      </c>
    </row>
    <row r="462" spans="1:11" x14ac:dyDescent="0.35">
      <c r="A462" s="44">
        <v>986230</v>
      </c>
      <c r="B462" s="44" t="s">
        <v>1049</v>
      </c>
      <c r="C462" s="44">
        <v>104</v>
      </c>
      <c r="D462" s="44">
        <v>0</v>
      </c>
      <c r="E462" s="45">
        <v>43367</v>
      </c>
      <c r="F462" s="44">
        <v>17</v>
      </c>
      <c r="G462" s="44">
        <v>60</v>
      </c>
      <c r="H462" s="44">
        <v>0</v>
      </c>
      <c r="I462" s="44">
        <v>1</v>
      </c>
      <c r="J462" s="44" t="s">
        <v>1050</v>
      </c>
      <c r="K462" s="44">
        <v>5697171</v>
      </c>
    </row>
    <row r="463" spans="1:11" x14ac:dyDescent="0.35">
      <c r="A463" s="44">
        <v>986260</v>
      </c>
      <c r="B463" s="44" t="s">
        <v>1047</v>
      </c>
      <c r="C463" s="44">
        <v>104</v>
      </c>
      <c r="D463" s="44">
        <v>0</v>
      </c>
      <c r="E463" s="45">
        <v>43343</v>
      </c>
      <c r="F463" s="44">
        <v>52</v>
      </c>
      <c r="G463" s="44">
        <v>60</v>
      </c>
      <c r="H463" s="44">
        <v>0</v>
      </c>
      <c r="I463" s="44">
        <v>1</v>
      </c>
      <c r="J463" s="44" t="s">
        <v>1048</v>
      </c>
      <c r="K463" s="44">
        <v>14153175</v>
      </c>
    </row>
    <row r="464" spans="1:11" x14ac:dyDescent="0.35">
      <c r="A464" s="44">
        <v>5467</v>
      </c>
      <c r="B464" s="44" t="s">
        <v>1051</v>
      </c>
      <c r="C464" s="44">
        <v>102</v>
      </c>
      <c r="D464" s="44">
        <v>21</v>
      </c>
      <c r="E464" s="45">
        <v>40193</v>
      </c>
      <c r="F464" s="44">
        <v>1.5</v>
      </c>
      <c r="G464" s="44">
        <v>31</v>
      </c>
      <c r="H464" s="44">
        <v>0</v>
      </c>
      <c r="I464" s="44">
        <v>1</v>
      </c>
      <c r="J464" s="44" t="s">
        <v>888</v>
      </c>
      <c r="K464" s="44">
        <v>9337</v>
      </c>
    </row>
    <row r="465" spans="1:11" x14ac:dyDescent="0.35">
      <c r="A465" s="44">
        <v>469955</v>
      </c>
      <c r="B465" s="44" t="s">
        <v>2117</v>
      </c>
      <c r="C465" s="44">
        <v>102</v>
      </c>
      <c r="D465" s="44">
        <v>29</v>
      </c>
      <c r="E465" s="45">
        <v>41588</v>
      </c>
      <c r="F465" s="44">
        <v>7</v>
      </c>
      <c r="G465" s="44">
        <v>31</v>
      </c>
      <c r="H465" s="44">
        <v>0</v>
      </c>
      <c r="I465" s="44">
        <v>1</v>
      </c>
      <c r="J465" s="44" t="s">
        <v>2118</v>
      </c>
      <c r="K465" s="44">
        <v>10352660</v>
      </c>
    </row>
    <row r="466" spans="1:11" x14ac:dyDescent="0.35">
      <c r="A466" s="44">
        <v>9848</v>
      </c>
      <c r="B466" s="44" t="s">
        <v>1053</v>
      </c>
      <c r="C466" s="44">
        <v>101</v>
      </c>
      <c r="D466" s="44">
        <v>23</v>
      </c>
      <c r="E466" s="45">
        <v>40358</v>
      </c>
      <c r="F466" s="44">
        <v>2</v>
      </c>
      <c r="G466" s="44">
        <v>5</v>
      </c>
      <c r="H466" s="44">
        <v>0</v>
      </c>
      <c r="I466" s="44">
        <v>1</v>
      </c>
      <c r="J466" s="44" t="s">
        <v>1054</v>
      </c>
      <c r="K466" s="44">
        <v>3454948</v>
      </c>
    </row>
    <row r="467" spans="1:11" x14ac:dyDescent="0.35">
      <c r="A467" s="44">
        <v>207607</v>
      </c>
      <c r="B467" s="44" t="s">
        <v>1055</v>
      </c>
      <c r="C467" s="44">
        <v>101</v>
      </c>
      <c r="D467" s="44">
        <v>21</v>
      </c>
      <c r="E467" s="45">
        <v>43445</v>
      </c>
      <c r="F467" s="44">
        <v>57</v>
      </c>
      <c r="G467" s="44">
        <v>60</v>
      </c>
      <c r="H467" s="44">
        <v>0</v>
      </c>
      <c r="I467" s="44">
        <v>1</v>
      </c>
      <c r="J467" s="44" t="s">
        <v>1056</v>
      </c>
      <c r="K467" s="44">
        <v>5413662</v>
      </c>
    </row>
    <row r="468" spans="1:11" x14ac:dyDescent="0.35">
      <c r="A468" s="44">
        <v>350566</v>
      </c>
      <c r="B468" s="44" t="s">
        <v>1052</v>
      </c>
      <c r="C468" s="44">
        <v>101</v>
      </c>
      <c r="D468" s="44">
        <v>30</v>
      </c>
      <c r="E468" s="45">
        <v>41579</v>
      </c>
      <c r="F468" s="44">
        <v>3</v>
      </c>
      <c r="G468" s="44">
        <v>52</v>
      </c>
      <c r="H468" s="44">
        <v>0</v>
      </c>
      <c r="I468" s="44">
        <v>1</v>
      </c>
      <c r="J468" s="44" t="s">
        <v>12</v>
      </c>
      <c r="K468" s="44">
        <v>235043</v>
      </c>
    </row>
    <row r="469" spans="1:11" x14ac:dyDescent="0.35">
      <c r="A469" s="44">
        <v>258235</v>
      </c>
      <c r="B469" s="44" t="s">
        <v>1057</v>
      </c>
      <c r="C469" s="44">
        <v>100</v>
      </c>
      <c r="D469" s="44">
        <v>25</v>
      </c>
      <c r="E469" s="45">
        <v>40868</v>
      </c>
      <c r="F469" s="44">
        <v>8</v>
      </c>
      <c r="G469" s="44">
        <v>31</v>
      </c>
      <c r="H469" s="44">
        <v>0</v>
      </c>
      <c r="I469" s="44">
        <v>1</v>
      </c>
      <c r="J469" s="44" t="s">
        <v>900</v>
      </c>
      <c r="K469" s="44">
        <v>5550795</v>
      </c>
    </row>
    <row r="470" spans="1:11" x14ac:dyDescent="0.35">
      <c r="A470" s="44">
        <v>646888</v>
      </c>
      <c r="B470" s="44" t="s">
        <v>659</v>
      </c>
      <c r="C470" s="44">
        <v>100</v>
      </c>
      <c r="D470" s="44">
        <v>50</v>
      </c>
      <c r="E470" s="45">
        <v>43652</v>
      </c>
      <c r="F470" s="44">
        <v>68</v>
      </c>
      <c r="G470" s="44">
        <v>100</v>
      </c>
      <c r="H470" s="44">
        <v>1</v>
      </c>
      <c r="I470" s="44">
        <v>1</v>
      </c>
      <c r="J470" s="44" t="s">
        <v>158</v>
      </c>
      <c r="K470" s="44">
        <v>6190978</v>
      </c>
    </row>
    <row r="471" spans="1:11" x14ac:dyDescent="0.35">
      <c r="A471" s="44">
        <v>910305</v>
      </c>
      <c r="B471" s="44" t="s">
        <v>660</v>
      </c>
      <c r="C471" s="44">
        <v>100</v>
      </c>
      <c r="D471" s="44">
        <v>121</v>
      </c>
      <c r="E471" s="45">
        <v>43667</v>
      </c>
      <c r="F471" s="44">
        <v>1.5</v>
      </c>
      <c r="G471" s="44">
        <v>67</v>
      </c>
      <c r="H471" s="44">
        <v>0</v>
      </c>
      <c r="I471" s="44">
        <v>1</v>
      </c>
      <c r="J471" s="44" t="s">
        <v>340</v>
      </c>
      <c r="K471" s="44">
        <v>12964774</v>
      </c>
    </row>
    <row r="472" spans="1:11" x14ac:dyDescent="0.35">
      <c r="A472" s="44">
        <v>934975</v>
      </c>
      <c r="B472" s="44" t="s">
        <v>661</v>
      </c>
      <c r="C472" s="44">
        <v>98</v>
      </c>
      <c r="D472" s="44">
        <v>46</v>
      </c>
      <c r="E472" s="45">
        <v>43143</v>
      </c>
      <c r="F472" s="44">
        <v>52</v>
      </c>
      <c r="G472" s="44">
        <v>60</v>
      </c>
      <c r="H472" s="44">
        <v>0</v>
      </c>
      <c r="I472" s="44">
        <v>1</v>
      </c>
      <c r="J472" s="44" t="s">
        <v>14</v>
      </c>
      <c r="K472" s="44">
        <v>85036</v>
      </c>
    </row>
    <row r="473" spans="1:11" x14ac:dyDescent="0.35">
      <c r="A473" s="44">
        <v>722479</v>
      </c>
      <c r="B473" s="44" t="s">
        <v>662</v>
      </c>
      <c r="C473" s="44">
        <v>97</v>
      </c>
      <c r="D473" s="44">
        <v>116</v>
      </c>
      <c r="E473" s="45">
        <v>42716</v>
      </c>
      <c r="F473" s="44">
        <v>17</v>
      </c>
      <c r="G473" s="44">
        <v>52</v>
      </c>
      <c r="H473" s="44">
        <v>0</v>
      </c>
      <c r="I473" s="44">
        <v>1</v>
      </c>
      <c r="J473" s="44" t="s">
        <v>341</v>
      </c>
      <c r="K473" s="44">
        <v>5512135</v>
      </c>
    </row>
    <row r="474" spans="1:11" x14ac:dyDescent="0.35">
      <c r="A474" s="44">
        <v>409328</v>
      </c>
      <c r="B474" s="44" t="s">
        <v>1058</v>
      </c>
      <c r="C474" s="44">
        <v>95</v>
      </c>
      <c r="D474" s="44">
        <v>26</v>
      </c>
      <c r="E474" s="45">
        <v>41266</v>
      </c>
      <c r="F474" s="44">
        <v>16</v>
      </c>
      <c r="G474" s="44">
        <v>31</v>
      </c>
      <c r="H474" s="44">
        <v>0</v>
      </c>
      <c r="I474" s="44">
        <v>1</v>
      </c>
      <c r="J474" s="44" t="s">
        <v>58</v>
      </c>
      <c r="K474" s="44">
        <v>66492</v>
      </c>
    </row>
    <row r="475" spans="1:11" x14ac:dyDescent="0.35">
      <c r="A475" s="44">
        <v>244879</v>
      </c>
      <c r="B475" s="44" t="s">
        <v>2137</v>
      </c>
      <c r="C475" s="44">
        <v>94</v>
      </c>
      <c r="D475" s="44">
        <v>29</v>
      </c>
      <c r="E475" s="45">
        <v>41575</v>
      </c>
      <c r="F475" s="44">
        <v>3</v>
      </c>
      <c r="G475" s="44">
        <v>31</v>
      </c>
      <c r="H475" s="44">
        <v>0</v>
      </c>
      <c r="I475" s="44">
        <v>1</v>
      </c>
      <c r="J475" s="44" t="s">
        <v>2138</v>
      </c>
      <c r="K475" s="44">
        <v>876036</v>
      </c>
    </row>
    <row r="476" spans="1:11" x14ac:dyDescent="0.35">
      <c r="A476" s="44">
        <v>348814</v>
      </c>
      <c r="B476" s="44" t="s">
        <v>1059</v>
      </c>
      <c r="C476" s="44">
        <v>94</v>
      </c>
      <c r="D476" s="44">
        <v>23</v>
      </c>
      <c r="E476" s="45">
        <v>41236</v>
      </c>
      <c r="F476" s="44">
        <v>3</v>
      </c>
      <c r="G476" s="44">
        <v>16</v>
      </c>
      <c r="H476" s="44">
        <v>0</v>
      </c>
      <c r="I476" s="44">
        <v>1</v>
      </c>
      <c r="J476" s="44" t="s">
        <v>904</v>
      </c>
      <c r="K476" s="44">
        <v>166942</v>
      </c>
    </row>
    <row r="477" spans="1:11" x14ac:dyDescent="0.35">
      <c r="A477" s="44">
        <v>70001</v>
      </c>
      <c r="B477" s="44" t="s">
        <v>1060</v>
      </c>
      <c r="C477" s="44">
        <v>93</v>
      </c>
      <c r="D477" s="44">
        <v>35</v>
      </c>
      <c r="E477" s="45">
        <v>42636</v>
      </c>
      <c r="F477" s="44">
        <v>3</v>
      </c>
      <c r="G477" s="44">
        <v>52</v>
      </c>
      <c r="H477" s="44">
        <v>0</v>
      </c>
      <c r="I477" s="44">
        <v>1</v>
      </c>
      <c r="J477" s="44" t="s">
        <v>1061</v>
      </c>
      <c r="K477" s="44">
        <v>5159518</v>
      </c>
    </row>
    <row r="478" spans="1:11" x14ac:dyDescent="0.35">
      <c r="A478" s="44">
        <v>273646</v>
      </c>
      <c r="B478" s="44" t="s">
        <v>1062</v>
      </c>
      <c r="C478" s="44">
        <v>92</v>
      </c>
      <c r="D478" s="44">
        <v>22</v>
      </c>
      <c r="E478" s="45">
        <v>43557</v>
      </c>
      <c r="F478" s="44">
        <v>68</v>
      </c>
      <c r="G478" s="44">
        <v>100</v>
      </c>
      <c r="H478" s="44">
        <v>1</v>
      </c>
      <c r="I478" s="44">
        <v>1</v>
      </c>
      <c r="J478" s="44" t="s">
        <v>30</v>
      </c>
      <c r="K478" s="44">
        <v>5389259</v>
      </c>
    </row>
    <row r="479" spans="1:11" x14ac:dyDescent="0.35">
      <c r="A479" s="44">
        <v>81</v>
      </c>
      <c r="B479" s="44" t="s">
        <v>663</v>
      </c>
      <c r="C479" s="44">
        <v>91</v>
      </c>
      <c r="D479" s="44">
        <v>81</v>
      </c>
      <c r="E479" s="45">
        <v>40208</v>
      </c>
      <c r="F479" s="44">
        <v>0.3</v>
      </c>
      <c r="G479" s="44">
        <v>20</v>
      </c>
      <c r="H479" s="44">
        <v>0</v>
      </c>
      <c r="I479" s="44">
        <v>1</v>
      </c>
      <c r="J479" s="44" t="s">
        <v>342</v>
      </c>
      <c r="K479" s="44">
        <v>59</v>
      </c>
    </row>
    <row r="480" spans="1:11" x14ac:dyDescent="0.35">
      <c r="A480" s="44">
        <v>5286</v>
      </c>
      <c r="B480" s="44" t="s">
        <v>1063</v>
      </c>
      <c r="C480" s="44">
        <v>90</v>
      </c>
      <c r="D480" s="44">
        <v>36</v>
      </c>
      <c r="E480" s="45">
        <v>40718</v>
      </c>
      <c r="F480" s="44">
        <v>1.5</v>
      </c>
      <c r="G480" s="44">
        <v>58</v>
      </c>
      <c r="H480" s="44">
        <v>0</v>
      </c>
      <c r="I480" s="44">
        <v>1</v>
      </c>
      <c r="J480" s="44" t="s">
        <v>422</v>
      </c>
      <c r="K480" s="44">
        <v>177630</v>
      </c>
    </row>
    <row r="481" spans="1:11" x14ac:dyDescent="0.35">
      <c r="A481" s="44">
        <v>436566</v>
      </c>
      <c r="B481" s="44" t="s">
        <v>1064</v>
      </c>
      <c r="C481" s="44">
        <v>90</v>
      </c>
      <c r="D481" s="44">
        <v>27</v>
      </c>
      <c r="E481" s="45">
        <v>41403</v>
      </c>
      <c r="F481" s="44">
        <v>3</v>
      </c>
      <c r="G481" s="44">
        <v>31</v>
      </c>
      <c r="H481" s="44">
        <v>0</v>
      </c>
      <c r="I481" s="44">
        <v>1</v>
      </c>
      <c r="J481" s="44" t="s">
        <v>1065</v>
      </c>
      <c r="K481" s="44">
        <v>9900248</v>
      </c>
    </row>
    <row r="482" spans="1:11" x14ac:dyDescent="0.35">
      <c r="A482" s="44">
        <v>589130</v>
      </c>
      <c r="B482" s="44" t="s">
        <v>664</v>
      </c>
      <c r="C482" s="44">
        <v>90</v>
      </c>
      <c r="D482" s="44">
        <v>54</v>
      </c>
      <c r="E482" s="45">
        <v>42882</v>
      </c>
      <c r="F482" s="44">
        <v>6</v>
      </c>
      <c r="G482" s="44">
        <v>56</v>
      </c>
      <c r="H482" s="44">
        <v>0</v>
      </c>
      <c r="I482" s="44">
        <v>1</v>
      </c>
      <c r="J482" s="44" t="s">
        <v>452</v>
      </c>
      <c r="K482" s="44">
        <v>4998409</v>
      </c>
    </row>
    <row r="483" spans="1:11" x14ac:dyDescent="0.35">
      <c r="A483" s="44">
        <v>2030</v>
      </c>
      <c r="B483" s="44" t="s">
        <v>1066</v>
      </c>
      <c r="C483" s="44">
        <v>88</v>
      </c>
      <c r="D483" s="44">
        <v>23</v>
      </c>
      <c r="E483" s="45">
        <v>39146</v>
      </c>
      <c r="F483" s="44">
        <v>1.5</v>
      </c>
      <c r="G483" s="44">
        <v>16</v>
      </c>
      <c r="H483" s="44">
        <v>0</v>
      </c>
      <c r="I483" s="44">
        <v>1</v>
      </c>
      <c r="J483" s="44" t="s">
        <v>1067</v>
      </c>
      <c r="K483" s="44">
        <v>9706</v>
      </c>
    </row>
    <row r="484" spans="1:11" x14ac:dyDescent="0.35">
      <c r="A484" s="44">
        <v>415492</v>
      </c>
      <c r="B484" s="44" t="s">
        <v>1068</v>
      </c>
      <c r="C484" s="44">
        <v>88</v>
      </c>
      <c r="D484" s="44">
        <v>21</v>
      </c>
      <c r="E484" s="45">
        <v>41421</v>
      </c>
      <c r="F484" s="44">
        <v>17</v>
      </c>
      <c r="G484" s="44">
        <v>19</v>
      </c>
      <c r="H484" s="44">
        <v>0</v>
      </c>
      <c r="I484" s="44">
        <v>1</v>
      </c>
      <c r="J484" s="44" t="s">
        <v>1069</v>
      </c>
      <c r="K484" s="44">
        <v>6779986</v>
      </c>
    </row>
    <row r="485" spans="1:11" x14ac:dyDescent="0.35">
      <c r="A485" s="44">
        <v>745576</v>
      </c>
      <c r="B485" s="44" t="s">
        <v>1070</v>
      </c>
      <c r="C485" s="44">
        <v>87</v>
      </c>
      <c r="D485" s="44">
        <v>16</v>
      </c>
      <c r="E485" s="45">
        <v>43216</v>
      </c>
      <c r="F485" s="44">
        <v>45</v>
      </c>
      <c r="G485" s="44">
        <v>60</v>
      </c>
      <c r="H485" s="44">
        <v>0</v>
      </c>
      <c r="I485" s="44">
        <v>1</v>
      </c>
      <c r="J485" s="44" t="s">
        <v>1071</v>
      </c>
      <c r="K485" s="44">
        <v>12624115</v>
      </c>
    </row>
    <row r="486" spans="1:11" x14ac:dyDescent="0.35">
      <c r="A486" s="44">
        <v>616216</v>
      </c>
      <c r="B486" s="44" t="s">
        <v>666</v>
      </c>
      <c r="C486" s="44">
        <v>86</v>
      </c>
      <c r="D486" s="44">
        <v>57</v>
      </c>
      <c r="E486" s="45">
        <v>42494</v>
      </c>
      <c r="F486" s="44">
        <v>30</v>
      </c>
      <c r="G486" s="44">
        <v>44</v>
      </c>
      <c r="H486" s="44">
        <v>0</v>
      </c>
      <c r="I486" s="44">
        <v>1</v>
      </c>
      <c r="J486" s="44" t="s">
        <v>344</v>
      </c>
      <c r="K486" s="44">
        <v>5895930</v>
      </c>
    </row>
    <row r="487" spans="1:11" x14ac:dyDescent="0.35">
      <c r="A487" s="44">
        <v>430090</v>
      </c>
      <c r="B487" s="44" t="s">
        <v>667</v>
      </c>
      <c r="C487" s="44">
        <v>85</v>
      </c>
      <c r="D487" s="44">
        <v>66</v>
      </c>
      <c r="E487" s="45">
        <v>42893</v>
      </c>
      <c r="F487" s="44">
        <v>10</v>
      </c>
      <c r="G487" s="44">
        <v>52</v>
      </c>
      <c r="H487" s="44">
        <v>0</v>
      </c>
      <c r="I487" s="44">
        <v>1</v>
      </c>
      <c r="J487" s="44" t="s">
        <v>345</v>
      </c>
      <c r="K487" s="44">
        <v>6325743</v>
      </c>
    </row>
    <row r="488" spans="1:11" x14ac:dyDescent="0.35">
      <c r="A488" s="44">
        <v>553652</v>
      </c>
      <c r="B488" s="44" t="s">
        <v>1072</v>
      </c>
      <c r="C488" s="44">
        <v>85</v>
      </c>
      <c r="D488" s="44">
        <v>33</v>
      </c>
      <c r="E488" s="45">
        <v>42596</v>
      </c>
      <c r="F488" s="44">
        <v>7</v>
      </c>
      <c r="G488" s="44">
        <v>31</v>
      </c>
      <c r="H488" s="44">
        <v>0</v>
      </c>
      <c r="I488" s="44">
        <v>1</v>
      </c>
      <c r="J488" s="44" t="s">
        <v>1073</v>
      </c>
      <c r="K488" s="44">
        <v>11214646</v>
      </c>
    </row>
    <row r="489" spans="1:11" x14ac:dyDescent="0.35">
      <c r="A489" s="44">
        <v>532656</v>
      </c>
      <c r="B489" s="44" t="s">
        <v>665</v>
      </c>
      <c r="C489" s="44">
        <v>83</v>
      </c>
      <c r="D489" s="44">
        <v>178</v>
      </c>
      <c r="E489" s="45">
        <v>43256</v>
      </c>
      <c r="F489" s="44">
        <v>24</v>
      </c>
      <c r="G489" s="44">
        <v>52</v>
      </c>
      <c r="H489" s="44">
        <v>0</v>
      </c>
      <c r="I489" s="44">
        <v>1</v>
      </c>
      <c r="J489" s="44" t="s">
        <v>343</v>
      </c>
      <c r="K489" s="44">
        <v>10749358</v>
      </c>
    </row>
    <row r="490" spans="1:11" x14ac:dyDescent="0.35">
      <c r="A490" s="44">
        <v>636942</v>
      </c>
      <c r="B490" s="44" t="s">
        <v>1074</v>
      </c>
      <c r="C490" s="44">
        <v>83</v>
      </c>
      <c r="D490" s="44">
        <v>41</v>
      </c>
      <c r="E490" s="45">
        <v>42750</v>
      </c>
      <c r="F490" s="44">
        <v>31</v>
      </c>
      <c r="G490" s="44">
        <v>50</v>
      </c>
      <c r="H490" s="44">
        <v>0</v>
      </c>
      <c r="I490" s="44">
        <v>1</v>
      </c>
      <c r="J490" s="44" t="s">
        <v>1075</v>
      </c>
      <c r="K490" s="44">
        <v>9935718</v>
      </c>
    </row>
    <row r="491" spans="1:11" x14ac:dyDescent="0.35">
      <c r="A491" s="44">
        <v>693775</v>
      </c>
      <c r="B491" s="44" t="s">
        <v>2206</v>
      </c>
      <c r="C491" s="44">
        <v>83</v>
      </c>
      <c r="D491" s="44">
        <v>26</v>
      </c>
      <c r="E491" s="45">
        <v>42455</v>
      </c>
      <c r="F491" s="44">
        <v>3</v>
      </c>
      <c r="G491" s="44">
        <v>49</v>
      </c>
      <c r="H491" s="44">
        <v>0</v>
      </c>
      <c r="I491" s="44">
        <v>1</v>
      </c>
      <c r="J491" s="44" t="s">
        <v>2207</v>
      </c>
      <c r="K491" s="44">
        <v>5406127</v>
      </c>
    </row>
    <row r="492" spans="1:11" x14ac:dyDescent="0.35">
      <c r="A492" s="44">
        <v>3746</v>
      </c>
      <c r="B492" s="44" t="s">
        <v>1076</v>
      </c>
      <c r="C492" s="44">
        <v>82</v>
      </c>
      <c r="D492" s="44">
        <v>29</v>
      </c>
      <c r="E492" s="45">
        <v>40772</v>
      </c>
      <c r="F492" s="44">
        <v>1.5</v>
      </c>
      <c r="G492" s="44">
        <v>9</v>
      </c>
      <c r="H492" s="44">
        <v>0</v>
      </c>
      <c r="I492" s="44">
        <v>1</v>
      </c>
      <c r="J492" s="44" t="s">
        <v>951</v>
      </c>
      <c r="K492" s="44">
        <v>8706</v>
      </c>
    </row>
    <row r="493" spans="1:11" x14ac:dyDescent="0.35">
      <c r="A493" s="44">
        <v>2387</v>
      </c>
      <c r="B493" s="44" t="s">
        <v>1077</v>
      </c>
      <c r="C493" s="44">
        <v>81</v>
      </c>
      <c r="D493" s="44">
        <v>27</v>
      </c>
      <c r="E493" s="45">
        <v>40826</v>
      </c>
      <c r="F493" s="44">
        <v>3</v>
      </c>
      <c r="G493" s="44">
        <v>19</v>
      </c>
      <c r="H493" s="44">
        <v>0</v>
      </c>
      <c r="I493" s="44">
        <v>1</v>
      </c>
      <c r="J493" s="44" t="s">
        <v>71</v>
      </c>
      <c r="K493" s="44">
        <v>7226</v>
      </c>
    </row>
    <row r="494" spans="1:11" x14ac:dyDescent="0.35">
      <c r="A494" s="44">
        <v>883</v>
      </c>
      <c r="B494" s="44" t="s">
        <v>670</v>
      </c>
      <c r="C494" s="44">
        <v>80</v>
      </c>
      <c r="D494" s="44">
        <v>145</v>
      </c>
      <c r="E494" s="45">
        <v>41982</v>
      </c>
      <c r="F494" s="44">
        <v>10</v>
      </c>
      <c r="G494" s="44">
        <v>36</v>
      </c>
      <c r="H494" s="44">
        <v>0</v>
      </c>
      <c r="I494" s="44">
        <v>1</v>
      </c>
      <c r="J494" s="44" t="s">
        <v>346</v>
      </c>
      <c r="K494" s="44">
        <v>3102</v>
      </c>
    </row>
    <row r="495" spans="1:11" x14ac:dyDescent="0.35">
      <c r="A495" s="44">
        <v>4415</v>
      </c>
      <c r="B495" s="44" t="s">
        <v>668</v>
      </c>
      <c r="C495" s="44">
        <v>80</v>
      </c>
      <c r="D495" s="44">
        <v>155</v>
      </c>
      <c r="E495" s="45">
        <v>42705</v>
      </c>
      <c r="F495" s="44">
        <v>3</v>
      </c>
      <c r="G495" s="44">
        <v>54</v>
      </c>
      <c r="H495" s="44">
        <v>0</v>
      </c>
      <c r="I495" s="44">
        <v>4</v>
      </c>
      <c r="J495" s="44" t="s">
        <v>669</v>
      </c>
      <c r="K495" s="44">
        <v>3930</v>
      </c>
    </row>
    <row r="496" spans="1:11" x14ac:dyDescent="0.35">
      <c r="A496" s="44">
        <v>57534</v>
      </c>
      <c r="B496" s="44" t="s">
        <v>2208</v>
      </c>
      <c r="C496" s="44">
        <v>80</v>
      </c>
      <c r="D496" s="44">
        <v>14</v>
      </c>
      <c r="E496" s="45">
        <v>43617</v>
      </c>
      <c r="F496" s="44">
        <v>1</v>
      </c>
      <c r="G496" s="44">
        <v>60</v>
      </c>
      <c r="H496" s="44">
        <v>0</v>
      </c>
      <c r="I496" s="44">
        <v>1</v>
      </c>
      <c r="J496" s="44" t="s">
        <v>208</v>
      </c>
      <c r="K496" s="44">
        <v>9572</v>
      </c>
    </row>
    <row r="497" spans="1:11" x14ac:dyDescent="0.35">
      <c r="A497" s="44">
        <v>812455</v>
      </c>
      <c r="B497" s="44" t="s">
        <v>672</v>
      </c>
      <c r="C497" s="44">
        <v>80</v>
      </c>
      <c r="D497" s="44">
        <v>71</v>
      </c>
      <c r="E497" s="45">
        <v>43273</v>
      </c>
      <c r="F497" s="44">
        <v>45.7</v>
      </c>
      <c r="G497" s="44">
        <v>63</v>
      </c>
      <c r="H497" s="44">
        <v>0</v>
      </c>
      <c r="I497" s="44">
        <v>1</v>
      </c>
      <c r="J497" s="44" t="s">
        <v>348</v>
      </c>
      <c r="K497" s="44">
        <v>12930321</v>
      </c>
    </row>
    <row r="498" spans="1:11" x14ac:dyDescent="0.35">
      <c r="A498" s="44">
        <v>5792</v>
      </c>
      <c r="B498" s="44" t="s">
        <v>671</v>
      </c>
      <c r="C498" s="44">
        <v>79</v>
      </c>
      <c r="D498" s="44">
        <v>130</v>
      </c>
      <c r="E498" s="45">
        <v>40835</v>
      </c>
      <c r="F498" s="44">
        <v>1.5</v>
      </c>
      <c r="G498" s="44">
        <v>6</v>
      </c>
      <c r="H498" s="44">
        <v>0</v>
      </c>
      <c r="I498" s="44">
        <v>1</v>
      </c>
      <c r="J498" s="44" t="s">
        <v>347</v>
      </c>
      <c r="K498" s="44">
        <v>194035</v>
      </c>
    </row>
    <row r="499" spans="1:11" x14ac:dyDescent="0.35">
      <c r="A499" s="44">
        <v>362377</v>
      </c>
      <c r="B499" s="44" t="s">
        <v>1078</v>
      </c>
      <c r="C499" s="44">
        <v>79</v>
      </c>
      <c r="D499" s="44">
        <v>26</v>
      </c>
      <c r="E499" s="45">
        <v>40957</v>
      </c>
      <c r="F499" s="44">
        <v>6</v>
      </c>
      <c r="G499" s="44">
        <v>24</v>
      </c>
      <c r="H499" s="44">
        <v>0</v>
      </c>
      <c r="I499" s="44">
        <v>1</v>
      </c>
      <c r="J499" s="44" t="s">
        <v>102</v>
      </c>
      <c r="K499" s="44">
        <v>5913899</v>
      </c>
    </row>
    <row r="500" spans="1:11" x14ac:dyDescent="0.35">
      <c r="A500" s="44">
        <v>406802</v>
      </c>
      <c r="B500" s="44" t="s">
        <v>2209</v>
      </c>
      <c r="C500" s="44">
        <v>77</v>
      </c>
      <c r="D500" s="44">
        <v>25</v>
      </c>
      <c r="E500" s="45">
        <v>42655</v>
      </c>
      <c r="F500" s="44">
        <v>13</v>
      </c>
      <c r="G500" s="44">
        <v>52</v>
      </c>
      <c r="H500" s="44">
        <v>0</v>
      </c>
      <c r="I500" s="44">
        <v>1</v>
      </c>
      <c r="J500" s="44" t="s">
        <v>1080</v>
      </c>
      <c r="K500" s="44">
        <v>4471504</v>
      </c>
    </row>
    <row r="501" spans="1:11" x14ac:dyDescent="0.35">
      <c r="A501" s="44">
        <v>621166</v>
      </c>
      <c r="B501" s="44" t="s">
        <v>1079</v>
      </c>
      <c r="C501" s="44">
        <v>77</v>
      </c>
      <c r="D501" s="44">
        <v>37</v>
      </c>
      <c r="E501" s="45">
        <v>42166</v>
      </c>
      <c r="F501" s="44">
        <v>20</v>
      </c>
      <c r="G501" s="44">
        <v>42</v>
      </c>
      <c r="H501" s="44">
        <v>0</v>
      </c>
      <c r="I501" s="44">
        <v>1</v>
      </c>
      <c r="J501" s="44" t="s">
        <v>118</v>
      </c>
      <c r="K501" s="44">
        <v>11280414</v>
      </c>
    </row>
    <row r="502" spans="1:11" x14ac:dyDescent="0.35">
      <c r="A502" s="44">
        <v>464405</v>
      </c>
      <c r="B502" s="44" t="s">
        <v>1081</v>
      </c>
      <c r="C502" s="44">
        <v>75</v>
      </c>
      <c r="D502" s="44">
        <v>32</v>
      </c>
      <c r="E502" s="45">
        <v>41571</v>
      </c>
      <c r="F502" s="44">
        <v>3</v>
      </c>
      <c r="G502" s="44">
        <v>31</v>
      </c>
      <c r="H502" s="44">
        <v>0</v>
      </c>
      <c r="I502" s="44">
        <v>1</v>
      </c>
      <c r="J502" s="44" t="s">
        <v>1082</v>
      </c>
      <c r="K502" s="44">
        <v>10274337</v>
      </c>
    </row>
    <row r="503" spans="1:11" x14ac:dyDescent="0.35">
      <c r="A503" s="44">
        <v>467893</v>
      </c>
      <c r="B503" s="44" t="s">
        <v>1083</v>
      </c>
      <c r="C503" s="44">
        <v>75</v>
      </c>
      <c r="D503" s="44">
        <v>28</v>
      </c>
      <c r="E503" s="45">
        <v>41855</v>
      </c>
      <c r="F503" s="44">
        <v>5</v>
      </c>
      <c r="G503" s="44">
        <v>34</v>
      </c>
      <c r="H503" s="44">
        <v>0</v>
      </c>
      <c r="I503" s="44">
        <v>1</v>
      </c>
      <c r="J503" s="44" t="s">
        <v>1084</v>
      </c>
      <c r="K503" s="44">
        <v>10327347</v>
      </c>
    </row>
    <row r="504" spans="1:11" x14ac:dyDescent="0.35">
      <c r="A504" s="44">
        <v>351368</v>
      </c>
      <c r="B504" s="44" t="s">
        <v>1085</v>
      </c>
      <c r="C504" s="44">
        <v>74</v>
      </c>
      <c r="D504" s="44">
        <v>28</v>
      </c>
      <c r="E504" s="45">
        <v>40894</v>
      </c>
      <c r="F504" s="44">
        <v>3</v>
      </c>
      <c r="G504" s="44">
        <v>31</v>
      </c>
      <c r="H504" s="44">
        <v>0</v>
      </c>
      <c r="I504" s="44">
        <v>1</v>
      </c>
      <c r="J504" s="44" t="s">
        <v>1086</v>
      </c>
      <c r="K504" s="44">
        <v>5784017</v>
      </c>
    </row>
    <row r="505" spans="1:11" x14ac:dyDescent="0.35">
      <c r="A505" s="44">
        <v>4762</v>
      </c>
      <c r="B505" s="44" t="s">
        <v>677</v>
      </c>
      <c r="C505" s="44">
        <v>73</v>
      </c>
      <c r="D505" s="44">
        <v>52</v>
      </c>
      <c r="E505" s="45">
        <v>40809</v>
      </c>
      <c r="F505" s="44">
        <v>6</v>
      </c>
      <c r="G505" s="44">
        <v>24</v>
      </c>
      <c r="H505" s="44">
        <v>0</v>
      </c>
      <c r="I505" s="44">
        <v>1</v>
      </c>
      <c r="J505" s="44" t="s">
        <v>453</v>
      </c>
      <c r="K505" s="44">
        <v>7775</v>
      </c>
    </row>
    <row r="506" spans="1:11" x14ac:dyDescent="0.35">
      <c r="A506" s="44">
        <v>5905</v>
      </c>
      <c r="B506" s="44" t="s">
        <v>673</v>
      </c>
      <c r="C506" s="44">
        <v>73</v>
      </c>
      <c r="D506" s="44">
        <v>133</v>
      </c>
      <c r="E506" s="45">
        <v>41169</v>
      </c>
      <c r="F506" s="44">
        <v>3</v>
      </c>
      <c r="G506" s="44">
        <v>15</v>
      </c>
      <c r="H506" s="44">
        <v>0</v>
      </c>
      <c r="I506" s="44">
        <v>1</v>
      </c>
      <c r="J506" s="44" t="s">
        <v>349</v>
      </c>
      <c r="K506" s="44">
        <v>182568</v>
      </c>
    </row>
    <row r="507" spans="1:11" x14ac:dyDescent="0.35">
      <c r="A507" s="44">
        <v>583932</v>
      </c>
      <c r="B507" s="44" t="s">
        <v>1087</v>
      </c>
      <c r="C507" s="44">
        <v>73</v>
      </c>
      <c r="D507" s="44">
        <v>31</v>
      </c>
      <c r="E507" s="45">
        <v>42044</v>
      </c>
      <c r="F507" s="44">
        <v>31</v>
      </c>
      <c r="G507" s="44">
        <v>38</v>
      </c>
      <c r="H507" s="44">
        <v>0</v>
      </c>
      <c r="I507" s="44">
        <v>1</v>
      </c>
      <c r="J507" s="44" t="s">
        <v>14</v>
      </c>
      <c r="K507" s="44">
        <v>85036</v>
      </c>
    </row>
    <row r="508" spans="1:11" x14ac:dyDescent="0.35">
      <c r="A508" s="44">
        <v>578</v>
      </c>
      <c r="B508" s="44" t="s">
        <v>1089</v>
      </c>
      <c r="C508" s="44">
        <v>72</v>
      </c>
      <c r="D508" s="44">
        <v>27</v>
      </c>
      <c r="E508" s="45">
        <v>39146</v>
      </c>
      <c r="F508" s="44">
        <v>1</v>
      </c>
      <c r="G508" s="44">
        <v>1.5</v>
      </c>
      <c r="H508" s="44">
        <v>0</v>
      </c>
      <c r="I508" s="44">
        <v>1</v>
      </c>
      <c r="J508" s="44" t="s">
        <v>1090</v>
      </c>
      <c r="K508" s="44">
        <v>808</v>
      </c>
    </row>
    <row r="509" spans="1:11" x14ac:dyDescent="0.35">
      <c r="A509" s="44">
        <v>325002</v>
      </c>
      <c r="B509" s="44" t="s">
        <v>676</v>
      </c>
      <c r="C509" s="44">
        <v>72</v>
      </c>
      <c r="D509" s="44">
        <v>295</v>
      </c>
      <c r="E509" s="45">
        <v>42333</v>
      </c>
      <c r="F509" s="44">
        <v>5</v>
      </c>
      <c r="G509" s="44">
        <v>42</v>
      </c>
      <c r="H509" s="44">
        <v>0</v>
      </c>
      <c r="I509" s="44">
        <v>1</v>
      </c>
      <c r="J509" s="44" t="s">
        <v>350</v>
      </c>
      <c r="K509" s="44">
        <v>5610732</v>
      </c>
    </row>
    <row r="510" spans="1:11" x14ac:dyDescent="0.35">
      <c r="A510" s="44">
        <v>618822</v>
      </c>
      <c r="B510" s="44" t="s">
        <v>1088</v>
      </c>
      <c r="C510" s="44">
        <v>72</v>
      </c>
      <c r="D510" s="44">
        <v>38</v>
      </c>
      <c r="E510" s="45">
        <v>42166</v>
      </c>
      <c r="F510" s="44">
        <v>20</v>
      </c>
      <c r="G510" s="44">
        <v>42</v>
      </c>
      <c r="H510" s="44">
        <v>0</v>
      </c>
      <c r="I510" s="44">
        <v>1</v>
      </c>
      <c r="J510" s="44" t="s">
        <v>118</v>
      </c>
      <c r="K510" s="44">
        <v>11280414</v>
      </c>
    </row>
    <row r="511" spans="1:11" x14ac:dyDescent="0.35">
      <c r="A511" s="44">
        <v>311616</v>
      </c>
      <c r="B511" s="44" t="s">
        <v>1091</v>
      </c>
      <c r="C511" s="44">
        <v>71</v>
      </c>
      <c r="D511" s="44">
        <v>23</v>
      </c>
      <c r="E511" s="45">
        <v>41648</v>
      </c>
      <c r="F511" s="44">
        <v>3</v>
      </c>
      <c r="G511" s="44">
        <v>31</v>
      </c>
      <c r="H511" s="44">
        <v>0</v>
      </c>
      <c r="I511" s="44">
        <v>1</v>
      </c>
      <c r="J511" s="44" t="s">
        <v>1092</v>
      </c>
      <c r="K511" s="44">
        <v>5733374</v>
      </c>
    </row>
    <row r="512" spans="1:11" x14ac:dyDescent="0.35">
      <c r="A512" s="44">
        <v>852623</v>
      </c>
      <c r="B512" s="44" t="s">
        <v>675</v>
      </c>
      <c r="C512" s="44">
        <v>71</v>
      </c>
      <c r="D512" s="44">
        <v>47</v>
      </c>
      <c r="E512" s="45">
        <v>43663</v>
      </c>
      <c r="F512" s="44">
        <v>68</v>
      </c>
      <c r="G512" s="44">
        <v>100</v>
      </c>
      <c r="H512" s="44">
        <v>1</v>
      </c>
      <c r="I512" s="44">
        <v>1</v>
      </c>
      <c r="J512" s="44" t="s">
        <v>30</v>
      </c>
      <c r="K512" s="44">
        <v>5389259</v>
      </c>
    </row>
    <row r="513" spans="1:11" x14ac:dyDescent="0.35">
      <c r="A513" s="44">
        <v>332239</v>
      </c>
      <c r="B513" s="44" t="s">
        <v>674</v>
      </c>
      <c r="C513" s="44">
        <v>70</v>
      </c>
      <c r="D513" s="44">
        <v>126</v>
      </c>
      <c r="E513" s="45">
        <v>42819</v>
      </c>
      <c r="F513" s="44">
        <v>5</v>
      </c>
      <c r="G513" s="44">
        <v>40</v>
      </c>
      <c r="H513" s="44">
        <v>0</v>
      </c>
      <c r="I513" s="44">
        <v>1</v>
      </c>
      <c r="J513" s="44" t="s">
        <v>350</v>
      </c>
      <c r="K513" s="44">
        <v>5610732</v>
      </c>
    </row>
    <row r="514" spans="1:11" x14ac:dyDescent="0.35">
      <c r="A514" s="44">
        <v>344943</v>
      </c>
      <c r="B514" s="44" t="s">
        <v>1096</v>
      </c>
      <c r="C514" s="44">
        <v>70</v>
      </c>
      <c r="D514" s="44">
        <v>26</v>
      </c>
      <c r="E514" s="45">
        <v>40896</v>
      </c>
      <c r="F514" s="44">
        <v>8</v>
      </c>
      <c r="G514" s="44">
        <v>27</v>
      </c>
      <c r="H514" s="44">
        <v>0</v>
      </c>
      <c r="I514" s="44">
        <v>1</v>
      </c>
      <c r="J514" s="44" t="s">
        <v>1097</v>
      </c>
      <c r="K514" s="44">
        <v>5489124</v>
      </c>
    </row>
    <row r="515" spans="1:11" x14ac:dyDescent="0.35">
      <c r="A515" s="44">
        <v>406596</v>
      </c>
      <c r="B515" s="44" t="s">
        <v>1094</v>
      </c>
      <c r="C515" s="44">
        <v>70</v>
      </c>
      <c r="D515" s="44">
        <v>29</v>
      </c>
      <c r="E515" s="45">
        <v>41947</v>
      </c>
      <c r="F515" s="44">
        <v>7</v>
      </c>
      <c r="G515" s="44">
        <v>45</v>
      </c>
      <c r="H515" s="44">
        <v>0</v>
      </c>
      <c r="I515" s="44">
        <v>1</v>
      </c>
      <c r="J515" s="44" t="s">
        <v>1095</v>
      </c>
      <c r="K515" s="44">
        <v>6661660</v>
      </c>
    </row>
    <row r="516" spans="1:11" x14ac:dyDescent="0.35">
      <c r="A516" s="44">
        <v>546430</v>
      </c>
      <c r="B516" s="44" t="s">
        <v>1093</v>
      </c>
      <c r="C516" s="44">
        <v>70</v>
      </c>
      <c r="D516" s="44">
        <v>30</v>
      </c>
      <c r="E516" s="45">
        <v>43467</v>
      </c>
      <c r="F516" s="44">
        <v>58</v>
      </c>
      <c r="G516" s="44">
        <v>64</v>
      </c>
      <c r="H516" s="44">
        <v>0</v>
      </c>
      <c r="I516" s="44">
        <v>1</v>
      </c>
      <c r="J516" s="44" t="s">
        <v>2246</v>
      </c>
      <c r="K516" s="44">
        <v>11152920</v>
      </c>
    </row>
    <row r="517" spans="1:11" x14ac:dyDescent="0.35">
      <c r="A517" s="44">
        <v>2194</v>
      </c>
      <c r="B517" s="44" t="s">
        <v>1100</v>
      </c>
      <c r="C517" s="44">
        <v>69</v>
      </c>
      <c r="D517" s="44">
        <v>26</v>
      </c>
      <c r="E517" s="45">
        <v>40807</v>
      </c>
      <c r="F517" s="44">
        <v>1.5</v>
      </c>
      <c r="G517" s="44">
        <v>9</v>
      </c>
      <c r="H517" s="44">
        <v>0</v>
      </c>
      <c r="I517" s="44">
        <v>1</v>
      </c>
      <c r="J517" s="44" t="s">
        <v>1101</v>
      </c>
      <c r="K517" s="44">
        <v>10065</v>
      </c>
    </row>
    <row r="518" spans="1:11" x14ac:dyDescent="0.35">
      <c r="A518" s="44">
        <v>66590</v>
      </c>
      <c r="B518" s="44" t="s">
        <v>1102</v>
      </c>
      <c r="C518" s="44">
        <v>69</v>
      </c>
      <c r="D518" s="44">
        <v>23</v>
      </c>
      <c r="E518" s="45">
        <v>40811</v>
      </c>
      <c r="F518" s="44">
        <v>3</v>
      </c>
      <c r="G518" s="44">
        <v>10</v>
      </c>
      <c r="H518" s="44">
        <v>0</v>
      </c>
      <c r="I518" s="44">
        <v>1</v>
      </c>
      <c r="J518" s="44" t="s">
        <v>1103</v>
      </c>
      <c r="K518" s="44">
        <v>252126</v>
      </c>
    </row>
    <row r="519" spans="1:11" x14ac:dyDescent="0.35">
      <c r="A519" s="44">
        <v>279909</v>
      </c>
      <c r="B519" s="44" t="s">
        <v>1106</v>
      </c>
      <c r="C519" s="44">
        <v>69</v>
      </c>
      <c r="D519" s="44">
        <v>22</v>
      </c>
      <c r="E519" s="45">
        <v>40820</v>
      </c>
      <c r="F519" s="44">
        <v>3.1</v>
      </c>
      <c r="G519" s="44">
        <v>31</v>
      </c>
      <c r="H519" s="44">
        <v>0</v>
      </c>
      <c r="I519" s="44">
        <v>1</v>
      </c>
      <c r="J519" s="44" t="s">
        <v>1107</v>
      </c>
      <c r="K519" s="44">
        <v>3676260</v>
      </c>
    </row>
    <row r="520" spans="1:11" x14ac:dyDescent="0.35">
      <c r="A520" s="44">
        <v>328024</v>
      </c>
      <c r="B520" s="44" t="s">
        <v>1104</v>
      </c>
      <c r="C520" s="44">
        <v>69</v>
      </c>
      <c r="D520" s="44">
        <v>22</v>
      </c>
      <c r="E520" s="45">
        <v>40814</v>
      </c>
      <c r="F520" s="44">
        <v>3</v>
      </c>
      <c r="G520" s="44">
        <v>31</v>
      </c>
      <c r="H520" s="44">
        <v>0</v>
      </c>
      <c r="I520" s="44">
        <v>1</v>
      </c>
      <c r="J520" s="44" t="s">
        <v>1105</v>
      </c>
      <c r="K520" s="44">
        <v>5818205</v>
      </c>
    </row>
    <row r="521" spans="1:11" x14ac:dyDescent="0.35">
      <c r="A521" s="44">
        <v>540716</v>
      </c>
      <c r="B521" s="44" t="s">
        <v>1098</v>
      </c>
      <c r="C521" s="44">
        <v>69</v>
      </c>
      <c r="D521" s="44">
        <v>30</v>
      </c>
      <c r="E521" s="45">
        <v>41984</v>
      </c>
      <c r="F521" s="44">
        <v>17</v>
      </c>
      <c r="G521" s="44">
        <v>31</v>
      </c>
      <c r="H521" s="44">
        <v>0</v>
      </c>
      <c r="I521" s="44">
        <v>1</v>
      </c>
      <c r="J521" s="44" t="s">
        <v>1099</v>
      </c>
      <c r="K521" s="44">
        <v>11095490</v>
      </c>
    </row>
    <row r="522" spans="1:11" x14ac:dyDescent="0.35">
      <c r="A522" s="44">
        <v>548374</v>
      </c>
      <c r="B522" s="44" t="s">
        <v>678</v>
      </c>
      <c r="C522" s="44">
        <v>69</v>
      </c>
      <c r="D522" s="44">
        <v>43</v>
      </c>
      <c r="E522" s="45">
        <v>42956</v>
      </c>
      <c r="F522" s="44">
        <v>24</v>
      </c>
      <c r="G522" s="44">
        <v>57</v>
      </c>
      <c r="H522" s="44">
        <v>0</v>
      </c>
      <c r="I522" s="44">
        <v>1</v>
      </c>
      <c r="J522" s="44" t="s">
        <v>303</v>
      </c>
      <c r="K522" s="44">
        <v>1390606</v>
      </c>
    </row>
    <row r="523" spans="1:11" x14ac:dyDescent="0.35">
      <c r="A523" s="44">
        <v>7376</v>
      </c>
      <c r="B523" s="44" t="s">
        <v>1108</v>
      </c>
      <c r="C523" s="44">
        <v>68</v>
      </c>
      <c r="D523" s="44">
        <v>23</v>
      </c>
      <c r="E523" s="45">
        <v>42212</v>
      </c>
      <c r="F523" s="44">
        <v>2</v>
      </c>
      <c r="G523" s="44">
        <v>38</v>
      </c>
      <c r="H523" s="44">
        <v>0</v>
      </c>
      <c r="I523" s="44">
        <v>1</v>
      </c>
      <c r="J523" s="44" t="s">
        <v>461</v>
      </c>
      <c r="K523" s="44">
        <v>1449503</v>
      </c>
    </row>
    <row r="524" spans="1:11" x14ac:dyDescent="0.35">
      <c r="A524" s="44">
        <v>398352</v>
      </c>
      <c r="B524" s="44" t="s">
        <v>680</v>
      </c>
      <c r="C524" s="44">
        <v>68</v>
      </c>
      <c r="D524" s="44">
        <v>65</v>
      </c>
      <c r="E524" s="45">
        <v>42800</v>
      </c>
      <c r="F524" s="44">
        <v>3</v>
      </c>
      <c r="G524" s="44">
        <v>45</v>
      </c>
      <c r="H524" s="44">
        <v>0</v>
      </c>
      <c r="I524" s="44">
        <v>1</v>
      </c>
      <c r="J524" s="44" t="s">
        <v>338</v>
      </c>
      <c r="K524" s="44">
        <v>2846</v>
      </c>
    </row>
    <row r="525" spans="1:11" x14ac:dyDescent="0.35">
      <c r="A525" s="44">
        <v>413682</v>
      </c>
      <c r="B525" s="44" t="s">
        <v>1109</v>
      </c>
      <c r="C525" s="44">
        <v>67</v>
      </c>
      <c r="D525" s="44">
        <v>42</v>
      </c>
      <c r="E525" s="45">
        <v>42849</v>
      </c>
      <c r="F525" s="44">
        <v>7</v>
      </c>
      <c r="G525" s="44">
        <v>55</v>
      </c>
      <c r="H525" s="44">
        <v>0</v>
      </c>
      <c r="I525" s="44">
        <v>1</v>
      </c>
      <c r="J525" s="44" t="s">
        <v>351</v>
      </c>
      <c r="K525" s="44">
        <v>397803</v>
      </c>
    </row>
    <row r="526" spans="1:11" x14ac:dyDescent="0.35">
      <c r="A526" s="44">
        <v>413716</v>
      </c>
      <c r="B526" s="44" t="s">
        <v>679</v>
      </c>
      <c r="C526" s="44">
        <v>67</v>
      </c>
      <c r="D526" s="44">
        <v>68</v>
      </c>
      <c r="E526" s="45">
        <v>42883</v>
      </c>
      <c r="F526" s="44">
        <v>3.1</v>
      </c>
      <c r="G526" s="44">
        <v>55</v>
      </c>
      <c r="H526" s="44">
        <v>0</v>
      </c>
      <c r="I526" s="44">
        <v>1</v>
      </c>
      <c r="J526" s="44" t="s">
        <v>351</v>
      </c>
      <c r="K526" s="44">
        <v>397803</v>
      </c>
    </row>
    <row r="527" spans="1:11" x14ac:dyDescent="0.35">
      <c r="A527" s="44">
        <v>487114</v>
      </c>
      <c r="B527" s="44" t="s">
        <v>1110</v>
      </c>
      <c r="C527" s="44">
        <v>67</v>
      </c>
      <c r="D527" s="44">
        <v>24</v>
      </c>
      <c r="E527" s="45">
        <v>41694</v>
      </c>
      <c r="F527" s="44">
        <v>10</v>
      </c>
      <c r="G527" s="44">
        <v>31</v>
      </c>
      <c r="H527" s="44">
        <v>0</v>
      </c>
      <c r="I527" s="44">
        <v>1</v>
      </c>
      <c r="J527" s="44" t="s">
        <v>76</v>
      </c>
      <c r="K527" s="44">
        <v>182999</v>
      </c>
    </row>
    <row r="528" spans="1:11" x14ac:dyDescent="0.35">
      <c r="A528" s="44">
        <v>534258</v>
      </c>
      <c r="B528" s="44" t="s">
        <v>1111</v>
      </c>
      <c r="C528" s="44">
        <v>67</v>
      </c>
      <c r="D528" s="44">
        <v>22</v>
      </c>
      <c r="E528" s="45">
        <v>43148</v>
      </c>
      <c r="F528" s="44">
        <v>7</v>
      </c>
      <c r="G528" s="44">
        <v>60</v>
      </c>
      <c r="H528" s="44">
        <v>0</v>
      </c>
      <c r="I528" s="44">
        <v>1</v>
      </c>
      <c r="J528" s="44" t="s">
        <v>432</v>
      </c>
      <c r="K528" s="44">
        <v>6800362</v>
      </c>
    </row>
    <row r="529" spans="1:11" x14ac:dyDescent="0.35">
      <c r="A529" s="44">
        <v>421776</v>
      </c>
      <c r="B529" s="44" t="s">
        <v>1113</v>
      </c>
      <c r="C529" s="44">
        <v>66</v>
      </c>
      <c r="D529" s="44">
        <v>25</v>
      </c>
      <c r="E529" s="45">
        <v>42422</v>
      </c>
      <c r="F529" s="44">
        <v>13</v>
      </c>
      <c r="G529" s="44">
        <v>48</v>
      </c>
      <c r="H529" s="44">
        <v>0</v>
      </c>
      <c r="I529" s="44">
        <v>1</v>
      </c>
      <c r="J529" s="44" t="s">
        <v>2246</v>
      </c>
      <c r="K529" s="44">
        <v>6838752</v>
      </c>
    </row>
    <row r="530" spans="1:11" x14ac:dyDescent="0.35">
      <c r="A530" s="44">
        <v>567540</v>
      </c>
      <c r="B530" s="44" t="s">
        <v>1112</v>
      </c>
      <c r="C530" s="44">
        <v>66</v>
      </c>
      <c r="D530" s="44">
        <v>42</v>
      </c>
      <c r="E530" s="45">
        <v>42156</v>
      </c>
      <c r="F530" s="44">
        <v>20</v>
      </c>
      <c r="G530" s="44">
        <v>42</v>
      </c>
      <c r="H530" s="44">
        <v>0</v>
      </c>
      <c r="I530" s="44">
        <v>1</v>
      </c>
      <c r="J530" s="44" t="s">
        <v>118</v>
      </c>
      <c r="K530" s="44">
        <v>11280414</v>
      </c>
    </row>
    <row r="531" spans="1:11" x14ac:dyDescent="0.35">
      <c r="A531" s="44">
        <v>386241</v>
      </c>
      <c r="B531" s="44" t="s">
        <v>1114</v>
      </c>
      <c r="C531" s="44">
        <v>65</v>
      </c>
      <c r="D531" s="44">
        <v>28</v>
      </c>
      <c r="E531" s="45">
        <v>41122</v>
      </c>
      <c r="F531" s="44">
        <v>10</v>
      </c>
      <c r="G531" s="44">
        <v>24</v>
      </c>
      <c r="H531" s="44">
        <v>0</v>
      </c>
      <c r="I531" s="44">
        <v>1</v>
      </c>
      <c r="J531" s="44" t="s">
        <v>476</v>
      </c>
      <c r="K531" s="44">
        <v>6233267</v>
      </c>
    </row>
    <row r="532" spans="1:11" x14ac:dyDescent="0.35">
      <c r="A532" s="44">
        <v>875</v>
      </c>
      <c r="B532" s="44" t="s">
        <v>1116</v>
      </c>
      <c r="C532" s="44">
        <v>64</v>
      </c>
      <c r="D532" s="44">
        <v>21</v>
      </c>
      <c r="E532" s="45">
        <v>39146</v>
      </c>
      <c r="F532" s="44">
        <v>0.5</v>
      </c>
      <c r="G532" s="44">
        <v>1</v>
      </c>
      <c r="H532" s="44">
        <v>0</v>
      </c>
      <c r="I532" s="44">
        <v>1</v>
      </c>
      <c r="J532" s="44" t="s">
        <v>1117</v>
      </c>
      <c r="K532" s="44">
        <v>2058</v>
      </c>
    </row>
    <row r="533" spans="1:11" x14ac:dyDescent="0.35">
      <c r="A533" s="44">
        <v>7307</v>
      </c>
      <c r="B533" s="44" t="s">
        <v>683</v>
      </c>
      <c r="C533" s="44">
        <v>64</v>
      </c>
      <c r="D533" s="44">
        <v>296</v>
      </c>
      <c r="E533" s="45">
        <v>41445</v>
      </c>
      <c r="F533" s="44">
        <v>17</v>
      </c>
      <c r="G533" s="44">
        <v>24</v>
      </c>
      <c r="H533" s="44">
        <v>0</v>
      </c>
      <c r="I533" s="44">
        <v>1</v>
      </c>
      <c r="J533" s="44" t="s">
        <v>71</v>
      </c>
      <c r="K533" s="44">
        <v>7226</v>
      </c>
    </row>
    <row r="534" spans="1:11" x14ac:dyDescent="0.35">
      <c r="A534" s="44">
        <v>326825</v>
      </c>
      <c r="B534" s="44" t="s">
        <v>1115</v>
      </c>
      <c r="C534" s="44">
        <v>64</v>
      </c>
      <c r="D534" s="44">
        <v>23</v>
      </c>
      <c r="E534" s="45">
        <v>40749</v>
      </c>
      <c r="F534" s="44">
        <v>3</v>
      </c>
      <c r="G534" s="44">
        <v>24</v>
      </c>
      <c r="H534" s="44">
        <v>0</v>
      </c>
      <c r="I534" s="44">
        <v>1</v>
      </c>
      <c r="J534" s="44" t="s">
        <v>915</v>
      </c>
      <c r="K534" s="44">
        <v>5115653</v>
      </c>
    </row>
    <row r="535" spans="1:11" x14ac:dyDescent="0.35">
      <c r="A535" s="44">
        <v>383</v>
      </c>
      <c r="B535" s="44" t="s">
        <v>681</v>
      </c>
      <c r="C535" s="44">
        <v>63</v>
      </c>
      <c r="D535" s="44">
        <v>210</v>
      </c>
      <c r="E535" s="45">
        <v>41278</v>
      </c>
      <c r="F535" s="44">
        <v>1</v>
      </c>
      <c r="G535" s="44">
        <v>18</v>
      </c>
      <c r="H535" s="44">
        <v>0</v>
      </c>
      <c r="I535" s="44">
        <v>2</v>
      </c>
      <c r="J535" s="44" t="s">
        <v>682</v>
      </c>
      <c r="K535" s="44">
        <v>10213999</v>
      </c>
    </row>
    <row r="536" spans="1:11" x14ac:dyDescent="0.35">
      <c r="A536" s="44">
        <v>7162</v>
      </c>
      <c r="B536" s="44" t="s">
        <v>1118</v>
      </c>
      <c r="C536" s="44">
        <v>63</v>
      </c>
      <c r="D536" s="44">
        <v>31</v>
      </c>
      <c r="E536" s="45">
        <v>42350</v>
      </c>
      <c r="F536" s="44">
        <v>38</v>
      </c>
      <c r="G536" s="44">
        <v>38</v>
      </c>
      <c r="H536" s="44">
        <v>0</v>
      </c>
      <c r="I536" s="44">
        <v>2</v>
      </c>
      <c r="J536" s="44" t="s">
        <v>1119</v>
      </c>
      <c r="K536" s="44">
        <v>125461</v>
      </c>
    </row>
    <row r="537" spans="1:11" x14ac:dyDescent="0.35">
      <c r="A537" s="44">
        <v>156142</v>
      </c>
      <c r="B537" s="44" t="s">
        <v>1120</v>
      </c>
      <c r="C537" s="44">
        <v>63</v>
      </c>
      <c r="D537" s="44">
        <v>23</v>
      </c>
      <c r="E537" s="45">
        <v>41395</v>
      </c>
      <c r="F537" s="44">
        <v>10</v>
      </c>
      <c r="G537" s="44">
        <v>31</v>
      </c>
      <c r="H537" s="44">
        <v>0</v>
      </c>
      <c r="I537" s="44">
        <v>1</v>
      </c>
      <c r="J537" s="44" t="s">
        <v>1121</v>
      </c>
      <c r="K537" s="44">
        <v>5301712</v>
      </c>
    </row>
    <row r="538" spans="1:11" x14ac:dyDescent="0.35">
      <c r="A538" s="44">
        <v>406038</v>
      </c>
      <c r="B538" s="44" t="s">
        <v>684</v>
      </c>
      <c r="C538" s="44">
        <v>62</v>
      </c>
      <c r="D538" s="44">
        <v>65</v>
      </c>
      <c r="E538" s="45">
        <v>42012</v>
      </c>
      <c r="F538" s="44">
        <v>11</v>
      </c>
      <c r="G538" s="44">
        <v>31</v>
      </c>
      <c r="H538" s="44">
        <v>0</v>
      </c>
      <c r="I538" s="44">
        <v>1</v>
      </c>
      <c r="J538" s="44" t="s">
        <v>352</v>
      </c>
      <c r="K538" s="44">
        <v>6634043</v>
      </c>
    </row>
    <row r="539" spans="1:11" x14ac:dyDescent="0.35">
      <c r="A539" s="44">
        <v>371110</v>
      </c>
      <c r="B539" s="44" t="s">
        <v>1122</v>
      </c>
      <c r="C539" s="44">
        <v>61</v>
      </c>
      <c r="D539" s="44">
        <v>26</v>
      </c>
      <c r="E539" s="45">
        <v>41572</v>
      </c>
      <c r="F539" s="44">
        <v>24</v>
      </c>
      <c r="G539" s="44">
        <v>31</v>
      </c>
      <c r="H539" s="44">
        <v>0</v>
      </c>
      <c r="I539" s="44">
        <v>1</v>
      </c>
      <c r="J539" s="44" t="s">
        <v>1123</v>
      </c>
      <c r="K539" s="44">
        <v>6165764</v>
      </c>
    </row>
    <row r="540" spans="1:11" x14ac:dyDescent="0.35">
      <c r="A540" s="44">
        <v>487126</v>
      </c>
      <c r="B540" s="44" t="s">
        <v>2210</v>
      </c>
      <c r="C540" s="44">
        <v>61</v>
      </c>
      <c r="D540" s="44">
        <v>24</v>
      </c>
      <c r="E540" s="45">
        <v>42244</v>
      </c>
      <c r="F540" s="44">
        <v>24</v>
      </c>
      <c r="G540" s="44">
        <v>31</v>
      </c>
      <c r="H540" s="44">
        <v>0</v>
      </c>
      <c r="I540" s="44">
        <v>1</v>
      </c>
      <c r="J540" s="44" t="s">
        <v>76</v>
      </c>
      <c r="K540" s="44">
        <v>182999</v>
      </c>
    </row>
    <row r="541" spans="1:11" x14ac:dyDescent="0.35">
      <c r="A541" s="44">
        <v>1815</v>
      </c>
      <c r="B541" s="44" t="s">
        <v>1128</v>
      </c>
      <c r="C541" s="44">
        <v>60</v>
      </c>
      <c r="D541" s="44">
        <v>11</v>
      </c>
      <c r="E541" s="45">
        <v>40897</v>
      </c>
      <c r="F541" s="44">
        <v>3</v>
      </c>
      <c r="G541" s="44">
        <v>15</v>
      </c>
      <c r="H541" s="44">
        <v>0</v>
      </c>
      <c r="I541" s="44">
        <v>2</v>
      </c>
      <c r="J541" s="44" t="s">
        <v>1129</v>
      </c>
      <c r="K541" s="44">
        <v>408</v>
      </c>
    </row>
    <row r="542" spans="1:11" x14ac:dyDescent="0.35">
      <c r="A542" s="44">
        <v>412894</v>
      </c>
      <c r="B542" s="44" t="s">
        <v>1126</v>
      </c>
      <c r="C542" s="44">
        <v>60</v>
      </c>
      <c r="D542" s="44">
        <v>22</v>
      </c>
      <c r="E542" s="45">
        <v>41594</v>
      </c>
      <c r="F542" s="44">
        <v>11</v>
      </c>
      <c r="G542" s="44">
        <v>31</v>
      </c>
      <c r="H542" s="44">
        <v>0</v>
      </c>
      <c r="I542" s="44">
        <v>1</v>
      </c>
      <c r="J542" s="44" t="s">
        <v>1127</v>
      </c>
      <c r="K542" s="44">
        <v>6413305</v>
      </c>
    </row>
    <row r="543" spans="1:11" x14ac:dyDescent="0.35">
      <c r="A543" s="44">
        <v>466796</v>
      </c>
      <c r="B543" s="44" t="s">
        <v>1124</v>
      </c>
      <c r="C543" s="44">
        <v>60</v>
      </c>
      <c r="D543" s="44">
        <v>32</v>
      </c>
      <c r="E543" s="45">
        <v>43391</v>
      </c>
      <c r="F543" s="44">
        <v>3</v>
      </c>
      <c r="G543" s="44">
        <v>60</v>
      </c>
      <c r="H543" s="44">
        <v>0</v>
      </c>
      <c r="I543" s="44">
        <v>1</v>
      </c>
      <c r="J543" s="44" t="s">
        <v>1125</v>
      </c>
      <c r="K543" s="44">
        <v>14155595</v>
      </c>
    </row>
    <row r="544" spans="1:11" x14ac:dyDescent="0.35">
      <c r="A544" s="44">
        <v>5109</v>
      </c>
      <c r="B544" s="44" t="s">
        <v>1130</v>
      </c>
      <c r="C544" s="44">
        <v>59</v>
      </c>
      <c r="D544" s="44">
        <v>28</v>
      </c>
      <c r="E544" s="45">
        <v>41639</v>
      </c>
      <c r="F544" s="44">
        <v>3</v>
      </c>
      <c r="G544" s="44">
        <v>31</v>
      </c>
      <c r="H544" s="44">
        <v>0</v>
      </c>
      <c r="I544" s="44">
        <v>1</v>
      </c>
      <c r="J544" s="44" t="s">
        <v>904</v>
      </c>
      <c r="K544" s="44">
        <v>166942</v>
      </c>
    </row>
    <row r="545" spans="1:11" x14ac:dyDescent="0.35">
      <c r="A545" s="44">
        <v>407116</v>
      </c>
      <c r="B545" s="44" t="s">
        <v>1131</v>
      </c>
      <c r="C545" s="44">
        <v>59</v>
      </c>
      <c r="D545" s="44">
        <v>22</v>
      </c>
      <c r="E545" s="45">
        <v>41262</v>
      </c>
      <c r="F545" s="44">
        <v>13</v>
      </c>
      <c r="G545" s="44">
        <v>31</v>
      </c>
      <c r="H545" s="44">
        <v>0</v>
      </c>
      <c r="I545" s="44">
        <v>1</v>
      </c>
      <c r="J545" s="44" t="s">
        <v>1080</v>
      </c>
      <c r="K545" s="44">
        <v>4471504</v>
      </c>
    </row>
    <row r="546" spans="1:11" x14ac:dyDescent="0.35">
      <c r="A546" s="44">
        <v>411104</v>
      </c>
      <c r="B546" s="44" t="s">
        <v>1132</v>
      </c>
      <c r="C546" s="44">
        <v>59</v>
      </c>
      <c r="D546" s="44">
        <v>22</v>
      </c>
      <c r="E546" s="45">
        <v>41248</v>
      </c>
      <c r="F546" s="44">
        <v>17</v>
      </c>
      <c r="G546" s="44">
        <v>38</v>
      </c>
      <c r="H546" s="44">
        <v>0</v>
      </c>
      <c r="I546" s="44">
        <v>1</v>
      </c>
      <c r="J546" s="44" t="s">
        <v>1133</v>
      </c>
      <c r="K546" s="44">
        <v>50247</v>
      </c>
    </row>
    <row r="547" spans="1:11" x14ac:dyDescent="0.35">
      <c r="A547" s="44">
        <v>374924</v>
      </c>
      <c r="B547" s="44" t="s">
        <v>688</v>
      </c>
      <c r="C547" s="44">
        <v>57</v>
      </c>
      <c r="D547" s="44">
        <v>54</v>
      </c>
      <c r="E547" s="45">
        <v>42538</v>
      </c>
      <c r="F547" s="44">
        <v>8</v>
      </c>
      <c r="G547" s="44">
        <v>59</v>
      </c>
      <c r="H547" s="44">
        <v>0</v>
      </c>
      <c r="I547" s="44">
        <v>1</v>
      </c>
      <c r="J547" s="44" t="s">
        <v>324</v>
      </c>
      <c r="K547" s="44">
        <v>5379973</v>
      </c>
    </row>
    <row r="548" spans="1:11" x14ac:dyDescent="0.35">
      <c r="A548" s="44">
        <v>706000</v>
      </c>
      <c r="B548" s="44" t="s">
        <v>686</v>
      </c>
      <c r="C548" s="44">
        <v>57</v>
      </c>
      <c r="D548" s="44">
        <v>139</v>
      </c>
      <c r="E548" s="45">
        <v>42576</v>
      </c>
      <c r="F548" s="44">
        <v>38</v>
      </c>
      <c r="G548" s="44">
        <v>52</v>
      </c>
      <c r="H548" s="44">
        <v>0</v>
      </c>
      <c r="I548" s="44">
        <v>2</v>
      </c>
      <c r="J548" s="44" t="s">
        <v>687</v>
      </c>
      <c r="K548" s="44">
        <v>12314278</v>
      </c>
    </row>
    <row r="549" spans="1:11" x14ac:dyDescent="0.35">
      <c r="A549" s="44">
        <v>9893</v>
      </c>
      <c r="B549" s="44" t="s">
        <v>2139</v>
      </c>
      <c r="C549" s="44">
        <v>56</v>
      </c>
      <c r="D549" s="44">
        <v>27</v>
      </c>
      <c r="E549" s="45">
        <v>42844</v>
      </c>
      <c r="F549" s="44">
        <v>3</v>
      </c>
      <c r="G549" s="44">
        <v>52</v>
      </c>
      <c r="H549" s="44">
        <v>0</v>
      </c>
      <c r="I549" s="44">
        <v>1</v>
      </c>
      <c r="J549" s="44" t="s">
        <v>2140</v>
      </c>
      <c r="K549" s="44">
        <v>9693</v>
      </c>
    </row>
    <row r="550" spans="1:11" x14ac:dyDescent="0.35">
      <c r="A550" s="44">
        <v>363316</v>
      </c>
      <c r="B550" s="44" t="s">
        <v>1134</v>
      </c>
      <c r="C550" s="44">
        <v>56</v>
      </c>
      <c r="D550" s="44">
        <v>21</v>
      </c>
      <c r="E550" s="45">
        <v>40958</v>
      </c>
      <c r="F550" s="44">
        <v>5</v>
      </c>
      <c r="G550" s="44">
        <v>11</v>
      </c>
      <c r="H550" s="44">
        <v>0</v>
      </c>
      <c r="I550" s="44">
        <v>1</v>
      </c>
      <c r="J550" s="44" t="s">
        <v>1135</v>
      </c>
      <c r="K550" s="44">
        <v>6096686</v>
      </c>
    </row>
    <row r="551" spans="1:11" x14ac:dyDescent="0.35">
      <c r="A551" s="44">
        <v>711456</v>
      </c>
      <c r="B551" s="44" t="s">
        <v>685</v>
      </c>
      <c r="C551" s="44">
        <v>56</v>
      </c>
      <c r="D551" s="44">
        <v>100</v>
      </c>
      <c r="E551" s="45">
        <v>43671</v>
      </c>
      <c r="F551" s="44">
        <v>45</v>
      </c>
      <c r="G551" s="44">
        <v>100</v>
      </c>
      <c r="H551" s="44">
        <v>0</v>
      </c>
      <c r="I551" s="44">
        <v>1</v>
      </c>
      <c r="J551" s="44" t="s">
        <v>353</v>
      </c>
      <c r="K551" s="44">
        <v>12318752</v>
      </c>
    </row>
    <row r="552" spans="1:11" x14ac:dyDescent="0.35">
      <c r="A552" s="44">
        <v>427199</v>
      </c>
      <c r="B552" s="44" t="s">
        <v>1136</v>
      </c>
      <c r="C552" s="44">
        <v>55</v>
      </c>
      <c r="D552" s="44">
        <v>28</v>
      </c>
      <c r="E552" s="45">
        <v>41362</v>
      </c>
      <c r="F552" s="44">
        <v>3</v>
      </c>
      <c r="G552" s="44">
        <v>31</v>
      </c>
      <c r="H552" s="44">
        <v>0</v>
      </c>
      <c r="I552" s="44">
        <v>1</v>
      </c>
      <c r="J552" s="44" t="s">
        <v>1137</v>
      </c>
      <c r="K552" s="44">
        <v>5967572</v>
      </c>
    </row>
    <row r="553" spans="1:11" x14ac:dyDescent="0.35">
      <c r="A553" s="44">
        <v>458038</v>
      </c>
      <c r="B553" s="44" t="s">
        <v>689</v>
      </c>
      <c r="C553" s="44">
        <v>55</v>
      </c>
      <c r="D553" s="44">
        <v>74</v>
      </c>
      <c r="E553" s="45">
        <v>42753</v>
      </c>
      <c r="F553" s="44">
        <v>35</v>
      </c>
      <c r="G553" s="44">
        <v>56</v>
      </c>
      <c r="H553" s="44">
        <v>0</v>
      </c>
      <c r="I553" s="44">
        <v>1</v>
      </c>
      <c r="J553" s="44" t="s">
        <v>336</v>
      </c>
      <c r="K553" s="44" t="s">
        <v>448</v>
      </c>
    </row>
    <row r="554" spans="1:11" x14ac:dyDescent="0.35">
      <c r="A554" s="44">
        <v>361</v>
      </c>
      <c r="B554" s="44" t="s">
        <v>1139</v>
      </c>
      <c r="C554" s="44">
        <v>54</v>
      </c>
      <c r="D554" s="44">
        <v>33</v>
      </c>
      <c r="E554" s="45">
        <v>41252</v>
      </c>
      <c r="F554" s="44">
        <v>1</v>
      </c>
      <c r="G554" s="44">
        <v>20</v>
      </c>
      <c r="H554" s="44">
        <v>0</v>
      </c>
      <c r="I554" s="44">
        <v>1</v>
      </c>
      <c r="J554" s="44" t="s">
        <v>1140</v>
      </c>
      <c r="K554" s="44">
        <v>210</v>
      </c>
    </row>
    <row r="555" spans="1:11" x14ac:dyDescent="0.35">
      <c r="A555" s="44">
        <v>111151</v>
      </c>
      <c r="B555" s="44" t="s">
        <v>690</v>
      </c>
      <c r="C555" s="44">
        <v>54</v>
      </c>
      <c r="D555" s="44">
        <v>44</v>
      </c>
      <c r="E555" s="45">
        <v>41815</v>
      </c>
      <c r="F555" s="44">
        <v>3</v>
      </c>
      <c r="G555" s="44">
        <v>25</v>
      </c>
      <c r="H555" s="44">
        <v>0</v>
      </c>
      <c r="I555" s="44">
        <v>1</v>
      </c>
      <c r="J555" s="44" t="s">
        <v>454</v>
      </c>
      <c r="K555" s="44">
        <v>1760619</v>
      </c>
    </row>
    <row r="556" spans="1:11" x14ac:dyDescent="0.35">
      <c r="A556" s="44">
        <v>301312</v>
      </c>
      <c r="B556" s="44" t="s">
        <v>1141</v>
      </c>
      <c r="C556" s="44">
        <v>54</v>
      </c>
      <c r="D556" s="44">
        <v>24</v>
      </c>
      <c r="E556" s="45">
        <v>41982</v>
      </c>
      <c r="F556" s="44">
        <v>29</v>
      </c>
      <c r="G556" s="44">
        <v>34</v>
      </c>
      <c r="H556" s="44">
        <v>0</v>
      </c>
      <c r="I556" s="44">
        <v>1</v>
      </c>
      <c r="J556" s="44" t="s">
        <v>319</v>
      </c>
      <c r="K556" s="44">
        <v>1891102</v>
      </c>
    </row>
    <row r="557" spans="1:11" x14ac:dyDescent="0.35">
      <c r="A557" s="44">
        <v>337670</v>
      </c>
      <c r="B557" s="44" t="s">
        <v>1142</v>
      </c>
      <c r="C557" s="44">
        <v>54</v>
      </c>
      <c r="D557" s="44">
        <v>21</v>
      </c>
      <c r="E557" s="45">
        <v>40842</v>
      </c>
      <c r="F557" s="44">
        <v>3.1</v>
      </c>
      <c r="G557" s="44">
        <v>31</v>
      </c>
      <c r="H557" s="44">
        <v>0</v>
      </c>
      <c r="I557" s="44">
        <v>1</v>
      </c>
      <c r="J557" s="44" t="s">
        <v>875</v>
      </c>
      <c r="K557" s="44">
        <v>927085</v>
      </c>
    </row>
    <row r="558" spans="1:11" x14ac:dyDescent="0.35">
      <c r="A558" s="44">
        <v>619440</v>
      </c>
      <c r="B558" s="44" t="s">
        <v>1138</v>
      </c>
      <c r="C558" s="44">
        <v>54</v>
      </c>
      <c r="D558" s="44">
        <v>35</v>
      </c>
      <c r="E558" s="45">
        <v>42157</v>
      </c>
      <c r="F558" s="44">
        <v>20</v>
      </c>
      <c r="G558" s="44">
        <v>42</v>
      </c>
      <c r="H558" s="44">
        <v>0</v>
      </c>
      <c r="I558" s="44">
        <v>1</v>
      </c>
      <c r="J558" s="44" t="s">
        <v>118</v>
      </c>
      <c r="K558" s="44">
        <v>11280414</v>
      </c>
    </row>
    <row r="559" spans="1:11" x14ac:dyDescent="0.35">
      <c r="A559" s="44">
        <v>630624</v>
      </c>
      <c r="B559" s="44" t="s">
        <v>691</v>
      </c>
      <c r="C559" s="44">
        <v>54</v>
      </c>
      <c r="D559" s="44">
        <v>52</v>
      </c>
      <c r="E559" s="45">
        <v>42208</v>
      </c>
      <c r="F559" s="44">
        <v>20</v>
      </c>
      <c r="G559" s="44">
        <v>42</v>
      </c>
      <c r="H559" s="44">
        <v>0</v>
      </c>
      <c r="I559" s="44">
        <v>1</v>
      </c>
      <c r="J559" s="44" t="s">
        <v>118</v>
      </c>
      <c r="K559" s="44">
        <v>11280414</v>
      </c>
    </row>
    <row r="560" spans="1:11" x14ac:dyDescent="0.35">
      <c r="A560" s="44">
        <v>63</v>
      </c>
      <c r="B560" s="44" t="s">
        <v>1145</v>
      </c>
      <c r="C560" s="44">
        <v>53</v>
      </c>
      <c r="D560" s="44">
        <v>39</v>
      </c>
      <c r="E560" s="45">
        <v>42147</v>
      </c>
      <c r="F560" s="44">
        <v>1</v>
      </c>
      <c r="G560" s="44">
        <v>38</v>
      </c>
      <c r="H560" s="44">
        <v>0</v>
      </c>
      <c r="I560" s="44">
        <v>1</v>
      </c>
      <c r="J560" s="44" t="s">
        <v>1146</v>
      </c>
      <c r="K560" s="44">
        <v>47</v>
      </c>
    </row>
    <row r="561" spans="1:11" x14ac:dyDescent="0.35">
      <c r="A561" s="44">
        <v>2947</v>
      </c>
      <c r="B561" s="44" t="s">
        <v>697</v>
      </c>
      <c r="C561" s="44">
        <v>53</v>
      </c>
      <c r="D561" s="44">
        <v>98</v>
      </c>
      <c r="E561" s="45">
        <v>43343</v>
      </c>
      <c r="F561" s="44">
        <v>2</v>
      </c>
      <c r="G561" s="44">
        <v>62</v>
      </c>
      <c r="H561" s="44">
        <v>0</v>
      </c>
      <c r="I561" s="44">
        <v>2</v>
      </c>
      <c r="J561" s="44" t="s">
        <v>2246</v>
      </c>
      <c r="K561" s="44">
        <v>14219</v>
      </c>
    </row>
    <row r="562" spans="1:11" x14ac:dyDescent="0.35">
      <c r="A562" s="44">
        <v>4847</v>
      </c>
      <c r="B562" s="44" t="s">
        <v>1147</v>
      </c>
      <c r="C562" s="44">
        <v>53</v>
      </c>
      <c r="D562" s="44">
        <v>23</v>
      </c>
      <c r="E562" s="45">
        <v>40161</v>
      </c>
      <c r="F562" s="44">
        <v>1.5</v>
      </c>
      <c r="G562" s="44">
        <v>3.1</v>
      </c>
      <c r="H562" s="44">
        <v>0</v>
      </c>
      <c r="I562" s="44">
        <v>2</v>
      </c>
      <c r="J562" s="44" t="s">
        <v>1148</v>
      </c>
      <c r="K562" s="44">
        <v>32166</v>
      </c>
    </row>
    <row r="563" spans="1:11" x14ac:dyDescent="0.35">
      <c r="A563" s="44">
        <v>5961</v>
      </c>
      <c r="B563" s="44" t="s">
        <v>1143</v>
      </c>
      <c r="C563" s="44">
        <v>53</v>
      </c>
      <c r="D563" s="44">
        <v>40</v>
      </c>
      <c r="E563" s="45">
        <v>40944</v>
      </c>
      <c r="F563" s="44">
        <v>3</v>
      </c>
      <c r="G563" s="44">
        <v>24</v>
      </c>
      <c r="H563" s="44">
        <v>0</v>
      </c>
      <c r="I563" s="44">
        <v>1</v>
      </c>
      <c r="J563" s="44" t="s">
        <v>1144</v>
      </c>
      <c r="K563" s="44">
        <v>389294</v>
      </c>
    </row>
    <row r="564" spans="1:11" x14ac:dyDescent="0.35">
      <c r="A564" s="44">
        <v>51740</v>
      </c>
      <c r="B564" s="44" t="s">
        <v>694</v>
      </c>
      <c r="C564" s="44">
        <v>53</v>
      </c>
      <c r="D564" s="44">
        <v>122</v>
      </c>
      <c r="E564" s="45">
        <v>42097</v>
      </c>
      <c r="F564" s="44">
        <v>3</v>
      </c>
      <c r="G564" s="44">
        <v>51</v>
      </c>
      <c r="H564" s="44">
        <v>0</v>
      </c>
      <c r="I564" s="44">
        <v>1</v>
      </c>
      <c r="J564" s="44" t="s">
        <v>354</v>
      </c>
      <c r="K564" s="44">
        <v>5038481</v>
      </c>
    </row>
    <row r="565" spans="1:11" x14ac:dyDescent="0.35">
      <c r="A565" s="44">
        <v>126517</v>
      </c>
      <c r="B565" s="44" t="s">
        <v>2141</v>
      </c>
      <c r="C565" s="44">
        <v>53</v>
      </c>
      <c r="D565" s="44">
        <v>21</v>
      </c>
      <c r="E565" s="45">
        <v>40922</v>
      </c>
      <c r="F565" s="44">
        <v>1.5</v>
      </c>
      <c r="G565" s="44">
        <v>9</v>
      </c>
      <c r="H565" s="44">
        <v>0</v>
      </c>
      <c r="I565" s="44">
        <v>1</v>
      </c>
      <c r="J565" s="44" t="s">
        <v>2142</v>
      </c>
      <c r="K565" s="44">
        <v>5261738</v>
      </c>
    </row>
    <row r="566" spans="1:11" x14ac:dyDescent="0.35">
      <c r="A566" s="44">
        <v>4881</v>
      </c>
      <c r="B566" s="44" t="s">
        <v>2119</v>
      </c>
      <c r="C566" s="44">
        <v>52</v>
      </c>
      <c r="D566" s="44">
        <v>25</v>
      </c>
      <c r="E566" s="45">
        <v>39820</v>
      </c>
      <c r="F566" s="44">
        <v>2</v>
      </c>
      <c r="G566" s="44">
        <v>5</v>
      </c>
      <c r="H566" s="44">
        <v>0</v>
      </c>
      <c r="I566" s="44">
        <v>2</v>
      </c>
      <c r="J566" s="44" t="s">
        <v>2120</v>
      </c>
      <c r="K566" s="44">
        <v>66492</v>
      </c>
    </row>
    <row r="567" spans="1:11" x14ac:dyDescent="0.35">
      <c r="A567" s="44">
        <v>358679</v>
      </c>
      <c r="B567" s="44" t="s">
        <v>693</v>
      </c>
      <c r="C567" s="44">
        <v>52</v>
      </c>
      <c r="D567" s="44">
        <v>911</v>
      </c>
      <c r="E567" s="45">
        <v>42753</v>
      </c>
      <c r="F567" s="44">
        <v>35</v>
      </c>
      <c r="G567" s="44">
        <v>56</v>
      </c>
      <c r="H567" s="44">
        <v>0</v>
      </c>
      <c r="I567" s="44">
        <v>1</v>
      </c>
      <c r="J567" s="44" t="s">
        <v>336</v>
      </c>
      <c r="K567" s="44" t="s">
        <v>448</v>
      </c>
    </row>
    <row r="568" spans="1:11" x14ac:dyDescent="0.35">
      <c r="A568" s="44">
        <v>362472</v>
      </c>
      <c r="B568" s="44" t="s">
        <v>1150</v>
      </c>
      <c r="C568" s="44">
        <v>52</v>
      </c>
      <c r="D568" s="44">
        <v>28</v>
      </c>
      <c r="E568" s="45">
        <v>42637</v>
      </c>
      <c r="F568" s="44">
        <v>10</v>
      </c>
      <c r="G568" s="44">
        <v>52</v>
      </c>
      <c r="H568" s="44">
        <v>0</v>
      </c>
      <c r="I568" s="44">
        <v>1</v>
      </c>
      <c r="J568" s="44" t="s">
        <v>446</v>
      </c>
      <c r="K568" s="44">
        <v>767791</v>
      </c>
    </row>
    <row r="569" spans="1:11" x14ac:dyDescent="0.35">
      <c r="A569" s="44">
        <v>413680</v>
      </c>
      <c r="B569" s="44" t="s">
        <v>692</v>
      </c>
      <c r="C569" s="44">
        <v>52</v>
      </c>
      <c r="D569" s="44">
        <v>46</v>
      </c>
      <c r="E569" s="45">
        <v>42585</v>
      </c>
      <c r="F569" s="44">
        <v>5</v>
      </c>
      <c r="G569" s="44">
        <v>55</v>
      </c>
      <c r="H569" s="44">
        <v>0</v>
      </c>
      <c r="I569" s="44">
        <v>1</v>
      </c>
      <c r="J569" s="44" t="s">
        <v>351</v>
      </c>
      <c r="K569" s="44">
        <v>397803</v>
      </c>
    </row>
    <row r="570" spans="1:11" x14ac:dyDescent="0.35">
      <c r="A570" s="44">
        <v>418336</v>
      </c>
      <c r="B570" s="44" t="s">
        <v>698</v>
      </c>
      <c r="C570" s="44">
        <v>52</v>
      </c>
      <c r="D570" s="44">
        <v>72</v>
      </c>
      <c r="E570" s="45">
        <v>41590</v>
      </c>
      <c r="F570" s="44">
        <v>3</v>
      </c>
      <c r="G570" s="44">
        <v>56</v>
      </c>
      <c r="H570" s="44">
        <v>0</v>
      </c>
      <c r="I570" s="44">
        <v>1</v>
      </c>
      <c r="J570" s="44" t="s">
        <v>2246</v>
      </c>
      <c r="K570" s="44">
        <v>6369343</v>
      </c>
    </row>
    <row r="571" spans="1:11" x14ac:dyDescent="0.35">
      <c r="A571" s="44">
        <v>422630</v>
      </c>
      <c r="B571" s="44" t="s">
        <v>1149</v>
      </c>
      <c r="C571" s="44">
        <v>52</v>
      </c>
      <c r="D571" s="44">
        <v>28</v>
      </c>
      <c r="E571" s="45">
        <v>41858</v>
      </c>
      <c r="F571" s="44">
        <v>17</v>
      </c>
      <c r="G571" s="44">
        <v>31</v>
      </c>
      <c r="H571" s="44">
        <v>0</v>
      </c>
      <c r="I571" s="44">
        <v>1</v>
      </c>
      <c r="J571" s="44" t="s">
        <v>990</v>
      </c>
      <c r="K571" s="44">
        <v>5121701</v>
      </c>
    </row>
    <row r="572" spans="1:11" x14ac:dyDescent="0.35">
      <c r="A572" s="44">
        <v>584594</v>
      </c>
      <c r="B572" s="44" t="s">
        <v>1151</v>
      </c>
      <c r="C572" s="44">
        <v>52</v>
      </c>
      <c r="D572" s="44">
        <v>0</v>
      </c>
      <c r="E572" s="45">
        <v>42046</v>
      </c>
      <c r="F572" s="44">
        <v>1</v>
      </c>
      <c r="G572" s="44">
        <v>3</v>
      </c>
      <c r="H572" s="44">
        <v>0</v>
      </c>
      <c r="I572" s="44">
        <v>1</v>
      </c>
      <c r="J572" s="44" t="s">
        <v>2246</v>
      </c>
      <c r="K572" s="44">
        <v>4760018</v>
      </c>
    </row>
    <row r="573" spans="1:11" x14ac:dyDescent="0.35">
      <c r="A573" s="44">
        <v>618092</v>
      </c>
      <c r="B573" s="44" t="s">
        <v>695</v>
      </c>
      <c r="C573" s="44">
        <v>52</v>
      </c>
      <c r="D573" s="44">
        <v>91</v>
      </c>
      <c r="E573" s="45">
        <v>42630</v>
      </c>
      <c r="F573" s="44">
        <v>1.5</v>
      </c>
      <c r="G573" s="44">
        <v>40</v>
      </c>
      <c r="H573" s="44">
        <v>0</v>
      </c>
      <c r="I573" s="44">
        <v>1</v>
      </c>
      <c r="J573" s="44" t="s">
        <v>355</v>
      </c>
      <c r="K573" s="44">
        <v>745742</v>
      </c>
    </row>
    <row r="574" spans="1:11" x14ac:dyDescent="0.35">
      <c r="A574" s="44">
        <v>2474</v>
      </c>
      <c r="B574" s="44" t="s">
        <v>696</v>
      </c>
      <c r="C574" s="44">
        <v>51</v>
      </c>
      <c r="D574" s="44">
        <v>120</v>
      </c>
      <c r="E574" s="45">
        <v>40330</v>
      </c>
      <c r="F574" s="44">
        <v>1.5</v>
      </c>
      <c r="G574" s="44">
        <v>3.1</v>
      </c>
      <c r="H574" s="44">
        <v>0</v>
      </c>
      <c r="I574" s="44">
        <v>1</v>
      </c>
      <c r="J574" s="44" t="s">
        <v>356</v>
      </c>
      <c r="K574" s="44">
        <v>16310</v>
      </c>
    </row>
    <row r="575" spans="1:11" x14ac:dyDescent="0.35">
      <c r="A575" s="44">
        <v>6143</v>
      </c>
      <c r="B575" s="44" t="s">
        <v>1152</v>
      </c>
      <c r="C575" s="44">
        <v>51</v>
      </c>
      <c r="D575" s="44">
        <v>36</v>
      </c>
      <c r="E575" s="45">
        <v>40682</v>
      </c>
      <c r="F575" s="44">
        <v>1.5</v>
      </c>
      <c r="G575" s="44">
        <v>58</v>
      </c>
      <c r="H575" s="44">
        <v>0</v>
      </c>
      <c r="I575" s="44">
        <v>1</v>
      </c>
      <c r="J575" s="44" t="s">
        <v>422</v>
      </c>
      <c r="K575" s="44">
        <v>177630</v>
      </c>
    </row>
    <row r="576" spans="1:11" x14ac:dyDescent="0.35">
      <c r="A576" s="44">
        <v>397202</v>
      </c>
      <c r="B576" s="44" t="s">
        <v>1154</v>
      </c>
      <c r="C576" s="44">
        <v>51</v>
      </c>
      <c r="D576" s="44">
        <v>28</v>
      </c>
      <c r="E576" s="45">
        <v>41854</v>
      </c>
      <c r="F576" s="44">
        <v>17</v>
      </c>
      <c r="G576" s="44">
        <v>34</v>
      </c>
      <c r="H576" s="44">
        <v>0</v>
      </c>
      <c r="I576" s="44">
        <v>1</v>
      </c>
      <c r="J576" s="44" t="s">
        <v>313</v>
      </c>
      <c r="K576" s="44">
        <v>4341183</v>
      </c>
    </row>
    <row r="577" spans="1:11" x14ac:dyDescent="0.35">
      <c r="A577" s="44">
        <v>460017</v>
      </c>
      <c r="B577" s="44" t="s">
        <v>1153</v>
      </c>
      <c r="C577" s="44">
        <v>51</v>
      </c>
      <c r="D577" s="44">
        <v>32</v>
      </c>
      <c r="E577" s="45">
        <v>42161</v>
      </c>
      <c r="F577" s="44">
        <v>33</v>
      </c>
      <c r="G577" s="44">
        <v>42</v>
      </c>
      <c r="H577" s="44">
        <v>0</v>
      </c>
      <c r="I577" s="44">
        <v>1</v>
      </c>
      <c r="J577" s="44" t="s">
        <v>2246</v>
      </c>
      <c r="K577" s="44">
        <v>6369343</v>
      </c>
    </row>
    <row r="578" spans="1:11" x14ac:dyDescent="0.35">
      <c r="A578" s="44">
        <v>5530</v>
      </c>
      <c r="B578" s="44" t="s">
        <v>1155</v>
      </c>
      <c r="C578" s="44">
        <v>50</v>
      </c>
      <c r="D578" s="44">
        <v>40</v>
      </c>
      <c r="E578" s="45">
        <v>42548</v>
      </c>
      <c r="F578" s="44">
        <v>13</v>
      </c>
      <c r="G578" s="44">
        <v>45</v>
      </c>
      <c r="H578" s="44">
        <v>0</v>
      </c>
      <c r="I578" s="44">
        <v>1</v>
      </c>
      <c r="J578" s="44" t="s">
        <v>1156</v>
      </c>
      <c r="K578" s="44">
        <v>207140</v>
      </c>
    </row>
    <row r="579" spans="1:11" x14ac:dyDescent="0.35">
      <c r="A579" s="44">
        <v>13117</v>
      </c>
      <c r="B579" s="44" t="s">
        <v>1157</v>
      </c>
      <c r="C579" s="44">
        <v>50</v>
      </c>
      <c r="D579" s="44">
        <v>22</v>
      </c>
      <c r="E579" s="45">
        <v>40133</v>
      </c>
      <c r="F579" s="44">
        <v>1.5</v>
      </c>
      <c r="G579" s="44">
        <v>31</v>
      </c>
      <c r="H579" s="44">
        <v>0</v>
      </c>
      <c r="I579" s="44">
        <v>1</v>
      </c>
      <c r="J579" s="44" t="s">
        <v>2246</v>
      </c>
      <c r="K579" s="44">
        <v>4816920</v>
      </c>
    </row>
    <row r="580" spans="1:11" x14ac:dyDescent="0.35">
      <c r="A580" s="44">
        <v>372712</v>
      </c>
      <c r="B580" s="44" t="s">
        <v>2211</v>
      </c>
      <c r="C580" s="44">
        <v>50</v>
      </c>
      <c r="D580" s="44">
        <v>21</v>
      </c>
      <c r="E580" s="45">
        <v>41047</v>
      </c>
      <c r="F580" s="44">
        <v>1.5</v>
      </c>
      <c r="G580" s="44">
        <v>31</v>
      </c>
      <c r="H580" s="44">
        <v>0</v>
      </c>
      <c r="I580" s="44">
        <v>1</v>
      </c>
      <c r="J580" s="44" t="s">
        <v>837</v>
      </c>
      <c r="K580" s="44">
        <v>228402</v>
      </c>
    </row>
    <row r="581" spans="1:11" x14ac:dyDescent="0.35">
      <c r="A581" s="44">
        <v>215976</v>
      </c>
      <c r="B581" s="44" t="s">
        <v>1159</v>
      </c>
      <c r="C581" s="44">
        <v>49</v>
      </c>
      <c r="D581" s="44">
        <v>21</v>
      </c>
      <c r="E581" s="45">
        <v>40725</v>
      </c>
      <c r="F581" s="44">
        <v>2</v>
      </c>
      <c r="G581" s="44">
        <v>31</v>
      </c>
      <c r="H581" s="44">
        <v>0</v>
      </c>
      <c r="I581" s="44">
        <v>1</v>
      </c>
      <c r="J581" s="44" t="s">
        <v>1160</v>
      </c>
      <c r="K581" s="44">
        <v>4806231</v>
      </c>
    </row>
    <row r="582" spans="1:11" x14ac:dyDescent="0.35">
      <c r="A582" s="44">
        <v>274085</v>
      </c>
      <c r="B582" s="44" t="s">
        <v>1158</v>
      </c>
      <c r="C582" s="44">
        <v>49</v>
      </c>
      <c r="D582" s="44">
        <v>22</v>
      </c>
      <c r="E582" s="45">
        <v>41536</v>
      </c>
      <c r="F582" s="44">
        <v>23</v>
      </c>
      <c r="G582" s="44">
        <v>31</v>
      </c>
      <c r="H582" s="44">
        <v>0</v>
      </c>
      <c r="I582" s="44">
        <v>1</v>
      </c>
      <c r="J582" s="44" t="s">
        <v>900</v>
      </c>
      <c r="K582" s="44">
        <v>5550795</v>
      </c>
    </row>
    <row r="583" spans="1:11" x14ac:dyDescent="0.35">
      <c r="A583" s="44">
        <v>328536</v>
      </c>
      <c r="B583" s="44" t="s">
        <v>1161</v>
      </c>
      <c r="C583" s="44">
        <v>47</v>
      </c>
      <c r="D583" s="44">
        <v>24</v>
      </c>
      <c r="E583" s="45">
        <v>42443</v>
      </c>
      <c r="F583" s="44">
        <v>5</v>
      </c>
      <c r="G583" s="44">
        <v>48</v>
      </c>
      <c r="H583" s="44">
        <v>0</v>
      </c>
      <c r="I583" s="44">
        <v>1</v>
      </c>
      <c r="J583" s="44" t="s">
        <v>167</v>
      </c>
      <c r="K583" s="44">
        <v>630411</v>
      </c>
    </row>
    <row r="584" spans="1:11" x14ac:dyDescent="0.35">
      <c r="A584" s="44">
        <v>14380</v>
      </c>
      <c r="B584" s="44" t="s">
        <v>1164</v>
      </c>
      <c r="C584" s="44">
        <v>46</v>
      </c>
      <c r="D584" s="44">
        <v>22</v>
      </c>
      <c r="E584" s="45">
        <v>40786</v>
      </c>
      <c r="F584" s="44">
        <v>3.1</v>
      </c>
      <c r="G584" s="44">
        <v>31</v>
      </c>
      <c r="H584" s="44">
        <v>0</v>
      </c>
      <c r="I584" s="44">
        <v>1</v>
      </c>
      <c r="J584" s="44" t="s">
        <v>78</v>
      </c>
      <c r="K584" s="44">
        <v>1236621</v>
      </c>
    </row>
    <row r="585" spans="1:11" x14ac:dyDescent="0.35">
      <c r="A585" s="44">
        <v>318200</v>
      </c>
      <c r="B585" s="44" t="s">
        <v>1162</v>
      </c>
      <c r="C585" s="44">
        <v>46</v>
      </c>
      <c r="D585" s="44">
        <v>28</v>
      </c>
      <c r="E585" s="45">
        <v>40890</v>
      </c>
      <c r="F585" s="44">
        <v>3</v>
      </c>
      <c r="G585" s="44">
        <v>13</v>
      </c>
      <c r="H585" s="44">
        <v>0</v>
      </c>
      <c r="I585" s="44">
        <v>1</v>
      </c>
      <c r="J585" s="44" t="s">
        <v>1163</v>
      </c>
      <c r="K585" s="44">
        <v>5244030</v>
      </c>
    </row>
    <row r="586" spans="1:11" x14ac:dyDescent="0.35">
      <c r="A586" s="44">
        <v>337144</v>
      </c>
      <c r="B586" s="44" t="s">
        <v>2274</v>
      </c>
      <c r="C586" s="44">
        <v>44</v>
      </c>
      <c r="D586" s="44">
        <v>21</v>
      </c>
      <c r="E586" s="45">
        <v>43436</v>
      </c>
      <c r="F586" s="44">
        <v>52</v>
      </c>
      <c r="G586" s="44">
        <v>60</v>
      </c>
      <c r="H586" s="44">
        <v>0</v>
      </c>
      <c r="I586" s="44">
        <v>1</v>
      </c>
      <c r="J586" s="44" t="s">
        <v>2246</v>
      </c>
      <c r="K586" s="44">
        <v>5850439</v>
      </c>
    </row>
    <row r="587" spans="1:11" x14ac:dyDescent="0.35">
      <c r="A587" s="44">
        <v>424270</v>
      </c>
      <c r="B587" s="44" t="s">
        <v>700</v>
      </c>
      <c r="C587" s="44">
        <v>44</v>
      </c>
      <c r="D587" s="44">
        <v>50</v>
      </c>
      <c r="E587" s="45">
        <v>41970</v>
      </c>
      <c r="F587" s="44">
        <v>17</v>
      </c>
      <c r="G587" s="44">
        <v>60</v>
      </c>
      <c r="H587" s="44">
        <v>0</v>
      </c>
      <c r="I587" s="44">
        <v>1</v>
      </c>
      <c r="J587" s="44" t="s">
        <v>456</v>
      </c>
      <c r="K587" s="44">
        <v>5698549</v>
      </c>
    </row>
    <row r="588" spans="1:11" x14ac:dyDescent="0.35">
      <c r="A588" s="44">
        <v>621692</v>
      </c>
      <c r="B588" s="44" t="s">
        <v>1165</v>
      </c>
      <c r="C588" s="44">
        <v>44</v>
      </c>
      <c r="D588" s="44">
        <v>35</v>
      </c>
      <c r="E588" s="45">
        <v>42166</v>
      </c>
      <c r="F588" s="44">
        <v>20</v>
      </c>
      <c r="G588" s="44">
        <v>42</v>
      </c>
      <c r="H588" s="44">
        <v>0</v>
      </c>
      <c r="I588" s="44">
        <v>1</v>
      </c>
      <c r="J588" s="44" t="s">
        <v>118</v>
      </c>
      <c r="K588" s="44">
        <v>11280414</v>
      </c>
    </row>
    <row r="589" spans="1:11" x14ac:dyDescent="0.35">
      <c r="A589" s="44">
        <v>2320</v>
      </c>
      <c r="B589" s="44" t="s">
        <v>1168</v>
      </c>
      <c r="C589" s="44">
        <v>43</v>
      </c>
      <c r="D589" s="44">
        <v>24</v>
      </c>
      <c r="E589" s="45">
        <v>39590</v>
      </c>
      <c r="F589" s="44">
        <v>1.5</v>
      </c>
      <c r="G589" s="44">
        <v>11</v>
      </c>
      <c r="H589" s="44">
        <v>0</v>
      </c>
      <c r="I589" s="44">
        <v>1</v>
      </c>
      <c r="J589" s="44" t="s">
        <v>1169</v>
      </c>
      <c r="K589" s="44">
        <v>10420</v>
      </c>
    </row>
    <row r="590" spans="1:11" x14ac:dyDescent="0.35">
      <c r="A590" s="44">
        <v>296790</v>
      </c>
      <c r="B590" s="44" t="s">
        <v>1170</v>
      </c>
      <c r="C590" s="44">
        <v>43</v>
      </c>
      <c r="D590" s="44">
        <v>21</v>
      </c>
      <c r="E590" s="45">
        <v>41659</v>
      </c>
      <c r="F590" s="44">
        <v>3.1</v>
      </c>
      <c r="G590" s="44">
        <v>3.1</v>
      </c>
      <c r="H590" s="44">
        <v>0</v>
      </c>
      <c r="I590" s="44">
        <v>1</v>
      </c>
      <c r="J590" s="44" t="s">
        <v>1171</v>
      </c>
      <c r="K590" s="44">
        <v>5670112</v>
      </c>
    </row>
    <row r="591" spans="1:11" x14ac:dyDescent="0.35">
      <c r="A591" s="44">
        <v>696832</v>
      </c>
      <c r="B591" s="44" t="s">
        <v>1166</v>
      </c>
      <c r="C591" s="44">
        <v>43</v>
      </c>
      <c r="D591" s="44">
        <v>33</v>
      </c>
      <c r="E591" s="45">
        <v>42471</v>
      </c>
      <c r="F591" s="44">
        <v>20</v>
      </c>
      <c r="G591" s="44">
        <v>38</v>
      </c>
      <c r="H591" s="44">
        <v>0</v>
      </c>
      <c r="I591" s="44">
        <v>2</v>
      </c>
      <c r="J591" s="44" t="s">
        <v>1167</v>
      </c>
      <c r="K591" s="44">
        <v>12160844</v>
      </c>
    </row>
    <row r="592" spans="1:11" x14ac:dyDescent="0.35">
      <c r="A592" s="44">
        <v>4046</v>
      </c>
      <c r="B592" s="44" t="s">
        <v>1174</v>
      </c>
      <c r="C592" s="44">
        <v>42</v>
      </c>
      <c r="D592" s="44">
        <v>26</v>
      </c>
      <c r="E592" s="45">
        <v>40162</v>
      </c>
      <c r="F592" s="44">
        <v>1.5</v>
      </c>
      <c r="G592" s="44">
        <v>15</v>
      </c>
      <c r="H592" s="44">
        <v>0</v>
      </c>
      <c r="I592" s="44">
        <v>1</v>
      </c>
      <c r="J592" s="44" t="s">
        <v>1175</v>
      </c>
      <c r="K592" s="44">
        <v>80640</v>
      </c>
    </row>
    <row r="593" spans="1:11" x14ac:dyDescent="0.35">
      <c r="A593" s="44">
        <v>75914</v>
      </c>
      <c r="B593" s="44" t="s">
        <v>1172</v>
      </c>
      <c r="C593" s="44">
        <v>42</v>
      </c>
      <c r="D593" s="44">
        <v>31</v>
      </c>
      <c r="E593" s="45">
        <v>40385</v>
      </c>
      <c r="F593" s="44">
        <v>3</v>
      </c>
      <c r="G593" s="44">
        <v>31</v>
      </c>
      <c r="H593" s="44">
        <v>0</v>
      </c>
      <c r="I593" s="44">
        <v>1</v>
      </c>
      <c r="J593" s="44" t="s">
        <v>1173</v>
      </c>
      <c r="K593" s="44">
        <v>4154908</v>
      </c>
    </row>
    <row r="594" spans="1:11" x14ac:dyDescent="0.35">
      <c r="A594" s="44">
        <v>358040</v>
      </c>
      <c r="B594" s="44" t="s">
        <v>699</v>
      </c>
      <c r="C594" s="44">
        <v>42</v>
      </c>
      <c r="D594" s="44">
        <v>45</v>
      </c>
      <c r="E594" s="45">
        <v>42628</v>
      </c>
      <c r="F594" s="44">
        <v>45</v>
      </c>
      <c r="G594" s="44">
        <v>57</v>
      </c>
      <c r="H594" s="44">
        <v>0</v>
      </c>
      <c r="I594" s="44">
        <v>1</v>
      </c>
      <c r="J594" s="44" t="s">
        <v>455</v>
      </c>
      <c r="K594" s="44">
        <v>13616734</v>
      </c>
    </row>
    <row r="595" spans="1:11" x14ac:dyDescent="0.35">
      <c r="A595" s="44">
        <v>620552</v>
      </c>
      <c r="B595" s="44" t="s">
        <v>701</v>
      </c>
      <c r="C595" s="44">
        <v>42</v>
      </c>
      <c r="D595" s="44">
        <v>56</v>
      </c>
      <c r="E595" s="45">
        <v>43489</v>
      </c>
      <c r="F595" s="44">
        <v>9</v>
      </c>
      <c r="G595" s="44">
        <v>100</v>
      </c>
      <c r="H595" s="44">
        <v>0</v>
      </c>
      <c r="I595" s="44">
        <v>1</v>
      </c>
      <c r="J595" s="44" t="s">
        <v>357</v>
      </c>
      <c r="K595" s="44">
        <v>181348</v>
      </c>
    </row>
    <row r="596" spans="1:11" x14ac:dyDescent="0.35">
      <c r="A596" s="44">
        <v>13376</v>
      </c>
      <c r="B596" s="44" t="s">
        <v>1176</v>
      </c>
      <c r="C596" s="44">
        <v>41</v>
      </c>
      <c r="D596" s="44">
        <v>35</v>
      </c>
      <c r="E596" s="45">
        <v>42501</v>
      </c>
      <c r="F596" s="44">
        <v>2</v>
      </c>
      <c r="G596" s="44">
        <v>50</v>
      </c>
      <c r="H596" s="44">
        <v>0</v>
      </c>
      <c r="I596" s="44">
        <v>1</v>
      </c>
      <c r="J596" s="44" t="s">
        <v>1177</v>
      </c>
      <c r="K596" s="44">
        <v>71787</v>
      </c>
    </row>
    <row r="597" spans="1:11" x14ac:dyDescent="0.35">
      <c r="A597" s="44">
        <v>986261</v>
      </c>
      <c r="B597" s="44" t="s">
        <v>1178</v>
      </c>
      <c r="C597" s="44">
        <v>41</v>
      </c>
      <c r="D597" s="44">
        <v>0</v>
      </c>
      <c r="E597" s="45">
        <v>43343</v>
      </c>
      <c r="F597" s="44">
        <v>17</v>
      </c>
      <c r="G597" s="44">
        <v>60</v>
      </c>
      <c r="H597" s="44">
        <v>0</v>
      </c>
      <c r="I597" s="44">
        <v>1</v>
      </c>
      <c r="J597" s="44" t="s">
        <v>1179</v>
      </c>
      <c r="K597" s="44">
        <v>14153200</v>
      </c>
    </row>
    <row r="598" spans="1:11" x14ac:dyDescent="0.35">
      <c r="A598" s="44">
        <v>355418</v>
      </c>
      <c r="B598" s="44" t="s">
        <v>1181</v>
      </c>
      <c r="C598" s="44">
        <v>40</v>
      </c>
      <c r="D598" s="44">
        <v>22</v>
      </c>
      <c r="E598" s="45">
        <v>40954</v>
      </c>
      <c r="F598" s="44">
        <v>5</v>
      </c>
      <c r="G598" s="44">
        <v>24</v>
      </c>
      <c r="H598" s="44">
        <v>0</v>
      </c>
      <c r="I598" s="44">
        <v>2</v>
      </c>
      <c r="J598" s="44" t="s">
        <v>1182</v>
      </c>
      <c r="K598" s="44">
        <v>10661800</v>
      </c>
    </row>
    <row r="599" spans="1:11" x14ac:dyDescent="0.35">
      <c r="A599" s="44">
        <v>358061</v>
      </c>
      <c r="B599" s="44" t="s">
        <v>1180</v>
      </c>
      <c r="C599" s="44">
        <v>40</v>
      </c>
      <c r="D599" s="44">
        <v>35</v>
      </c>
      <c r="E599" s="45">
        <v>42788</v>
      </c>
      <c r="F599" s="44">
        <v>45</v>
      </c>
      <c r="G599" s="44">
        <v>58</v>
      </c>
      <c r="H599" s="44">
        <v>0</v>
      </c>
      <c r="I599" s="44">
        <v>1</v>
      </c>
      <c r="J599" s="44" t="s">
        <v>147</v>
      </c>
      <c r="K599" s="44">
        <v>5641642</v>
      </c>
    </row>
    <row r="600" spans="1:11" x14ac:dyDescent="0.35">
      <c r="A600" s="44">
        <v>9356</v>
      </c>
      <c r="B600" s="44" t="s">
        <v>1183</v>
      </c>
      <c r="C600" s="44">
        <v>39</v>
      </c>
      <c r="D600" s="44">
        <v>27</v>
      </c>
      <c r="E600" s="45">
        <v>42241</v>
      </c>
      <c r="F600" s="44">
        <v>1.5</v>
      </c>
      <c r="G600" s="44">
        <v>60</v>
      </c>
      <c r="H600" s="44">
        <v>0</v>
      </c>
      <c r="I600" s="44">
        <v>1</v>
      </c>
      <c r="J600" s="44" t="s">
        <v>1184</v>
      </c>
      <c r="K600" s="44">
        <v>2830751</v>
      </c>
    </row>
    <row r="601" spans="1:11" x14ac:dyDescent="0.35">
      <c r="A601" s="44">
        <v>282629</v>
      </c>
      <c r="B601" s="44" t="s">
        <v>2270</v>
      </c>
      <c r="C601" s="44">
        <v>39</v>
      </c>
      <c r="D601" s="44">
        <v>21</v>
      </c>
      <c r="E601" s="45">
        <v>40599</v>
      </c>
      <c r="F601" s="44">
        <v>3.3</v>
      </c>
      <c r="G601" s="44">
        <v>20</v>
      </c>
      <c r="H601" s="44">
        <v>0</v>
      </c>
      <c r="I601" s="44">
        <v>1</v>
      </c>
      <c r="J601" s="44" t="s">
        <v>1107</v>
      </c>
      <c r="K601" s="44">
        <v>3676260</v>
      </c>
    </row>
    <row r="602" spans="1:11" x14ac:dyDescent="0.35">
      <c r="A602" s="44">
        <v>369147</v>
      </c>
      <c r="B602" s="44" t="s">
        <v>1185</v>
      </c>
      <c r="C602" s="44">
        <v>39</v>
      </c>
      <c r="D602" s="44">
        <v>27</v>
      </c>
      <c r="E602" s="45">
        <v>42758</v>
      </c>
      <c r="F602" s="44">
        <v>24</v>
      </c>
      <c r="G602" s="44">
        <v>54</v>
      </c>
      <c r="H602" s="44">
        <v>0</v>
      </c>
      <c r="I602" s="44">
        <v>1</v>
      </c>
      <c r="J602" s="44" t="s">
        <v>303</v>
      </c>
      <c r="K602" s="44">
        <v>1390606</v>
      </c>
    </row>
    <row r="603" spans="1:11" x14ac:dyDescent="0.35">
      <c r="A603" s="44">
        <v>395382</v>
      </c>
      <c r="B603" s="44" t="s">
        <v>1186</v>
      </c>
      <c r="C603" s="44">
        <v>39</v>
      </c>
      <c r="D603" s="44">
        <v>22</v>
      </c>
      <c r="E603" s="45">
        <v>41172</v>
      </c>
      <c r="F603" s="44">
        <v>2</v>
      </c>
      <c r="G603" s="44">
        <v>16</v>
      </c>
      <c r="H603" s="44">
        <v>0</v>
      </c>
      <c r="I603" s="44">
        <v>1</v>
      </c>
      <c r="J603" s="44" t="s">
        <v>76</v>
      </c>
      <c r="K603" s="44">
        <v>182999</v>
      </c>
    </row>
    <row r="604" spans="1:11" x14ac:dyDescent="0.35">
      <c r="A604" s="44">
        <v>3563</v>
      </c>
      <c r="B604" s="44" t="s">
        <v>1193</v>
      </c>
      <c r="C604" s="44">
        <v>38</v>
      </c>
      <c r="D604" s="44">
        <v>22</v>
      </c>
      <c r="E604" s="45">
        <v>39146</v>
      </c>
      <c r="F604" s="44">
        <v>1</v>
      </c>
      <c r="G604" s="44">
        <v>3</v>
      </c>
      <c r="H604" s="44">
        <v>0</v>
      </c>
      <c r="I604" s="44">
        <v>1</v>
      </c>
      <c r="J604" s="44" t="s">
        <v>1194</v>
      </c>
      <c r="K604" s="44">
        <v>54650</v>
      </c>
    </row>
    <row r="605" spans="1:11" x14ac:dyDescent="0.35">
      <c r="A605" s="44">
        <v>9231</v>
      </c>
      <c r="B605" s="44" t="s">
        <v>702</v>
      </c>
      <c r="C605" s="44">
        <v>38</v>
      </c>
      <c r="D605" s="44">
        <v>45</v>
      </c>
      <c r="E605" s="45">
        <v>42128</v>
      </c>
      <c r="F605" s="44">
        <v>1.5</v>
      </c>
      <c r="G605" s="44">
        <v>41</v>
      </c>
      <c r="H605" s="44">
        <v>0</v>
      </c>
      <c r="I605" s="44">
        <v>1</v>
      </c>
      <c r="J605" s="44" t="s">
        <v>457</v>
      </c>
      <c r="K605" s="44">
        <v>866067</v>
      </c>
    </row>
    <row r="606" spans="1:11" x14ac:dyDescent="0.35">
      <c r="A606" s="44">
        <v>261958</v>
      </c>
      <c r="B606" s="44" t="s">
        <v>1187</v>
      </c>
      <c r="C606" s="44">
        <v>38</v>
      </c>
      <c r="D606" s="44">
        <v>37</v>
      </c>
      <c r="E606" s="45">
        <v>43018</v>
      </c>
      <c r="F606" s="44">
        <v>51</v>
      </c>
      <c r="G606" s="44">
        <v>55</v>
      </c>
      <c r="H606" s="44">
        <v>0</v>
      </c>
      <c r="I606" s="44">
        <v>1</v>
      </c>
      <c r="J606" s="44" t="s">
        <v>270</v>
      </c>
      <c r="K606" s="44">
        <v>2192507</v>
      </c>
    </row>
    <row r="607" spans="1:11" x14ac:dyDescent="0.35">
      <c r="A607" s="44">
        <v>315380</v>
      </c>
      <c r="B607" s="44" t="s">
        <v>1192</v>
      </c>
      <c r="C607" s="44">
        <v>38</v>
      </c>
      <c r="D607" s="44">
        <v>23</v>
      </c>
      <c r="E607" s="45">
        <v>40766</v>
      </c>
      <c r="F607" s="44">
        <v>3.1</v>
      </c>
      <c r="G607" s="44">
        <v>31</v>
      </c>
      <c r="H607" s="44">
        <v>0</v>
      </c>
      <c r="I607" s="44">
        <v>1</v>
      </c>
      <c r="J607" s="44" t="s">
        <v>319</v>
      </c>
      <c r="K607" s="44">
        <v>1891102</v>
      </c>
    </row>
    <row r="608" spans="1:11" x14ac:dyDescent="0.35">
      <c r="A608" s="44">
        <v>316906</v>
      </c>
      <c r="B608" s="44" t="s">
        <v>1190</v>
      </c>
      <c r="C608" s="44">
        <v>38</v>
      </c>
      <c r="D608" s="44">
        <v>30</v>
      </c>
      <c r="E608" s="45">
        <v>41176</v>
      </c>
      <c r="F608" s="44">
        <v>5</v>
      </c>
      <c r="G608" s="44">
        <v>31</v>
      </c>
      <c r="H608" s="44">
        <v>0</v>
      </c>
      <c r="I608" s="44">
        <v>1</v>
      </c>
      <c r="J608" s="44" t="s">
        <v>277</v>
      </c>
      <c r="K608" s="44">
        <v>5575361</v>
      </c>
    </row>
    <row r="609" spans="1:11" x14ac:dyDescent="0.35">
      <c r="A609" s="44">
        <v>687130</v>
      </c>
      <c r="B609" s="44" t="s">
        <v>1191</v>
      </c>
      <c r="C609" s="44">
        <v>38</v>
      </c>
      <c r="D609" s="44">
        <v>27</v>
      </c>
      <c r="E609" s="45">
        <v>42656</v>
      </c>
      <c r="F609" s="44">
        <v>44</v>
      </c>
      <c r="G609" s="44">
        <v>51</v>
      </c>
      <c r="H609" s="44">
        <v>0</v>
      </c>
      <c r="I609" s="44">
        <v>1</v>
      </c>
      <c r="J609" s="44" t="s">
        <v>20</v>
      </c>
      <c r="K609" s="44">
        <v>5642089</v>
      </c>
    </row>
    <row r="610" spans="1:11" x14ac:dyDescent="0.35">
      <c r="A610" s="44">
        <v>702784</v>
      </c>
      <c r="B610" s="44" t="s">
        <v>1188</v>
      </c>
      <c r="C610" s="44">
        <v>38</v>
      </c>
      <c r="D610" s="44">
        <v>33</v>
      </c>
      <c r="E610" s="45">
        <v>43223</v>
      </c>
      <c r="F610" s="44">
        <v>45</v>
      </c>
      <c r="G610" s="44">
        <v>60</v>
      </c>
      <c r="H610" s="44">
        <v>0</v>
      </c>
      <c r="I610" s="44">
        <v>1</v>
      </c>
      <c r="J610" s="44" t="s">
        <v>1189</v>
      </c>
      <c r="K610" s="44">
        <v>217115</v>
      </c>
    </row>
    <row r="611" spans="1:11" x14ac:dyDescent="0.35">
      <c r="A611" s="44">
        <v>302</v>
      </c>
      <c r="B611" s="44" t="s">
        <v>1198</v>
      </c>
      <c r="C611" s="44">
        <v>37</v>
      </c>
      <c r="D611" s="44">
        <v>23</v>
      </c>
      <c r="E611" s="45">
        <v>42418</v>
      </c>
      <c r="F611" s="44">
        <v>16</v>
      </c>
      <c r="G611" s="44">
        <v>38</v>
      </c>
      <c r="H611" s="44">
        <v>0</v>
      </c>
      <c r="I611" s="44">
        <v>1</v>
      </c>
      <c r="J611" s="44" t="s">
        <v>1199</v>
      </c>
      <c r="K611" s="44">
        <v>179</v>
      </c>
    </row>
    <row r="612" spans="1:11" x14ac:dyDescent="0.35">
      <c r="A612" s="44">
        <v>200747</v>
      </c>
      <c r="B612" s="44" t="s">
        <v>1195</v>
      </c>
      <c r="C612" s="44">
        <v>37</v>
      </c>
      <c r="D612" s="44">
        <v>26</v>
      </c>
      <c r="E612" s="45">
        <v>40920</v>
      </c>
      <c r="F612" s="44">
        <v>3</v>
      </c>
      <c r="G612" s="44">
        <v>31</v>
      </c>
      <c r="H612" s="44">
        <v>0</v>
      </c>
      <c r="I612" s="44">
        <v>1</v>
      </c>
      <c r="J612" s="44" t="s">
        <v>2246</v>
      </c>
      <c r="K612" s="44">
        <v>5404715</v>
      </c>
    </row>
    <row r="613" spans="1:11" x14ac:dyDescent="0.35">
      <c r="A613" s="44">
        <v>470121</v>
      </c>
      <c r="B613" s="44" t="s">
        <v>1196</v>
      </c>
      <c r="C613" s="44">
        <v>37</v>
      </c>
      <c r="D613" s="44">
        <v>24</v>
      </c>
      <c r="E613" s="45">
        <v>43236</v>
      </c>
      <c r="F613" s="44">
        <v>52</v>
      </c>
      <c r="G613" s="44">
        <v>60</v>
      </c>
      <c r="H613" s="44">
        <v>0</v>
      </c>
      <c r="I613" s="44">
        <v>1</v>
      </c>
      <c r="J613" s="44" t="s">
        <v>1197</v>
      </c>
      <c r="K613" s="44">
        <v>10404523</v>
      </c>
    </row>
    <row r="614" spans="1:11" x14ac:dyDescent="0.35">
      <c r="A614" s="44">
        <v>12505</v>
      </c>
      <c r="B614" s="44" t="s">
        <v>1200</v>
      </c>
      <c r="C614" s="44">
        <v>36</v>
      </c>
      <c r="D614" s="44">
        <v>34</v>
      </c>
      <c r="E614" s="45">
        <v>41611</v>
      </c>
      <c r="F614" s="44">
        <v>3</v>
      </c>
      <c r="G614" s="44">
        <v>31</v>
      </c>
      <c r="H614" s="44">
        <v>0</v>
      </c>
      <c r="I614" s="44">
        <v>1</v>
      </c>
      <c r="J614" s="44" t="s">
        <v>1201</v>
      </c>
      <c r="K614" s="44">
        <v>13336735</v>
      </c>
    </row>
    <row r="615" spans="1:11" x14ac:dyDescent="0.35">
      <c r="A615" s="44">
        <v>333301</v>
      </c>
      <c r="B615" s="44" t="s">
        <v>2143</v>
      </c>
      <c r="C615" s="44">
        <v>36</v>
      </c>
      <c r="D615" s="44">
        <v>21</v>
      </c>
      <c r="E615" s="45">
        <v>40809</v>
      </c>
      <c r="F615" s="44">
        <v>1.5</v>
      </c>
      <c r="G615" s="44">
        <v>31</v>
      </c>
      <c r="H615" s="44">
        <v>0</v>
      </c>
      <c r="I615" s="44">
        <v>1</v>
      </c>
      <c r="J615" s="44" t="s">
        <v>1207</v>
      </c>
      <c r="K615" s="44">
        <v>5700246</v>
      </c>
    </row>
    <row r="616" spans="1:11" x14ac:dyDescent="0.35">
      <c r="A616" s="44">
        <v>335135</v>
      </c>
      <c r="B616" s="44" t="s">
        <v>1204</v>
      </c>
      <c r="C616" s="44">
        <v>36</v>
      </c>
      <c r="D616" s="44">
        <v>31</v>
      </c>
      <c r="E616" s="45">
        <v>40941</v>
      </c>
      <c r="F616" s="44">
        <v>5</v>
      </c>
      <c r="G616" s="44">
        <v>10</v>
      </c>
      <c r="H616" s="44">
        <v>0</v>
      </c>
      <c r="I616" s="44">
        <v>1</v>
      </c>
      <c r="J616" s="44" t="s">
        <v>1205</v>
      </c>
      <c r="K616" s="44">
        <v>5243768</v>
      </c>
    </row>
    <row r="617" spans="1:11" x14ac:dyDescent="0.35">
      <c r="A617" s="44">
        <v>487102</v>
      </c>
      <c r="B617" s="44" t="s">
        <v>1206</v>
      </c>
      <c r="C617" s="44">
        <v>36</v>
      </c>
      <c r="D617" s="44">
        <v>25</v>
      </c>
      <c r="E617" s="45">
        <v>42667</v>
      </c>
      <c r="F617" s="44">
        <v>38</v>
      </c>
      <c r="G617" s="44">
        <v>45</v>
      </c>
      <c r="H617" s="44">
        <v>0</v>
      </c>
      <c r="I617" s="44">
        <v>1</v>
      </c>
      <c r="J617" s="44" t="s">
        <v>76</v>
      </c>
      <c r="K617" s="44">
        <v>182999</v>
      </c>
    </row>
    <row r="618" spans="1:11" x14ac:dyDescent="0.35">
      <c r="A618" s="44">
        <v>628108</v>
      </c>
      <c r="B618" s="44" t="s">
        <v>1202</v>
      </c>
      <c r="C618" s="44">
        <v>36</v>
      </c>
      <c r="D618" s="44">
        <v>32</v>
      </c>
      <c r="E618" s="45">
        <v>43232</v>
      </c>
      <c r="F618" s="44">
        <v>41</v>
      </c>
      <c r="G618" s="44">
        <v>56</v>
      </c>
      <c r="H618" s="44">
        <v>0</v>
      </c>
      <c r="I618" s="44">
        <v>1</v>
      </c>
      <c r="J618" s="44" t="s">
        <v>1203</v>
      </c>
      <c r="K618" s="44">
        <v>10885592</v>
      </c>
    </row>
    <row r="619" spans="1:11" x14ac:dyDescent="0.35">
      <c r="A619" s="44">
        <v>746354</v>
      </c>
      <c r="B619" s="44" t="s">
        <v>1208</v>
      </c>
      <c r="C619" s="44">
        <v>36</v>
      </c>
      <c r="D619" s="44">
        <v>0</v>
      </c>
      <c r="E619" s="45">
        <v>43410</v>
      </c>
      <c r="F619" s="44">
        <v>52</v>
      </c>
      <c r="G619" s="44">
        <v>60</v>
      </c>
      <c r="H619" s="44">
        <v>0</v>
      </c>
      <c r="I619" s="44">
        <v>1</v>
      </c>
      <c r="J619" s="44" t="s">
        <v>290</v>
      </c>
      <c r="K619" s="44">
        <v>11074922</v>
      </c>
    </row>
    <row r="620" spans="1:11" x14ac:dyDescent="0.35">
      <c r="A620" s="44">
        <v>387115</v>
      </c>
      <c r="B620" s="44" t="s">
        <v>1210</v>
      </c>
      <c r="C620" s="44">
        <v>35</v>
      </c>
      <c r="D620" s="44">
        <v>24</v>
      </c>
      <c r="E620" s="45">
        <v>41436</v>
      </c>
      <c r="F620" s="44">
        <v>3</v>
      </c>
      <c r="G620" s="44">
        <v>31</v>
      </c>
      <c r="H620" s="44">
        <v>0</v>
      </c>
      <c r="I620" s="44">
        <v>1</v>
      </c>
      <c r="J620" s="44" t="s">
        <v>1211</v>
      </c>
      <c r="K620" s="44">
        <v>2006802</v>
      </c>
    </row>
    <row r="621" spans="1:11" x14ac:dyDescent="0.35">
      <c r="A621" s="44">
        <v>535008</v>
      </c>
      <c r="B621" s="44" t="s">
        <v>1209</v>
      </c>
      <c r="C621" s="44">
        <v>35</v>
      </c>
      <c r="D621" s="44">
        <v>34</v>
      </c>
      <c r="E621" s="45">
        <v>42256</v>
      </c>
      <c r="F621" s="44">
        <v>24</v>
      </c>
      <c r="G621" s="44">
        <v>38</v>
      </c>
      <c r="H621" s="44">
        <v>0</v>
      </c>
      <c r="I621" s="44">
        <v>1</v>
      </c>
      <c r="J621" s="44" t="s">
        <v>36</v>
      </c>
      <c r="K621" s="44">
        <v>11011018</v>
      </c>
    </row>
    <row r="622" spans="1:11" x14ac:dyDescent="0.35">
      <c r="A622" s="44">
        <v>1693</v>
      </c>
      <c r="B622" s="44" t="s">
        <v>1212</v>
      </c>
      <c r="C622" s="44">
        <v>34</v>
      </c>
      <c r="D622" s="44">
        <v>27</v>
      </c>
      <c r="E622" s="45">
        <v>40645</v>
      </c>
      <c r="F622" s="44">
        <v>1.5</v>
      </c>
      <c r="G622" s="44">
        <v>29</v>
      </c>
      <c r="H622" s="44">
        <v>0</v>
      </c>
      <c r="I622" s="44">
        <v>1</v>
      </c>
      <c r="J622" s="44" t="s">
        <v>1213</v>
      </c>
      <c r="K622" s="44">
        <v>8891</v>
      </c>
    </row>
    <row r="623" spans="1:11" x14ac:dyDescent="0.35">
      <c r="A623" s="44">
        <v>5584</v>
      </c>
      <c r="B623" s="44" t="s">
        <v>703</v>
      </c>
      <c r="C623" s="44">
        <v>34</v>
      </c>
      <c r="D623" s="44">
        <v>43</v>
      </c>
      <c r="E623" s="45">
        <v>42532</v>
      </c>
      <c r="F623" s="44">
        <v>5</v>
      </c>
      <c r="G623" s="44">
        <v>48</v>
      </c>
      <c r="H623" s="44">
        <v>0</v>
      </c>
      <c r="I623" s="44">
        <v>1</v>
      </c>
      <c r="J623" s="44" t="s">
        <v>458</v>
      </c>
      <c r="K623" s="44">
        <v>185524</v>
      </c>
    </row>
    <row r="624" spans="1:11" x14ac:dyDescent="0.35">
      <c r="A624" s="44">
        <v>534526</v>
      </c>
      <c r="B624" s="44" t="s">
        <v>1214</v>
      </c>
      <c r="C624" s="44">
        <v>34</v>
      </c>
      <c r="D624" s="44">
        <v>23</v>
      </c>
      <c r="E624" s="45">
        <v>42657</v>
      </c>
      <c r="F624" s="44">
        <v>20</v>
      </c>
      <c r="G624" s="44">
        <v>46</v>
      </c>
      <c r="H624" s="44">
        <v>0</v>
      </c>
      <c r="I624" s="44">
        <v>1</v>
      </c>
      <c r="J624" s="44" t="s">
        <v>1215</v>
      </c>
      <c r="K624" s="44">
        <v>4003836</v>
      </c>
    </row>
    <row r="625" spans="1:11" x14ac:dyDescent="0.35">
      <c r="A625" s="44">
        <v>411254</v>
      </c>
      <c r="B625" s="44" t="s">
        <v>1218</v>
      </c>
      <c r="C625" s="44">
        <v>33</v>
      </c>
      <c r="D625" s="44">
        <v>35</v>
      </c>
      <c r="E625" s="45">
        <v>41717</v>
      </c>
      <c r="F625" s="44">
        <v>5</v>
      </c>
      <c r="G625" s="44">
        <v>52</v>
      </c>
      <c r="H625" s="44">
        <v>0</v>
      </c>
      <c r="I625" s="44">
        <v>1</v>
      </c>
      <c r="J625" s="44" t="s">
        <v>179</v>
      </c>
      <c r="K625" s="44">
        <v>5498792</v>
      </c>
    </row>
    <row r="626" spans="1:11" x14ac:dyDescent="0.35">
      <c r="A626" s="44">
        <v>513276</v>
      </c>
      <c r="B626" s="44" t="s">
        <v>1216</v>
      </c>
      <c r="C626" s="44">
        <v>33</v>
      </c>
      <c r="D626" s="44">
        <v>35</v>
      </c>
      <c r="E626" s="45">
        <v>43115</v>
      </c>
      <c r="F626" s="44">
        <v>20</v>
      </c>
      <c r="G626" s="44">
        <v>58</v>
      </c>
      <c r="H626" s="44">
        <v>0</v>
      </c>
      <c r="I626" s="44">
        <v>1</v>
      </c>
      <c r="J626" s="44" t="s">
        <v>1217</v>
      </c>
      <c r="K626" s="44">
        <v>10836488</v>
      </c>
    </row>
    <row r="627" spans="1:11" x14ac:dyDescent="0.35">
      <c r="A627" s="44">
        <v>686656</v>
      </c>
      <c r="B627" s="44" t="s">
        <v>1220</v>
      </c>
      <c r="C627" s="44">
        <v>33</v>
      </c>
      <c r="D627" s="44">
        <v>27</v>
      </c>
      <c r="E627" s="45">
        <v>43398</v>
      </c>
      <c r="F627" s="44">
        <v>60</v>
      </c>
      <c r="G627" s="44">
        <v>60</v>
      </c>
      <c r="H627" s="44">
        <v>0</v>
      </c>
      <c r="I627" s="44">
        <v>1</v>
      </c>
      <c r="J627" s="44" t="s">
        <v>1095</v>
      </c>
      <c r="K627" s="44">
        <v>6661660</v>
      </c>
    </row>
    <row r="628" spans="1:11" x14ac:dyDescent="0.35">
      <c r="A628" s="44">
        <v>702675</v>
      </c>
      <c r="B628" s="44" t="s">
        <v>1221</v>
      </c>
      <c r="C628" s="44">
        <v>33</v>
      </c>
      <c r="D628" s="44">
        <v>24</v>
      </c>
      <c r="E628" s="45">
        <v>42506</v>
      </c>
      <c r="F628" s="44">
        <v>22</v>
      </c>
      <c r="G628" s="44">
        <v>45</v>
      </c>
      <c r="H628" s="44">
        <v>0</v>
      </c>
      <c r="I628" s="44">
        <v>1</v>
      </c>
      <c r="J628" s="44" t="s">
        <v>2246</v>
      </c>
      <c r="K628" s="44">
        <v>12304507</v>
      </c>
    </row>
    <row r="629" spans="1:11" x14ac:dyDescent="0.35">
      <c r="A629" s="44">
        <v>717404</v>
      </c>
      <c r="B629" s="44" t="s">
        <v>797</v>
      </c>
      <c r="C629" s="44">
        <v>33</v>
      </c>
      <c r="D629" s="44">
        <v>50</v>
      </c>
      <c r="E629" s="45">
        <v>42887</v>
      </c>
      <c r="F629" s="44">
        <v>1.5</v>
      </c>
      <c r="G629" s="44">
        <v>55</v>
      </c>
      <c r="H629" s="44">
        <v>0</v>
      </c>
      <c r="I629" s="44">
        <v>1</v>
      </c>
      <c r="J629" s="44" t="s">
        <v>798</v>
      </c>
      <c r="K629" s="44">
        <v>3496957</v>
      </c>
    </row>
    <row r="630" spans="1:11" x14ac:dyDescent="0.35">
      <c r="A630" s="44">
        <v>961125</v>
      </c>
      <c r="B630" s="44" t="s">
        <v>1219</v>
      </c>
      <c r="C630" s="44">
        <v>33</v>
      </c>
      <c r="D630" s="44">
        <v>34</v>
      </c>
      <c r="E630" s="45">
        <v>43652</v>
      </c>
      <c r="F630" s="44">
        <v>68</v>
      </c>
      <c r="G630" s="44">
        <v>100</v>
      </c>
      <c r="H630" s="44">
        <v>1</v>
      </c>
      <c r="I630" s="44">
        <v>1</v>
      </c>
      <c r="J630" s="44" t="s">
        <v>158</v>
      </c>
      <c r="K630" s="44">
        <v>6190978</v>
      </c>
    </row>
    <row r="631" spans="1:11" x14ac:dyDescent="0.35">
      <c r="A631" s="44">
        <v>1379</v>
      </c>
      <c r="B631" s="44" t="s">
        <v>1229</v>
      </c>
      <c r="C631" s="44">
        <v>32</v>
      </c>
      <c r="D631" s="44">
        <v>23</v>
      </c>
      <c r="E631" s="45">
        <v>42611</v>
      </c>
      <c r="F631" s="44">
        <v>0.5</v>
      </c>
      <c r="G631" s="44">
        <v>12</v>
      </c>
      <c r="H631" s="44">
        <v>0</v>
      </c>
      <c r="I631" s="44">
        <v>1</v>
      </c>
      <c r="J631" s="44" t="s">
        <v>1230</v>
      </c>
      <c r="K631" s="44">
        <v>6634</v>
      </c>
    </row>
    <row r="632" spans="1:11" x14ac:dyDescent="0.35">
      <c r="A632" s="44">
        <v>6632</v>
      </c>
      <c r="B632" s="44" t="s">
        <v>1227</v>
      </c>
      <c r="C632" s="44">
        <v>32</v>
      </c>
      <c r="D632" s="44">
        <v>24</v>
      </c>
      <c r="E632" s="45">
        <v>41252</v>
      </c>
      <c r="F632" s="44">
        <v>2</v>
      </c>
      <c r="G632" s="44">
        <v>31</v>
      </c>
      <c r="H632" s="44">
        <v>0</v>
      </c>
      <c r="I632" s="44">
        <v>1</v>
      </c>
      <c r="J632" s="44" t="s">
        <v>1228</v>
      </c>
      <c r="K632" s="44">
        <v>9012</v>
      </c>
    </row>
    <row r="633" spans="1:11" x14ac:dyDescent="0.35">
      <c r="A633" s="44">
        <v>9064</v>
      </c>
      <c r="B633" s="44" t="s">
        <v>1224</v>
      </c>
      <c r="C633" s="44">
        <v>32</v>
      </c>
      <c r="D633" s="44">
        <v>30</v>
      </c>
      <c r="E633" s="45">
        <v>41841</v>
      </c>
      <c r="F633" s="44">
        <v>2</v>
      </c>
      <c r="G633" s="44">
        <v>34</v>
      </c>
      <c r="H633" s="44">
        <v>0</v>
      </c>
      <c r="I633" s="44">
        <v>1</v>
      </c>
      <c r="J633" s="44" t="s">
        <v>1225</v>
      </c>
      <c r="K633" s="44">
        <v>2535525</v>
      </c>
    </row>
    <row r="634" spans="1:11" x14ac:dyDescent="0.35">
      <c r="A634" s="44">
        <v>328036</v>
      </c>
      <c r="B634" s="44" t="s">
        <v>1231</v>
      </c>
      <c r="C634" s="44">
        <v>32</v>
      </c>
      <c r="D634" s="44">
        <v>22</v>
      </c>
      <c r="E634" s="45">
        <v>40757</v>
      </c>
      <c r="F634" s="44">
        <v>3</v>
      </c>
      <c r="G634" s="44">
        <v>31</v>
      </c>
      <c r="H634" s="44">
        <v>0</v>
      </c>
      <c r="I634" s="44">
        <v>1</v>
      </c>
      <c r="J634" s="44" t="s">
        <v>1232</v>
      </c>
      <c r="K634" s="44">
        <v>5819225</v>
      </c>
    </row>
    <row r="635" spans="1:11" x14ac:dyDescent="0.35">
      <c r="A635" s="44">
        <v>585972</v>
      </c>
      <c r="B635" s="44" t="s">
        <v>1222</v>
      </c>
      <c r="C635" s="44">
        <v>32</v>
      </c>
      <c r="D635" s="44">
        <v>34</v>
      </c>
      <c r="E635" s="45">
        <v>42525</v>
      </c>
      <c r="F635" s="44">
        <v>31</v>
      </c>
      <c r="G635" s="44">
        <v>50</v>
      </c>
      <c r="H635" s="44">
        <v>0</v>
      </c>
      <c r="I635" s="44">
        <v>2</v>
      </c>
      <c r="J635" s="44" t="s">
        <v>1223</v>
      </c>
      <c r="K635" s="44">
        <v>11465138</v>
      </c>
    </row>
    <row r="636" spans="1:11" x14ac:dyDescent="0.35">
      <c r="A636" s="44">
        <v>711999</v>
      </c>
      <c r="B636" s="44" t="s">
        <v>1226</v>
      </c>
      <c r="C636" s="44">
        <v>32</v>
      </c>
      <c r="D636" s="44">
        <v>29</v>
      </c>
      <c r="E636" s="45">
        <v>42547</v>
      </c>
      <c r="F636" s="44">
        <v>24</v>
      </c>
      <c r="G636" s="44">
        <v>45</v>
      </c>
      <c r="H636" s="44">
        <v>0</v>
      </c>
      <c r="I636" s="44">
        <v>1</v>
      </c>
      <c r="J636" s="44" t="s">
        <v>201</v>
      </c>
      <c r="K636" s="44">
        <v>10470256</v>
      </c>
    </row>
    <row r="637" spans="1:11" x14ac:dyDescent="0.35">
      <c r="A637" s="44">
        <v>964241</v>
      </c>
      <c r="B637" s="44" t="s">
        <v>705</v>
      </c>
      <c r="C637" s="44">
        <v>32</v>
      </c>
      <c r="D637" s="44">
        <v>68</v>
      </c>
      <c r="E637" s="45">
        <v>43264</v>
      </c>
      <c r="F637" s="44">
        <v>20</v>
      </c>
      <c r="G637" s="44">
        <v>59</v>
      </c>
      <c r="H637" s="44">
        <v>0</v>
      </c>
      <c r="I637" s="44">
        <v>1</v>
      </c>
      <c r="J637" s="44" t="s">
        <v>358</v>
      </c>
      <c r="K637" s="44">
        <v>13818641</v>
      </c>
    </row>
    <row r="638" spans="1:11" x14ac:dyDescent="0.35">
      <c r="A638" s="44">
        <v>12003</v>
      </c>
      <c r="B638" s="44" t="s">
        <v>1234</v>
      </c>
      <c r="C638" s="44">
        <v>31</v>
      </c>
      <c r="D638" s="44">
        <v>32</v>
      </c>
      <c r="E638" s="45">
        <v>41450</v>
      </c>
      <c r="F638" s="44">
        <v>3</v>
      </c>
      <c r="G638" s="44">
        <v>33</v>
      </c>
      <c r="H638" s="44">
        <v>0</v>
      </c>
      <c r="I638" s="44">
        <v>1</v>
      </c>
      <c r="J638" s="44" t="s">
        <v>1235</v>
      </c>
      <c r="K638" s="44">
        <v>3559963</v>
      </c>
    </row>
    <row r="639" spans="1:11" x14ac:dyDescent="0.35">
      <c r="A639" s="44">
        <v>356748</v>
      </c>
      <c r="B639" s="44" t="s">
        <v>1237</v>
      </c>
      <c r="C639" s="44">
        <v>31</v>
      </c>
      <c r="D639" s="44">
        <v>22</v>
      </c>
      <c r="E639" s="45">
        <v>42667</v>
      </c>
      <c r="F639" s="44">
        <v>8</v>
      </c>
      <c r="G639" s="44">
        <v>45</v>
      </c>
      <c r="H639" s="44">
        <v>0</v>
      </c>
      <c r="I639" s="44">
        <v>1</v>
      </c>
      <c r="J639" s="44" t="s">
        <v>1238</v>
      </c>
      <c r="K639" s="44">
        <v>31473</v>
      </c>
    </row>
    <row r="640" spans="1:11" x14ac:dyDescent="0.35">
      <c r="A640" s="44">
        <v>388351</v>
      </c>
      <c r="B640" s="44" t="s">
        <v>1236</v>
      </c>
      <c r="C640" s="44">
        <v>31</v>
      </c>
      <c r="D640" s="44">
        <v>25</v>
      </c>
      <c r="E640" s="45">
        <v>42851</v>
      </c>
      <c r="F640" s="44">
        <v>10</v>
      </c>
      <c r="G640" s="44">
        <v>52</v>
      </c>
      <c r="H640" s="44">
        <v>0</v>
      </c>
      <c r="I640" s="44">
        <v>1</v>
      </c>
      <c r="J640" s="44" t="s">
        <v>14</v>
      </c>
      <c r="K640" s="44">
        <v>85036</v>
      </c>
    </row>
    <row r="641" spans="1:11" x14ac:dyDescent="0.35">
      <c r="A641" s="44">
        <v>395696</v>
      </c>
      <c r="B641" s="44" t="s">
        <v>2144</v>
      </c>
      <c r="C641" s="44">
        <v>31</v>
      </c>
      <c r="D641" s="44">
        <v>22</v>
      </c>
      <c r="E641" s="45">
        <v>43334</v>
      </c>
      <c r="F641" s="44">
        <v>8</v>
      </c>
      <c r="G641" s="44">
        <v>60</v>
      </c>
      <c r="H641" s="44">
        <v>0</v>
      </c>
      <c r="I641" s="44">
        <v>1</v>
      </c>
      <c r="J641" s="44" t="s">
        <v>2145</v>
      </c>
      <c r="K641" s="44">
        <v>5549519</v>
      </c>
    </row>
    <row r="642" spans="1:11" x14ac:dyDescent="0.35">
      <c r="A642" s="44">
        <v>429460</v>
      </c>
      <c r="B642" s="44" t="s">
        <v>704</v>
      </c>
      <c r="C642" s="44">
        <v>31</v>
      </c>
      <c r="D642" s="44">
        <v>44</v>
      </c>
      <c r="E642" s="45">
        <v>41757</v>
      </c>
      <c r="F642" s="44">
        <v>17</v>
      </c>
      <c r="G642" s="44">
        <v>31</v>
      </c>
      <c r="H642" s="44">
        <v>0</v>
      </c>
      <c r="I642" s="44">
        <v>1</v>
      </c>
      <c r="J642" s="44" t="s">
        <v>459</v>
      </c>
      <c r="K642" s="44">
        <v>100508</v>
      </c>
    </row>
    <row r="643" spans="1:11" x14ac:dyDescent="0.35">
      <c r="A643" s="44">
        <v>460063</v>
      </c>
      <c r="B643" s="44" t="s">
        <v>1233</v>
      </c>
      <c r="C643" s="44">
        <v>31</v>
      </c>
      <c r="D643" s="44">
        <v>36</v>
      </c>
      <c r="E643" s="45">
        <v>42562</v>
      </c>
      <c r="F643" s="44">
        <v>45</v>
      </c>
      <c r="G643" s="44">
        <v>52</v>
      </c>
      <c r="H643" s="44">
        <v>0</v>
      </c>
      <c r="I643" s="44">
        <v>1</v>
      </c>
      <c r="J643" s="44" t="s">
        <v>1133</v>
      </c>
      <c r="K643" s="44">
        <v>50247</v>
      </c>
    </row>
    <row r="644" spans="1:11" x14ac:dyDescent="0.35">
      <c r="A644" s="44">
        <v>3448</v>
      </c>
      <c r="B644" s="44" t="s">
        <v>1239</v>
      </c>
      <c r="C644" s="44">
        <v>30</v>
      </c>
      <c r="D644" s="44">
        <v>21</v>
      </c>
      <c r="E644" s="45">
        <v>40923</v>
      </c>
      <c r="F644" s="44">
        <v>1.5</v>
      </c>
      <c r="G644" s="44">
        <v>54</v>
      </c>
      <c r="H644" s="44">
        <v>0</v>
      </c>
      <c r="I644" s="44">
        <v>1</v>
      </c>
      <c r="J644" s="44" t="s">
        <v>1240</v>
      </c>
      <c r="K644" s="44">
        <v>48359</v>
      </c>
    </row>
    <row r="645" spans="1:11" x14ac:dyDescent="0.35">
      <c r="A645" s="44">
        <v>12394</v>
      </c>
      <c r="B645" s="44" t="s">
        <v>706</v>
      </c>
      <c r="C645" s="44">
        <v>30</v>
      </c>
      <c r="D645" s="44">
        <v>91</v>
      </c>
      <c r="E645" s="45">
        <v>43145</v>
      </c>
      <c r="F645" s="44">
        <v>24</v>
      </c>
      <c r="G645" s="44">
        <v>56</v>
      </c>
      <c r="H645" s="44">
        <v>0</v>
      </c>
      <c r="I645" s="44">
        <v>1</v>
      </c>
      <c r="J645" s="44" t="s">
        <v>359</v>
      </c>
      <c r="K645" s="44">
        <v>12658859</v>
      </c>
    </row>
    <row r="646" spans="1:11" x14ac:dyDescent="0.35">
      <c r="A646" s="44">
        <v>7472</v>
      </c>
      <c r="B646" s="44" t="s">
        <v>1241</v>
      </c>
      <c r="C646" s="44">
        <v>28</v>
      </c>
      <c r="D646" s="44">
        <v>26</v>
      </c>
      <c r="E646" s="45">
        <v>41002</v>
      </c>
      <c r="F646" s="44">
        <v>3</v>
      </c>
      <c r="G646" s="44">
        <v>17</v>
      </c>
      <c r="H646" s="44">
        <v>0</v>
      </c>
      <c r="I646" s="44">
        <v>1</v>
      </c>
      <c r="J646" s="44" t="s">
        <v>1242</v>
      </c>
      <c r="K646" s="44">
        <v>126323</v>
      </c>
    </row>
    <row r="647" spans="1:11" x14ac:dyDescent="0.35">
      <c r="A647" s="44">
        <v>280819</v>
      </c>
      <c r="B647" s="44" t="s">
        <v>707</v>
      </c>
      <c r="C647" s="44">
        <v>28</v>
      </c>
      <c r="D647" s="44">
        <v>675</v>
      </c>
      <c r="E647" s="45">
        <v>41047</v>
      </c>
      <c r="F647" s="44">
        <v>2</v>
      </c>
      <c r="G647" s="44">
        <v>15</v>
      </c>
      <c r="H647" s="44">
        <v>0</v>
      </c>
      <c r="I647" s="44">
        <v>1</v>
      </c>
      <c r="J647" s="44" t="s">
        <v>2246</v>
      </c>
      <c r="K647" s="44">
        <v>5386901</v>
      </c>
    </row>
    <row r="648" spans="1:11" x14ac:dyDescent="0.35">
      <c r="A648" s="44">
        <v>685797</v>
      </c>
      <c r="B648" s="44" t="s">
        <v>1243</v>
      </c>
      <c r="C648" s="44">
        <v>28</v>
      </c>
      <c r="D648" s="44">
        <v>25</v>
      </c>
      <c r="E648" s="45">
        <v>42472</v>
      </c>
      <c r="F648" s="44">
        <v>38.5</v>
      </c>
      <c r="G648" s="44">
        <v>47</v>
      </c>
      <c r="H648" s="44">
        <v>0</v>
      </c>
      <c r="I648" s="44">
        <v>1</v>
      </c>
      <c r="J648" s="44" t="s">
        <v>1244</v>
      </c>
      <c r="K648" s="44">
        <v>6583070</v>
      </c>
    </row>
    <row r="649" spans="1:11" x14ac:dyDescent="0.35">
      <c r="A649" s="44">
        <v>788719</v>
      </c>
      <c r="B649" s="44" t="s">
        <v>360</v>
      </c>
      <c r="C649" s="44">
        <v>28</v>
      </c>
      <c r="D649" s="44">
        <v>54</v>
      </c>
      <c r="E649" s="45">
        <v>42923</v>
      </c>
      <c r="F649" s="44">
        <v>38</v>
      </c>
      <c r="G649" s="44">
        <v>49</v>
      </c>
      <c r="H649" s="44">
        <v>0</v>
      </c>
      <c r="I649" s="44">
        <v>1</v>
      </c>
      <c r="J649" s="44" t="s">
        <v>360</v>
      </c>
      <c r="K649" s="44">
        <v>12787875</v>
      </c>
    </row>
    <row r="650" spans="1:11" x14ac:dyDescent="0.35">
      <c r="A650" s="44">
        <v>3887</v>
      </c>
      <c r="B650" s="44" t="s">
        <v>708</v>
      </c>
      <c r="C650" s="44">
        <v>27</v>
      </c>
      <c r="D650" s="44">
        <v>51</v>
      </c>
      <c r="E650" s="45">
        <v>40119</v>
      </c>
      <c r="F650" s="44">
        <v>1.5</v>
      </c>
      <c r="G650" s="44">
        <v>3.1</v>
      </c>
      <c r="H650" s="44">
        <v>0</v>
      </c>
      <c r="I650" s="44">
        <v>1</v>
      </c>
      <c r="J650" s="44" t="s">
        <v>2246</v>
      </c>
      <c r="K650" s="44">
        <v>67364</v>
      </c>
    </row>
    <row r="651" spans="1:11" x14ac:dyDescent="0.35">
      <c r="A651" s="44">
        <v>101360</v>
      </c>
      <c r="B651" s="44" t="s">
        <v>712</v>
      </c>
      <c r="C651" s="44">
        <v>27</v>
      </c>
      <c r="D651" s="44">
        <v>50</v>
      </c>
      <c r="E651" s="45">
        <v>41850</v>
      </c>
      <c r="F651" s="44">
        <v>3</v>
      </c>
      <c r="G651" s="44">
        <v>31</v>
      </c>
      <c r="H651" s="44">
        <v>0</v>
      </c>
      <c r="I651" s="44">
        <v>1</v>
      </c>
      <c r="J651" s="44" t="s">
        <v>461</v>
      </c>
      <c r="K651" s="44">
        <v>1449503</v>
      </c>
    </row>
    <row r="652" spans="1:11" x14ac:dyDescent="0.35">
      <c r="A652" s="44">
        <v>141866</v>
      </c>
      <c r="B652" s="44" t="s">
        <v>1245</v>
      </c>
      <c r="C652" s="44">
        <v>27</v>
      </c>
      <c r="D652" s="44">
        <v>21</v>
      </c>
      <c r="E652" s="45">
        <v>40292</v>
      </c>
      <c r="F652" s="44">
        <v>1.5</v>
      </c>
      <c r="G652" s="44">
        <v>31</v>
      </c>
      <c r="H652" s="44">
        <v>0</v>
      </c>
      <c r="I652" s="44">
        <v>1</v>
      </c>
      <c r="J652" s="44" t="s">
        <v>1246</v>
      </c>
      <c r="K652" s="44">
        <v>5277246</v>
      </c>
    </row>
    <row r="653" spans="1:11" x14ac:dyDescent="0.35">
      <c r="A653" s="44">
        <v>862263</v>
      </c>
      <c r="B653" s="44" t="s">
        <v>710</v>
      </c>
      <c r="C653" s="44">
        <v>27</v>
      </c>
      <c r="D653" s="44">
        <v>93</v>
      </c>
      <c r="E653" s="45">
        <v>43174</v>
      </c>
      <c r="F653" s="44">
        <v>17</v>
      </c>
      <c r="G653" s="44">
        <v>56</v>
      </c>
      <c r="H653" s="44">
        <v>0</v>
      </c>
      <c r="I653" s="44">
        <v>1</v>
      </c>
      <c r="J653" s="44" t="s">
        <v>361</v>
      </c>
      <c r="K653" s="44">
        <v>13347553</v>
      </c>
    </row>
    <row r="654" spans="1:11" x14ac:dyDescent="0.35">
      <c r="A654" s="44">
        <v>447</v>
      </c>
      <c r="B654" s="44" t="s">
        <v>1249</v>
      </c>
      <c r="C654" s="44">
        <v>26</v>
      </c>
      <c r="D654" s="44">
        <v>23</v>
      </c>
      <c r="E654" s="45">
        <v>42848</v>
      </c>
      <c r="F654" s="44">
        <v>3.1</v>
      </c>
      <c r="G654" s="44">
        <v>6</v>
      </c>
      <c r="H654" s="44">
        <v>0</v>
      </c>
      <c r="I654" s="44">
        <v>1</v>
      </c>
      <c r="J654" s="44" t="s">
        <v>434</v>
      </c>
      <c r="K654" s="44">
        <v>132</v>
      </c>
    </row>
    <row r="655" spans="1:11" x14ac:dyDescent="0.35">
      <c r="A655" s="44">
        <v>386335</v>
      </c>
      <c r="B655" s="44" t="s">
        <v>709</v>
      </c>
      <c r="C655" s="44">
        <v>26</v>
      </c>
      <c r="D655" s="44">
        <v>48</v>
      </c>
      <c r="E655" s="45">
        <v>42753</v>
      </c>
      <c r="F655" s="44">
        <v>35</v>
      </c>
      <c r="G655" s="44">
        <v>56</v>
      </c>
      <c r="H655" s="44">
        <v>0</v>
      </c>
      <c r="I655" s="44">
        <v>1</v>
      </c>
      <c r="J655" s="44" t="s">
        <v>336</v>
      </c>
      <c r="K655" s="44" t="s">
        <v>448</v>
      </c>
    </row>
    <row r="656" spans="1:11" x14ac:dyDescent="0.35">
      <c r="A656" s="44">
        <v>435948</v>
      </c>
      <c r="B656" s="44" t="s">
        <v>711</v>
      </c>
      <c r="C656" s="44">
        <v>26</v>
      </c>
      <c r="D656" s="44">
        <v>51</v>
      </c>
      <c r="E656" s="45">
        <v>41402</v>
      </c>
      <c r="F656" s="44">
        <v>3</v>
      </c>
      <c r="G656" s="44">
        <v>31</v>
      </c>
      <c r="H656" s="44">
        <v>0</v>
      </c>
      <c r="I656" s="44">
        <v>1</v>
      </c>
      <c r="J656" s="44" t="s">
        <v>460</v>
      </c>
      <c r="K656" s="44">
        <v>5784219</v>
      </c>
    </row>
    <row r="657" spans="1:11" x14ac:dyDescent="0.35">
      <c r="A657" s="44">
        <v>658046</v>
      </c>
      <c r="B657" s="44" t="s">
        <v>1247</v>
      </c>
      <c r="C657" s="44">
        <v>26</v>
      </c>
      <c r="D657" s="44">
        <v>26</v>
      </c>
      <c r="E657" s="45">
        <v>42276</v>
      </c>
      <c r="F657" s="44">
        <v>10</v>
      </c>
      <c r="G657" s="44">
        <v>43</v>
      </c>
      <c r="H657" s="44">
        <v>0</v>
      </c>
      <c r="I657" s="44">
        <v>1</v>
      </c>
      <c r="J657" s="44" t="s">
        <v>1248</v>
      </c>
      <c r="K657" s="44">
        <v>58</v>
      </c>
    </row>
    <row r="658" spans="1:11" x14ac:dyDescent="0.35">
      <c r="A658" s="44">
        <v>306</v>
      </c>
      <c r="B658" s="44" t="s">
        <v>2247</v>
      </c>
      <c r="C658" s="44">
        <v>25</v>
      </c>
      <c r="D658" s="44">
        <v>23</v>
      </c>
      <c r="E658" s="45">
        <v>39196</v>
      </c>
      <c r="F658" s="44">
        <v>1</v>
      </c>
      <c r="G658" s="44">
        <v>2</v>
      </c>
      <c r="H658" s="44">
        <v>0</v>
      </c>
      <c r="I658" s="44">
        <v>1</v>
      </c>
      <c r="J658" s="44" t="s">
        <v>228</v>
      </c>
      <c r="K658" s="44">
        <v>52</v>
      </c>
    </row>
    <row r="659" spans="1:11" x14ac:dyDescent="0.35">
      <c r="A659" s="44">
        <v>9656</v>
      </c>
      <c r="B659" s="44" t="s">
        <v>1256</v>
      </c>
      <c r="C659" s="44">
        <v>25</v>
      </c>
      <c r="D659" s="44">
        <v>30</v>
      </c>
      <c r="E659" s="45">
        <v>41110</v>
      </c>
      <c r="F659" s="44">
        <v>5</v>
      </c>
      <c r="G659" s="44">
        <v>31</v>
      </c>
      <c r="H659" s="44">
        <v>0</v>
      </c>
      <c r="I659" s="44">
        <v>1</v>
      </c>
      <c r="J659" s="44" t="s">
        <v>433</v>
      </c>
      <c r="K659" s="44">
        <v>36228</v>
      </c>
    </row>
    <row r="660" spans="1:11" x14ac:dyDescent="0.35">
      <c r="A660" s="44">
        <v>13815</v>
      </c>
      <c r="B660" s="44" t="s">
        <v>1258</v>
      </c>
      <c r="C660" s="44">
        <v>25</v>
      </c>
      <c r="D660" s="44">
        <v>26</v>
      </c>
      <c r="E660" s="45">
        <v>40586</v>
      </c>
      <c r="F660" s="44">
        <v>2</v>
      </c>
      <c r="G660" s="44">
        <v>55</v>
      </c>
      <c r="H660" s="44">
        <v>0</v>
      </c>
      <c r="I660" s="44">
        <v>1</v>
      </c>
      <c r="J660" s="44" t="s">
        <v>1259</v>
      </c>
      <c r="K660" s="44">
        <v>183459</v>
      </c>
    </row>
    <row r="661" spans="1:11" x14ac:dyDescent="0.35">
      <c r="A661" s="44">
        <v>212316</v>
      </c>
      <c r="B661" s="44" t="s">
        <v>1260</v>
      </c>
      <c r="C661" s="44">
        <v>25</v>
      </c>
      <c r="D661" s="44">
        <v>21</v>
      </c>
      <c r="E661" s="45">
        <v>40429</v>
      </c>
      <c r="F661" s="44">
        <v>3</v>
      </c>
      <c r="G661" s="44">
        <v>12</v>
      </c>
      <c r="H661" s="44">
        <v>0</v>
      </c>
      <c r="I661" s="44">
        <v>1</v>
      </c>
      <c r="J661" s="44" t="s">
        <v>1261</v>
      </c>
      <c r="K661" s="44">
        <v>5412793</v>
      </c>
    </row>
    <row r="662" spans="1:11" x14ac:dyDescent="0.35">
      <c r="A662" s="44">
        <v>326836</v>
      </c>
      <c r="B662" s="44" t="s">
        <v>1257</v>
      </c>
      <c r="C662" s="44">
        <v>25</v>
      </c>
      <c r="D662" s="44">
        <v>28</v>
      </c>
      <c r="E662" s="45">
        <v>42229</v>
      </c>
      <c r="F662" s="44">
        <v>5</v>
      </c>
      <c r="G662" s="44">
        <v>39</v>
      </c>
      <c r="H662" s="44">
        <v>0</v>
      </c>
      <c r="I662" s="44">
        <v>1</v>
      </c>
      <c r="J662" s="44" t="s">
        <v>1097</v>
      </c>
      <c r="K662" s="44">
        <v>5489124</v>
      </c>
    </row>
    <row r="663" spans="1:11" x14ac:dyDescent="0.35">
      <c r="A663" s="44">
        <v>394306</v>
      </c>
      <c r="B663" s="44" t="s">
        <v>1252</v>
      </c>
      <c r="C663" s="44">
        <v>25</v>
      </c>
      <c r="D663" s="44">
        <v>31</v>
      </c>
      <c r="E663" s="45">
        <v>41297</v>
      </c>
      <c r="F663" s="44">
        <v>13</v>
      </c>
      <c r="G663" s="44">
        <v>18</v>
      </c>
      <c r="H663" s="44">
        <v>0</v>
      </c>
      <c r="I663" s="44">
        <v>1</v>
      </c>
      <c r="J663" s="44" t="s">
        <v>1253</v>
      </c>
      <c r="K663" s="44">
        <v>6392845</v>
      </c>
    </row>
    <row r="664" spans="1:11" x14ac:dyDescent="0.35">
      <c r="A664" s="44">
        <v>499806</v>
      </c>
      <c r="B664" s="44" t="s">
        <v>1262</v>
      </c>
      <c r="C664" s="44">
        <v>25</v>
      </c>
      <c r="D664" s="44">
        <v>0</v>
      </c>
      <c r="E664" s="45">
        <v>43604</v>
      </c>
      <c r="F664" s="44">
        <v>1</v>
      </c>
      <c r="G664" s="44">
        <v>60</v>
      </c>
      <c r="H664" s="44">
        <v>0</v>
      </c>
      <c r="I664" s="44">
        <v>1</v>
      </c>
      <c r="J664" s="44" t="s">
        <v>2246</v>
      </c>
      <c r="K664" s="44">
        <v>10710230</v>
      </c>
    </row>
    <row r="665" spans="1:11" x14ac:dyDescent="0.35">
      <c r="A665" s="44">
        <v>702004</v>
      </c>
      <c r="B665" s="44" t="s">
        <v>1254</v>
      </c>
      <c r="C665" s="44">
        <v>25</v>
      </c>
      <c r="D665" s="44">
        <v>30</v>
      </c>
      <c r="E665" s="45">
        <v>42547</v>
      </c>
      <c r="F665" s="44">
        <v>40</v>
      </c>
      <c r="G665" s="44">
        <v>51</v>
      </c>
      <c r="H665" s="44">
        <v>1</v>
      </c>
      <c r="I665" s="44">
        <v>1</v>
      </c>
      <c r="J665" s="44" t="s">
        <v>1255</v>
      </c>
      <c r="K665" s="44">
        <v>12295599</v>
      </c>
    </row>
    <row r="666" spans="1:11" x14ac:dyDescent="0.35">
      <c r="A666" s="44">
        <v>817839</v>
      </c>
      <c r="B666" s="44" t="s">
        <v>1250</v>
      </c>
      <c r="C666" s="44">
        <v>25</v>
      </c>
      <c r="D666" s="44">
        <v>33</v>
      </c>
      <c r="E666" s="45">
        <v>42881</v>
      </c>
      <c r="F666" s="44">
        <v>30</v>
      </c>
      <c r="G666" s="44">
        <v>46</v>
      </c>
      <c r="H666" s="44">
        <v>0</v>
      </c>
      <c r="I666" s="44">
        <v>1</v>
      </c>
      <c r="J666" s="44" t="s">
        <v>1251</v>
      </c>
      <c r="K666" s="44">
        <v>13055639</v>
      </c>
    </row>
    <row r="667" spans="1:11" x14ac:dyDescent="0.35">
      <c r="A667" s="44">
        <v>11009</v>
      </c>
      <c r="B667" s="44" t="s">
        <v>713</v>
      </c>
      <c r="C667" s="44">
        <v>24</v>
      </c>
      <c r="D667" s="44">
        <v>549</v>
      </c>
      <c r="E667" s="45">
        <v>41418</v>
      </c>
      <c r="F667" s="44">
        <v>5</v>
      </c>
      <c r="G667" s="44">
        <v>24</v>
      </c>
      <c r="H667" s="44">
        <v>0</v>
      </c>
      <c r="I667" s="44">
        <v>1</v>
      </c>
      <c r="J667" s="44" t="s">
        <v>362</v>
      </c>
      <c r="K667" s="44">
        <v>996144</v>
      </c>
    </row>
    <row r="668" spans="1:11" x14ac:dyDescent="0.35">
      <c r="A668" s="44">
        <v>60146</v>
      </c>
      <c r="B668" s="44" t="s">
        <v>1263</v>
      </c>
      <c r="C668" s="44">
        <v>24</v>
      </c>
      <c r="D668" s="44">
        <v>32</v>
      </c>
      <c r="E668" s="45">
        <v>40256</v>
      </c>
      <c r="F668" s="44">
        <v>3</v>
      </c>
      <c r="G668" s="44">
        <v>18</v>
      </c>
      <c r="H668" s="44">
        <v>0</v>
      </c>
      <c r="I668" s="44">
        <v>1</v>
      </c>
      <c r="J668" s="44" t="s">
        <v>1264</v>
      </c>
      <c r="K668" s="44">
        <v>2048206</v>
      </c>
    </row>
    <row r="669" spans="1:11" x14ac:dyDescent="0.35">
      <c r="A669" s="44">
        <v>222537</v>
      </c>
      <c r="B669" s="44" t="s">
        <v>715</v>
      </c>
      <c r="C669" s="44">
        <v>24</v>
      </c>
      <c r="D669" s="44">
        <v>104</v>
      </c>
      <c r="E669" s="45">
        <v>42574</v>
      </c>
      <c r="F669" s="44">
        <v>31</v>
      </c>
      <c r="G669" s="44">
        <v>55</v>
      </c>
      <c r="H669" s="44">
        <v>0</v>
      </c>
      <c r="I669" s="44">
        <v>1</v>
      </c>
      <c r="J669" s="44" t="s">
        <v>363</v>
      </c>
      <c r="K669" s="44">
        <v>748493</v>
      </c>
    </row>
    <row r="670" spans="1:11" x14ac:dyDescent="0.35">
      <c r="A670" s="44">
        <v>370237</v>
      </c>
      <c r="B670" s="44" t="s">
        <v>714</v>
      </c>
      <c r="C670" s="44">
        <v>24</v>
      </c>
      <c r="D670" s="44">
        <v>44</v>
      </c>
      <c r="E670" s="45">
        <v>42753</v>
      </c>
      <c r="F670" s="44">
        <v>35</v>
      </c>
      <c r="G670" s="44">
        <v>54</v>
      </c>
      <c r="H670" s="44">
        <v>0</v>
      </c>
      <c r="I670" s="44">
        <v>1</v>
      </c>
      <c r="J670" s="44" t="s">
        <v>336</v>
      </c>
      <c r="K670" s="44" t="s">
        <v>448</v>
      </c>
    </row>
    <row r="671" spans="1:11" x14ac:dyDescent="0.35">
      <c r="A671" s="44">
        <v>413710</v>
      </c>
      <c r="B671" s="44" t="s">
        <v>1265</v>
      </c>
      <c r="C671" s="44">
        <v>24</v>
      </c>
      <c r="D671" s="44">
        <v>22</v>
      </c>
      <c r="E671" s="45">
        <v>41276</v>
      </c>
      <c r="F671" s="44">
        <v>3</v>
      </c>
      <c r="G671" s="44">
        <v>31</v>
      </c>
      <c r="H671" s="44">
        <v>0</v>
      </c>
      <c r="I671" s="44">
        <v>1</v>
      </c>
      <c r="J671" s="44" t="s">
        <v>1266</v>
      </c>
      <c r="K671" s="44">
        <v>6813886</v>
      </c>
    </row>
    <row r="672" spans="1:11" x14ac:dyDescent="0.35">
      <c r="A672" s="44">
        <v>2291</v>
      </c>
      <c r="B672" s="44" t="s">
        <v>1269</v>
      </c>
      <c r="C672" s="44">
        <v>23</v>
      </c>
      <c r="D672" s="44">
        <v>24</v>
      </c>
      <c r="E672" s="45">
        <v>40386</v>
      </c>
      <c r="F672" s="44">
        <v>1.5</v>
      </c>
      <c r="G672" s="44">
        <v>16</v>
      </c>
      <c r="H672" s="44">
        <v>0</v>
      </c>
      <c r="I672" s="44">
        <v>1</v>
      </c>
      <c r="J672" s="44" t="s">
        <v>1270</v>
      </c>
      <c r="K672" s="44">
        <v>10344</v>
      </c>
    </row>
    <row r="673" spans="1:11" x14ac:dyDescent="0.35">
      <c r="A673" s="44">
        <v>4824</v>
      </c>
      <c r="B673" s="44" t="s">
        <v>1271</v>
      </c>
      <c r="C673" s="44">
        <v>23</v>
      </c>
      <c r="D673" s="44">
        <v>21</v>
      </c>
      <c r="E673" s="45">
        <v>40844</v>
      </c>
      <c r="F673" s="44">
        <v>3</v>
      </c>
      <c r="G673" s="44">
        <v>24</v>
      </c>
      <c r="H673" s="44">
        <v>0</v>
      </c>
      <c r="I673" s="44">
        <v>1</v>
      </c>
      <c r="J673" s="44" t="s">
        <v>412</v>
      </c>
      <c r="K673" s="44">
        <v>9429</v>
      </c>
    </row>
    <row r="674" spans="1:11" x14ac:dyDescent="0.35">
      <c r="A674" s="44">
        <v>330639</v>
      </c>
      <c r="B674" s="44" t="s">
        <v>1267</v>
      </c>
      <c r="C674" s="44">
        <v>23</v>
      </c>
      <c r="D674" s="44">
        <v>34</v>
      </c>
      <c r="E674" s="45">
        <v>42990</v>
      </c>
      <c r="F674" s="44">
        <v>1.5</v>
      </c>
      <c r="G674" s="44">
        <v>57</v>
      </c>
      <c r="H674" s="44">
        <v>0</v>
      </c>
      <c r="I674" s="44">
        <v>1</v>
      </c>
      <c r="J674" s="44" t="s">
        <v>1268</v>
      </c>
      <c r="K674" s="44">
        <v>5831333</v>
      </c>
    </row>
    <row r="675" spans="1:11" x14ac:dyDescent="0.35">
      <c r="A675" s="44">
        <v>386325</v>
      </c>
      <c r="B675" s="44" t="s">
        <v>716</v>
      </c>
      <c r="C675" s="44">
        <v>23</v>
      </c>
      <c r="D675" s="44">
        <v>55</v>
      </c>
      <c r="E675" s="45">
        <v>42112</v>
      </c>
      <c r="F675" s="44">
        <v>24</v>
      </c>
      <c r="G675" s="44">
        <v>40</v>
      </c>
      <c r="H675" s="44">
        <v>0</v>
      </c>
      <c r="I675" s="44">
        <v>1</v>
      </c>
      <c r="J675" s="44" t="s">
        <v>364</v>
      </c>
      <c r="K675" s="44">
        <v>5431787</v>
      </c>
    </row>
    <row r="676" spans="1:11" x14ac:dyDescent="0.35">
      <c r="A676" s="44">
        <v>769</v>
      </c>
      <c r="B676" s="44" t="s">
        <v>2146</v>
      </c>
      <c r="C676" s="44">
        <v>21</v>
      </c>
      <c r="D676" s="44">
        <v>23</v>
      </c>
      <c r="E676" s="45">
        <v>39146</v>
      </c>
      <c r="F676" s="44">
        <v>0.7</v>
      </c>
      <c r="G676" s="44">
        <v>1.5</v>
      </c>
      <c r="H676" s="44">
        <v>0</v>
      </c>
      <c r="I676" s="44">
        <v>1</v>
      </c>
      <c r="J676" s="44" t="s">
        <v>2147</v>
      </c>
      <c r="K676" s="44">
        <v>2091</v>
      </c>
    </row>
    <row r="677" spans="1:11" x14ac:dyDescent="0.35">
      <c r="A677" s="44">
        <v>427702</v>
      </c>
      <c r="B677" s="44" t="s">
        <v>717</v>
      </c>
      <c r="C677" s="44">
        <v>21</v>
      </c>
      <c r="D677" s="44">
        <v>140</v>
      </c>
      <c r="E677" s="45">
        <v>41417</v>
      </c>
      <c r="F677" s="44">
        <v>8</v>
      </c>
      <c r="G677" s="44">
        <v>58</v>
      </c>
      <c r="H677" s="44">
        <v>0</v>
      </c>
      <c r="I677" s="44">
        <v>1</v>
      </c>
      <c r="J677" s="44" t="s">
        <v>324</v>
      </c>
      <c r="K677" s="44">
        <v>5379973</v>
      </c>
    </row>
    <row r="678" spans="1:11" x14ac:dyDescent="0.35">
      <c r="A678" s="44">
        <v>437618</v>
      </c>
      <c r="B678" s="44" t="s">
        <v>1272</v>
      </c>
      <c r="C678" s="44">
        <v>21</v>
      </c>
      <c r="D678" s="44">
        <v>31</v>
      </c>
      <c r="E678" s="45">
        <v>42260</v>
      </c>
      <c r="F678" s="44">
        <v>38</v>
      </c>
      <c r="G678" s="44">
        <v>38</v>
      </c>
      <c r="H678" s="44">
        <v>0</v>
      </c>
      <c r="I678" s="44">
        <v>1</v>
      </c>
      <c r="J678" s="44" t="s">
        <v>1273</v>
      </c>
      <c r="K678" s="44">
        <v>9913556</v>
      </c>
    </row>
    <row r="679" spans="1:11" x14ac:dyDescent="0.35">
      <c r="A679" s="44">
        <v>421</v>
      </c>
      <c r="B679" s="44" t="s">
        <v>1279</v>
      </c>
      <c r="C679" s="44">
        <v>20</v>
      </c>
      <c r="D679" s="44">
        <v>22</v>
      </c>
      <c r="E679" s="45">
        <v>40156</v>
      </c>
      <c r="F679" s="44">
        <v>2</v>
      </c>
      <c r="G679" s="44">
        <v>3.2</v>
      </c>
      <c r="H679" s="44">
        <v>0</v>
      </c>
      <c r="I679" s="44">
        <v>1</v>
      </c>
      <c r="J679" s="44" t="s">
        <v>380</v>
      </c>
      <c r="K679" s="44">
        <v>253</v>
      </c>
    </row>
    <row r="680" spans="1:11" x14ac:dyDescent="0.35">
      <c r="A680" s="44">
        <v>599</v>
      </c>
      <c r="B680" s="44" t="s">
        <v>718</v>
      </c>
      <c r="C680" s="44">
        <v>20</v>
      </c>
      <c r="D680" s="44">
        <v>46</v>
      </c>
      <c r="E680" s="45">
        <v>40361</v>
      </c>
      <c r="F680" s="44">
        <v>3</v>
      </c>
      <c r="G680" s="44">
        <v>3.1</v>
      </c>
      <c r="H680" s="44">
        <v>0</v>
      </c>
      <c r="I680" s="44">
        <v>1</v>
      </c>
      <c r="J680" s="44" t="s">
        <v>462</v>
      </c>
      <c r="K680" s="44">
        <v>552</v>
      </c>
    </row>
    <row r="681" spans="1:11" x14ac:dyDescent="0.35">
      <c r="A681" s="44">
        <v>10000</v>
      </c>
      <c r="B681" s="44" t="s">
        <v>1276</v>
      </c>
      <c r="C681" s="44">
        <v>20</v>
      </c>
      <c r="D681" s="44">
        <v>27</v>
      </c>
      <c r="E681" s="45">
        <v>40515</v>
      </c>
      <c r="F681" s="44">
        <v>3</v>
      </c>
      <c r="G681" s="44">
        <v>3.1</v>
      </c>
      <c r="H681" s="44">
        <v>0</v>
      </c>
      <c r="I681" s="44">
        <v>1</v>
      </c>
      <c r="J681" s="44" t="s">
        <v>427</v>
      </c>
      <c r="K681" s="44">
        <v>408</v>
      </c>
    </row>
    <row r="682" spans="1:11" x14ac:dyDescent="0.35">
      <c r="A682" s="44">
        <v>286843</v>
      </c>
      <c r="B682" s="44" t="s">
        <v>1280</v>
      </c>
      <c r="C682" s="44">
        <v>20</v>
      </c>
      <c r="D682" s="44">
        <v>22</v>
      </c>
      <c r="E682" s="45">
        <v>40617</v>
      </c>
      <c r="F682" s="44">
        <v>3.1</v>
      </c>
      <c r="G682" s="44">
        <v>31</v>
      </c>
      <c r="H682" s="44">
        <v>0</v>
      </c>
      <c r="I682" s="44">
        <v>1</v>
      </c>
      <c r="J682" s="44" t="s">
        <v>447</v>
      </c>
      <c r="K682" s="44">
        <v>5645847</v>
      </c>
    </row>
    <row r="683" spans="1:11" x14ac:dyDescent="0.35">
      <c r="A683" s="44">
        <v>467960</v>
      </c>
      <c r="B683" s="44" t="s">
        <v>1274</v>
      </c>
      <c r="C683" s="44">
        <v>20</v>
      </c>
      <c r="D683" s="44">
        <v>27</v>
      </c>
      <c r="E683" s="45">
        <v>41694</v>
      </c>
      <c r="F683" s="44">
        <v>2</v>
      </c>
      <c r="G683" s="44">
        <v>31</v>
      </c>
      <c r="H683" s="44">
        <v>0</v>
      </c>
      <c r="I683" s="44">
        <v>1</v>
      </c>
      <c r="J683" s="44" t="s">
        <v>1275</v>
      </c>
      <c r="K683" s="44">
        <v>6140639</v>
      </c>
    </row>
    <row r="684" spans="1:11" x14ac:dyDescent="0.35">
      <c r="A684" s="44">
        <v>475550</v>
      </c>
      <c r="B684" s="44" t="s">
        <v>1277</v>
      </c>
      <c r="C684" s="44">
        <v>20</v>
      </c>
      <c r="D684" s="44">
        <v>25</v>
      </c>
      <c r="E684" s="45">
        <v>41737</v>
      </c>
      <c r="F684" s="44">
        <v>3.1</v>
      </c>
      <c r="G684" s="44">
        <v>30</v>
      </c>
      <c r="H684" s="44">
        <v>0</v>
      </c>
      <c r="I684" s="44">
        <v>1</v>
      </c>
      <c r="J684" s="44" t="s">
        <v>1278</v>
      </c>
      <c r="K684" s="44">
        <v>6041274</v>
      </c>
    </row>
    <row r="685" spans="1:11" x14ac:dyDescent="0.35">
      <c r="A685" s="44">
        <v>986223</v>
      </c>
      <c r="B685" s="44" t="s">
        <v>1281</v>
      </c>
      <c r="C685" s="44">
        <v>20</v>
      </c>
      <c r="D685" s="44">
        <v>0</v>
      </c>
      <c r="E685" s="45">
        <v>43610</v>
      </c>
      <c r="F685" s="44">
        <v>60</v>
      </c>
      <c r="G685" s="44">
        <v>67</v>
      </c>
      <c r="H685" s="44">
        <v>1</v>
      </c>
      <c r="I685" s="44">
        <v>1</v>
      </c>
      <c r="J685" s="44" t="s">
        <v>1282</v>
      </c>
      <c r="K685" s="44">
        <v>112681</v>
      </c>
    </row>
    <row r="686" spans="1:11" x14ac:dyDescent="0.35">
      <c r="A686" s="44">
        <v>10905</v>
      </c>
      <c r="B686" s="44" t="s">
        <v>1285</v>
      </c>
      <c r="C686" s="44">
        <v>19</v>
      </c>
      <c r="D686" s="44">
        <v>25</v>
      </c>
      <c r="E686" s="45">
        <v>41561</v>
      </c>
      <c r="F686" s="44">
        <v>3</v>
      </c>
      <c r="G686" s="44">
        <v>31</v>
      </c>
      <c r="H686" s="44">
        <v>0</v>
      </c>
      <c r="I686" s="44">
        <v>1</v>
      </c>
      <c r="J686" s="44" t="s">
        <v>22</v>
      </c>
      <c r="K686" s="44">
        <v>3346687</v>
      </c>
    </row>
    <row r="687" spans="1:11" x14ac:dyDescent="0.35">
      <c r="A687" s="44">
        <v>60152</v>
      </c>
      <c r="B687" s="44" t="s">
        <v>1286</v>
      </c>
      <c r="C687" s="44">
        <v>19</v>
      </c>
      <c r="D687" s="44">
        <v>25</v>
      </c>
      <c r="E687" s="45">
        <v>40954</v>
      </c>
      <c r="F687" s="44">
        <v>2</v>
      </c>
      <c r="G687" s="44">
        <v>14</v>
      </c>
      <c r="H687" s="44">
        <v>0</v>
      </c>
      <c r="I687" s="44">
        <v>1</v>
      </c>
      <c r="J687" s="44" t="s">
        <v>1287</v>
      </c>
      <c r="K687" s="44">
        <v>5128015</v>
      </c>
    </row>
    <row r="688" spans="1:11" x14ac:dyDescent="0.35">
      <c r="A688" s="44">
        <v>357565</v>
      </c>
      <c r="B688" s="44" t="s">
        <v>1288</v>
      </c>
      <c r="C688" s="44">
        <v>19</v>
      </c>
      <c r="D688" s="44">
        <v>22</v>
      </c>
      <c r="E688" s="45">
        <v>41224</v>
      </c>
      <c r="F688" s="44">
        <v>5</v>
      </c>
      <c r="G688" s="44">
        <v>31</v>
      </c>
      <c r="H688" s="44">
        <v>0</v>
      </c>
      <c r="I688" s="44">
        <v>1</v>
      </c>
      <c r="J688" s="44" t="s">
        <v>1121</v>
      </c>
      <c r="K688" s="44">
        <v>5301712</v>
      </c>
    </row>
    <row r="689" spans="1:11" x14ac:dyDescent="0.35">
      <c r="A689" s="44">
        <v>620670</v>
      </c>
      <c r="B689" s="44" t="s">
        <v>1284</v>
      </c>
      <c r="C689" s="44">
        <v>19</v>
      </c>
      <c r="D689" s="44">
        <v>30</v>
      </c>
      <c r="E689" s="45">
        <v>42166</v>
      </c>
      <c r="F689" s="44">
        <v>20</v>
      </c>
      <c r="G689" s="44">
        <v>42</v>
      </c>
      <c r="H689" s="44">
        <v>0</v>
      </c>
      <c r="I689" s="44">
        <v>1</v>
      </c>
      <c r="J689" s="44" t="s">
        <v>118</v>
      </c>
      <c r="K689" s="44">
        <v>11280414</v>
      </c>
    </row>
    <row r="690" spans="1:11" x14ac:dyDescent="0.35">
      <c r="A690" s="44">
        <v>624736</v>
      </c>
      <c r="B690" s="44" t="s">
        <v>2148</v>
      </c>
      <c r="C690" s="44">
        <v>19</v>
      </c>
      <c r="D690" s="44">
        <v>25</v>
      </c>
      <c r="E690" s="45">
        <v>42241</v>
      </c>
      <c r="F690" s="44">
        <v>37</v>
      </c>
      <c r="G690" s="44">
        <v>41</v>
      </c>
      <c r="H690" s="44">
        <v>0</v>
      </c>
      <c r="I690" s="44">
        <v>1</v>
      </c>
      <c r="J690" s="44" t="s">
        <v>112</v>
      </c>
      <c r="K690" s="44">
        <v>19246</v>
      </c>
    </row>
    <row r="691" spans="1:11" x14ac:dyDescent="0.35">
      <c r="A691" s="44">
        <v>832276</v>
      </c>
      <c r="B691" s="44" t="s">
        <v>1283</v>
      </c>
      <c r="C691" s="44">
        <v>19</v>
      </c>
      <c r="D691" s="44">
        <v>38</v>
      </c>
      <c r="E691" s="45">
        <v>43544</v>
      </c>
      <c r="F691" s="44">
        <v>60</v>
      </c>
      <c r="G691" s="44">
        <v>60</v>
      </c>
      <c r="H691" s="44">
        <v>0</v>
      </c>
      <c r="I691" s="44">
        <v>1</v>
      </c>
      <c r="J691" s="44" t="s">
        <v>76</v>
      </c>
      <c r="K691" s="44">
        <v>182999</v>
      </c>
    </row>
    <row r="692" spans="1:11" x14ac:dyDescent="0.35">
      <c r="A692" s="44">
        <v>3607</v>
      </c>
      <c r="B692" s="44" t="s">
        <v>719</v>
      </c>
      <c r="C692" s="44">
        <v>18</v>
      </c>
      <c r="D692" s="44">
        <v>81</v>
      </c>
      <c r="E692" s="45">
        <v>40547</v>
      </c>
      <c r="F692" s="44">
        <v>2</v>
      </c>
      <c r="G692" s="44">
        <v>3.1</v>
      </c>
      <c r="H692" s="44">
        <v>0</v>
      </c>
      <c r="I692" s="44">
        <v>1</v>
      </c>
      <c r="J692" s="44" t="s">
        <v>2246</v>
      </c>
      <c r="K692" s="44">
        <v>2936</v>
      </c>
    </row>
    <row r="693" spans="1:11" x14ac:dyDescent="0.35">
      <c r="A693" s="44">
        <v>4393</v>
      </c>
      <c r="B693" s="44" t="s">
        <v>1296</v>
      </c>
      <c r="C693" s="44">
        <v>18</v>
      </c>
      <c r="D693" s="44">
        <v>22</v>
      </c>
      <c r="E693" s="45">
        <v>39269</v>
      </c>
      <c r="F693" s="44">
        <v>1</v>
      </c>
      <c r="G693" s="44">
        <v>3.1</v>
      </c>
      <c r="H693" s="44">
        <v>0</v>
      </c>
      <c r="I693" s="44">
        <v>1</v>
      </c>
      <c r="J693" s="44" t="s">
        <v>1297</v>
      </c>
      <c r="K693" s="44">
        <v>98980</v>
      </c>
    </row>
    <row r="694" spans="1:11" x14ac:dyDescent="0.35">
      <c r="A694" s="44">
        <v>14829</v>
      </c>
      <c r="B694" s="44" t="s">
        <v>1291</v>
      </c>
      <c r="C694" s="44">
        <v>18</v>
      </c>
      <c r="D694" s="44">
        <v>27</v>
      </c>
      <c r="E694" s="45">
        <v>41302</v>
      </c>
      <c r="F694" s="44">
        <v>2</v>
      </c>
      <c r="G694" s="44">
        <v>51</v>
      </c>
      <c r="H694" s="44">
        <v>0</v>
      </c>
      <c r="I694" s="44">
        <v>1</v>
      </c>
      <c r="J694" s="44" t="s">
        <v>1292</v>
      </c>
      <c r="K694" s="44">
        <v>4941551</v>
      </c>
    </row>
    <row r="695" spans="1:11" x14ac:dyDescent="0.35">
      <c r="A695" s="44">
        <v>304954</v>
      </c>
      <c r="B695" s="44" t="s">
        <v>1293</v>
      </c>
      <c r="C695" s="44">
        <v>18</v>
      </c>
      <c r="D695" s="44">
        <v>24</v>
      </c>
      <c r="E695" s="45">
        <v>43604</v>
      </c>
      <c r="F695" s="44">
        <v>1.5</v>
      </c>
      <c r="G695" s="44">
        <v>60</v>
      </c>
      <c r="H695" s="44">
        <v>0</v>
      </c>
      <c r="I695" s="44">
        <v>1</v>
      </c>
      <c r="J695" s="44" t="s">
        <v>1207</v>
      </c>
      <c r="K695" s="44">
        <v>5700246</v>
      </c>
    </row>
    <row r="696" spans="1:11" x14ac:dyDescent="0.35">
      <c r="A696" s="44">
        <v>479679</v>
      </c>
      <c r="B696" s="44" t="s">
        <v>1294</v>
      </c>
      <c r="C696" s="44">
        <v>18</v>
      </c>
      <c r="D696" s="44">
        <v>23</v>
      </c>
      <c r="E696" s="45">
        <v>41667</v>
      </c>
      <c r="F696" s="44">
        <v>18</v>
      </c>
      <c r="G696" s="44">
        <v>24</v>
      </c>
      <c r="H696" s="44">
        <v>0</v>
      </c>
      <c r="I696" s="44">
        <v>1</v>
      </c>
      <c r="J696" s="44" t="s">
        <v>1295</v>
      </c>
      <c r="K696" s="44">
        <v>6216229</v>
      </c>
    </row>
    <row r="697" spans="1:11" x14ac:dyDescent="0.35">
      <c r="A697" s="44">
        <v>532524</v>
      </c>
      <c r="B697" s="44" t="s">
        <v>1289</v>
      </c>
      <c r="C697" s="44">
        <v>18</v>
      </c>
      <c r="D697" s="44">
        <v>29</v>
      </c>
      <c r="E697" s="45">
        <v>42626</v>
      </c>
      <c r="F697" s="44">
        <v>5</v>
      </c>
      <c r="G697" s="44">
        <v>38</v>
      </c>
      <c r="H697" s="44">
        <v>0</v>
      </c>
      <c r="I697" s="44">
        <v>1</v>
      </c>
      <c r="J697" s="44" t="s">
        <v>1290</v>
      </c>
      <c r="K697" s="44">
        <v>11009602</v>
      </c>
    </row>
    <row r="698" spans="1:11" x14ac:dyDescent="0.35">
      <c r="A698" s="44">
        <v>152</v>
      </c>
      <c r="B698" s="44" t="s">
        <v>1298</v>
      </c>
      <c r="C698" s="44">
        <v>17</v>
      </c>
      <c r="D698" s="44">
        <v>39</v>
      </c>
      <c r="E698" s="45">
        <v>39199</v>
      </c>
      <c r="F698" s="44">
        <v>0.5</v>
      </c>
      <c r="G698" s="44">
        <v>2</v>
      </c>
      <c r="H698" s="44">
        <v>0</v>
      </c>
      <c r="I698" s="44">
        <v>1</v>
      </c>
      <c r="J698" s="44" t="s">
        <v>1299</v>
      </c>
      <c r="K698" s="44">
        <v>93</v>
      </c>
    </row>
    <row r="699" spans="1:11" x14ac:dyDescent="0.35">
      <c r="A699" s="44">
        <v>770</v>
      </c>
      <c r="B699" s="44" t="s">
        <v>720</v>
      </c>
      <c r="C699" s="44">
        <v>17</v>
      </c>
      <c r="D699" s="44">
        <v>108</v>
      </c>
      <c r="E699" s="45">
        <v>40039</v>
      </c>
      <c r="F699" s="44">
        <v>1</v>
      </c>
      <c r="G699" s="44">
        <v>3</v>
      </c>
      <c r="H699" s="44">
        <v>0</v>
      </c>
      <c r="I699" s="44">
        <v>1</v>
      </c>
      <c r="J699" s="44" t="s">
        <v>365</v>
      </c>
      <c r="K699" s="44">
        <v>659</v>
      </c>
    </row>
    <row r="700" spans="1:11" x14ac:dyDescent="0.35">
      <c r="A700" s="44">
        <v>2649</v>
      </c>
      <c r="B700" s="44" t="s">
        <v>2149</v>
      </c>
      <c r="C700" s="44">
        <v>17</v>
      </c>
      <c r="D700" s="44">
        <v>23</v>
      </c>
      <c r="E700" s="45">
        <v>39571</v>
      </c>
      <c r="F700" s="44">
        <v>1.5</v>
      </c>
      <c r="G700" s="44">
        <v>31</v>
      </c>
      <c r="H700" s="44">
        <v>0</v>
      </c>
      <c r="I700" s="44">
        <v>1</v>
      </c>
      <c r="J700" s="44" t="s">
        <v>2150</v>
      </c>
      <c r="K700" s="44">
        <v>11944</v>
      </c>
    </row>
    <row r="701" spans="1:11" x14ac:dyDescent="0.35">
      <c r="A701" s="44">
        <v>72199</v>
      </c>
      <c r="B701" s="44" t="s">
        <v>2212</v>
      </c>
      <c r="C701" s="44">
        <v>17</v>
      </c>
      <c r="D701" s="44">
        <v>21</v>
      </c>
      <c r="E701" s="45">
        <v>42103</v>
      </c>
      <c r="F701" s="44">
        <v>2</v>
      </c>
      <c r="G701" s="44">
        <v>39</v>
      </c>
      <c r="H701" s="44">
        <v>0</v>
      </c>
      <c r="I701" s="44">
        <v>1</v>
      </c>
      <c r="J701" s="44" t="s">
        <v>2213</v>
      </c>
      <c r="K701" s="44">
        <v>1153544</v>
      </c>
    </row>
    <row r="702" spans="1:11" x14ac:dyDescent="0.35">
      <c r="A702" s="44">
        <v>337421</v>
      </c>
      <c r="B702" s="44" t="s">
        <v>1300</v>
      </c>
      <c r="C702" s="44">
        <v>17</v>
      </c>
      <c r="D702" s="44">
        <v>23</v>
      </c>
      <c r="E702" s="45">
        <v>40961</v>
      </c>
      <c r="F702" s="44">
        <v>3.1</v>
      </c>
      <c r="G702" s="44">
        <v>31</v>
      </c>
      <c r="H702" s="44">
        <v>0</v>
      </c>
      <c r="I702" s="44">
        <v>1</v>
      </c>
      <c r="J702" s="44" t="s">
        <v>1301</v>
      </c>
      <c r="K702" s="44">
        <v>5904198</v>
      </c>
    </row>
    <row r="703" spans="1:11" x14ac:dyDescent="0.35">
      <c r="A703" s="44">
        <v>394970</v>
      </c>
      <c r="B703" s="44" t="s">
        <v>1302</v>
      </c>
      <c r="C703" s="44">
        <v>17</v>
      </c>
      <c r="D703" s="44">
        <v>22</v>
      </c>
      <c r="E703" s="45">
        <v>41179</v>
      </c>
      <c r="F703" s="44">
        <v>8</v>
      </c>
      <c r="G703" s="44">
        <v>19</v>
      </c>
      <c r="H703" s="44">
        <v>0</v>
      </c>
      <c r="I703" s="44">
        <v>1</v>
      </c>
      <c r="J703" s="44" t="s">
        <v>30</v>
      </c>
      <c r="K703" s="44">
        <v>5389259</v>
      </c>
    </row>
    <row r="704" spans="1:11" x14ac:dyDescent="0.35">
      <c r="A704" s="44">
        <v>223377</v>
      </c>
      <c r="B704" s="44" t="s">
        <v>1305</v>
      </c>
      <c r="C704" s="44">
        <v>16</v>
      </c>
      <c r="D704" s="44">
        <v>34</v>
      </c>
      <c r="E704" s="45">
        <v>42335</v>
      </c>
      <c r="F704" s="44">
        <v>10</v>
      </c>
      <c r="G704" s="44">
        <v>54</v>
      </c>
      <c r="H704" s="44">
        <v>0</v>
      </c>
      <c r="I704" s="44">
        <v>1</v>
      </c>
      <c r="J704" s="44" t="s">
        <v>1306</v>
      </c>
      <c r="K704" s="44">
        <v>5116669</v>
      </c>
    </row>
    <row r="705" spans="1:11" x14ac:dyDescent="0.35">
      <c r="A705" s="44">
        <v>365897</v>
      </c>
      <c r="B705" s="44" t="s">
        <v>1303</v>
      </c>
      <c r="C705" s="44">
        <v>16</v>
      </c>
      <c r="D705" s="44">
        <v>41</v>
      </c>
      <c r="E705" s="45">
        <v>42753</v>
      </c>
      <c r="F705" s="44">
        <v>35</v>
      </c>
      <c r="G705" s="44">
        <v>56</v>
      </c>
      <c r="H705" s="44">
        <v>0</v>
      </c>
      <c r="I705" s="44">
        <v>1</v>
      </c>
      <c r="J705" s="44" t="s">
        <v>336</v>
      </c>
      <c r="K705" s="44" t="s">
        <v>448</v>
      </c>
    </row>
    <row r="706" spans="1:11" x14ac:dyDescent="0.35">
      <c r="A706" s="44">
        <v>376200</v>
      </c>
      <c r="B706" s="44" t="s">
        <v>1308</v>
      </c>
      <c r="C706" s="44">
        <v>16</v>
      </c>
      <c r="D706" s="44">
        <v>25</v>
      </c>
      <c r="E706" s="45">
        <v>41088</v>
      </c>
      <c r="F706" s="44">
        <v>1.5</v>
      </c>
      <c r="G706" s="44">
        <v>31</v>
      </c>
      <c r="H706" s="44">
        <v>0</v>
      </c>
      <c r="I706" s="44">
        <v>1</v>
      </c>
      <c r="J706" s="44" t="s">
        <v>1309</v>
      </c>
      <c r="K706" s="44">
        <v>6235030</v>
      </c>
    </row>
    <row r="707" spans="1:11" x14ac:dyDescent="0.35">
      <c r="A707" s="44">
        <v>406846</v>
      </c>
      <c r="B707" s="44" t="s">
        <v>1310</v>
      </c>
      <c r="C707" s="44">
        <v>16</v>
      </c>
      <c r="D707" s="44">
        <v>22</v>
      </c>
      <c r="E707" s="45">
        <v>41222</v>
      </c>
      <c r="F707" s="44">
        <v>3</v>
      </c>
      <c r="G707" s="44">
        <v>31</v>
      </c>
      <c r="H707" s="44">
        <v>0</v>
      </c>
      <c r="I707" s="44">
        <v>1</v>
      </c>
      <c r="J707" s="44" t="s">
        <v>1311</v>
      </c>
      <c r="K707" s="44">
        <v>6661150</v>
      </c>
    </row>
    <row r="708" spans="1:11" x14ac:dyDescent="0.35">
      <c r="A708" s="44">
        <v>620962</v>
      </c>
      <c r="B708" s="44" t="s">
        <v>1307</v>
      </c>
      <c r="C708" s="44">
        <v>16</v>
      </c>
      <c r="D708" s="44">
        <v>29</v>
      </c>
      <c r="E708" s="45">
        <v>42166</v>
      </c>
      <c r="F708" s="44">
        <v>20</v>
      </c>
      <c r="G708" s="44">
        <v>42</v>
      </c>
      <c r="H708" s="44">
        <v>0</v>
      </c>
      <c r="I708" s="44">
        <v>1</v>
      </c>
      <c r="J708" s="44" t="s">
        <v>118</v>
      </c>
      <c r="K708" s="44">
        <v>11280414</v>
      </c>
    </row>
    <row r="709" spans="1:11" x14ac:dyDescent="0.35">
      <c r="A709" s="44">
        <v>781108</v>
      </c>
      <c r="B709" s="44" t="s">
        <v>1304</v>
      </c>
      <c r="C709" s="44">
        <v>16</v>
      </c>
      <c r="D709" s="44">
        <v>40</v>
      </c>
      <c r="E709" s="45">
        <v>42824</v>
      </c>
      <c r="F709" s="44">
        <v>38</v>
      </c>
      <c r="G709" s="44">
        <v>49</v>
      </c>
      <c r="H709" s="44">
        <v>0</v>
      </c>
      <c r="I709" s="44">
        <v>1</v>
      </c>
      <c r="J709" s="44" t="s">
        <v>1304</v>
      </c>
      <c r="K709" s="44">
        <v>12798516</v>
      </c>
    </row>
    <row r="710" spans="1:11" x14ac:dyDescent="0.35">
      <c r="A710" s="44">
        <v>4154</v>
      </c>
      <c r="B710" s="44" t="s">
        <v>724</v>
      </c>
      <c r="C710" s="44">
        <v>15</v>
      </c>
      <c r="D710" s="44">
        <v>105</v>
      </c>
      <c r="E710" s="45">
        <v>41171</v>
      </c>
      <c r="F710" s="44">
        <v>1.5</v>
      </c>
      <c r="G710" s="44">
        <v>15</v>
      </c>
      <c r="H710" s="44">
        <v>0</v>
      </c>
      <c r="I710" s="44">
        <v>1</v>
      </c>
      <c r="J710" s="44" t="s">
        <v>2246</v>
      </c>
      <c r="K710" s="44">
        <v>81053</v>
      </c>
    </row>
    <row r="711" spans="1:11" x14ac:dyDescent="0.35">
      <c r="A711" s="44">
        <v>320618</v>
      </c>
      <c r="B711" s="44" t="s">
        <v>1315</v>
      </c>
      <c r="C711" s="44">
        <v>15</v>
      </c>
      <c r="D711" s="44">
        <v>23</v>
      </c>
      <c r="E711" s="45">
        <v>42304</v>
      </c>
      <c r="F711" s="44">
        <v>42</v>
      </c>
      <c r="G711" s="44">
        <v>45</v>
      </c>
      <c r="H711" s="44">
        <v>0</v>
      </c>
      <c r="I711" s="44">
        <v>1</v>
      </c>
      <c r="J711" s="44" t="s">
        <v>1133</v>
      </c>
      <c r="K711" s="44">
        <v>50247</v>
      </c>
    </row>
    <row r="712" spans="1:11" x14ac:dyDescent="0.35">
      <c r="A712" s="44">
        <v>336173</v>
      </c>
      <c r="B712" s="44" t="s">
        <v>1316</v>
      </c>
      <c r="C712" s="44">
        <v>15</v>
      </c>
      <c r="D712" s="44">
        <v>23</v>
      </c>
      <c r="E712" s="45">
        <v>40843</v>
      </c>
      <c r="F712" s="44">
        <v>3.1</v>
      </c>
      <c r="G712" s="44">
        <v>24</v>
      </c>
      <c r="H712" s="44">
        <v>0</v>
      </c>
      <c r="I712" s="44">
        <v>1</v>
      </c>
      <c r="J712" s="44" t="s">
        <v>1317</v>
      </c>
      <c r="K712" s="44">
        <v>5618453</v>
      </c>
    </row>
    <row r="713" spans="1:11" x14ac:dyDescent="0.35">
      <c r="A713" s="44">
        <v>395386</v>
      </c>
      <c r="B713" s="44" t="s">
        <v>1318</v>
      </c>
      <c r="C713" s="44">
        <v>15</v>
      </c>
      <c r="D713" s="44">
        <v>22</v>
      </c>
      <c r="E713" s="45">
        <v>41694</v>
      </c>
      <c r="F713" s="44">
        <v>2</v>
      </c>
      <c r="G713" s="44">
        <v>31</v>
      </c>
      <c r="H713" s="44">
        <v>0</v>
      </c>
      <c r="I713" s="44">
        <v>1</v>
      </c>
      <c r="J713" s="44" t="s">
        <v>76</v>
      </c>
      <c r="K713" s="44">
        <v>182999</v>
      </c>
    </row>
    <row r="714" spans="1:11" x14ac:dyDescent="0.35">
      <c r="A714" s="44">
        <v>588338</v>
      </c>
      <c r="B714" s="44" t="s">
        <v>721</v>
      </c>
      <c r="C714" s="44">
        <v>15</v>
      </c>
      <c r="D714" s="44">
        <v>52</v>
      </c>
      <c r="E714" s="45">
        <v>43185</v>
      </c>
      <c r="F714" s="44">
        <v>29</v>
      </c>
      <c r="G714" s="44">
        <v>52</v>
      </c>
      <c r="H714" s="44">
        <v>0</v>
      </c>
      <c r="I714" s="44">
        <v>1</v>
      </c>
      <c r="J714" s="44" t="s">
        <v>463</v>
      </c>
      <c r="K714" s="44">
        <v>11493946</v>
      </c>
    </row>
    <row r="715" spans="1:11" x14ac:dyDescent="0.35">
      <c r="A715" s="44">
        <v>619096</v>
      </c>
      <c r="B715" s="44" t="s">
        <v>1314</v>
      </c>
      <c r="C715" s="44">
        <v>15</v>
      </c>
      <c r="D715" s="44">
        <v>29</v>
      </c>
      <c r="E715" s="45">
        <v>42161</v>
      </c>
      <c r="F715" s="44">
        <v>20</v>
      </c>
      <c r="G715" s="44">
        <v>42</v>
      </c>
      <c r="H715" s="44">
        <v>0</v>
      </c>
      <c r="I715" s="44">
        <v>1</v>
      </c>
      <c r="J715" s="44" t="s">
        <v>118</v>
      </c>
      <c r="K715" s="44">
        <v>11280414</v>
      </c>
    </row>
    <row r="716" spans="1:11" x14ac:dyDescent="0.35">
      <c r="A716" s="44">
        <v>661652</v>
      </c>
      <c r="B716" s="44" t="s">
        <v>1312</v>
      </c>
      <c r="C716" s="44">
        <v>15</v>
      </c>
      <c r="D716" s="44">
        <v>35</v>
      </c>
      <c r="E716" s="45">
        <v>42489</v>
      </c>
      <c r="F716" s="44">
        <v>38</v>
      </c>
      <c r="G716" s="44">
        <v>49</v>
      </c>
      <c r="H716" s="44">
        <v>0</v>
      </c>
      <c r="I716" s="44">
        <v>1</v>
      </c>
      <c r="J716" s="44" t="s">
        <v>1313</v>
      </c>
      <c r="K716" s="44">
        <v>10899356</v>
      </c>
    </row>
    <row r="717" spans="1:11" x14ac:dyDescent="0.35">
      <c r="A717" s="44">
        <v>684671</v>
      </c>
      <c r="B717" s="44" t="s">
        <v>1319</v>
      </c>
      <c r="C717" s="44">
        <v>15</v>
      </c>
      <c r="D717" s="44">
        <v>8</v>
      </c>
      <c r="E717" s="45">
        <v>43118</v>
      </c>
      <c r="F717" s="44">
        <v>31</v>
      </c>
      <c r="G717" s="44">
        <v>52</v>
      </c>
      <c r="H717" s="44">
        <v>0</v>
      </c>
      <c r="I717" s="44">
        <v>1</v>
      </c>
      <c r="J717" s="44" t="s">
        <v>76</v>
      </c>
      <c r="K717" s="44">
        <v>182999</v>
      </c>
    </row>
    <row r="718" spans="1:11" x14ac:dyDescent="0.35">
      <c r="A718" s="44">
        <v>696119</v>
      </c>
      <c r="B718" s="44" t="s">
        <v>722</v>
      </c>
      <c r="C718" s="44">
        <v>15</v>
      </c>
      <c r="D718" s="44">
        <v>51</v>
      </c>
      <c r="E718" s="45">
        <v>42478</v>
      </c>
      <c r="F718" s="44">
        <v>11</v>
      </c>
      <c r="G718" s="44">
        <v>49</v>
      </c>
      <c r="H718" s="44">
        <v>0</v>
      </c>
      <c r="I718" s="44">
        <v>2</v>
      </c>
      <c r="J718" s="44" t="s">
        <v>2246</v>
      </c>
      <c r="K718" s="44">
        <v>10301285</v>
      </c>
    </row>
    <row r="719" spans="1:11" x14ac:dyDescent="0.35">
      <c r="A719" s="44">
        <v>878</v>
      </c>
      <c r="B719" s="44" t="s">
        <v>1323</v>
      </c>
      <c r="C719" s="44">
        <v>14</v>
      </c>
      <c r="D719" s="44">
        <v>25</v>
      </c>
      <c r="E719" s="45">
        <v>39146</v>
      </c>
      <c r="F719" s="44">
        <v>0.8</v>
      </c>
      <c r="G719" s="44">
        <v>3</v>
      </c>
      <c r="H719" s="44">
        <v>0</v>
      </c>
      <c r="I719" s="44">
        <v>1</v>
      </c>
      <c r="J719" s="44" t="s">
        <v>1117</v>
      </c>
      <c r="K719" s="44">
        <v>2058</v>
      </c>
    </row>
    <row r="720" spans="1:11" x14ac:dyDescent="0.35">
      <c r="A720" s="44">
        <v>6490</v>
      </c>
      <c r="B720" s="44" t="s">
        <v>2151</v>
      </c>
      <c r="C720" s="44">
        <v>14</v>
      </c>
      <c r="D720" s="44">
        <v>21</v>
      </c>
      <c r="E720" s="45">
        <v>41572</v>
      </c>
      <c r="F720" s="44">
        <v>23</v>
      </c>
      <c r="G720" s="44">
        <v>25</v>
      </c>
      <c r="H720" s="44">
        <v>0</v>
      </c>
      <c r="I720" s="44">
        <v>1</v>
      </c>
      <c r="J720" s="44" t="s">
        <v>2152</v>
      </c>
      <c r="K720" s="44">
        <v>752870</v>
      </c>
    </row>
    <row r="721" spans="1:11" x14ac:dyDescent="0.35">
      <c r="A721" s="44">
        <v>533642</v>
      </c>
      <c r="B721" s="44" t="s">
        <v>1320</v>
      </c>
      <c r="C721" s="44">
        <v>14</v>
      </c>
      <c r="D721" s="44">
        <v>26</v>
      </c>
      <c r="E721" s="45">
        <v>41984</v>
      </c>
      <c r="F721" s="44">
        <v>17</v>
      </c>
      <c r="G721" s="44">
        <v>33</v>
      </c>
      <c r="H721" s="44">
        <v>0</v>
      </c>
      <c r="I721" s="44">
        <v>1</v>
      </c>
      <c r="J721" s="44" t="s">
        <v>1321</v>
      </c>
      <c r="K721" s="44">
        <v>11017868</v>
      </c>
    </row>
    <row r="722" spans="1:11" x14ac:dyDescent="0.35">
      <c r="A722" s="44">
        <v>584784</v>
      </c>
      <c r="B722" s="44" t="s">
        <v>1322</v>
      </c>
      <c r="C722" s="44">
        <v>14</v>
      </c>
      <c r="D722" s="44">
        <v>26</v>
      </c>
      <c r="E722" s="45">
        <v>42107</v>
      </c>
      <c r="F722" s="44">
        <v>1</v>
      </c>
      <c r="G722" s="44">
        <v>42</v>
      </c>
      <c r="H722" s="44">
        <v>0</v>
      </c>
      <c r="I722" s="44">
        <v>1</v>
      </c>
      <c r="J722" s="44" t="s">
        <v>2246</v>
      </c>
      <c r="K722" s="44">
        <v>10710230</v>
      </c>
    </row>
    <row r="723" spans="1:11" x14ac:dyDescent="0.35">
      <c r="A723" s="44">
        <v>986556</v>
      </c>
      <c r="B723" s="44" t="s">
        <v>1324</v>
      </c>
      <c r="C723" s="44">
        <v>14</v>
      </c>
      <c r="D723" s="44">
        <v>0</v>
      </c>
      <c r="E723" s="45">
        <v>43537</v>
      </c>
      <c r="F723" s="44">
        <v>13</v>
      </c>
      <c r="G723" s="44">
        <v>60</v>
      </c>
      <c r="H723" s="44">
        <v>0</v>
      </c>
      <c r="I723" s="44">
        <v>1</v>
      </c>
      <c r="J723" s="44" t="s">
        <v>1325</v>
      </c>
      <c r="K723" s="44">
        <v>6261785</v>
      </c>
    </row>
    <row r="724" spans="1:11" x14ac:dyDescent="0.35">
      <c r="A724" s="44">
        <v>3778</v>
      </c>
      <c r="B724" s="44" t="s">
        <v>1335</v>
      </c>
      <c r="C724" s="44">
        <v>13</v>
      </c>
      <c r="D724" s="44">
        <v>22</v>
      </c>
      <c r="E724" s="45">
        <v>40213</v>
      </c>
      <c r="F724" s="44">
        <v>2</v>
      </c>
      <c r="G724" s="44">
        <v>38</v>
      </c>
      <c r="H724" s="44">
        <v>0</v>
      </c>
      <c r="I724" s="44">
        <v>1</v>
      </c>
      <c r="J724" s="44" t="s">
        <v>1336</v>
      </c>
      <c r="K724" s="44">
        <v>59168</v>
      </c>
    </row>
    <row r="725" spans="1:11" x14ac:dyDescent="0.35">
      <c r="A725" s="44">
        <v>4136</v>
      </c>
      <c r="B725" s="44" t="s">
        <v>1331</v>
      </c>
      <c r="C725" s="44">
        <v>13</v>
      </c>
      <c r="D725" s="44">
        <v>22</v>
      </c>
      <c r="E725" s="45">
        <v>39146</v>
      </c>
      <c r="F725" s="44">
        <v>1.5</v>
      </c>
      <c r="G725" s="44">
        <v>1.5</v>
      </c>
      <c r="H725" s="44">
        <v>0</v>
      </c>
      <c r="I725" s="44">
        <v>1</v>
      </c>
      <c r="J725" s="44" t="s">
        <v>1332</v>
      </c>
      <c r="K725" s="44">
        <v>85127</v>
      </c>
    </row>
    <row r="726" spans="1:11" x14ac:dyDescent="0.35">
      <c r="A726" s="44">
        <v>5239</v>
      </c>
      <c r="B726" s="44" t="s">
        <v>1326</v>
      </c>
      <c r="C726" s="44">
        <v>13</v>
      </c>
      <c r="D726" s="44">
        <v>31</v>
      </c>
      <c r="E726" s="45">
        <v>42536</v>
      </c>
      <c r="F726" s="44">
        <v>45</v>
      </c>
      <c r="G726" s="44">
        <v>50</v>
      </c>
      <c r="H726" s="44">
        <v>0</v>
      </c>
      <c r="I726" s="44">
        <v>1</v>
      </c>
      <c r="J726" s="44" t="s">
        <v>851</v>
      </c>
      <c r="K726" s="44">
        <v>9480</v>
      </c>
    </row>
    <row r="727" spans="1:11" x14ac:dyDescent="0.35">
      <c r="A727" s="44">
        <v>11077</v>
      </c>
      <c r="B727" s="44" t="s">
        <v>1329</v>
      </c>
      <c r="C727" s="44">
        <v>13</v>
      </c>
      <c r="D727" s="44">
        <v>25</v>
      </c>
      <c r="E727" s="45">
        <v>40696</v>
      </c>
      <c r="F727" s="44">
        <v>2</v>
      </c>
      <c r="G727" s="44">
        <v>10</v>
      </c>
      <c r="H727" s="44">
        <v>0</v>
      </c>
      <c r="I727" s="44">
        <v>1</v>
      </c>
      <c r="J727" s="44" t="s">
        <v>1330</v>
      </c>
      <c r="K727" s="44">
        <v>272</v>
      </c>
    </row>
    <row r="728" spans="1:11" x14ac:dyDescent="0.35">
      <c r="A728" s="44">
        <v>54809</v>
      </c>
      <c r="B728" s="44" t="s">
        <v>725</v>
      </c>
      <c r="C728" s="44">
        <v>13</v>
      </c>
      <c r="D728" s="44">
        <v>63</v>
      </c>
      <c r="E728" s="45">
        <v>42247</v>
      </c>
      <c r="F728" s="44">
        <v>2</v>
      </c>
      <c r="G728" s="44">
        <v>44</v>
      </c>
      <c r="H728" s="44">
        <v>0</v>
      </c>
      <c r="I728" s="44">
        <v>1</v>
      </c>
      <c r="J728" s="44" t="s">
        <v>367</v>
      </c>
      <c r="K728" s="44">
        <v>5070216</v>
      </c>
    </row>
    <row r="729" spans="1:11" x14ac:dyDescent="0.35">
      <c r="A729" s="44">
        <v>337572</v>
      </c>
      <c r="B729" s="44" t="s">
        <v>1333</v>
      </c>
      <c r="C729" s="44">
        <v>13</v>
      </c>
      <c r="D729" s="44">
        <v>22</v>
      </c>
      <c r="E729" s="45">
        <v>40890</v>
      </c>
      <c r="F729" s="44">
        <v>3.1</v>
      </c>
      <c r="G729" s="44">
        <v>31</v>
      </c>
      <c r="H729" s="44">
        <v>0</v>
      </c>
      <c r="I729" s="44">
        <v>1</v>
      </c>
      <c r="J729" s="44" t="s">
        <v>1334</v>
      </c>
      <c r="K729" s="44">
        <v>5910297</v>
      </c>
    </row>
    <row r="730" spans="1:11" x14ac:dyDescent="0.35">
      <c r="A730" s="44">
        <v>398354</v>
      </c>
      <c r="B730" s="44" t="s">
        <v>1327</v>
      </c>
      <c r="C730" s="44">
        <v>13</v>
      </c>
      <c r="D730" s="44">
        <v>30</v>
      </c>
      <c r="E730" s="45">
        <v>42800</v>
      </c>
      <c r="F730" s="44">
        <v>3</v>
      </c>
      <c r="G730" s="44">
        <v>45</v>
      </c>
      <c r="H730" s="44">
        <v>0</v>
      </c>
      <c r="I730" s="44">
        <v>1</v>
      </c>
      <c r="J730" s="44" t="s">
        <v>338</v>
      </c>
      <c r="K730" s="44">
        <v>2846</v>
      </c>
    </row>
    <row r="731" spans="1:11" x14ac:dyDescent="0.35">
      <c r="A731" s="44">
        <v>469896</v>
      </c>
      <c r="B731" s="44" t="s">
        <v>728</v>
      </c>
      <c r="C731" s="44">
        <v>13</v>
      </c>
      <c r="D731" s="44">
        <v>42</v>
      </c>
      <c r="E731" s="45">
        <v>41579</v>
      </c>
      <c r="F731" s="44">
        <v>3</v>
      </c>
      <c r="G731" s="44">
        <v>31</v>
      </c>
      <c r="H731" s="44">
        <v>0</v>
      </c>
      <c r="I731" s="44">
        <v>1</v>
      </c>
      <c r="J731" s="44" t="s">
        <v>465</v>
      </c>
      <c r="K731" s="44">
        <v>10182830</v>
      </c>
    </row>
    <row r="732" spans="1:11" x14ac:dyDescent="0.35">
      <c r="A732" s="44">
        <v>488828</v>
      </c>
      <c r="B732" s="44" t="s">
        <v>1328</v>
      </c>
      <c r="C732" s="44">
        <v>13</v>
      </c>
      <c r="D732" s="44">
        <v>26</v>
      </c>
      <c r="E732" s="45">
        <v>42271</v>
      </c>
      <c r="F732" s="44">
        <v>3</v>
      </c>
      <c r="G732" s="44">
        <v>38</v>
      </c>
      <c r="H732" s="44">
        <v>0</v>
      </c>
      <c r="I732" s="44">
        <v>1</v>
      </c>
      <c r="J732" s="44" t="s">
        <v>76</v>
      </c>
      <c r="K732" s="44">
        <v>182999</v>
      </c>
    </row>
    <row r="733" spans="1:11" x14ac:dyDescent="0.35">
      <c r="A733" s="44">
        <v>852246</v>
      </c>
      <c r="B733" s="44" t="s">
        <v>723</v>
      </c>
      <c r="C733" s="44">
        <v>13</v>
      </c>
      <c r="D733" s="44">
        <v>108</v>
      </c>
      <c r="E733" s="45">
        <v>42987</v>
      </c>
      <c r="F733" s="44">
        <v>1.5</v>
      </c>
      <c r="G733" s="44">
        <v>52</v>
      </c>
      <c r="H733" s="44">
        <v>0</v>
      </c>
      <c r="I733" s="44">
        <v>1</v>
      </c>
      <c r="J733" s="44" t="s">
        <v>366</v>
      </c>
      <c r="K733" s="44">
        <v>12267120</v>
      </c>
    </row>
    <row r="734" spans="1:11" x14ac:dyDescent="0.35">
      <c r="A734" s="44">
        <v>134</v>
      </c>
      <c r="B734" s="44" t="s">
        <v>727</v>
      </c>
      <c r="C734" s="44">
        <v>12</v>
      </c>
      <c r="D734" s="44">
        <v>49</v>
      </c>
      <c r="E734" s="45">
        <v>39146</v>
      </c>
      <c r="F734" s="44">
        <v>0.5</v>
      </c>
      <c r="G734" s="44">
        <v>3</v>
      </c>
      <c r="H734" s="44">
        <v>0</v>
      </c>
      <c r="I734" s="44">
        <v>1</v>
      </c>
      <c r="J734" s="44" t="s">
        <v>464</v>
      </c>
      <c r="K734" s="44">
        <v>77</v>
      </c>
    </row>
    <row r="735" spans="1:11" x14ac:dyDescent="0.35">
      <c r="A735" s="44">
        <v>145</v>
      </c>
      <c r="B735" s="44" t="s">
        <v>1344</v>
      </c>
      <c r="C735" s="44">
        <v>12</v>
      </c>
      <c r="D735" s="44">
        <v>28</v>
      </c>
      <c r="E735" s="45">
        <v>40787</v>
      </c>
      <c r="F735" s="44">
        <v>1.5</v>
      </c>
      <c r="G735" s="44">
        <v>48</v>
      </c>
      <c r="H735" s="44">
        <v>0</v>
      </c>
      <c r="I735" s="44">
        <v>2</v>
      </c>
      <c r="J735" s="44" t="s">
        <v>1345</v>
      </c>
      <c r="K735" s="44">
        <v>88</v>
      </c>
    </row>
    <row r="736" spans="1:11" x14ac:dyDescent="0.35">
      <c r="A736" s="44">
        <v>1080</v>
      </c>
      <c r="B736" s="44" t="s">
        <v>1348</v>
      </c>
      <c r="C736" s="44">
        <v>12</v>
      </c>
      <c r="D736" s="44">
        <v>23</v>
      </c>
      <c r="E736" s="45">
        <v>39275</v>
      </c>
      <c r="F736" s="44">
        <v>0.7</v>
      </c>
      <c r="G736" s="44">
        <v>3</v>
      </c>
      <c r="H736" s="44">
        <v>0</v>
      </c>
      <c r="I736" s="44">
        <v>1</v>
      </c>
      <c r="J736" s="44" t="s">
        <v>380</v>
      </c>
      <c r="K736" s="44">
        <v>253</v>
      </c>
    </row>
    <row r="737" spans="1:11" x14ac:dyDescent="0.35">
      <c r="A737" s="44">
        <v>6462</v>
      </c>
      <c r="B737" s="44" t="s">
        <v>1337</v>
      </c>
      <c r="C737" s="44">
        <v>12</v>
      </c>
      <c r="D737" s="44">
        <v>32</v>
      </c>
      <c r="E737" s="45">
        <v>42994</v>
      </c>
      <c r="F737" s="44">
        <v>0.3</v>
      </c>
      <c r="G737" s="44">
        <v>57</v>
      </c>
      <c r="H737" s="44">
        <v>0</v>
      </c>
      <c r="I737" s="44">
        <v>1</v>
      </c>
      <c r="J737" s="44" t="s">
        <v>1338</v>
      </c>
      <c r="K737" s="44">
        <v>754071</v>
      </c>
    </row>
    <row r="738" spans="1:11" x14ac:dyDescent="0.35">
      <c r="A738" s="44">
        <v>13509</v>
      </c>
      <c r="B738" s="44" t="s">
        <v>1342</v>
      </c>
      <c r="C738" s="44">
        <v>12</v>
      </c>
      <c r="D738" s="44">
        <v>29</v>
      </c>
      <c r="E738" s="45">
        <v>42652</v>
      </c>
      <c r="F738" s="44">
        <v>32</v>
      </c>
      <c r="G738" s="44">
        <v>49</v>
      </c>
      <c r="H738" s="44">
        <v>0</v>
      </c>
      <c r="I738" s="44">
        <v>1</v>
      </c>
      <c r="J738" s="44" t="s">
        <v>1343</v>
      </c>
      <c r="K738" s="44">
        <v>4777175</v>
      </c>
    </row>
    <row r="739" spans="1:11" x14ac:dyDescent="0.35">
      <c r="A739" s="44">
        <v>118642</v>
      </c>
      <c r="B739" s="44" t="s">
        <v>2153</v>
      </c>
      <c r="C739" s="44">
        <v>12</v>
      </c>
      <c r="D739" s="44">
        <v>21</v>
      </c>
      <c r="E739" s="45">
        <v>40682</v>
      </c>
      <c r="F739" s="44">
        <v>1.5</v>
      </c>
      <c r="G739" s="44">
        <v>13</v>
      </c>
      <c r="H739" s="44">
        <v>0</v>
      </c>
      <c r="I739" s="44">
        <v>1</v>
      </c>
      <c r="J739" s="44" t="s">
        <v>2154</v>
      </c>
      <c r="K739" s="44">
        <v>5256486</v>
      </c>
    </row>
    <row r="740" spans="1:11" x14ac:dyDescent="0.35">
      <c r="A740" s="44">
        <v>344856</v>
      </c>
      <c r="B740" s="44" t="s">
        <v>2214</v>
      </c>
      <c r="C740" s="44">
        <v>12</v>
      </c>
      <c r="D740" s="44">
        <v>21</v>
      </c>
      <c r="E740" s="45">
        <v>40836</v>
      </c>
      <c r="F740" s="44">
        <v>3</v>
      </c>
      <c r="G740" s="44">
        <v>24</v>
      </c>
      <c r="H740" s="44">
        <v>0</v>
      </c>
      <c r="I740" s="44">
        <v>1</v>
      </c>
      <c r="J740" s="44" t="s">
        <v>447</v>
      </c>
      <c r="K740" s="44">
        <v>5645847</v>
      </c>
    </row>
    <row r="741" spans="1:11" x14ac:dyDescent="0.35">
      <c r="A741" s="44">
        <v>355400</v>
      </c>
      <c r="B741" s="44" t="s">
        <v>1346</v>
      </c>
      <c r="C741" s="44">
        <v>12</v>
      </c>
      <c r="D741" s="44">
        <v>25</v>
      </c>
      <c r="E741" s="45">
        <v>40903</v>
      </c>
      <c r="F741" s="44">
        <v>3.1</v>
      </c>
      <c r="G741" s="44">
        <v>12</v>
      </c>
      <c r="H741" s="44">
        <v>0</v>
      </c>
      <c r="I741" s="44">
        <v>1</v>
      </c>
      <c r="J741" s="44" t="s">
        <v>1347</v>
      </c>
      <c r="K741" s="44">
        <v>6018888</v>
      </c>
    </row>
    <row r="742" spans="1:11" x14ac:dyDescent="0.35">
      <c r="A742" s="44">
        <v>430274</v>
      </c>
      <c r="B742" s="44" t="s">
        <v>1178</v>
      </c>
      <c r="C742" s="44">
        <v>12</v>
      </c>
      <c r="D742" s="44">
        <v>21</v>
      </c>
      <c r="E742" s="45">
        <v>41572</v>
      </c>
      <c r="F742" s="44">
        <v>3</v>
      </c>
      <c r="G742" s="44">
        <v>31</v>
      </c>
      <c r="H742" s="44">
        <v>0</v>
      </c>
      <c r="I742" s="44">
        <v>2</v>
      </c>
      <c r="J742" s="44" t="s">
        <v>1349</v>
      </c>
      <c r="K742" s="44">
        <v>9815452</v>
      </c>
    </row>
    <row r="743" spans="1:11" x14ac:dyDescent="0.35">
      <c r="A743" s="44">
        <v>488830</v>
      </c>
      <c r="B743" s="44" t="s">
        <v>1339</v>
      </c>
      <c r="C743" s="44">
        <v>12</v>
      </c>
      <c r="D743" s="44">
        <v>30</v>
      </c>
      <c r="E743" s="45">
        <v>42253</v>
      </c>
      <c r="F743" s="44">
        <v>3</v>
      </c>
      <c r="G743" s="44">
        <v>38</v>
      </c>
      <c r="H743" s="44">
        <v>0</v>
      </c>
      <c r="I743" s="44">
        <v>1</v>
      </c>
      <c r="J743" s="44" t="s">
        <v>76</v>
      </c>
      <c r="K743" s="44">
        <v>182999</v>
      </c>
    </row>
    <row r="744" spans="1:11" x14ac:dyDescent="0.35">
      <c r="A744" s="44">
        <v>518790</v>
      </c>
      <c r="B744" s="44" t="s">
        <v>726</v>
      </c>
      <c r="C744" s="44">
        <v>12</v>
      </c>
      <c r="D744" s="44">
        <v>208</v>
      </c>
      <c r="E744" s="45">
        <v>42732</v>
      </c>
      <c r="F744" s="44">
        <v>38</v>
      </c>
      <c r="G744" s="44">
        <v>49</v>
      </c>
      <c r="H744" s="44">
        <v>0</v>
      </c>
      <c r="I744" s="44">
        <v>1</v>
      </c>
      <c r="J744" s="44" t="s">
        <v>368</v>
      </c>
      <c r="K744" s="44">
        <v>10835078</v>
      </c>
    </row>
    <row r="745" spans="1:11" x14ac:dyDescent="0.35">
      <c r="A745" s="44">
        <v>614698</v>
      </c>
      <c r="B745" s="44" t="s">
        <v>1340</v>
      </c>
      <c r="C745" s="44">
        <v>12</v>
      </c>
      <c r="D745" s="44">
        <v>29</v>
      </c>
      <c r="E745" s="45">
        <v>43415</v>
      </c>
      <c r="F745" s="44">
        <v>3</v>
      </c>
      <c r="G745" s="44">
        <v>65</v>
      </c>
      <c r="H745" s="44">
        <v>0</v>
      </c>
      <c r="I745" s="44">
        <v>1</v>
      </c>
      <c r="J745" s="44" t="s">
        <v>1341</v>
      </c>
      <c r="K745" s="44">
        <v>11666952</v>
      </c>
    </row>
    <row r="746" spans="1:11" x14ac:dyDescent="0.35">
      <c r="A746" s="44">
        <v>142878</v>
      </c>
      <c r="B746" s="44" t="s">
        <v>1354</v>
      </c>
      <c r="C746" s="44">
        <v>11</v>
      </c>
      <c r="D746" s="44">
        <v>24</v>
      </c>
      <c r="E746" s="45">
        <v>42064</v>
      </c>
      <c r="F746" s="44">
        <v>2</v>
      </c>
      <c r="G746" s="44">
        <v>25</v>
      </c>
      <c r="H746" s="44">
        <v>0</v>
      </c>
      <c r="I746" s="44">
        <v>1</v>
      </c>
      <c r="J746" s="44" t="s">
        <v>1355</v>
      </c>
      <c r="K746" s="44">
        <v>6603888</v>
      </c>
    </row>
    <row r="747" spans="1:11" x14ac:dyDescent="0.35">
      <c r="A747" s="44">
        <v>407108</v>
      </c>
      <c r="B747" s="44" t="s">
        <v>1350</v>
      </c>
      <c r="C747" s="44">
        <v>11</v>
      </c>
      <c r="D747" s="44">
        <v>26</v>
      </c>
      <c r="E747" s="45">
        <v>41601</v>
      </c>
      <c r="F747" s="44">
        <v>3</v>
      </c>
      <c r="G747" s="44">
        <v>24</v>
      </c>
      <c r="H747" s="44">
        <v>0</v>
      </c>
      <c r="I747" s="44">
        <v>1</v>
      </c>
      <c r="J747" s="44" t="s">
        <v>1351</v>
      </c>
      <c r="K747" s="44">
        <v>5658017</v>
      </c>
    </row>
    <row r="748" spans="1:11" x14ac:dyDescent="0.35">
      <c r="A748" s="44">
        <v>659092</v>
      </c>
      <c r="B748" s="44" t="s">
        <v>1352</v>
      </c>
      <c r="C748" s="44">
        <v>11</v>
      </c>
      <c r="D748" s="44">
        <v>25</v>
      </c>
      <c r="E748" s="45">
        <v>42318</v>
      </c>
      <c r="F748" s="44">
        <v>17</v>
      </c>
      <c r="G748" s="44">
        <v>45</v>
      </c>
      <c r="H748" s="44">
        <v>0</v>
      </c>
      <c r="I748" s="44">
        <v>1</v>
      </c>
      <c r="J748" s="44" t="s">
        <v>1353</v>
      </c>
      <c r="K748" s="44">
        <v>11940426</v>
      </c>
    </row>
    <row r="749" spans="1:11" x14ac:dyDescent="0.35">
      <c r="A749" s="44">
        <v>669310</v>
      </c>
      <c r="B749" s="44" t="s">
        <v>729</v>
      </c>
      <c r="C749" s="44">
        <v>11</v>
      </c>
      <c r="D749" s="44">
        <v>287</v>
      </c>
      <c r="E749" s="45">
        <v>42764</v>
      </c>
      <c r="F749" s="44">
        <v>2</v>
      </c>
      <c r="G749" s="44">
        <v>54</v>
      </c>
      <c r="H749" s="44">
        <v>0</v>
      </c>
      <c r="I749" s="44">
        <v>1</v>
      </c>
      <c r="J749" s="44" t="s">
        <v>369</v>
      </c>
      <c r="K749" s="44">
        <v>11848968</v>
      </c>
    </row>
    <row r="750" spans="1:11" x14ac:dyDescent="0.35">
      <c r="A750" s="44">
        <v>4259</v>
      </c>
      <c r="B750" s="44" t="s">
        <v>1365</v>
      </c>
      <c r="C750" s="44">
        <v>10</v>
      </c>
      <c r="D750" s="44">
        <v>23</v>
      </c>
      <c r="E750" s="45">
        <v>42732</v>
      </c>
      <c r="F750" s="44">
        <v>1.5</v>
      </c>
      <c r="G750" s="44">
        <v>45</v>
      </c>
      <c r="H750" s="44">
        <v>0</v>
      </c>
      <c r="I750" s="44">
        <v>1</v>
      </c>
      <c r="J750" s="44" t="s">
        <v>1366</v>
      </c>
      <c r="K750" s="44">
        <v>91654</v>
      </c>
    </row>
    <row r="751" spans="1:11" x14ac:dyDescent="0.35">
      <c r="A751" s="44">
        <v>7434</v>
      </c>
      <c r="B751" s="44" t="s">
        <v>1356</v>
      </c>
      <c r="C751" s="44">
        <v>10</v>
      </c>
      <c r="D751" s="44">
        <v>42</v>
      </c>
      <c r="E751" s="45">
        <v>42033</v>
      </c>
      <c r="F751" s="44">
        <v>3</v>
      </c>
      <c r="G751" s="44">
        <v>39</v>
      </c>
      <c r="H751" s="44">
        <v>0</v>
      </c>
      <c r="I751" s="44">
        <v>3</v>
      </c>
      <c r="J751" s="44" t="s">
        <v>1357</v>
      </c>
      <c r="K751" s="44">
        <v>58</v>
      </c>
    </row>
    <row r="752" spans="1:11" x14ac:dyDescent="0.35">
      <c r="A752" s="44">
        <v>9584</v>
      </c>
      <c r="B752" s="44" t="s">
        <v>2155</v>
      </c>
      <c r="C752" s="44">
        <v>10</v>
      </c>
      <c r="D752" s="44">
        <v>21</v>
      </c>
      <c r="E752" s="45">
        <v>40029</v>
      </c>
      <c r="F752" s="44">
        <v>2</v>
      </c>
      <c r="G752" s="44">
        <v>17</v>
      </c>
      <c r="H752" s="44">
        <v>0</v>
      </c>
      <c r="I752" s="44">
        <v>1</v>
      </c>
      <c r="J752" s="44" t="s">
        <v>2246</v>
      </c>
      <c r="K752" s="44">
        <v>3263448</v>
      </c>
    </row>
    <row r="753" spans="1:11" x14ac:dyDescent="0.35">
      <c r="A753" s="44">
        <v>138988</v>
      </c>
      <c r="B753" s="44" t="s">
        <v>730</v>
      </c>
      <c r="C753" s="44">
        <v>10</v>
      </c>
      <c r="D753" s="44">
        <v>42</v>
      </c>
      <c r="E753" s="45">
        <v>41222</v>
      </c>
      <c r="F753" s="44">
        <v>2</v>
      </c>
      <c r="G753" s="44">
        <v>36</v>
      </c>
      <c r="H753" s="44">
        <v>0</v>
      </c>
      <c r="I753" s="44">
        <v>1</v>
      </c>
      <c r="J753" s="44" t="s">
        <v>466</v>
      </c>
      <c r="K753" s="44">
        <v>5278157</v>
      </c>
    </row>
    <row r="754" spans="1:11" x14ac:dyDescent="0.35">
      <c r="A754" s="44">
        <v>242190</v>
      </c>
      <c r="B754" s="44" t="s">
        <v>1367</v>
      </c>
      <c r="C754" s="44">
        <v>10</v>
      </c>
      <c r="D754" s="44">
        <v>22</v>
      </c>
      <c r="E754" s="45">
        <v>42200</v>
      </c>
      <c r="F754" s="44">
        <v>3</v>
      </c>
      <c r="G754" s="44">
        <v>40</v>
      </c>
      <c r="H754" s="44">
        <v>0</v>
      </c>
      <c r="I754" s="44">
        <v>1</v>
      </c>
      <c r="J754" s="44" t="s">
        <v>2246</v>
      </c>
      <c r="K754" s="44">
        <v>5508982</v>
      </c>
    </row>
    <row r="755" spans="1:11" x14ac:dyDescent="0.35">
      <c r="A755" s="44">
        <v>337390</v>
      </c>
      <c r="B755" s="44" t="s">
        <v>1363</v>
      </c>
      <c r="C755" s="44">
        <v>10</v>
      </c>
      <c r="D755" s="44">
        <v>25</v>
      </c>
      <c r="E755" s="45">
        <v>40840</v>
      </c>
      <c r="F755" s="44">
        <v>3</v>
      </c>
      <c r="G755" s="44">
        <v>12</v>
      </c>
      <c r="H755" s="44">
        <v>0</v>
      </c>
      <c r="I755" s="44">
        <v>1</v>
      </c>
      <c r="J755" s="44" t="s">
        <v>1364</v>
      </c>
      <c r="K755" s="44">
        <v>5898389</v>
      </c>
    </row>
    <row r="756" spans="1:11" x14ac:dyDescent="0.35">
      <c r="A756" s="44">
        <v>453880</v>
      </c>
      <c r="B756" s="44" t="s">
        <v>1361</v>
      </c>
      <c r="C756" s="44">
        <v>10</v>
      </c>
      <c r="D756" s="44">
        <v>25</v>
      </c>
      <c r="E756" s="45">
        <v>41478</v>
      </c>
      <c r="F756" s="44">
        <v>3</v>
      </c>
      <c r="G756" s="44">
        <v>24</v>
      </c>
      <c r="H756" s="44">
        <v>0</v>
      </c>
      <c r="I756" s="44">
        <v>1</v>
      </c>
      <c r="J756" s="44" t="s">
        <v>1362</v>
      </c>
      <c r="K756" s="44">
        <v>10131838</v>
      </c>
    </row>
    <row r="757" spans="1:11" x14ac:dyDescent="0.35">
      <c r="A757" s="44">
        <v>470123</v>
      </c>
      <c r="B757" s="44" t="s">
        <v>2121</v>
      </c>
      <c r="C757" s="44">
        <v>10</v>
      </c>
      <c r="D757" s="44">
        <v>29</v>
      </c>
      <c r="E757" s="45">
        <v>41678</v>
      </c>
      <c r="F757" s="44">
        <v>24</v>
      </c>
      <c r="G757" s="44">
        <v>38.200000000000003</v>
      </c>
      <c r="H757" s="44">
        <v>0</v>
      </c>
      <c r="I757" s="44">
        <v>1</v>
      </c>
      <c r="J757" s="44" t="s">
        <v>1668</v>
      </c>
      <c r="K757" s="44">
        <v>10299270</v>
      </c>
    </row>
    <row r="758" spans="1:11" x14ac:dyDescent="0.35">
      <c r="A758" s="44">
        <v>476175</v>
      </c>
      <c r="B758" s="44" t="s">
        <v>1360</v>
      </c>
      <c r="C758" s="44">
        <v>10</v>
      </c>
      <c r="D758" s="44">
        <v>29</v>
      </c>
      <c r="E758" s="45">
        <v>42753</v>
      </c>
      <c r="F758" s="44">
        <v>35</v>
      </c>
      <c r="G758" s="44">
        <v>56</v>
      </c>
      <c r="H758" s="44">
        <v>0</v>
      </c>
      <c r="I758" s="44">
        <v>1</v>
      </c>
      <c r="J758" s="44" t="s">
        <v>336</v>
      </c>
      <c r="K758" s="44" t="s">
        <v>448</v>
      </c>
    </row>
    <row r="759" spans="1:11" x14ac:dyDescent="0.35">
      <c r="A759" s="44">
        <v>822100</v>
      </c>
      <c r="B759" s="44" t="s">
        <v>1358</v>
      </c>
      <c r="C759" s="44">
        <v>10</v>
      </c>
      <c r="D759" s="44">
        <v>35</v>
      </c>
      <c r="E759" s="45">
        <v>42949</v>
      </c>
      <c r="F759" s="44">
        <v>31</v>
      </c>
      <c r="G759" s="44">
        <v>56</v>
      </c>
      <c r="H759" s="44">
        <v>0</v>
      </c>
      <c r="I759" s="44">
        <v>1</v>
      </c>
      <c r="J759" s="44" t="s">
        <v>1359</v>
      </c>
      <c r="K759" s="44">
        <v>10368857</v>
      </c>
    </row>
    <row r="760" spans="1:11" x14ac:dyDescent="0.35">
      <c r="A760" s="44">
        <v>3093</v>
      </c>
      <c r="B760" s="44" t="s">
        <v>1368</v>
      </c>
      <c r="C760" s="44">
        <v>9</v>
      </c>
      <c r="D760" s="44">
        <v>29</v>
      </c>
      <c r="E760" s="45">
        <v>39563</v>
      </c>
      <c r="F760" s="44">
        <v>2</v>
      </c>
      <c r="G760" s="44">
        <v>2</v>
      </c>
      <c r="H760" s="44">
        <v>0</v>
      </c>
      <c r="I760" s="44">
        <v>3</v>
      </c>
      <c r="J760" s="44" t="s">
        <v>2246</v>
      </c>
      <c r="K760" s="44">
        <v>34571</v>
      </c>
    </row>
    <row r="761" spans="1:11" x14ac:dyDescent="0.35">
      <c r="A761" s="44">
        <v>242197</v>
      </c>
      <c r="B761" s="44" t="s">
        <v>1373</v>
      </c>
      <c r="C761" s="44">
        <v>9</v>
      </c>
      <c r="D761" s="44">
        <v>22</v>
      </c>
      <c r="E761" s="45">
        <v>40553</v>
      </c>
      <c r="F761" s="44">
        <v>3</v>
      </c>
      <c r="G761" s="44">
        <v>31</v>
      </c>
      <c r="H761" s="44">
        <v>0</v>
      </c>
      <c r="I761" s="44">
        <v>1</v>
      </c>
      <c r="J761" s="44" t="s">
        <v>1374</v>
      </c>
      <c r="K761" s="44">
        <v>5493305</v>
      </c>
    </row>
    <row r="762" spans="1:11" x14ac:dyDescent="0.35">
      <c r="A762" s="44">
        <v>448660</v>
      </c>
      <c r="B762" s="44" t="s">
        <v>1369</v>
      </c>
      <c r="C762" s="44">
        <v>9</v>
      </c>
      <c r="D762" s="44">
        <v>28</v>
      </c>
      <c r="E762" s="45">
        <v>42621</v>
      </c>
      <c r="F762" s="44">
        <v>38</v>
      </c>
      <c r="G762" s="44">
        <v>52</v>
      </c>
      <c r="H762" s="44">
        <v>0</v>
      </c>
      <c r="I762" s="44">
        <v>1</v>
      </c>
      <c r="J762" s="44" t="s">
        <v>1370</v>
      </c>
      <c r="K762" s="44">
        <v>66</v>
      </c>
    </row>
    <row r="763" spans="1:11" x14ac:dyDescent="0.35">
      <c r="A763" s="44">
        <v>696336</v>
      </c>
      <c r="B763" s="44" t="s">
        <v>1371</v>
      </c>
      <c r="C763" s="44">
        <v>9</v>
      </c>
      <c r="D763" s="44">
        <v>27</v>
      </c>
      <c r="E763" s="45">
        <v>42476</v>
      </c>
      <c r="F763" s="44">
        <v>31</v>
      </c>
      <c r="G763" s="44">
        <v>52</v>
      </c>
      <c r="H763" s="44">
        <v>0</v>
      </c>
      <c r="I763" s="44">
        <v>1</v>
      </c>
      <c r="J763" s="44" t="s">
        <v>1372</v>
      </c>
      <c r="K763" s="44">
        <v>12225219</v>
      </c>
    </row>
    <row r="764" spans="1:11" x14ac:dyDescent="0.35">
      <c r="A764" s="44">
        <v>3135</v>
      </c>
      <c r="B764" s="44" t="s">
        <v>1394</v>
      </c>
      <c r="C764" s="44">
        <v>8</v>
      </c>
      <c r="D764" s="44">
        <v>21</v>
      </c>
      <c r="E764" s="45">
        <v>40721</v>
      </c>
      <c r="F764" s="44">
        <v>3</v>
      </c>
      <c r="G764" s="44">
        <v>31</v>
      </c>
      <c r="H764" s="44">
        <v>0</v>
      </c>
      <c r="I764" s="44">
        <v>1</v>
      </c>
      <c r="J764" s="44" t="s">
        <v>433</v>
      </c>
      <c r="K764" s="44">
        <v>36228</v>
      </c>
    </row>
    <row r="765" spans="1:11" x14ac:dyDescent="0.35">
      <c r="A765" s="44">
        <v>3896</v>
      </c>
      <c r="B765" s="44" t="s">
        <v>1384</v>
      </c>
      <c r="C765" s="44">
        <v>8</v>
      </c>
      <c r="D765" s="44">
        <v>25</v>
      </c>
      <c r="E765" s="45">
        <v>42587</v>
      </c>
      <c r="F765" s="44">
        <v>2</v>
      </c>
      <c r="G765" s="44">
        <v>45</v>
      </c>
      <c r="H765" s="44">
        <v>0</v>
      </c>
      <c r="I765" s="44">
        <v>1</v>
      </c>
      <c r="J765" s="44" t="s">
        <v>1385</v>
      </c>
      <c r="K765" s="44">
        <v>71106</v>
      </c>
    </row>
    <row r="766" spans="1:11" x14ac:dyDescent="0.35">
      <c r="A766" s="44">
        <v>9405</v>
      </c>
      <c r="B766" s="44" t="s">
        <v>1381</v>
      </c>
      <c r="C766" s="44">
        <v>8</v>
      </c>
      <c r="D766" s="44">
        <v>29</v>
      </c>
      <c r="E766" s="45">
        <v>40694</v>
      </c>
      <c r="F766" s="44">
        <v>2</v>
      </c>
      <c r="G766" s="44">
        <v>34</v>
      </c>
      <c r="H766" s="44">
        <v>0</v>
      </c>
      <c r="I766" s="44">
        <v>1</v>
      </c>
      <c r="J766" s="44" t="s">
        <v>1382</v>
      </c>
      <c r="K766" s="44">
        <v>10257</v>
      </c>
    </row>
    <row r="767" spans="1:11" x14ac:dyDescent="0.35">
      <c r="A767" s="44">
        <v>317264</v>
      </c>
      <c r="B767" s="44" t="s">
        <v>1389</v>
      </c>
      <c r="C767" s="44">
        <v>8</v>
      </c>
      <c r="D767" s="44">
        <v>23</v>
      </c>
      <c r="E767" s="45">
        <v>40709</v>
      </c>
      <c r="F767" s="44">
        <v>2</v>
      </c>
      <c r="G767" s="44">
        <v>3.3</v>
      </c>
      <c r="H767" s="44">
        <v>0</v>
      </c>
      <c r="I767" s="44">
        <v>1</v>
      </c>
      <c r="J767" s="44" t="s">
        <v>996</v>
      </c>
      <c r="K767" s="44">
        <v>5758310</v>
      </c>
    </row>
    <row r="768" spans="1:11" x14ac:dyDescent="0.35">
      <c r="A768" s="44">
        <v>319523</v>
      </c>
      <c r="B768" s="44" t="s">
        <v>1392</v>
      </c>
      <c r="C768" s="44">
        <v>8</v>
      </c>
      <c r="D768" s="44">
        <v>21</v>
      </c>
      <c r="E768" s="45">
        <v>41218</v>
      </c>
      <c r="F768" s="44">
        <v>5</v>
      </c>
      <c r="G768" s="44">
        <v>19</v>
      </c>
      <c r="H768" s="44">
        <v>0</v>
      </c>
      <c r="I768" s="44">
        <v>1</v>
      </c>
      <c r="J768" s="44" t="s">
        <v>1393</v>
      </c>
      <c r="K768" s="44">
        <v>5625933</v>
      </c>
    </row>
    <row r="769" spans="1:11" x14ac:dyDescent="0.35">
      <c r="A769" s="44">
        <v>320619</v>
      </c>
      <c r="B769" s="44" t="s">
        <v>1390</v>
      </c>
      <c r="C769" s="44">
        <v>8</v>
      </c>
      <c r="D769" s="44">
        <v>22</v>
      </c>
      <c r="E769" s="45">
        <v>40731</v>
      </c>
      <c r="F769" s="44">
        <v>3</v>
      </c>
      <c r="G769" s="44">
        <v>19</v>
      </c>
      <c r="H769" s="44">
        <v>0</v>
      </c>
      <c r="I769" s="44">
        <v>1</v>
      </c>
      <c r="J769" s="44" t="s">
        <v>1391</v>
      </c>
      <c r="K769" s="44">
        <v>5778869</v>
      </c>
    </row>
    <row r="770" spans="1:11" x14ac:dyDescent="0.35">
      <c r="A770" s="44">
        <v>368130</v>
      </c>
      <c r="B770" s="44" t="s">
        <v>1375</v>
      </c>
      <c r="C770" s="44">
        <v>8</v>
      </c>
      <c r="D770" s="44">
        <v>32</v>
      </c>
      <c r="E770" s="45">
        <v>41656</v>
      </c>
      <c r="F770" s="44">
        <v>1</v>
      </c>
      <c r="G770" s="44">
        <v>31</v>
      </c>
      <c r="H770" s="44">
        <v>0</v>
      </c>
      <c r="I770" s="44">
        <v>1</v>
      </c>
      <c r="J770" s="44" t="s">
        <v>1376</v>
      </c>
      <c r="K770" s="44">
        <v>6143791</v>
      </c>
    </row>
    <row r="771" spans="1:11" x14ac:dyDescent="0.35">
      <c r="A771" s="44">
        <v>398356</v>
      </c>
      <c r="B771" s="44" t="s">
        <v>1383</v>
      </c>
      <c r="C771" s="44">
        <v>8</v>
      </c>
      <c r="D771" s="44">
        <v>26</v>
      </c>
      <c r="E771" s="45">
        <v>42800</v>
      </c>
      <c r="F771" s="44">
        <v>3</v>
      </c>
      <c r="G771" s="44">
        <v>45</v>
      </c>
      <c r="H771" s="44">
        <v>0</v>
      </c>
      <c r="I771" s="44">
        <v>1</v>
      </c>
      <c r="J771" s="44" t="s">
        <v>338</v>
      </c>
      <c r="K771" s="44">
        <v>2846</v>
      </c>
    </row>
    <row r="772" spans="1:11" x14ac:dyDescent="0.35">
      <c r="A772" s="44">
        <v>432998</v>
      </c>
      <c r="B772" s="44" t="s">
        <v>1377</v>
      </c>
      <c r="C772" s="44">
        <v>8</v>
      </c>
      <c r="D772" s="44">
        <v>32</v>
      </c>
      <c r="E772" s="45">
        <v>41417</v>
      </c>
      <c r="F772" s="44">
        <v>14</v>
      </c>
      <c r="G772" s="44">
        <v>31</v>
      </c>
      <c r="H772" s="44">
        <v>0</v>
      </c>
      <c r="I772" s="44">
        <v>1</v>
      </c>
      <c r="J772" s="44" t="s">
        <v>1378</v>
      </c>
      <c r="K772" s="44">
        <v>6943576</v>
      </c>
    </row>
    <row r="773" spans="1:11" x14ac:dyDescent="0.35">
      <c r="A773" s="44">
        <v>484544</v>
      </c>
      <c r="B773" s="44" t="s">
        <v>1386</v>
      </c>
      <c r="C773" s="44">
        <v>8</v>
      </c>
      <c r="D773" s="44">
        <v>24</v>
      </c>
      <c r="E773" s="45">
        <v>41683</v>
      </c>
      <c r="F773" s="44">
        <v>24.1</v>
      </c>
      <c r="G773" s="44">
        <v>42</v>
      </c>
      <c r="H773" s="44">
        <v>0</v>
      </c>
      <c r="I773" s="44">
        <v>1</v>
      </c>
      <c r="J773" s="44" t="s">
        <v>1387</v>
      </c>
      <c r="K773" s="44">
        <v>10522312</v>
      </c>
    </row>
    <row r="774" spans="1:11" x14ac:dyDescent="0.35">
      <c r="A774" s="44">
        <v>488812</v>
      </c>
      <c r="B774" s="44" t="s">
        <v>1388</v>
      </c>
      <c r="C774" s="44">
        <v>8</v>
      </c>
      <c r="D774" s="44">
        <v>23</v>
      </c>
      <c r="E774" s="45">
        <v>42592</v>
      </c>
      <c r="F774" s="44">
        <v>17</v>
      </c>
      <c r="G774" s="44">
        <v>45</v>
      </c>
      <c r="H774" s="44">
        <v>0</v>
      </c>
      <c r="I774" s="44">
        <v>1</v>
      </c>
      <c r="J774" s="44" t="s">
        <v>76</v>
      </c>
      <c r="K774" s="44">
        <v>182999</v>
      </c>
    </row>
    <row r="775" spans="1:11" x14ac:dyDescent="0.35">
      <c r="A775" s="44">
        <v>668340</v>
      </c>
      <c r="B775" s="44" t="s">
        <v>2215</v>
      </c>
      <c r="C775" s="44">
        <v>8</v>
      </c>
      <c r="D775" s="44">
        <v>26</v>
      </c>
      <c r="E775" s="45">
        <v>42314</v>
      </c>
      <c r="F775" s="44">
        <v>38</v>
      </c>
      <c r="G775" s="44">
        <v>44</v>
      </c>
      <c r="H775" s="44">
        <v>0</v>
      </c>
      <c r="I775" s="44">
        <v>1</v>
      </c>
      <c r="J775" s="44" t="s">
        <v>2216</v>
      </c>
      <c r="K775" s="44">
        <v>12012248</v>
      </c>
    </row>
    <row r="776" spans="1:11" x14ac:dyDescent="0.35">
      <c r="A776" s="44">
        <v>692835</v>
      </c>
      <c r="B776" s="44" t="s">
        <v>1379</v>
      </c>
      <c r="C776" s="44">
        <v>8</v>
      </c>
      <c r="D776" s="44">
        <v>30</v>
      </c>
      <c r="E776" s="45">
        <v>42450</v>
      </c>
      <c r="F776" s="44">
        <v>31</v>
      </c>
      <c r="G776" s="44">
        <v>45</v>
      </c>
      <c r="H776" s="44">
        <v>0</v>
      </c>
      <c r="I776" s="44">
        <v>1</v>
      </c>
      <c r="J776" s="44" t="s">
        <v>1380</v>
      </c>
      <c r="K776" s="44">
        <v>12158419</v>
      </c>
    </row>
    <row r="777" spans="1:11" x14ac:dyDescent="0.35">
      <c r="A777" s="44">
        <v>106</v>
      </c>
      <c r="B777" s="44" t="s">
        <v>1402</v>
      </c>
      <c r="C777" s="44">
        <v>7</v>
      </c>
      <c r="D777" s="44">
        <v>25</v>
      </c>
      <c r="E777" s="45">
        <v>39183</v>
      </c>
      <c r="F777" s="44">
        <v>2</v>
      </c>
      <c r="G777" s="44">
        <v>3.1</v>
      </c>
      <c r="H777" s="44">
        <v>0</v>
      </c>
      <c r="I777" s="44">
        <v>1</v>
      </c>
      <c r="J777" s="44" t="s">
        <v>222</v>
      </c>
      <c r="K777" s="44">
        <v>67</v>
      </c>
    </row>
    <row r="778" spans="1:11" x14ac:dyDescent="0.35">
      <c r="A778" s="44">
        <v>4877</v>
      </c>
      <c r="B778" s="44" t="s">
        <v>1406</v>
      </c>
      <c r="C778" s="44">
        <v>7</v>
      </c>
      <c r="D778" s="44">
        <v>24</v>
      </c>
      <c r="E778" s="45">
        <v>40432</v>
      </c>
      <c r="F778" s="44">
        <v>0.8</v>
      </c>
      <c r="G778" s="44">
        <v>3.1</v>
      </c>
      <c r="H778" s="44">
        <v>0</v>
      </c>
      <c r="I778" s="44">
        <v>1</v>
      </c>
      <c r="J778" s="44" t="s">
        <v>1299</v>
      </c>
      <c r="K778" s="44">
        <v>93</v>
      </c>
    </row>
    <row r="779" spans="1:11" x14ac:dyDescent="0.35">
      <c r="A779" s="44">
        <v>4971</v>
      </c>
      <c r="B779" s="44" t="s">
        <v>1407</v>
      </c>
      <c r="C779" s="44">
        <v>7</v>
      </c>
      <c r="D779" s="44">
        <v>22</v>
      </c>
      <c r="E779" s="45">
        <v>40343</v>
      </c>
      <c r="F779" s="44">
        <v>1.5</v>
      </c>
      <c r="G779" s="44">
        <v>3.2</v>
      </c>
      <c r="H779" s="44">
        <v>0</v>
      </c>
      <c r="I779" s="44">
        <v>1</v>
      </c>
      <c r="J779" s="44" t="s">
        <v>1408</v>
      </c>
      <c r="K779" s="44">
        <v>147337</v>
      </c>
    </row>
    <row r="780" spans="1:11" x14ac:dyDescent="0.35">
      <c r="A780" s="44">
        <v>215985</v>
      </c>
      <c r="B780" s="44" t="s">
        <v>1405</v>
      </c>
      <c r="C780" s="44">
        <v>7</v>
      </c>
      <c r="D780" s="44">
        <v>25</v>
      </c>
      <c r="E780" s="45">
        <v>41366</v>
      </c>
      <c r="F780" s="44">
        <v>10</v>
      </c>
      <c r="G780" s="44">
        <v>27</v>
      </c>
      <c r="H780" s="44">
        <v>0</v>
      </c>
      <c r="I780" s="44">
        <v>1</v>
      </c>
      <c r="J780" s="44" t="s">
        <v>270</v>
      </c>
      <c r="K780" s="44">
        <v>2192507</v>
      </c>
    </row>
    <row r="781" spans="1:11" x14ac:dyDescent="0.35">
      <c r="A781" s="44">
        <v>285274</v>
      </c>
      <c r="B781" s="44" t="s">
        <v>1399</v>
      </c>
      <c r="C781" s="44">
        <v>7</v>
      </c>
      <c r="D781" s="44">
        <v>38</v>
      </c>
      <c r="E781" s="45">
        <v>41869</v>
      </c>
      <c r="F781" s="44">
        <v>3.3</v>
      </c>
      <c r="G781" s="44">
        <v>40</v>
      </c>
      <c r="H781" s="44">
        <v>0</v>
      </c>
      <c r="I781" s="44">
        <v>1</v>
      </c>
      <c r="J781" s="44" t="s">
        <v>149</v>
      </c>
      <c r="K781" s="44">
        <v>1093194</v>
      </c>
    </row>
    <row r="782" spans="1:11" x14ac:dyDescent="0.35">
      <c r="A782" s="44">
        <v>353304</v>
      </c>
      <c r="B782" s="44" t="s">
        <v>1415</v>
      </c>
      <c r="C782" s="44">
        <v>7</v>
      </c>
      <c r="D782" s="44">
        <v>21</v>
      </c>
      <c r="E782" s="45">
        <v>40933</v>
      </c>
      <c r="F782" s="44">
        <v>3</v>
      </c>
      <c r="G782" s="44">
        <v>31</v>
      </c>
      <c r="H782" s="44">
        <v>0</v>
      </c>
      <c r="I782" s="44">
        <v>1</v>
      </c>
      <c r="J782" s="44" t="s">
        <v>1416</v>
      </c>
      <c r="K782" s="44">
        <v>5999585</v>
      </c>
    </row>
    <row r="783" spans="1:11" x14ac:dyDescent="0.35">
      <c r="A783" s="44">
        <v>367846</v>
      </c>
      <c r="B783" s="44" t="s">
        <v>2156</v>
      </c>
      <c r="C783" s="44">
        <v>7</v>
      </c>
      <c r="D783" s="44">
        <v>21</v>
      </c>
      <c r="E783" s="45">
        <v>42302</v>
      </c>
      <c r="F783" s="44">
        <v>3</v>
      </c>
      <c r="G783" s="44">
        <v>32</v>
      </c>
      <c r="H783" s="44">
        <v>0</v>
      </c>
      <c r="I783" s="44">
        <v>1</v>
      </c>
      <c r="J783" s="44" t="s">
        <v>2246</v>
      </c>
      <c r="K783" s="44">
        <v>6137255</v>
      </c>
    </row>
    <row r="784" spans="1:11" x14ac:dyDescent="0.35">
      <c r="A784" s="44">
        <v>396448</v>
      </c>
      <c r="B784" s="44" t="s">
        <v>1413</v>
      </c>
      <c r="C784" s="44">
        <v>7</v>
      </c>
      <c r="D784" s="44">
        <v>21</v>
      </c>
      <c r="E784" s="45">
        <v>41178</v>
      </c>
      <c r="F784" s="44">
        <v>1.5</v>
      </c>
      <c r="G784" s="44">
        <v>31</v>
      </c>
      <c r="H784" s="44">
        <v>0</v>
      </c>
      <c r="I784" s="44">
        <v>1</v>
      </c>
      <c r="J784" s="44" t="s">
        <v>1414</v>
      </c>
      <c r="K784" s="44">
        <v>6482904</v>
      </c>
    </row>
    <row r="785" spans="1:11" x14ac:dyDescent="0.35">
      <c r="A785" s="44">
        <v>427213</v>
      </c>
      <c r="B785" s="44" t="s">
        <v>1411</v>
      </c>
      <c r="C785" s="44">
        <v>7</v>
      </c>
      <c r="D785" s="44">
        <v>21</v>
      </c>
      <c r="E785" s="45">
        <v>41398</v>
      </c>
      <c r="F785" s="44">
        <v>18</v>
      </c>
      <c r="G785" s="44">
        <v>31</v>
      </c>
      <c r="H785" s="44">
        <v>0</v>
      </c>
      <c r="I785" s="44">
        <v>1</v>
      </c>
      <c r="J785" s="44" t="s">
        <v>1412</v>
      </c>
      <c r="K785" s="44">
        <v>5967504</v>
      </c>
    </row>
    <row r="786" spans="1:11" x14ac:dyDescent="0.35">
      <c r="A786" s="44">
        <v>442752</v>
      </c>
      <c r="B786" s="44" t="s">
        <v>1409</v>
      </c>
      <c r="C786" s="44">
        <v>7</v>
      </c>
      <c r="D786" s="44">
        <v>21</v>
      </c>
      <c r="E786" s="45">
        <v>41437</v>
      </c>
      <c r="F786" s="44">
        <v>17</v>
      </c>
      <c r="G786" s="44">
        <v>17</v>
      </c>
      <c r="H786" s="44">
        <v>0</v>
      </c>
      <c r="I786" s="44">
        <v>1</v>
      </c>
      <c r="J786" s="44" t="s">
        <v>1410</v>
      </c>
      <c r="K786" s="44">
        <v>40088</v>
      </c>
    </row>
    <row r="787" spans="1:11" x14ac:dyDescent="0.35">
      <c r="A787" s="44">
        <v>516626</v>
      </c>
      <c r="B787" s="44" t="s">
        <v>1417</v>
      </c>
      <c r="C787" s="44">
        <v>7</v>
      </c>
      <c r="D787" s="44">
        <v>21</v>
      </c>
      <c r="E787" s="45">
        <v>41801</v>
      </c>
      <c r="F787" s="44">
        <v>24</v>
      </c>
      <c r="G787" s="44">
        <v>31</v>
      </c>
      <c r="H787" s="44">
        <v>0</v>
      </c>
      <c r="I787" s="44">
        <v>1</v>
      </c>
      <c r="J787" s="44" t="s">
        <v>1123</v>
      </c>
      <c r="K787" s="44">
        <v>6165764</v>
      </c>
    </row>
    <row r="788" spans="1:11" x14ac:dyDescent="0.35">
      <c r="A788" s="44">
        <v>522418</v>
      </c>
      <c r="B788" s="44" t="s">
        <v>1400</v>
      </c>
      <c r="C788" s="44">
        <v>7</v>
      </c>
      <c r="D788" s="44">
        <v>28</v>
      </c>
      <c r="E788" s="45">
        <v>41983</v>
      </c>
      <c r="F788" s="44">
        <v>1.5</v>
      </c>
      <c r="G788" s="44">
        <v>33</v>
      </c>
      <c r="H788" s="44">
        <v>0</v>
      </c>
      <c r="I788" s="44">
        <v>1</v>
      </c>
      <c r="J788" s="44" t="s">
        <v>1401</v>
      </c>
      <c r="K788" s="44">
        <v>10921220</v>
      </c>
    </row>
    <row r="789" spans="1:11" x14ac:dyDescent="0.35">
      <c r="A789" s="44">
        <v>674247</v>
      </c>
      <c r="B789" s="44" t="s">
        <v>732</v>
      </c>
      <c r="C789" s="44">
        <v>7</v>
      </c>
      <c r="D789" s="44">
        <v>151</v>
      </c>
      <c r="E789" s="45">
        <v>42920</v>
      </c>
      <c r="F789" s="44">
        <v>3</v>
      </c>
      <c r="G789" s="44">
        <v>3.3</v>
      </c>
      <c r="H789" s="44">
        <v>0</v>
      </c>
      <c r="I789" s="44">
        <v>1</v>
      </c>
      <c r="J789" s="44" t="s">
        <v>370</v>
      </c>
      <c r="K789" s="44">
        <v>8112980</v>
      </c>
    </row>
    <row r="790" spans="1:11" x14ac:dyDescent="0.35">
      <c r="A790" s="44">
        <v>677156</v>
      </c>
      <c r="B790" s="44" t="s">
        <v>1397</v>
      </c>
      <c r="C790" s="44">
        <v>7</v>
      </c>
      <c r="D790" s="44">
        <v>38</v>
      </c>
      <c r="E790" s="45">
        <v>42368</v>
      </c>
      <c r="F790" s="44">
        <v>1.5</v>
      </c>
      <c r="G790" s="44">
        <v>3</v>
      </c>
      <c r="H790" s="44">
        <v>0</v>
      </c>
      <c r="I790" s="44">
        <v>1</v>
      </c>
      <c r="J790" s="44" t="s">
        <v>1398</v>
      </c>
      <c r="K790" s="44">
        <v>12070625</v>
      </c>
    </row>
    <row r="791" spans="1:11" x14ac:dyDescent="0.35">
      <c r="A791" s="44">
        <v>687261</v>
      </c>
      <c r="B791" s="44" t="s">
        <v>1403</v>
      </c>
      <c r="C791" s="44">
        <v>7</v>
      </c>
      <c r="D791" s="44">
        <v>25</v>
      </c>
      <c r="E791" s="45">
        <v>42536</v>
      </c>
      <c r="F791" s="44">
        <v>38.5</v>
      </c>
      <c r="G791" s="44">
        <v>38</v>
      </c>
      <c r="H791" s="44">
        <v>0</v>
      </c>
      <c r="I791" s="44">
        <v>1</v>
      </c>
      <c r="J791" s="44" t="s">
        <v>1404</v>
      </c>
      <c r="K791" s="44">
        <v>12128310</v>
      </c>
    </row>
    <row r="792" spans="1:11" x14ac:dyDescent="0.35">
      <c r="A792" s="44">
        <v>767200</v>
      </c>
      <c r="B792" s="44" t="s">
        <v>1395</v>
      </c>
      <c r="C792" s="44">
        <v>7</v>
      </c>
      <c r="D792" s="44">
        <v>39</v>
      </c>
      <c r="E792" s="45">
        <v>42766</v>
      </c>
      <c r="F792" s="44">
        <v>42</v>
      </c>
      <c r="G792" s="44">
        <v>50</v>
      </c>
      <c r="H792" s="44">
        <v>0</v>
      </c>
      <c r="I792" s="44">
        <v>1</v>
      </c>
      <c r="J792" s="44" t="s">
        <v>1396</v>
      </c>
      <c r="K792" s="44">
        <v>12750359</v>
      </c>
    </row>
    <row r="793" spans="1:11" x14ac:dyDescent="0.35">
      <c r="A793" s="44">
        <v>778959</v>
      </c>
      <c r="B793" s="44" t="s">
        <v>731</v>
      </c>
      <c r="C793" s="44">
        <v>7</v>
      </c>
      <c r="D793" s="44">
        <v>51</v>
      </c>
      <c r="E793" s="45">
        <v>42898</v>
      </c>
      <c r="F793" s="44">
        <v>3.1</v>
      </c>
      <c r="G793" s="44">
        <v>54</v>
      </c>
      <c r="H793" s="44">
        <v>0</v>
      </c>
      <c r="I793" s="44">
        <v>1</v>
      </c>
      <c r="J793" s="44" t="s">
        <v>467</v>
      </c>
      <c r="K793" s="44">
        <v>12805309</v>
      </c>
    </row>
    <row r="794" spans="1:11" x14ac:dyDescent="0.35">
      <c r="A794" s="44">
        <v>149</v>
      </c>
      <c r="B794" s="44" t="s">
        <v>1444</v>
      </c>
      <c r="C794" s="44">
        <v>6</v>
      </c>
      <c r="D794" s="44">
        <v>1</v>
      </c>
      <c r="E794" s="45">
        <v>39183</v>
      </c>
      <c r="F794" s="44">
        <v>0.5</v>
      </c>
      <c r="G794" s="44">
        <v>3.1</v>
      </c>
      <c r="H794" s="44">
        <v>0</v>
      </c>
      <c r="I794" s="44">
        <v>1</v>
      </c>
      <c r="J794" s="44" t="s">
        <v>222</v>
      </c>
      <c r="K794" s="44">
        <v>67</v>
      </c>
    </row>
    <row r="795" spans="1:11" x14ac:dyDescent="0.35">
      <c r="A795" s="44">
        <v>4003</v>
      </c>
      <c r="B795" s="44" t="s">
        <v>733</v>
      </c>
      <c r="C795" s="44">
        <v>6</v>
      </c>
      <c r="D795" s="44">
        <v>68</v>
      </c>
      <c r="E795" s="45">
        <v>39585</v>
      </c>
      <c r="F795" s="44">
        <v>1.5</v>
      </c>
      <c r="G795" s="44">
        <v>2</v>
      </c>
      <c r="H795" s="44">
        <v>0</v>
      </c>
      <c r="I795" s="44">
        <v>1</v>
      </c>
      <c r="J795" s="44" t="s">
        <v>371</v>
      </c>
      <c r="K795" s="44">
        <v>78130</v>
      </c>
    </row>
    <row r="796" spans="1:11" x14ac:dyDescent="0.35">
      <c r="A796" s="44">
        <v>8618</v>
      </c>
      <c r="B796" s="44" t="s">
        <v>1430</v>
      </c>
      <c r="C796" s="44">
        <v>6</v>
      </c>
      <c r="D796" s="44">
        <v>23</v>
      </c>
      <c r="E796" s="45">
        <v>40617</v>
      </c>
      <c r="F796" s="44">
        <v>1.5</v>
      </c>
      <c r="G796" s="44">
        <v>31</v>
      </c>
      <c r="H796" s="44">
        <v>0</v>
      </c>
      <c r="I796" s="44">
        <v>1</v>
      </c>
      <c r="J796" s="44" t="s">
        <v>433</v>
      </c>
      <c r="K796" s="44">
        <v>36228</v>
      </c>
    </row>
    <row r="797" spans="1:11" x14ac:dyDescent="0.35">
      <c r="A797" s="44">
        <v>9652</v>
      </c>
      <c r="B797" s="44" t="s">
        <v>1434</v>
      </c>
      <c r="C797" s="44">
        <v>6</v>
      </c>
      <c r="D797" s="44">
        <v>23</v>
      </c>
      <c r="E797" s="45">
        <v>40885</v>
      </c>
      <c r="F797" s="44">
        <v>3</v>
      </c>
      <c r="G797" s="44">
        <v>32</v>
      </c>
      <c r="H797" s="44">
        <v>0</v>
      </c>
      <c r="I797" s="44">
        <v>2</v>
      </c>
      <c r="J797" s="44" t="s">
        <v>1435</v>
      </c>
      <c r="K797" s="44">
        <v>109021</v>
      </c>
    </row>
    <row r="798" spans="1:11" x14ac:dyDescent="0.35">
      <c r="A798" s="44">
        <v>55673</v>
      </c>
      <c r="B798" s="44" t="s">
        <v>1431</v>
      </c>
      <c r="C798" s="44">
        <v>6</v>
      </c>
      <c r="D798" s="44">
        <v>23</v>
      </c>
      <c r="E798" s="45">
        <v>41177</v>
      </c>
      <c r="F798" s="44">
        <v>5</v>
      </c>
      <c r="G798" s="44">
        <v>31</v>
      </c>
      <c r="H798" s="44">
        <v>0</v>
      </c>
      <c r="I798" s="44">
        <v>1</v>
      </c>
      <c r="J798" s="44" t="s">
        <v>106</v>
      </c>
      <c r="K798" s="44">
        <v>212790</v>
      </c>
    </row>
    <row r="799" spans="1:11" x14ac:dyDescent="0.35">
      <c r="A799" s="44">
        <v>262833</v>
      </c>
      <c r="B799" s="44" t="s">
        <v>2122</v>
      </c>
      <c r="C799" s="44">
        <v>6</v>
      </c>
      <c r="D799" s="44">
        <v>22</v>
      </c>
      <c r="E799" s="45">
        <v>41755</v>
      </c>
      <c r="F799" s="44">
        <v>1.5</v>
      </c>
      <c r="G799" s="44">
        <v>31</v>
      </c>
      <c r="H799" s="44">
        <v>0</v>
      </c>
      <c r="I799" s="44">
        <v>1</v>
      </c>
      <c r="J799" s="44" t="s">
        <v>2009</v>
      </c>
      <c r="K799" s="44">
        <v>5566468</v>
      </c>
    </row>
    <row r="800" spans="1:11" x14ac:dyDescent="0.35">
      <c r="A800" s="44">
        <v>360582</v>
      </c>
      <c r="B800" s="44" t="s">
        <v>1436</v>
      </c>
      <c r="C800" s="44">
        <v>6</v>
      </c>
      <c r="D800" s="44">
        <v>22</v>
      </c>
      <c r="E800" s="45">
        <v>42187</v>
      </c>
      <c r="F800" s="44">
        <v>2</v>
      </c>
      <c r="G800" s="44">
        <v>57</v>
      </c>
      <c r="H800" s="44">
        <v>0</v>
      </c>
      <c r="I800" s="44">
        <v>1</v>
      </c>
      <c r="J800" s="44" t="s">
        <v>289</v>
      </c>
      <c r="K800" s="44">
        <v>66077</v>
      </c>
    </row>
    <row r="801" spans="1:11" x14ac:dyDescent="0.35">
      <c r="A801" s="44">
        <v>372924</v>
      </c>
      <c r="B801" s="44" t="s">
        <v>1432</v>
      </c>
      <c r="C801" s="44">
        <v>6</v>
      </c>
      <c r="D801" s="44">
        <v>23</v>
      </c>
      <c r="E801" s="45">
        <v>41051</v>
      </c>
      <c r="F801" s="44">
        <v>11</v>
      </c>
      <c r="G801" s="44">
        <v>31</v>
      </c>
      <c r="H801" s="44">
        <v>0</v>
      </c>
      <c r="I801" s="44">
        <v>1</v>
      </c>
      <c r="J801" s="44" t="s">
        <v>1433</v>
      </c>
      <c r="K801" s="44">
        <v>6211125</v>
      </c>
    </row>
    <row r="802" spans="1:11" x14ac:dyDescent="0.35">
      <c r="A802" s="44">
        <v>388535</v>
      </c>
      <c r="B802" s="44" t="s">
        <v>1419</v>
      </c>
      <c r="C802" s="44">
        <v>6</v>
      </c>
      <c r="D802" s="44">
        <v>33</v>
      </c>
      <c r="E802" s="45">
        <v>41915</v>
      </c>
      <c r="F802" s="44">
        <v>14</v>
      </c>
      <c r="G802" s="44">
        <v>16</v>
      </c>
      <c r="H802" s="44">
        <v>0</v>
      </c>
      <c r="I802" s="44">
        <v>1</v>
      </c>
      <c r="J802" s="44" t="s">
        <v>1420</v>
      </c>
      <c r="K802" s="44">
        <v>1186</v>
      </c>
    </row>
    <row r="803" spans="1:11" x14ac:dyDescent="0.35">
      <c r="A803" s="44">
        <v>391045</v>
      </c>
      <c r="B803" s="44" t="s">
        <v>2157</v>
      </c>
      <c r="C803" s="44">
        <v>6</v>
      </c>
      <c r="D803" s="44">
        <v>21</v>
      </c>
      <c r="E803" s="45">
        <v>41148</v>
      </c>
      <c r="F803" s="44">
        <v>3.1</v>
      </c>
      <c r="G803" s="44">
        <v>31</v>
      </c>
      <c r="H803" s="44">
        <v>0</v>
      </c>
      <c r="I803" s="44">
        <v>1</v>
      </c>
      <c r="J803" s="44" t="s">
        <v>1441</v>
      </c>
      <c r="K803" s="44">
        <v>6249171</v>
      </c>
    </row>
    <row r="804" spans="1:11" x14ac:dyDescent="0.35">
      <c r="A804" s="44">
        <v>421764</v>
      </c>
      <c r="B804" s="44" t="s">
        <v>1437</v>
      </c>
      <c r="C804" s="44">
        <v>6</v>
      </c>
      <c r="D804" s="44">
        <v>22</v>
      </c>
      <c r="E804" s="45">
        <v>41767</v>
      </c>
      <c r="F804" s="44">
        <v>13</v>
      </c>
      <c r="G804" s="44">
        <v>31</v>
      </c>
      <c r="H804" s="44">
        <v>0</v>
      </c>
      <c r="I804" s="44">
        <v>1</v>
      </c>
      <c r="J804" s="44" t="s">
        <v>1438</v>
      </c>
      <c r="K804" s="44">
        <v>6950306</v>
      </c>
    </row>
    <row r="805" spans="1:11" x14ac:dyDescent="0.35">
      <c r="A805" s="44">
        <v>435028</v>
      </c>
      <c r="B805" s="44" t="s">
        <v>1428</v>
      </c>
      <c r="C805" s="44">
        <v>6</v>
      </c>
      <c r="D805" s="44">
        <v>23</v>
      </c>
      <c r="E805" s="45">
        <v>41504</v>
      </c>
      <c r="F805" s="44">
        <v>3</v>
      </c>
      <c r="G805" s="44">
        <v>17</v>
      </c>
      <c r="H805" s="44">
        <v>0</v>
      </c>
      <c r="I805" s="44">
        <v>1</v>
      </c>
      <c r="J805" s="44" t="s">
        <v>1429</v>
      </c>
      <c r="K805" s="44">
        <v>9875534</v>
      </c>
    </row>
    <row r="806" spans="1:11" x14ac:dyDescent="0.35">
      <c r="A806" s="44">
        <v>447148</v>
      </c>
      <c r="B806" s="44" t="s">
        <v>1418</v>
      </c>
      <c r="C806" s="44">
        <v>6</v>
      </c>
      <c r="D806" s="44">
        <v>41</v>
      </c>
      <c r="E806" s="45">
        <v>42542</v>
      </c>
      <c r="F806" s="44">
        <v>8</v>
      </c>
      <c r="G806" s="44">
        <v>58</v>
      </c>
      <c r="H806" s="44">
        <v>0</v>
      </c>
      <c r="I806" s="44">
        <v>1</v>
      </c>
      <c r="J806" s="44" t="s">
        <v>324</v>
      </c>
      <c r="K806" s="44">
        <v>5379973</v>
      </c>
    </row>
    <row r="807" spans="1:11" x14ac:dyDescent="0.35">
      <c r="A807" s="44">
        <v>505582</v>
      </c>
      <c r="B807" s="44" t="s">
        <v>1424</v>
      </c>
      <c r="C807" s="44">
        <v>6</v>
      </c>
      <c r="D807" s="44">
        <v>28</v>
      </c>
      <c r="E807" s="45">
        <v>41771</v>
      </c>
      <c r="F807" s="44">
        <v>29</v>
      </c>
      <c r="G807" s="44">
        <v>31</v>
      </c>
      <c r="H807" s="44">
        <v>0</v>
      </c>
      <c r="I807" s="44">
        <v>1</v>
      </c>
      <c r="J807" s="44" t="s">
        <v>16</v>
      </c>
      <c r="K807" s="44">
        <v>343</v>
      </c>
    </row>
    <row r="808" spans="1:11" x14ac:dyDescent="0.35">
      <c r="A808" s="44">
        <v>586560</v>
      </c>
      <c r="B808" s="44" t="s">
        <v>1439</v>
      </c>
      <c r="C808" s="44">
        <v>6</v>
      </c>
      <c r="D808" s="44">
        <v>22</v>
      </c>
      <c r="E808" s="45">
        <v>42070</v>
      </c>
      <c r="F808" s="44">
        <v>0.3</v>
      </c>
      <c r="G808" s="44">
        <v>39</v>
      </c>
      <c r="H808" s="44">
        <v>0</v>
      </c>
      <c r="I808" s="44">
        <v>1</v>
      </c>
      <c r="J808" s="44" t="s">
        <v>1440</v>
      </c>
      <c r="K808" s="44">
        <v>11480740</v>
      </c>
    </row>
    <row r="809" spans="1:11" x14ac:dyDescent="0.35">
      <c r="A809" s="44">
        <v>650200</v>
      </c>
      <c r="B809" s="44" t="s">
        <v>1422</v>
      </c>
      <c r="C809" s="44">
        <v>6</v>
      </c>
      <c r="D809" s="44">
        <v>28</v>
      </c>
      <c r="E809" s="45">
        <v>42249</v>
      </c>
      <c r="F809" s="44">
        <v>38</v>
      </c>
      <c r="G809" s="44">
        <v>43</v>
      </c>
      <c r="H809" s="44">
        <v>0</v>
      </c>
      <c r="I809" s="44">
        <v>1</v>
      </c>
      <c r="J809" s="44" t="s">
        <v>1423</v>
      </c>
      <c r="K809" s="44">
        <v>47341</v>
      </c>
    </row>
    <row r="810" spans="1:11" x14ac:dyDescent="0.35">
      <c r="A810" s="44">
        <v>674047</v>
      </c>
      <c r="B810" s="44" t="s">
        <v>1421</v>
      </c>
      <c r="C810" s="44">
        <v>6</v>
      </c>
      <c r="D810" s="44">
        <v>32</v>
      </c>
      <c r="E810" s="45">
        <v>43118</v>
      </c>
      <c r="F810" s="44">
        <v>31</v>
      </c>
      <c r="G810" s="44">
        <v>52</v>
      </c>
      <c r="H810" s="44">
        <v>0</v>
      </c>
      <c r="I810" s="44">
        <v>1</v>
      </c>
      <c r="J810" s="44" t="s">
        <v>76</v>
      </c>
      <c r="K810" s="44">
        <v>182999</v>
      </c>
    </row>
    <row r="811" spans="1:11" x14ac:dyDescent="0.35">
      <c r="A811" s="44">
        <v>695084</v>
      </c>
      <c r="B811" s="44" t="s">
        <v>1427</v>
      </c>
      <c r="C811" s="44">
        <v>6</v>
      </c>
      <c r="D811" s="44">
        <v>24</v>
      </c>
      <c r="E811" s="45">
        <v>42461</v>
      </c>
      <c r="F811" s="44">
        <v>31</v>
      </c>
      <c r="G811" s="44">
        <v>48</v>
      </c>
      <c r="H811" s="44">
        <v>0</v>
      </c>
      <c r="I811" s="44">
        <v>1</v>
      </c>
      <c r="J811" s="44" t="s">
        <v>76</v>
      </c>
      <c r="K811" s="44">
        <v>182999</v>
      </c>
    </row>
    <row r="812" spans="1:11" x14ac:dyDescent="0.35">
      <c r="A812" s="44">
        <v>717100</v>
      </c>
      <c r="B812" s="44" t="s">
        <v>1425</v>
      </c>
      <c r="C812" s="44">
        <v>6</v>
      </c>
      <c r="D812" s="44">
        <v>24</v>
      </c>
      <c r="E812" s="45">
        <v>42573</v>
      </c>
      <c r="F812" s="44">
        <v>3</v>
      </c>
      <c r="G812" s="44">
        <v>45</v>
      </c>
      <c r="H812" s="44">
        <v>0</v>
      </c>
      <c r="I812" s="44">
        <v>1</v>
      </c>
      <c r="J812" s="44" t="s">
        <v>1426</v>
      </c>
      <c r="K812" s="44">
        <v>12424178</v>
      </c>
    </row>
    <row r="813" spans="1:11" x14ac:dyDescent="0.35">
      <c r="A813" s="44">
        <v>764921</v>
      </c>
      <c r="B813" s="44" t="s">
        <v>1442</v>
      </c>
      <c r="C813" s="44">
        <v>6</v>
      </c>
      <c r="D813" s="44">
        <v>2</v>
      </c>
      <c r="E813" s="45">
        <v>42734</v>
      </c>
      <c r="F813" s="44">
        <v>1.5</v>
      </c>
      <c r="G813" s="44">
        <v>50</v>
      </c>
      <c r="H813" s="44">
        <v>0</v>
      </c>
      <c r="I813" s="44">
        <v>1</v>
      </c>
      <c r="J813" s="44" t="s">
        <v>1443</v>
      </c>
      <c r="K813" s="44">
        <v>11233828</v>
      </c>
    </row>
    <row r="814" spans="1:11" x14ac:dyDescent="0.35">
      <c r="A814" s="44">
        <v>985173</v>
      </c>
      <c r="B814" s="44" t="s">
        <v>1445</v>
      </c>
      <c r="C814" s="44">
        <v>6</v>
      </c>
      <c r="D814" s="44">
        <v>1</v>
      </c>
      <c r="E814" s="45">
        <v>43313</v>
      </c>
      <c r="F814" s="44">
        <v>3</v>
      </c>
      <c r="G814" s="44">
        <v>52</v>
      </c>
      <c r="H814" s="44">
        <v>0</v>
      </c>
      <c r="I814" s="44">
        <v>1</v>
      </c>
      <c r="J814" s="44" t="s">
        <v>1446</v>
      </c>
      <c r="K814" s="44">
        <v>12629059</v>
      </c>
    </row>
    <row r="815" spans="1:11" x14ac:dyDescent="0.35">
      <c r="A815" s="44">
        <v>986228</v>
      </c>
      <c r="B815" s="44" t="s">
        <v>1447</v>
      </c>
      <c r="C815" s="44">
        <v>6</v>
      </c>
      <c r="D815" s="44">
        <v>0</v>
      </c>
      <c r="E815" s="45">
        <v>43312</v>
      </c>
      <c r="F815" s="44">
        <v>3</v>
      </c>
      <c r="G815" s="44">
        <v>52</v>
      </c>
      <c r="H815" s="44">
        <v>0</v>
      </c>
      <c r="I815" s="44">
        <v>1</v>
      </c>
      <c r="J815" s="44" t="s">
        <v>287</v>
      </c>
      <c r="K815" s="44">
        <v>10601292</v>
      </c>
    </row>
    <row r="816" spans="1:11" x14ac:dyDescent="0.35">
      <c r="A816" s="44">
        <v>2692</v>
      </c>
      <c r="B816" s="44" t="s">
        <v>734</v>
      </c>
      <c r="C816" s="44">
        <v>5</v>
      </c>
      <c r="D816" s="44">
        <v>119</v>
      </c>
      <c r="E816" s="45">
        <v>39296</v>
      </c>
      <c r="F816" s="44">
        <v>1.5</v>
      </c>
      <c r="G816" s="44">
        <v>2</v>
      </c>
      <c r="H816" s="44">
        <v>0</v>
      </c>
      <c r="I816" s="44">
        <v>2</v>
      </c>
      <c r="J816" s="44" t="s">
        <v>735</v>
      </c>
      <c r="K816" s="44">
        <v>17203</v>
      </c>
    </row>
    <row r="817" spans="1:11" x14ac:dyDescent="0.35">
      <c r="A817" s="44">
        <v>3595</v>
      </c>
      <c r="B817" s="44" t="s">
        <v>1451</v>
      </c>
      <c r="C817" s="44">
        <v>5</v>
      </c>
      <c r="D817" s="44">
        <v>29</v>
      </c>
      <c r="E817" s="45">
        <v>40235</v>
      </c>
      <c r="F817" s="44">
        <v>3</v>
      </c>
      <c r="G817" s="44">
        <v>3.1</v>
      </c>
      <c r="H817" s="44">
        <v>0</v>
      </c>
      <c r="I817" s="44">
        <v>1</v>
      </c>
      <c r="J817" s="44" t="s">
        <v>1452</v>
      </c>
      <c r="K817" s="44">
        <v>55706</v>
      </c>
    </row>
    <row r="818" spans="1:11" x14ac:dyDescent="0.35">
      <c r="A818" s="44">
        <v>6738</v>
      </c>
      <c r="B818" s="44" t="s">
        <v>1460</v>
      </c>
      <c r="C818" s="44">
        <v>5</v>
      </c>
      <c r="D818" s="44">
        <v>21</v>
      </c>
      <c r="E818" s="45">
        <v>40633</v>
      </c>
      <c r="F818" s="44">
        <v>2</v>
      </c>
      <c r="G818" s="44">
        <v>31</v>
      </c>
      <c r="H818" s="44">
        <v>0</v>
      </c>
      <c r="I818" s="44">
        <v>1</v>
      </c>
      <c r="J818" s="44" t="s">
        <v>1461</v>
      </c>
      <c r="K818" s="44">
        <v>143820</v>
      </c>
    </row>
    <row r="819" spans="1:11" x14ac:dyDescent="0.35">
      <c r="A819" s="44">
        <v>159030</v>
      </c>
      <c r="B819" s="44" t="s">
        <v>1464</v>
      </c>
      <c r="C819" s="44">
        <v>5</v>
      </c>
      <c r="D819" s="44">
        <v>21</v>
      </c>
      <c r="E819" s="45">
        <v>40311</v>
      </c>
      <c r="F819" s="44">
        <v>3</v>
      </c>
      <c r="G819" s="44">
        <v>3.3</v>
      </c>
      <c r="H819" s="44">
        <v>0</v>
      </c>
      <c r="I819" s="44">
        <v>1</v>
      </c>
      <c r="J819" s="44" t="s">
        <v>1465</v>
      </c>
      <c r="K819" s="44">
        <v>1707673</v>
      </c>
    </row>
    <row r="820" spans="1:11" x14ac:dyDescent="0.35">
      <c r="A820" s="44">
        <v>223389</v>
      </c>
      <c r="B820" s="44" t="s">
        <v>1457</v>
      </c>
      <c r="C820" s="44">
        <v>5</v>
      </c>
      <c r="D820" s="44">
        <v>24</v>
      </c>
      <c r="E820" s="45">
        <v>40723</v>
      </c>
      <c r="F820" s="44">
        <v>3.1</v>
      </c>
      <c r="G820" s="44">
        <v>15</v>
      </c>
      <c r="H820" s="44">
        <v>0</v>
      </c>
      <c r="I820" s="44">
        <v>1</v>
      </c>
      <c r="J820" s="44" t="s">
        <v>16</v>
      </c>
      <c r="K820" s="44">
        <v>343</v>
      </c>
    </row>
    <row r="821" spans="1:11" x14ac:dyDescent="0.35">
      <c r="A821" s="44">
        <v>310952</v>
      </c>
      <c r="B821" s="44" t="s">
        <v>1458</v>
      </c>
      <c r="C821" s="44">
        <v>5</v>
      </c>
      <c r="D821" s="44">
        <v>22</v>
      </c>
      <c r="E821" s="45">
        <v>40739</v>
      </c>
      <c r="F821" s="44">
        <v>1.5</v>
      </c>
      <c r="G821" s="44">
        <v>31</v>
      </c>
      <c r="H821" s="44">
        <v>0</v>
      </c>
      <c r="I821" s="44">
        <v>1</v>
      </c>
      <c r="J821" s="44" t="s">
        <v>1459</v>
      </c>
      <c r="K821" s="44">
        <v>5726657</v>
      </c>
    </row>
    <row r="822" spans="1:11" x14ac:dyDescent="0.35">
      <c r="A822" s="44">
        <v>325596</v>
      </c>
      <c r="B822" s="44" t="s">
        <v>2123</v>
      </c>
      <c r="C822" s="44">
        <v>5</v>
      </c>
      <c r="D822" s="44">
        <v>21</v>
      </c>
      <c r="E822" s="45">
        <v>40830</v>
      </c>
      <c r="F822" s="44">
        <v>3</v>
      </c>
      <c r="G822" s="44">
        <v>31</v>
      </c>
      <c r="H822" s="44">
        <v>0</v>
      </c>
      <c r="I822" s="44">
        <v>1</v>
      </c>
      <c r="J822" s="44" t="s">
        <v>1986</v>
      </c>
      <c r="K822" s="44">
        <v>5806268</v>
      </c>
    </row>
    <row r="823" spans="1:11" x14ac:dyDescent="0.35">
      <c r="A823" s="44">
        <v>377970</v>
      </c>
      <c r="B823" s="44" t="s">
        <v>1462</v>
      </c>
      <c r="C823" s="44">
        <v>5</v>
      </c>
      <c r="D823" s="44">
        <v>21</v>
      </c>
      <c r="E823" s="45">
        <v>41457</v>
      </c>
      <c r="F823" s="44">
        <v>22</v>
      </c>
      <c r="G823" s="44">
        <v>31</v>
      </c>
      <c r="H823" s="44">
        <v>0</v>
      </c>
      <c r="I823" s="44">
        <v>1</v>
      </c>
      <c r="J823" s="44" t="s">
        <v>1463</v>
      </c>
      <c r="K823" s="44">
        <v>6263054</v>
      </c>
    </row>
    <row r="824" spans="1:11" x14ac:dyDescent="0.35">
      <c r="A824" s="44">
        <v>398358</v>
      </c>
      <c r="B824" s="44" t="s">
        <v>1450</v>
      </c>
      <c r="C824" s="44">
        <v>5</v>
      </c>
      <c r="D824" s="44">
        <v>29</v>
      </c>
      <c r="E824" s="45">
        <v>42800</v>
      </c>
      <c r="F824" s="44">
        <v>3</v>
      </c>
      <c r="G824" s="44">
        <v>45</v>
      </c>
      <c r="H824" s="44">
        <v>0</v>
      </c>
      <c r="I824" s="44">
        <v>1</v>
      </c>
      <c r="J824" s="44" t="s">
        <v>338</v>
      </c>
      <c r="K824" s="44">
        <v>2846</v>
      </c>
    </row>
    <row r="825" spans="1:11" x14ac:dyDescent="0.35">
      <c r="A825" s="44">
        <v>420558</v>
      </c>
      <c r="B825" s="44" t="s">
        <v>1449</v>
      </c>
      <c r="C825" s="44">
        <v>5</v>
      </c>
      <c r="D825" s="44">
        <v>30</v>
      </c>
      <c r="E825" s="45">
        <v>41566</v>
      </c>
      <c r="F825" s="44">
        <v>8</v>
      </c>
      <c r="G825" s="44">
        <v>31</v>
      </c>
      <c r="H825" s="44">
        <v>0</v>
      </c>
      <c r="I825" s="44">
        <v>1</v>
      </c>
      <c r="J825" s="44" t="s">
        <v>277</v>
      </c>
      <c r="K825" s="44">
        <v>5575361</v>
      </c>
    </row>
    <row r="826" spans="1:11" x14ac:dyDescent="0.35">
      <c r="A826" s="44">
        <v>460320</v>
      </c>
      <c r="B826" s="44" t="s">
        <v>1453</v>
      </c>
      <c r="C826" s="44">
        <v>5</v>
      </c>
      <c r="D826" s="44">
        <v>28</v>
      </c>
      <c r="E826" s="45">
        <v>41916</v>
      </c>
      <c r="F826" s="44">
        <v>17</v>
      </c>
      <c r="G826" s="44">
        <v>36</v>
      </c>
      <c r="H826" s="44">
        <v>0</v>
      </c>
      <c r="I826" s="44">
        <v>1</v>
      </c>
      <c r="J826" s="44" t="s">
        <v>1454</v>
      </c>
      <c r="K826" s="44">
        <v>10220047</v>
      </c>
    </row>
    <row r="827" spans="1:11" x14ac:dyDescent="0.35">
      <c r="A827" s="44">
        <v>460382</v>
      </c>
      <c r="B827" s="44" t="s">
        <v>1455</v>
      </c>
      <c r="C827" s="44">
        <v>5</v>
      </c>
      <c r="D827" s="44">
        <v>24</v>
      </c>
      <c r="E827" s="45">
        <v>41526</v>
      </c>
      <c r="F827" s="44">
        <v>3</v>
      </c>
      <c r="G827" s="44">
        <v>31</v>
      </c>
      <c r="H827" s="44">
        <v>0</v>
      </c>
      <c r="I827" s="44">
        <v>1</v>
      </c>
      <c r="J827" s="44" t="s">
        <v>1456</v>
      </c>
      <c r="K827" s="44">
        <v>10220829</v>
      </c>
    </row>
    <row r="828" spans="1:11" x14ac:dyDescent="0.35">
      <c r="A828" s="44">
        <v>663586</v>
      </c>
      <c r="B828" s="44" t="s">
        <v>2158</v>
      </c>
      <c r="C828" s="44">
        <v>5</v>
      </c>
      <c r="D828" s="44">
        <v>26</v>
      </c>
      <c r="E828" s="45">
        <v>42303</v>
      </c>
      <c r="F828" s="44">
        <v>35</v>
      </c>
      <c r="G828" s="44">
        <v>45</v>
      </c>
      <c r="H828" s="44">
        <v>0</v>
      </c>
      <c r="I828" s="44">
        <v>1</v>
      </c>
      <c r="J828" s="44" t="s">
        <v>2159</v>
      </c>
      <c r="K828" s="44">
        <v>10575980</v>
      </c>
    </row>
    <row r="829" spans="1:11" x14ac:dyDescent="0.35">
      <c r="A829" s="44">
        <v>666460</v>
      </c>
      <c r="B829" s="44" t="s">
        <v>737</v>
      </c>
      <c r="C829" s="44">
        <v>5</v>
      </c>
      <c r="D829" s="44">
        <v>87</v>
      </c>
      <c r="E829" s="45">
        <v>42466</v>
      </c>
      <c r="F829" s="44">
        <v>3</v>
      </c>
      <c r="G829" s="44">
        <v>44</v>
      </c>
      <c r="H829" s="44">
        <v>0</v>
      </c>
      <c r="I829" s="44">
        <v>1</v>
      </c>
      <c r="J829" s="44" t="s">
        <v>373</v>
      </c>
      <c r="K829" s="44">
        <v>11997386</v>
      </c>
    </row>
    <row r="830" spans="1:11" x14ac:dyDescent="0.35">
      <c r="A830" s="44">
        <v>923194</v>
      </c>
      <c r="B830" s="44" t="s">
        <v>1466</v>
      </c>
      <c r="C830" s="44">
        <v>5</v>
      </c>
      <c r="D830" s="44">
        <v>13</v>
      </c>
      <c r="E830" s="45">
        <v>43146</v>
      </c>
      <c r="F830" s="44">
        <v>31</v>
      </c>
      <c r="G830" s="44">
        <v>52</v>
      </c>
      <c r="H830" s="44">
        <v>0</v>
      </c>
      <c r="I830" s="44">
        <v>1</v>
      </c>
      <c r="J830" s="44" t="s">
        <v>76</v>
      </c>
      <c r="K830" s="44">
        <v>182999</v>
      </c>
    </row>
    <row r="831" spans="1:11" x14ac:dyDescent="0.35">
      <c r="A831" s="44">
        <v>923239</v>
      </c>
      <c r="B831" s="44" t="s">
        <v>1448</v>
      </c>
      <c r="C831" s="44">
        <v>5</v>
      </c>
      <c r="D831" s="44">
        <v>39</v>
      </c>
      <c r="E831" s="45">
        <v>43124</v>
      </c>
      <c r="F831" s="44">
        <v>31</v>
      </c>
      <c r="G831" s="44">
        <v>52</v>
      </c>
      <c r="H831" s="44">
        <v>0</v>
      </c>
      <c r="I831" s="44">
        <v>1</v>
      </c>
      <c r="J831" s="44" t="s">
        <v>76</v>
      </c>
      <c r="K831" s="44">
        <v>182999</v>
      </c>
    </row>
    <row r="832" spans="1:11" x14ac:dyDescent="0.35">
      <c r="A832" s="44">
        <v>946217</v>
      </c>
      <c r="B832" s="44" t="s">
        <v>738</v>
      </c>
      <c r="C832" s="44">
        <v>5</v>
      </c>
      <c r="D832" s="44">
        <v>44</v>
      </c>
      <c r="E832" s="45">
        <v>43174</v>
      </c>
      <c r="F832" s="44">
        <v>31</v>
      </c>
      <c r="G832" s="44">
        <v>52</v>
      </c>
      <c r="H832" s="44">
        <v>0</v>
      </c>
      <c r="I832" s="44">
        <v>1</v>
      </c>
      <c r="J832" s="44" t="s">
        <v>76</v>
      </c>
      <c r="K832" s="44">
        <v>182999</v>
      </c>
    </row>
    <row r="833" spans="1:11" x14ac:dyDescent="0.35">
      <c r="A833" s="44">
        <v>444</v>
      </c>
      <c r="B833" s="44" t="s">
        <v>2248</v>
      </c>
      <c r="C833" s="44">
        <v>4</v>
      </c>
      <c r="D833" s="44">
        <v>23</v>
      </c>
      <c r="E833" s="45">
        <v>40885</v>
      </c>
      <c r="F833" s="44">
        <v>0.7</v>
      </c>
      <c r="G833" s="44">
        <v>13</v>
      </c>
      <c r="H833" s="44">
        <v>0</v>
      </c>
      <c r="I833" s="44">
        <v>1</v>
      </c>
      <c r="J833" s="44" t="s">
        <v>2249</v>
      </c>
      <c r="K833" s="44">
        <v>291</v>
      </c>
    </row>
    <row r="834" spans="1:11" x14ac:dyDescent="0.35">
      <c r="A834" s="44">
        <v>1396</v>
      </c>
      <c r="B834" s="44" t="s">
        <v>1473</v>
      </c>
      <c r="C834" s="44">
        <v>4</v>
      </c>
      <c r="D834" s="44">
        <v>24</v>
      </c>
      <c r="E834" s="45">
        <v>39146</v>
      </c>
      <c r="F834" s="44">
        <v>1</v>
      </c>
      <c r="G834" s="44">
        <v>1.5</v>
      </c>
      <c r="H834" s="44">
        <v>0</v>
      </c>
      <c r="I834" s="44">
        <v>1</v>
      </c>
      <c r="J834" s="44" t="s">
        <v>1474</v>
      </c>
      <c r="K834" s="44">
        <v>7156</v>
      </c>
    </row>
    <row r="835" spans="1:11" x14ac:dyDescent="0.35">
      <c r="A835" s="44">
        <v>3428</v>
      </c>
      <c r="B835" s="44" t="s">
        <v>1470</v>
      </c>
      <c r="C835" s="44">
        <v>4</v>
      </c>
      <c r="D835" s="44">
        <v>26</v>
      </c>
      <c r="E835" s="45">
        <v>40247</v>
      </c>
      <c r="F835" s="44">
        <v>3</v>
      </c>
      <c r="G835" s="44">
        <v>9</v>
      </c>
      <c r="H835" s="44">
        <v>0</v>
      </c>
      <c r="I835" s="44">
        <v>1</v>
      </c>
      <c r="J835" s="44" t="s">
        <v>951</v>
      </c>
      <c r="K835" s="44">
        <v>8706</v>
      </c>
    </row>
    <row r="836" spans="1:11" x14ac:dyDescent="0.35">
      <c r="A836" s="44">
        <v>8226</v>
      </c>
      <c r="B836" s="44" t="s">
        <v>1485</v>
      </c>
      <c r="C836" s="44">
        <v>4</v>
      </c>
      <c r="D836" s="44">
        <v>22</v>
      </c>
      <c r="E836" s="45">
        <v>40728</v>
      </c>
      <c r="F836" s="44">
        <v>2</v>
      </c>
      <c r="G836" s="44">
        <v>12</v>
      </c>
      <c r="H836" s="44">
        <v>0</v>
      </c>
      <c r="I836" s="44">
        <v>1</v>
      </c>
      <c r="J836" s="44" t="s">
        <v>1486</v>
      </c>
      <c r="K836" s="44">
        <v>2104980</v>
      </c>
    </row>
    <row r="837" spans="1:11" x14ac:dyDescent="0.35">
      <c r="A837" s="44">
        <v>9796</v>
      </c>
      <c r="B837" s="44" t="s">
        <v>1479</v>
      </c>
      <c r="C837" s="44">
        <v>4</v>
      </c>
      <c r="D837" s="44">
        <v>23</v>
      </c>
      <c r="E837" s="45">
        <v>41984</v>
      </c>
      <c r="F837" s="44">
        <v>2</v>
      </c>
      <c r="G837" s="44">
        <v>34</v>
      </c>
      <c r="H837" s="44">
        <v>0</v>
      </c>
      <c r="I837" s="44">
        <v>1</v>
      </c>
      <c r="J837" s="44" t="s">
        <v>1480</v>
      </c>
      <c r="K837" s="44">
        <v>1374683</v>
      </c>
    </row>
    <row r="838" spans="1:11" x14ac:dyDescent="0.35">
      <c r="A838" s="44">
        <v>14498</v>
      </c>
      <c r="B838" s="44" t="s">
        <v>1471</v>
      </c>
      <c r="C838" s="44">
        <v>4</v>
      </c>
      <c r="D838" s="44">
        <v>25</v>
      </c>
      <c r="E838" s="45">
        <v>40120</v>
      </c>
      <c r="F838" s="44">
        <v>2</v>
      </c>
      <c r="G838" s="44">
        <v>3</v>
      </c>
      <c r="H838" s="44">
        <v>0</v>
      </c>
      <c r="I838" s="44">
        <v>1</v>
      </c>
      <c r="J838" s="44" t="s">
        <v>1472</v>
      </c>
      <c r="K838" s="44">
        <v>4873084</v>
      </c>
    </row>
    <row r="839" spans="1:11" x14ac:dyDescent="0.35">
      <c r="A839" s="44">
        <v>14662</v>
      </c>
      <c r="B839" s="44" t="s">
        <v>1467</v>
      </c>
      <c r="C839" s="44">
        <v>4</v>
      </c>
      <c r="D839" s="44">
        <v>36</v>
      </c>
      <c r="E839" s="45">
        <v>40339</v>
      </c>
      <c r="F839" s="44">
        <v>1.5</v>
      </c>
      <c r="G839" s="44">
        <v>3.2</v>
      </c>
      <c r="H839" s="44">
        <v>0</v>
      </c>
      <c r="I839" s="44">
        <v>1</v>
      </c>
      <c r="J839" s="44" t="s">
        <v>1408</v>
      </c>
      <c r="K839" s="44">
        <v>147337</v>
      </c>
    </row>
    <row r="840" spans="1:11" x14ac:dyDescent="0.35">
      <c r="A840" s="44">
        <v>287142</v>
      </c>
      <c r="B840" s="44" t="s">
        <v>1468</v>
      </c>
      <c r="C840" s="44">
        <v>4</v>
      </c>
      <c r="D840" s="44">
        <v>30</v>
      </c>
      <c r="E840" s="45">
        <v>41467</v>
      </c>
      <c r="F840" s="44">
        <v>13</v>
      </c>
      <c r="G840" s="44">
        <v>31</v>
      </c>
      <c r="H840" s="44">
        <v>0</v>
      </c>
      <c r="I840" s="44">
        <v>1</v>
      </c>
      <c r="J840" s="44" t="s">
        <v>1469</v>
      </c>
      <c r="K840" s="44">
        <v>5647196</v>
      </c>
    </row>
    <row r="841" spans="1:11" x14ac:dyDescent="0.35">
      <c r="A841" s="44">
        <v>324985</v>
      </c>
      <c r="B841" s="44" t="s">
        <v>1487</v>
      </c>
      <c r="C841" s="44">
        <v>4</v>
      </c>
      <c r="D841" s="44">
        <v>22</v>
      </c>
      <c r="E841" s="45">
        <v>40765</v>
      </c>
      <c r="F841" s="44">
        <v>3</v>
      </c>
      <c r="G841" s="44">
        <v>31</v>
      </c>
      <c r="H841" s="44">
        <v>0</v>
      </c>
      <c r="I841" s="44">
        <v>1</v>
      </c>
      <c r="J841" s="44" t="s">
        <v>165</v>
      </c>
      <c r="K841" s="44">
        <v>5800277</v>
      </c>
    </row>
    <row r="842" spans="1:11" x14ac:dyDescent="0.35">
      <c r="A842" s="44">
        <v>329788</v>
      </c>
      <c r="B842" s="44" t="s">
        <v>2272</v>
      </c>
      <c r="C842" s="44">
        <v>4</v>
      </c>
      <c r="D842" s="44">
        <v>21</v>
      </c>
      <c r="E842" s="45">
        <v>40872</v>
      </c>
      <c r="F842" s="44">
        <v>3</v>
      </c>
      <c r="G842" s="44">
        <v>8</v>
      </c>
      <c r="H842" s="44">
        <v>0</v>
      </c>
      <c r="I842" s="44">
        <v>1</v>
      </c>
      <c r="J842" s="44" t="s">
        <v>2273</v>
      </c>
      <c r="K842" s="44">
        <v>5826976</v>
      </c>
    </row>
    <row r="843" spans="1:11" x14ac:dyDescent="0.35">
      <c r="A843" s="44">
        <v>355824</v>
      </c>
      <c r="B843" s="44" t="s">
        <v>1488</v>
      </c>
      <c r="C843" s="44">
        <v>4</v>
      </c>
      <c r="D843" s="44">
        <v>22</v>
      </c>
      <c r="E843" s="45">
        <v>40920</v>
      </c>
      <c r="F843" s="44">
        <v>2</v>
      </c>
      <c r="G843" s="44">
        <v>24</v>
      </c>
      <c r="H843" s="44">
        <v>0</v>
      </c>
      <c r="I843" s="44">
        <v>1</v>
      </c>
      <c r="J843" s="44" t="s">
        <v>1489</v>
      </c>
      <c r="K843" s="44">
        <v>6025927</v>
      </c>
    </row>
    <row r="844" spans="1:11" x14ac:dyDescent="0.35">
      <c r="A844" s="44">
        <v>370547</v>
      </c>
      <c r="B844" s="44" t="s">
        <v>1490</v>
      </c>
      <c r="C844" s="44">
        <v>4</v>
      </c>
      <c r="D844" s="44">
        <v>21</v>
      </c>
      <c r="E844" s="45">
        <v>41060</v>
      </c>
      <c r="F844" s="44">
        <v>11</v>
      </c>
      <c r="G844" s="44">
        <v>31</v>
      </c>
      <c r="H844" s="44">
        <v>0</v>
      </c>
      <c r="I844" s="44">
        <v>1</v>
      </c>
      <c r="J844" s="44" t="s">
        <v>1491</v>
      </c>
      <c r="K844" s="44">
        <v>6165058</v>
      </c>
    </row>
    <row r="845" spans="1:11" x14ac:dyDescent="0.35">
      <c r="A845" s="44">
        <v>372990</v>
      </c>
      <c r="B845" s="44" t="s">
        <v>1492</v>
      </c>
      <c r="C845" s="44">
        <v>4</v>
      </c>
      <c r="D845" s="44">
        <v>21</v>
      </c>
      <c r="E845" s="45">
        <v>41376</v>
      </c>
      <c r="F845" s="44">
        <v>3</v>
      </c>
      <c r="G845" s="44">
        <v>19</v>
      </c>
      <c r="H845" s="44">
        <v>0</v>
      </c>
      <c r="I845" s="44">
        <v>1</v>
      </c>
      <c r="J845" s="44" t="s">
        <v>1493</v>
      </c>
      <c r="K845" s="44">
        <v>6214607</v>
      </c>
    </row>
    <row r="846" spans="1:11" x14ac:dyDescent="0.35">
      <c r="A846" s="44">
        <v>394718</v>
      </c>
      <c r="B846" s="44" t="s">
        <v>739</v>
      </c>
      <c r="C846" s="44">
        <v>4</v>
      </c>
      <c r="D846" s="44">
        <v>44</v>
      </c>
      <c r="E846" s="45">
        <v>42255</v>
      </c>
      <c r="F846" s="44">
        <v>2</v>
      </c>
      <c r="G846" s="44">
        <v>31</v>
      </c>
      <c r="H846" s="44">
        <v>0</v>
      </c>
      <c r="I846" s="44">
        <v>1</v>
      </c>
      <c r="J846" s="44" t="s">
        <v>468</v>
      </c>
      <c r="K846" s="44">
        <v>6484240</v>
      </c>
    </row>
    <row r="847" spans="1:11" x14ac:dyDescent="0.35">
      <c r="A847" s="44">
        <v>399938</v>
      </c>
      <c r="B847" s="44" t="s">
        <v>1494</v>
      </c>
      <c r="C847" s="44">
        <v>4</v>
      </c>
      <c r="D847" s="44">
        <v>21</v>
      </c>
      <c r="E847" s="45">
        <v>41205</v>
      </c>
      <c r="F847" s="44">
        <v>3.1</v>
      </c>
      <c r="G847" s="44">
        <v>17</v>
      </c>
      <c r="H847" s="44">
        <v>0</v>
      </c>
      <c r="I847" s="44">
        <v>1</v>
      </c>
      <c r="J847" s="44" t="s">
        <v>76</v>
      </c>
      <c r="K847" s="44">
        <v>182999</v>
      </c>
    </row>
    <row r="848" spans="1:11" x14ac:dyDescent="0.35">
      <c r="A848" s="44">
        <v>469998</v>
      </c>
      <c r="B848" s="44" t="s">
        <v>1495</v>
      </c>
      <c r="C848" s="44">
        <v>4</v>
      </c>
      <c r="D848" s="44">
        <v>21</v>
      </c>
      <c r="E848" s="45">
        <v>41588</v>
      </c>
      <c r="F848" s="44">
        <v>3.1</v>
      </c>
      <c r="G848" s="44">
        <v>14</v>
      </c>
      <c r="H848" s="44">
        <v>0</v>
      </c>
      <c r="I848" s="44">
        <v>1</v>
      </c>
      <c r="J848" s="44" t="s">
        <v>1441</v>
      </c>
      <c r="K848" s="44">
        <v>6249171</v>
      </c>
    </row>
    <row r="849" spans="1:11" x14ac:dyDescent="0.35">
      <c r="A849" s="44">
        <v>487422</v>
      </c>
      <c r="B849" s="44" t="s">
        <v>1481</v>
      </c>
      <c r="C849" s="44">
        <v>4</v>
      </c>
      <c r="D849" s="44">
        <v>23</v>
      </c>
      <c r="E849" s="45">
        <v>42436</v>
      </c>
      <c r="F849" s="44">
        <v>2</v>
      </c>
      <c r="G849" s="44">
        <v>38</v>
      </c>
      <c r="H849" s="44">
        <v>0</v>
      </c>
      <c r="I849" s="44">
        <v>1</v>
      </c>
      <c r="J849" s="44" t="s">
        <v>1482</v>
      </c>
      <c r="K849" s="44">
        <v>5299102</v>
      </c>
    </row>
    <row r="850" spans="1:11" x14ac:dyDescent="0.35">
      <c r="A850" s="44">
        <v>508808</v>
      </c>
      <c r="B850" s="44" t="s">
        <v>1483</v>
      </c>
      <c r="C850" s="44">
        <v>4</v>
      </c>
      <c r="D850" s="44">
        <v>23</v>
      </c>
      <c r="E850" s="45">
        <v>41805</v>
      </c>
      <c r="F850" s="44">
        <v>13</v>
      </c>
      <c r="G850" s="44">
        <v>31</v>
      </c>
      <c r="H850" s="44">
        <v>0</v>
      </c>
      <c r="I850" s="44">
        <v>1</v>
      </c>
      <c r="J850" s="44" t="s">
        <v>1484</v>
      </c>
      <c r="K850" s="44">
        <v>10824042</v>
      </c>
    </row>
    <row r="851" spans="1:11" x14ac:dyDescent="0.35">
      <c r="A851" s="44">
        <v>530934</v>
      </c>
      <c r="B851" s="44" t="s">
        <v>746</v>
      </c>
      <c r="C851" s="44">
        <v>4</v>
      </c>
      <c r="D851" s="44">
        <v>42</v>
      </c>
      <c r="E851" s="45">
        <v>42061</v>
      </c>
      <c r="F851" s="44">
        <v>3</v>
      </c>
      <c r="G851" s="44">
        <v>34</v>
      </c>
      <c r="H851" s="44">
        <v>0</v>
      </c>
      <c r="I851" s="44">
        <v>1</v>
      </c>
      <c r="J851" s="44" t="s">
        <v>469</v>
      </c>
      <c r="K851" s="44">
        <v>10946728</v>
      </c>
    </row>
    <row r="852" spans="1:11" x14ac:dyDescent="0.35">
      <c r="A852" s="44">
        <v>591394</v>
      </c>
      <c r="B852" s="44" t="s">
        <v>2160</v>
      </c>
      <c r="C852" s="44">
        <v>4</v>
      </c>
      <c r="D852" s="44">
        <v>22</v>
      </c>
      <c r="E852" s="45">
        <v>42108</v>
      </c>
      <c r="F852" s="44">
        <v>31</v>
      </c>
      <c r="G852" s="44">
        <v>36</v>
      </c>
      <c r="H852" s="44">
        <v>0</v>
      </c>
      <c r="I852" s="44">
        <v>1</v>
      </c>
      <c r="J852" s="44" t="s">
        <v>76</v>
      </c>
      <c r="K852" s="44">
        <v>182999</v>
      </c>
    </row>
    <row r="853" spans="1:11" x14ac:dyDescent="0.35">
      <c r="A853" s="44">
        <v>591958</v>
      </c>
      <c r="B853" s="44" t="s">
        <v>1477</v>
      </c>
      <c r="C853" s="44">
        <v>4</v>
      </c>
      <c r="D853" s="44">
        <v>23</v>
      </c>
      <c r="E853" s="45">
        <v>42813</v>
      </c>
      <c r="F853" s="45">
        <v>24</v>
      </c>
      <c r="G853" s="44">
        <v>45</v>
      </c>
      <c r="H853" s="44">
        <v>0</v>
      </c>
      <c r="I853" s="44">
        <v>1</v>
      </c>
      <c r="J853" s="44" t="s">
        <v>1478</v>
      </c>
      <c r="K853" s="44">
        <v>10260948</v>
      </c>
    </row>
    <row r="854" spans="1:11" x14ac:dyDescent="0.35">
      <c r="A854" s="44">
        <v>615228</v>
      </c>
      <c r="B854" s="44" t="s">
        <v>736</v>
      </c>
      <c r="C854" s="44">
        <v>4</v>
      </c>
      <c r="D854" s="44">
        <v>101</v>
      </c>
      <c r="E854" s="45">
        <v>42235</v>
      </c>
      <c r="F854" s="44">
        <v>15</v>
      </c>
      <c r="G854" s="44">
        <v>41</v>
      </c>
      <c r="H854" s="44">
        <v>0</v>
      </c>
      <c r="I854" s="44">
        <v>1</v>
      </c>
      <c r="J854" s="44" t="s">
        <v>2246</v>
      </c>
      <c r="K854" s="44">
        <v>11672018</v>
      </c>
    </row>
    <row r="855" spans="1:11" x14ac:dyDescent="0.35">
      <c r="A855" s="44">
        <v>660694</v>
      </c>
      <c r="B855" s="44" t="s">
        <v>1475</v>
      </c>
      <c r="C855" s="44">
        <v>4</v>
      </c>
      <c r="D855" s="44">
        <v>24</v>
      </c>
      <c r="E855" s="45">
        <v>42661</v>
      </c>
      <c r="F855" s="44">
        <v>13</v>
      </c>
      <c r="G855" s="44">
        <v>49</v>
      </c>
      <c r="H855" s="44">
        <v>0</v>
      </c>
      <c r="I855" s="44">
        <v>1</v>
      </c>
      <c r="J855" s="44" t="s">
        <v>1476</v>
      </c>
      <c r="K855" s="44">
        <v>5014184</v>
      </c>
    </row>
    <row r="856" spans="1:11" x14ac:dyDescent="0.35">
      <c r="A856" s="44">
        <v>764831</v>
      </c>
      <c r="B856" s="44" t="s">
        <v>1496</v>
      </c>
      <c r="C856" s="44">
        <v>4</v>
      </c>
      <c r="D856" s="44">
        <v>1</v>
      </c>
      <c r="E856" s="45">
        <v>42834</v>
      </c>
      <c r="F856" s="44">
        <v>17</v>
      </c>
      <c r="G856" s="44">
        <v>52</v>
      </c>
      <c r="H856" s="44">
        <v>0</v>
      </c>
      <c r="I856" s="44">
        <v>1</v>
      </c>
      <c r="J856" s="44" t="s">
        <v>1497</v>
      </c>
      <c r="K856" s="44">
        <v>1204889</v>
      </c>
    </row>
    <row r="857" spans="1:11" x14ac:dyDescent="0.35">
      <c r="A857" s="44">
        <v>985672</v>
      </c>
      <c r="B857" s="44" t="s">
        <v>1498</v>
      </c>
      <c r="C857" s="44">
        <v>4</v>
      </c>
      <c r="D857" s="44">
        <v>0</v>
      </c>
      <c r="E857" s="45">
        <v>43305</v>
      </c>
      <c r="F857" s="44">
        <v>24</v>
      </c>
      <c r="G857" s="44">
        <v>52</v>
      </c>
      <c r="H857" s="44">
        <v>0</v>
      </c>
      <c r="I857" s="44">
        <v>1</v>
      </c>
      <c r="J857" s="44" t="s">
        <v>1499</v>
      </c>
      <c r="K857" s="44">
        <v>14005831</v>
      </c>
    </row>
    <row r="858" spans="1:11" x14ac:dyDescent="0.35">
      <c r="A858" s="44">
        <v>210</v>
      </c>
      <c r="B858" s="44" t="s">
        <v>1512</v>
      </c>
      <c r="C858" s="44">
        <v>3</v>
      </c>
      <c r="D858" s="44">
        <v>24</v>
      </c>
      <c r="E858" s="45">
        <v>39197</v>
      </c>
      <c r="F858" s="44">
        <v>2</v>
      </c>
      <c r="G858" s="44">
        <v>2</v>
      </c>
      <c r="H858" s="44">
        <v>0</v>
      </c>
      <c r="I858" s="44">
        <v>1</v>
      </c>
      <c r="J858" s="44" t="s">
        <v>1513</v>
      </c>
      <c r="K858" s="44">
        <v>135</v>
      </c>
    </row>
    <row r="859" spans="1:11" x14ac:dyDescent="0.35">
      <c r="A859" s="44">
        <v>423</v>
      </c>
      <c r="B859" s="44" t="s">
        <v>1509</v>
      </c>
      <c r="C859" s="44">
        <v>3</v>
      </c>
      <c r="D859" s="44">
        <v>26</v>
      </c>
      <c r="E859" s="45">
        <v>39146</v>
      </c>
      <c r="F859" s="44">
        <v>0.8</v>
      </c>
      <c r="G859" s="44">
        <v>2</v>
      </c>
      <c r="H859" s="44">
        <v>0</v>
      </c>
      <c r="I859" s="44">
        <v>1</v>
      </c>
      <c r="J859" s="44" t="s">
        <v>162</v>
      </c>
      <c r="K859" s="44">
        <v>176</v>
      </c>
    </row>
    <row r="860" spans="1:11" x14ac:dyDescent="0.35">
      <c r="A860" s="44">
        <v>756</v>
      </c>
      <c r="B860" s="44" t="s">
        <v>1502</v>
      </c>
      <c r="C860" s="44">
        <v>3</v>
      </c>
      <c r="D860" s="44">
        <v>30</v>
      </c>
      <c r="E860" s="45">
        <v>39146</v>
      </c>
      <c r="F860" s="44">
        <v>0.8</v>
      </c>
      <c r="G860" s="44">
        <v>1</v>
      </c>
      <c r="H860" s="44">
        <v>0</v>
      </c>
      <c r="I860" s="44">
        <v>1</v>
      </c>
      <c r="J860" s="44" t="s">
        <v>1117</v>
      </c>
      <c r="K860" s="44">
        <v>2058</v>
      </c>
    </row>
    <row r="861" spans="1:11" x14ac:dyDescent="0.35">
      <c r="A861" s="44">
        <v>1327</v>
      </c>
      <c r="B861" s="44" t="s">
        <v>2220</v>
      </c>
      <c r="C861" s="44">
        <v>3</v>
      </c>
      <c r="D861" s="44">
        <v>21</v>
      </c>
      <c r="E861" s="45">
        <v>41086</v>
      </c>
      <c r="F861" s="44">
        <v>12</v>
      </c>
      <c r="G861" s="44">
        <v>27</v>
      </c>
      <c r="H861" s="44">
        <v>0</v>
      </c>
      <c r="I861" s="44">
        <v>1</v>
      </c>
      <c r="J861" s="44" t="s">
        <v>1532</v>
      </c>
      <c r="K861" s="44">
        <v>620</v>
      </c>
    </row>
    <row r="862" spans="1:11" x14ac:dyDescent="0.35">
      <c r="A862" s="44">
        <v>1330</v>
      </c>
      <c r="B862" s="44" t="s">
        <v>1503</v>
      </c>
      <c r="C862" s="44">
        <v>3</v>
      </c>
      <c r="D862" s="44">
        <v>29</v>
      </c>
      <c r="E862" s="45">
        <v>39619</v>
      </c>
      <c r="F862" s="44">
        <v>1</v>
      </c>
      <c r="G862" s="44">
        <v>3</v>
      </c>
      <c r="H862" s="44">
        <v>0</v>
      </c>
      <c r="I862" s="44">
        <v>3</v>
      </c>
      <c r="J862" s="44" t="s">
        <v>1504</v>
      </c>
      <c r="K862" s="44">
        <v>253</v>
      </c>
    </row>
    <row r="863" spans="1:11" x14ac:dyDescent="0.35">
      <c r="A863" s="44">
        <v>1397</v>
      </c>
      <c r="B863" s="44" t="s">
        <v>1526</v>
      </c>
      <c r="C863" s="44">
        <v>3</v>
      </c>
      <c r="D863" s="44">
        <v>22</v>
      </c>
      <c r="E863" s="45">
        <v>39146</v>
      </c>
      <c r="F863" s="44">
        <v>1</v>
      </c>
      <c r="G863" s="44">
        <v>1.5</v>
      </c>
      <c r="H863" s="44">
        <v>0</v>
      </c>
      <c r="I863" s="44">
        <v>1</v>
      </c>
      <c r="J863" s="44" t="s">
        <v>1474</v>
      </c>
      <c r="K863" s="44">
        <v>7156</v>
      </c>
    </row>
    <row r="864" spans="1:11" x14ac:dyDescent="0.35">
      <c r="A864" s="44">
        <v>2098</v>
      </c>
      <c r="B864" s="44" t="s">
        <v>1527</v>
      </c>
      <c r="C864" s="44">
        <v>3</v>
      </c>
      <c r="D864" s="44">
        <v>22</v>
      </c>
      <c r="E864" s="45">
        <v>39999</v>
      </c>
      <c r="F864" s="44">
        <v>1.5</v>
      </c>
      <c r="G864" s="44">
        <v>3.1</v>
      </c>
      <c r="H864" s="44">
        <v>0</v>
      </c>
      <c r="I864" s="44">
        <v>1</v>
      </c>
      <c r="J864" s="44" t="s">
        <v>1528</v>
      </c>
      <c r="K864" s="44">
        <v>6232</v>
      </c>
    </row>
    <row r="865" spans="1:11" x14ac:dyDescent="0.35">
      <c r="A865" s="44">
        <v>2462</v>
      </c>
      <c r="B865" s="44" t="s">
        <v>748</v>
      </c>
      <c r="C865" s="44">
        <v>3</v>
      </c>
      <c r="D865" s="44">
        <v>59</v>
      </c>
      <c r="E865" s="45">
        <v>40577</v>
      </c>
      <c r="F865" s="44">
        <v>2</v>
      </c>
      <c r="G865" s="44">
        <v>3.3</v>
      </c>
      <c r="H865" s="44">
        <v>0</v>
      </c>
      <c r="I865" s="44">
        <v>2</v>
      </c>
      <c r="J865" s="44" t="s">
        <v>749</v>
      </c>
      <c r="K865" s="44">
        <v>13528</v>
      </c>
    </row>
    <row r="866" spans="1:11" x14ac:dyDescent="0.35">
      <c r="A866" s="44">
        <v>6114</v>
      </c>
      <c r="B866" s="44" t="s">
        <v>2219</v>
      </c>
      <c r="C866" s="44">
        <v>3</v>
      </c>
      <c r="D866" s="44">
        <v>22</v>
      </c>
      <c r="E866" s="45">
        <v>40246</v>
      </c>
      <c r="F866" s="44">
        <v>2</v>
      </c>
      <c r="G866" s="44">
        <v>9</v>
      </c>
      <c r="H866" s="44">
        <v>0</v>
      </c>
      <c r="I866" s="44">
        <v>1</v>
      </c>
      <c r="J866" s="44" t="s">
        <v>951</v>
      </c>
      <c r="K866" s="44">
        <v>8706</v>
      </c>
    </row>
    <row r="867" spans="1:11" x14ac:dyDescent="0.35">
      <c r="A867" s="44">
        <v>7211</v>
      </c>
      <c r="B867" s="44" t="s">
        <v>744</v>
      </c>
      <c r="C867" s="44">
        <v>3</v>
      </c>
      <c r="D867" s="44">
        <v>56</v>
      </c>
      <c r="E867" s="45">
        <v>42265</v>
      </c>
      <c r="F867" s="44">
        <v>24</v>
      </c>
      <c r="G867" s="44">
        <v>37</v>
      </c>
      <c r="H867" s="44">
        <v>0</v>
      </c>
      <c r="I867" s="44">
        <v>1</v>
      </c>
      <c r="J867" s="44" t="s">
        <v>375</v>
      </c>
      <c r="K867" s="44">
        <v>101596</v>
      </c>
    </row>
    <row r="868" spans="1:11" x14ac:dyDescent="0.35">
      <c r="A868" s="44">
        <v>7261</v>
      </c>
      <c r="B868" s="44" t="s">
        <v>1523</v>
      </c>
      <c r="C868" s="44">
        <v>3</v>
      </c>
      <c r="D868" s="44">
        <v>23</v>
      </c>
      <c r="E868" s="45">
        <v>40813</v>
      </c>
      <c r="F868" s="44">
        <v>3</v>
      </c>
      <c r="G868" s="44">
        <v>3.1</v>
      </c>
      <c r="H868" s="44">
        <v>0</v>
      </c>
      <c r="I868" s="44">
        <v>1</v>
      </c>
      <c r="J868" s="44" t="s">
        <v>1524</v>
      </c>
      <c r="K868" s="44">
        <v>853381</v>
      </c>
    </row>
    <row r="869" spans="1:11" x14ac:dyDescent="0.35">
      <c r="A869" s="44">
        <v>7438</v>
      </c>
      <c r="B869" s="44" t="s">
        <v>2261</v>
      </c>
      <c r="C869" s="44">
        <v>3</v>
      </c>
      <c r="D869" s="44">
        <v>24</v>
      </c>
      <c r="E869" s="45">
        <v>42803</v>
      </c>
      <c r="F869" s="44">
        <v>38</v>
      </c>
      <c r="G869" s="44">
        <v>52</v>
      </c>
      <c r="H869" s="44">
        <v>0</v>
      </c>
      <c r="I869" s="44">
        <v>3</v>
      </c>
      <c r="J869" s="44" t="s">
        <v>2262</v>
      </c>
      <c r="K869" s="44">
        <v>47878</v>
      </c>
    </row>
    <row r="870" spans="1:11" x14ac:dyDescent="0.35">
      <c r="A870" s="44">
        <v>7979</v>
      </c>
      <c r="B870" s="44" t="s">
        <v>1514</v>
      </c>
      <c r="C870" s="44">
        <v>3</v>
      </c>
      <c r="D870" s="44">
        <v>24</v>
      </c>
      <c r="E870" s="45">
        <v>41211</v>
      </c>
      <c r="F870" s="44">
        <v>2</v>
      </c>
      <c r="G870" s="44">
        <v>21</v>
      </c>
      <c r="H870" s="44">
        <v>0</v>
      </c>
      <c r="I870" s="44">
        <v>1</v>
      </c>
      <c r="J870" s="44" t="s">
        <v>2246</v>
      </c>
      <c r="K870" s="44">
        <v>6431</v>
      </c>
    </row>
    <row r="871" spans="1:11" x14ac:dyDescent="0.35">
      <c r="A871" s="44">
        <v>12507</v>
      </c>
      <c r="B871" s="44" t="s">
        <v>1510</v>
      </c>
      <c r="C871" s="44">
        <v>3</v>
      </c>
      <c r="D871" s="44">
        <v>25</v>
      </c>
      <c r="E871" s="45">
        <v>40394</v>
      </c>
      <c r="F871" s="44">
        <v>1</v>
      </c>
      <c r="G871" s="44">
        <v>51</v>
      </c>
      <c r="H871" s="44">
        <v>0</v>
      </c>
      <c r="I871" s="44">
        <v>1</v>
      </c>
      <c r="J871" s="44" t="s">
        <v>1511</v>
      </c>
      <c r="K871" s="44">
        <v>4775265</v>
      </c>
    </row>
    <row r="872" spans="1:11" x14ac:dyDescent="0.35">
      <c r="A872" s="44">
        <v>15093</v>
      </c>
      <c r="B872" s="44" t="s">
        <v>742</v>
      </c>
      <c r="C872" s="44">
        <v>3</v>
      </c>
      <c r="D872" s="44">
        <v>65</v>
      </c>
      <c r="E872" s="45">
        <v>41304</v>
      </c>
      <c r="F872" s="44">
        <v>10</v>
      </c>
      <c r="G872" s="44">
        <v>24</v>
      </c>
      <c r="H872" s="44">
        <v>0</v>
      </c>
      <c r="I872" s="44">
        <v>1</v>
      </c>
      <c r="J872" s="44" t="s">
        <v>76</v>
      </c>
      <c r="K872" s="44">
        <v>182999</v>
      </c>
    </row>
    <row r="873" spans="1:11" x14ac:dyDescent="0.35">
      <c r="A873" s="44">
        <v>49357</v>
      </c>
      <c r="B873" s="44" t="s">
        <v>1529</v>
      </c>
      <c r="C873" s="44">
        <v>3</v>
      </c>
      <c r="D873" s="44">
        <v>22</v>
      </c>
      <c r="E873" s="45">
        <v>41951</v>
      </c>
      <c r="F873" s="44">
        <v>13</v>
      </c>
      <c r="G873" s="44">
        <v>33</v>
      </c>
      <c r="H873" s="44">
        <v>0</v>
      </c>
      <c r="I873" s="44">
        <v>1</v>
      </c>
      <c r="J873" s="44" t="s">
        <v>1476</v>
      </c>
      <c r="K873" s="44">
        <v>5014184</v>
      </c>
    </row>
    <row r="874" spans="1:11" x14ac:dyDescent="0.35">
      <c r="A874" s="44">
        <v>141504</v>
      </c>
      <c r="B874" s="44" t="s">
        <v>743</v>
      </c>
      <c r="C874" s="44">
        <v>3</v>
      </c>
      <c r="D874" s="44">
        <v>65</v>
      </c>
      <c r="E874" s="45">
        <v>40633</v>
      </c>
      <c r="F874" s="44">
        <v>3</v>
      </c>
      <c r="G874" s="44">
        <v>3.3</v>
      </c>
      <c r="H874" s="44">
        <v>0</v>
      </c>
      <c r="I874" s="44">
        <v>1</v>
      </c>
      <c r="J874" s="44" t="s">
        <v>374</v>
      </c>
      <c r="K874" s="44">
        <v>206778</v>
      </c>
    </row>
    <row r="875" spans="1:11" x14ac:dyDescent="0.35">
      <c r="A875" s="44">
        <v>146357</v>
      </c>
      <c r="B875" s="44" t="s">
        <v>1517</v>
      </c>
      <c r="C875" s="44">
        <v>3</v>
      </c>
      <c r="D875" s="44">
        <v>23</v>
      </c>
      <c r="E875" s="45">
        <v>40319</v>
      </c>
      <c r="F875" s="44">
        <v>3</v>
      </c>
      <c r="G875" s="44">
        <v>31</v>
      </c>
      <c r="H875" s="44">
        <v>0</v>
      </c>
      <c r="I875" s="44">
        <v>1</v>
      </c>
      <c r="J875" s="44" t="s">
        <v>1518</v>
      </c>
      <c r="K875" s="44">
        <v>5277500</v>
      </c>
    </row>
    <row r="876" spans="1:11" x14ac:dyDescent="0.35">
      <c r="A876" s="44">
        <v>222540</v>
      </c>
      <c r="B876" s="44" t="s">
        <v>1507</v>
      </c>
      <c r="C876" s="44">
        <v>3</v>
      </c>
      <c r="D876" s="44">
        <v>26</v>
      </c>
      <c r="E876" s="45">
        <v>43042</v>
      </c>
      <c r="F876" s="44">
        <v>3</v>
      </c>
      <c r="G876" s="44">
        <v>56</v>
      </c>
      <c r="H876" s="44">
        <v>0</v>
      </c>
      <c r="I876" s="44">
        <v>1</v>
      </c>
      <c r="J876" s="44" t="s">
        <v>1508</v>
      </c>
      <c r="K876" s="44">
        <v>5453680</v>
      </c>
    </row>
    <row r="877" spans="1:11" x14ac:dyDescent="0.35">
      <c r="A877" s="44">
        <v>244917</v>
      </c>
      <c r="B877" s="44" t="s">
        <v>2217</v>
      </c>
      <c r="C877" s="44">
        <v>3</v>
      </c>
      <c r="D877" s="44">
        <v>25</v>
      </c>
      <c r="E877" s="45">
        <v>40563</v>
      </c>
      <c r="F877" s="44">
        <v>2</v>
      </c>
      <c r="G877" s="44">
        <v>3.1</v>
      </c>
      <c r="H877" s="44">
        <v>0</v>
      </c>
      <c r="I877" s="44">
        <v>1</v>
      </c>
      <c r="J877" s="44" t="s">
        <v>2218</v>
      </c>
      <c r="K877" s="44">
        <v>5519994</v>
      </c>
    </row>
    <row r="878" spans="1:11" x14ac:dyDescent="0.35">
      <c r="A878" s="44">
        <v>336736</v>
      </c>
      <c r="B878" s="44" t="s">
        <v>1515</v>
      </c>
      <c r="C878" s="44">
        <v>3</v>
      </c>
      <c r="D878" s="44">
        <v>24</v>
      </c>
      <c r="E878" s="45">
        <v>40822</v>
      </c>
      <c r="F878" s="44">
        <v>3</v>
      </c>
      <c r="G878" s="44">
        <v>5</v>
      </c>
      <c r="H878" s="44">
        <v>0</v>
      </c>
      <c r="I878" s="44">
        <v>1</v>
      </c>
      <c r="J878" s="44" t="s">
        <v>1516</v>
      </c>
      <c r="K878" s="44">
        <v>201386</v>
      </c>
    </row>
    <row r="879" spans="1:11" x14ac:dyDescent="0.35">
      <c r="A879" s="44">
        <v>344844</v>
      </c>
      <c r="B879" s="44" t="s">
        <v>2221</v>
      </c>
      <c r="C879" s="44">
        <v>3</v>
      </c>
      <c r="D879" s="44">
        <v>21</v>
      </c>
      <c r="E879" s="45">
        <v>42357</v>
      </c>
      <c r="F879" s="44">
        <v>10</v>
      </c>
      <c r="G879" s="44">
        <v>10</v>
      </c>
      <c r="H879" s="44">
        <v>0</v>
      </c>
      <c r="I879" s="44">
        <v>1</v>
      </c>
      <c r="J879" s="44" t="s">
        <v>1097</v>
      </c>
      <c r="K879" s="44">
        <v>5489124</v>
      </c>
    </row>
    <row r="880" spans="1:11" x14ac:dyDescent="0.35">
      <c r="A880" s="44">
        <v>372848</v>
      </c>
      <c r="B880" s="44" t="s">
        <v>1530</v>
      </c>
      <c r="C880" s="44">
        <v>3</v>
      </c>
      <c r="D880" s="44">
        <v>22</v>
      </c>
      <c r="E880" s="45">
        <v>41036</v>
      </c>
      <c r="F880" s="44">
        <v>3</v>
      </c>
      <c r="G880" s="44">
        <v>31</v>
      </c>
      <c r="H880" s="44">
        <v>0</v>
      </c>
      <c r="I880" s="44">
        <v>1</v>
      </c>
      <c r="J880" s="44" t="s">
        <v>1531</v>
      </c>
      <c r="K880" s="44">
        <v>4817791</v>
      </c>
    </row>
    <row r="881" spans="1:11" x14ac:dyDescent="0.35">
      <c r="A881" s="44">
        <v>391053</v>
      </c>
      <c r="B881" s="44" t="s">
        <v>1533</v>
      </c>
      <c r="C881" s="44">
        <v>3</v>
      </c>
      <c r="D881" s="44">
        <v>21</v>
      </c>
      <c r="E881" s="45">
        <v>41148</v>
      </c>
      <c r="F881" s="44">
        <v>3.1</v>
      </c>
      <c r="G881" s="44">
        <v>31</v>
      </c>
      <c r="H881" s="44">
        <v>0</v>
      </c>
      <c r="I881" s="44">
        <v>1</v>
      </c>
      <c r="J881" s="44" t="s">
        <v>1441</v>
      </c>
      <c r="K881" s="44">
        <v>6249171</v>
      </c>
    </row>
    <row r="882" spans="1:11" x14ac:dyDescent="0.35">
      <c r="A882" s="44">
        <v>405369</v>
      </c>
      <c r="B882" s="44" t="s">
        <v>1519</v>
      </c>
      <c r="C882" s="44">
        <v>3</v>
      </c>
      <c r="D882" s="44">
        <v>23</v>
      </c>
      <c r="E882" s="45">
        <v>41224</v>
      </c>
      <c r="F882" s="44">
        <v>13</v>
      </c>
      <c r="G882" s="44">
        <v>31</v>
      </c>
      <c r="H882" s="44">
        <v>0</v>
      </c>
      <c r="I882" s="44">
        <v>1</v>
      </c>
      <c r="J882" s="44" t="s">
        <v>1520</v>
      </c>
      <c r="K882" s="44">
        <v>6240114</v>
      </c>
    </row>
    <row r="883" spans="1:11" x14ac:dyDescent="0.35">
      <c r="A883" s="44">
        <v>423184</v>
      </c>
      <c r="B883" s="44" t="s">
        <v>1505</v>
      </c>
      <c r="C883" s="44">
        <v>3</v>
      </c>
      <c r="D883" s="44">
        <v>27</v>
      </c>
      <c r="E883" s="45">
        <v>41344</v>
      </c>
      <c r="F883" s="44">
        <v>3</v>
      </c>
      <c r="G883" s="44">
        <v>31</v>
      </c>
      <c r="H883" s="44">
        <v>0</v>
      </c>
      <c r="I883" s="44">
        <v>1</v>
      </c>
      <c r="J883" s="44" t="s">
        <v>1506</v>
      </c>
      <c r="K883" s="44">
        <v>66510</v>
      </c>
    </row>
    <row r="884" spans="1:11" x14ac:dyDescent="0.35">
      <c r="A884" s="44">
        <v>452926</v>
      </c>
      <c r="B884" s="44" t="s">
        <v>1521</v>
      </c>
      <c r="C884" s="44">
        <v>3</v>
      </c>
      <c r="D884" s="44">
        <v>23</v>
      </c>
      <c r="E884" s="45">
        <v>41950</v>
      </c>
      <c r="F884" s="44">
        <v>7</v>
      </c>
      <c r="G884" s="44">
        <v>35</v>
      </c>
      <c r="H884" s="44">
        <v>0</v>
      </c>
      <c r="I884" s="44">
        <v>1</v>
      </c>
      <c r="J884" s="44" t="s">
        <v>1522</v>
      </c>
      <c r="K884" s="44">
        <v>2501750</v>
      </c>
    </row>
    <row r="885" spans="1:11" x14ac:dyDescent="0.35">
      <c r="A885" s="44">
        <v>488822</v>
      </c>
      <c r="B885" s="44" t="s">
        <v>2124</v>
      </c>
      <c r="C885" s="44">
        <v>3</v>
      </c>
      <c r="D885" s="44">
        <v>25</v>
      </c>
      <c r="E885" s="45">
        <v>43118</v>
      </c>
      <c r="F885" s="44">
        <v>3</v>
      </c>
      <c r="G885" s="44">
        <v>52</v>
      </c>
      <c r="H885" s="44">
        <v>0</v>
      </c>
      <c r="I885" s="44">
        <v>1</v>
      </c>
      <c r="J885" s="44" t="s">
        <v>76</v>
      </c>
      <c r="K885" s="44">
        <v>182999</v>
      </c>
    </row>
    <row r="886" spans="1:11" x14ac:dyDescent="0.35">
      <c r="A886" s="44">
        <v>694437</v>
      </c>
      <c r="B886" s="44" t="s">
        <v>1525</v>
      </c>
      <c r="C886" s="44">
        <v>3</v>
      </c>
      <c r="D886" s="44">
        <v>23</v>
      </c>
      <c r="E886" s="45">
        <v>42458</v>
      </c>
      <c r="F886" s="44">
        <v>38.5</v>
      </c>
      <c r="G886" s="44">
        <v>47</v>
      </c>
      <c r="H886" s="44">
        <v>0</v>
      </c>
      <c r="I886" s="44">
        <v>1</v>
      </c>
      <c r="J886" s="44" t="s">
        <v>1244</v>
      </c>
      <c r="K886" s="44">
        <v>6583070</v>
      </c>
    </row>
    <row r="887" spans="1:11" x14ac:dyDescent="0.35">
      <c r="A887" s="44">
        <v>710356</v>
      </c>
      <c r="B887" s="44" t="s">
        <v>747</v>
      </c>
      <c r="C887" s="44">
        <v>3</v>
      </c>
      <c r="D887" s="44">
        <v>84</v>
      </c>
      <c r="E887" s="45">
        <v>42541</v>
      </c>
      <c r="F887" s="44">
        <v>10</v>
      </c>
      <c r="G887" s="44">
        <v>45</v>
      </c>
      <c r="H887" s="44">
        <v>0</v>
      </c>
      <c r="I887" s="44">
        <v>1</v>
      </c>
      <c r="J887" s="44" t="s">
        <v>377</v>
      </c>
      <c r="K887" s="44">
        <v>12366591</v>
      </c>
    </row>
    <row r="888" spans="1:11" x14ac:dyDescent="0.35">
      <c r="A888" s="44">
        <v>884459</v>
      </c>
      <c r="B888" s="44" t="s">
        <v>1500</v>
      </c>
      <c r="C888" s="44">
        <v>3</v>
      </c>
      <c r="D888" s="44">
        <v>35</v>
      </c>
      <c r="E888" s="45">
        <v>43059</v>
      </c>
      <c r="F888" s="44">
        <v>31</v>
      </c>
      <c r="G888" s="44">
        <v>52</v>
      </c>
      <c r="H888" s="44">
        <v>0</v>
      </c>
      <c r="I888" s="44">
        <v>1</v>
      </c>
      <c r="J888" s="44" t="s">
        <v>1501</v>
      </c>
      <c r="K888" s="44">
        <v>13491448</v>
      </c>
    </row>
    <row r="889" spans="1:11" x14ac:dyDescent="0.35">
      <c r="A889" s="44">
        <v>946707</v>
      </c>
      <c r="B889" s="44" t="s">
        <v>745</v>
      </c>
      <c r="C889" s="44">
        <v>3</v>
      </c>
      <c r="D889" s="44">
        <v>55</v>
      </c>
      <c r="E889" s="45">
        <v>43651</v>
      </c>
      <c r="F889" s="44">
        <v>1</v>
      </c>
      <c r="G889" s="44">
        <v>60</v>
      </c>
      <c r="H889" s="44">
        <v>0</v>
      </c>
      <c r="I889" s="44">
        <v>1</v>
      </c>
      <c r="J889" s="44" t="s">
        <v>376</v>
      </c>
      <c r="K889" s="44">
        <v>13840130</v>
      </c>
    </row>
    <row r="890" spans="1:11" x14ac:dyDescent="0.35">
      <c r="A890" s="44">
        <v>345</v>
      </c>
      <c r="B890" s="44" t="s">
        <v>1541</v>
      </c>
      <c r="C890" s="44">
        <v>2</v>
      </c>
      <c r="D890" s="44">
        <v>28</v>
      </c>
      <c r="E890" s="45">
        <v>39567</v>
      </c>
      <c r="F890" s="44">
        <v>0.6</v>
      </c>
      <c r="G890" s="44">
        <v>2</v>
      </c>
      <c r="H890" s="44">
        <v>0</v>
      </c>
      <c r="I890" s="44">
        <v>1</v>
      </c>
      <c r="J890" s="44" t="s">
        <v>1542</v>
      </c>
      <c r="K890" s="44">
        <v>201</v>
      </c>
    </row>
    <row r="891" spans="1:11" x14ac:dyDescent="0.35">
      <c r="A891" s="44">
        <v>595</v>
      </c>
      <c r="B891" s="44" t="s">
        <v>1588</v>
      </c>
      <c r="C891" s="44">
        <v>2</v>
      </c>
      <c r="D891" s="44">
        <v>21</v>
      </c>
      <c r="E891" s="45">
        <v>39146</v>
      </c>
      <c r="F891" s="44">
        <v>0.6</v>
      </c>
      <c r="G891" s="44">
        <v>1.5</v>
      </c>
      <c r="H891" s="44">
        <v>0</v>
      </c>
      <c r="I891" s="44">
        <v>1</v>
      </c>
      <c r="J891" s="44" t="s">
        <v>1589</v>
      </c>
      <c r="K891" s="44">
        <v>858</v>
      </c>
    </row>
    <row r="892" spans="1:11" x14ac:dyDescent="0.35">
      <c r="A892" s="44">
        <v>620</v>
      </c>
      <c r="B892" s="44" t="s">
        <v>1568</v>
      </c>
      <c r="C892" s="44">
        <v>2</v>
      </c>
      <c r="D892" s="44">
        <v>23</v>
      </c>
      <c r="E892" s="45">
        <v>41192</v>
      </c>
      <c r="F892" s="44">
        <v>3</v>
      </c>
      <c r="G892" s="44">
        <v>31</v>
      </c>
      <c r="H892" s="44">
        <v>0</v>
      </c>
      <c r="I892" s="44">
        <v>1</v>
      </c>
      <c r="J892" s="44" t="s">
        <v>1569</v>
      </c>
      <c r="K892" s="44">
        <v>316</v>
      </c>
    </row>
    <row r="893" spans="1:11" x14ac:dyDescent="0.35">
      <c r="A893" s="44">
        <v>759</v>
      </c>
      <c r="B893" s="44" t="s">
        <v>1573</v>
      </c>
      <c r="C893" s="44">
        <v>2</v>
      </c>
      <c r="D893" s="44">
        <v>22</v>
      </c>
      <c r="E893" s="45">
        <v>39146</v>
      </c>
      <c r="F893" s="44">
        <v>0.8</v>
      </c>
      <c r="G893" s="44">
        <v>1</v>
      </c>
      <c r="H893" s="44">
        <v>0</v>
      </c>
      <c r="I893" s="44">
        <v>1</v>
      </c>
      <c r="J893" s="44" t="s">
        <v>1117</v>
      </c>
      <c r="K893" s="44">
        <v>2058</v>
      </c>
    </row>
    <row r="894" spans="1:11" x14ac:dyDescent="0.35">
      <c r="A894" s="44">
        <v>760</v>
      </c>
      <c r="B894" s="44" t="s">
        <v>1579</v>
      </c>
      <c r="C894" s="44">
        <v>2</v>
      </c>
      <c r="D894" s="44">
        <v>22</v>
      </c>
      <c r="E894" s="45">
        <v>39146</v>
      </c>
      <c r="F894" s="44">
        <v>0.8</v>
      </c>
      <c r="G894" s="44">
        <v>1</v>
      </c>
      <c r="H894" s="44">
        <v>0</v>
      </c>
      <c r="I894" s="44">
        <v>1</v>
      </c>
      <c r="J894" s="44" t="s">
        <v>1117</v>
      </c>
      <c r="K894" s="44">
        <v>2058</v>
      </c>
    </row>
    <row r="895" spans="1:11" x14ac:dyDescent="0.35">
      <c r="A895" s="44">
        <v>1792</v>
      </c>
      <c r="B895" s="44" t="s">
        <v>1593</v>
      </c>
      <c r="C895" s="44">
        <v>2</v>
      </c>
      <c r="D895" s="44">
        <v>21</v>
      </c>
      <c r="E895" s="45">
        <v>40166</v>
      </c>
      <c r="F895" s="44">
        <v>1.5</v>
      </c>
      <c r="G895" s="44">
        <v>3</v>
      </c>
      <c r="H895" s="44">
        <v>0</v>
      </c>
      <c r="I895" s="44">
        <v>1</v>
      </c>
      <c r="J895" s="44" t="s">
        <v>1594</v>
      </c>
      <c r="K895" s="44">
        <v>359</v>
      </c>
    </row>
    <row r="896" spans="1:11" x14ac:dyDescent="0.35">
      <c r="A896" s="44">
        <v>2110</v>
      </c>
      <c r="B896" s="44" t="s">
        <v>740</v>
      </c>
      <c r="C896" s="44">
        <v>2</v>
      </c>
      <c r="D896" s="44">
        <v>213</v>
      </c>
      <c r="E896" s="45">
        <v>39146</v>
      </c>
      <c r="F896" s="44">
        <v>1</v>
      </c>
      <c r="G896" s="44">
        <v>2</v>
      </c>
      <c r="H896" s="44">
        <v>0</v>
      </c>
      <c r="I896" s="44">
        <v>2</v>
      </c>
      <c r="J896" s="44" t="s">
        <v>741</v>
      </c>
      <c r="K896" s="44">
        <v>1952</v>
      </c>
    </row>
    <row r="897" spans="1:11" x14ac:dyDescent="0.35">
      <c r="A897" s="44">
        <v>2129</v>
      </c>
      <c r="B897" s="44" t="s">
        <v>1591</v>
      </c>
      <c r="C897" s="44">
        <v>2</v>
      </c>
      <c r="D897" s="44">
        <v>21</v>
      </c>
      <c r="E897" s="45">
        <v>39146</v>
      </c>
      <c r="F897" s="44">
        <v>1.5</v>
      </c>
      <c r="G897" s="44">
        <v>1.5</v>
      </c>
      <c r="H897" s="44">
        <v>0</v>
      </c>
      <c r="I897" s="44">
        <v>1</v>
      </c>
      <c r="J897" s="44" t="s">
        <v>1592</v>
      </c>
      <c r="K897" s="44">
        <v>9940</v>
      </c>
    </row>
    <row r="898" spans="1:11" x14ac:dyDescent="0.35">
      <c r="A898" s="44">
        <v>3298</v>
      </c>
      <c r="B898" s="44" t="s">
        <v>1586</v>
      </c>
      <c r="C898" s="44">
        <v>2</v>
      </c>
      <c r="D898" s="44">
        <v>21</v>
      </c>
      <c r="E898" s="45">
        <v>39390</v>
      </c>
      <c r="F898" s="44">
        <v>1</v>
      </c>
      <c r="G898" s="44">
        <v>3</v>
      </c>
      <c r="H898" s="44">
        <v>0</v>
      </c>
      <c r="I898" s="44">
        <v>1</v>
      </c>
      <c r="J898" s="44" t="s">
        <v>1587</v>
      </c>
      <c r="K898" s="44">
        <v>26090</v>
      </c>
    </row>
    <row r="899" spans="1:11" x14ac:dyDescent="0.35">
      <c r="A899" s="44">
        <v>3990</v>
      </c>
      <c r="B899" s="44" t="s">
        <v>1535</v>
      </c>
      <c r="C899" s="44">
        <v>2</v>
      </c>
      <c r="D899" s="44">
        <v>39</v>
      </c>
      <c r="E899" s="45">
        <v>40039</v>
      </c>
      <c r="F899" s="44">
        <v>1</v>
      </c>
      <c r="G899" s="44">
        <v>27</v>
      </c>
      <c r="H899" s="44">
        <v>0</v>
      </c>
      <c r="I899" s="44">
        <v>2</v>
      </c>
      <c r="J899" s="44" t="s">
        <v>1536</v>
      </c>
      <c r="K899" s="44">
        <v>659</v>
      </c>
    </row>
    <row r="900" spans="1:11" x14ac:dyDescent="0.35">
      <c r="A900" s="44">
        <v>4506</v>
      </c>
      <c r="B900" s="44" t="s">
        <v>1549</v>
      </c>
      <c r="C900" s="44">
        <v>2</v>
      </c>
      <c r="D900" s="44">
        <v>26</v>
      </c>
      <c r="E900" s="45">
        <v>40251</v>
      </c>
      <c r="F900" s="44">
        <v>1</v>
      </c>
      <c r="G900" s="44">
        <v>3.1</v>
      </c>
      <c r="H900" s="44">
        <v>0</v>
      </c>
      <c r="I900" s="44">
        <v>1</v>
      </c>
      <c r="J900" s="44" t="s">
        <v>1550</v>
      </c>
      <c r="K900" s="44">
        <v>155502</v>
      </c>
    </row>
    <row r="901" spans="1:11" x14ac:dyDescent="0.35">
      <c r="A901" s="44">
        <v>4936</v>
      </c>
      <c r="B901" s="44" t="s">
        <v>1577</v>
      </c>
      <c r="C901" s="44">
        <v>2</v>
      </c>
      <c r="D901" s="44">
        <v>22</v>
      </c>
      <c r="E901" s="45">
        <v>39628</v>
      </c>
      <c r="F901" s="44">
        <v>1.5</v>
      </c>
      <c r="G901" s="44">
        <v>2</v>
      </c>
      <c r="H901" s="44">
        <v>0</v>
      </c>
      <c r="I901" s="44">
        <v>1</v>
      </c>
      <c r="J901" s="44" t="s">
        <v>1578</v>
      </c>
      <c r="K901" s="44">
        <v>143323</v>
      </c>
    </row>
    <row r="902" spans="1:11" x14ac:dyDescent="0.35">
      <c r="A902" s="44">
        <v>11129</v>
      </c>
      <c r="B902" s="44" t="s">
        <v>1590</v>
      </c>
      <c r="C902" s="44">
        <v>2</v>
      </c>
      <c r="D902" s="44">
        <v>21</v>
      </c>
      <c r="E902" s="45">
        <v>42635</v>
      </c>
      <c r="F902" s="44">
        <v>3</v>
      </c>
      <c r="G902" s="44">
        <v>52</v>
      </c>
      <c r="H902" s="44">
        <v>0</v>
      </c>
      <c r="I902" s="44">
        <v>1</v>
      </c>
      <c r="J902" s="44" t="s">
        <v>1009</v>
      </c>
      <c r="K902" s="44">
        <v>153195</v>
      </c>
    </row>
    <row r="903" spans="1:11" x14ac:dyDescent="0.35">
      <c r="A903" s="44">
        <v>12465</v>
      </c>
      <c r="B903" s="44" t="s">
        <v>1574</v>
      </c>
      <c r="C903" s="44">
        <v>2</v>
      </c>
      <c r="D903" s="44">
        <v>22</v>
      </c>
      <c r="E903" s="45">
        <v>40493</v>
      </c>
      <c r="F903" s="44">
        <v>2</v>
      </c>
      <c r="G903" s="44">
        <v>6</v>
      </c>
      <c r="H903" s="44">
        <v>0</v>
      </c>
      <c r="I903" s="44">
        <v>1</v>
      </c>
      <c r="J903" s="44" t="s">
        <v>1575</v>
      </c>
      <c r="K903" s="44">
        <v>2662367</v>
      </c>
    </row>
    <row r="904" spans="1:11" x14ac:dyDescent="0.35">
      <c r="A904" s="44">
        <v>53625</v>
      </c>
      <c r="B904" s="44" t="s">
        <v>1595</v>
      </c>
      <c r="C904" s="44">
        <v>2</v>
      </c>
      <c r="D904" s="44">
        <v>5</v>
      </c>
      <c r="E904" s="45">
        <v>40564</v>
      </c>
      <c r="F904" s="44">
        <v>3</v>
      </c>
      <c r="G904" s="44">
        <v>37</v>
      </c>
      <c r="H904" s="44">
        <v>0</v>
      </c>
      <c r="I904" s="44">
        <v>1</v>
      </c>
      <c r="J904" s="44" t="s">
        <v>1596</v>
      </c>
      <c r="K904" s="44">
        <v>5102201</v>
      </c>
    </row>
    <row r="905" spans="1:11" x14ac:dyDescent="0.35">
      <c r="A905" s="44">
        <v>55093</v>
      </c>
      <c r="B905" s="44" t="s">
        <v>1597</v>
      </c>
      <c r="C905" s="44">
        <v>2</v>
      </c>
      <c r="D905" s="44">
        <v>0</v>
      </c>
      <c r="E905" s="45">
        <v>40570</v>
      </c>
      <c r="F905" s="44">
        <v>3</v>
      </c>
      <c r="G905" s="44">
        <v>31</v>
      </c>
      <c r="H905" s="44">
        <v>0</v>
      </c>
      <c r="I905" s="44">
        <v>1</v>
      </c>
      <c r="J905" s="44" t="s">
        <v>1598</v>
      </c>
      <c r="K905" s="44">
        <v>4046898</v>
      </c>
    </row>
    <row r="906" spans="1:11" x14ac:dyDescent="0.35">
      <c r="A906" s="44">
        <v>87440</v>
      </c>
      <c r="B906" s="44" t="s">
        <v>1559</v>
      </c>
      <c r="C906" s="44">
        <v>2</v>
      </c>
      <c r="D906" s="44">
        <v>24</v>
      </c>
      <c r="E906" s="45">
        <v>40580</v>
      </c>
      <c r="F906" s="44">
        <v>3</v>
      </c>
      <c r="G906" s="44">
        <v>3.1</v>
      </c>
      <c r="H906" s="44">
        <v>0</v>
      </c>
      <c r="I906" s="44">
        <v>2</v>
      </c>
      <c r="J906" s="44" t="s">
        <v>1560</v>
      </c>
      <c r="K906" s="44">
        <v>5196056</v>
      </c>
    </row>
    <row r="907" spans="1:11" x14ac:dyDescent="0.35">
      <c r="A907" s="44">
        <v>97408</v>
      </c>
      <c r="B907" s="44" t="s">
        <v>1552</v>
      </c>
      <c r="C907" s="44">
        <v>2</v>
      </c>
      <c r="D907" s="44">
        <v>25</v>
      </c>
      <c r="E907" s="45">
        <v>40584</v>
      </c>
      <c r="F907" s="44">
        <v>3</v>
      </c>
      <c r="G907" s="44">
        <v>3.2</v>
      </c>
      <c r="H907" s="44">
        <v>0</v>
      </c>
      <c r="I907" s="44">
        <v>1</v>
      </c>
      <c r="J907" s="44" t="s">
        <v>14</v>
      </c>
      <c r="K907" s="44">
        <v>85036</v>
      </c>
    </row>
    <row r="908" spans="1:11" x14ac:dyDescent="0.35">
      <c r="A908" s="44">
        <v>110114</v>
      </c>
      <c r="B908" s="44" t="s">
        <v>2163</v>
      </c>
      <c r="C908" s="44">
        <v>2</v>
      </c>
      <c r="D908" s="44">
        <v>21</v>
      </c>
      <c r="E908" s="45">
        <v>40269</v>
      </c>
      <c r="F908" s="44">
        <v>2</v>
      </c>
      <c r="G908" s="44">
        <v>9</v>
      </c>
      <c r="H908" s="44">
        <v>0</v>
      </c>
      <c r="I908" s="44">
        <v>1</v>
      </c>
      <c r="J908" s="44" t="s">
        <v>2164</v>
      </c>
      <c r="K908" s="44">
        <v>5248211</v>
      </c>
    </row>
    <row r="909" spans="1:11" x14ac:dyDescent="0.35">
      <c r="A909" s="44">
        <v>156146</v>
      </c>
      <c r="B909" s="44" t="s">
        <v>1582</v>
      </c>
      <c r="C909" s="44">
        <v>2</v>
      </c>
      <c r="D909" s="44">
        <v>22</v>
      </c>
      <c r="E909" s="45">
        <v>40564</v>
      </c>
      <c r="F909" s="44">
        <v>2</v>
      </c>
      <c r="G909" s="44">
        <v>3.3</v>
      </c>
      <c r="H909" s="44">
        <v>0</v>
      </c>
      <c r="I909" s="44">
        <v>1</v>
      </c>
      <c r="J909" s="44" t="s">
        <v>1583</v>
      </c>
      <c r="K909" s="44">
        <v>5301977</v>
      </c>
    </row>
    <row r="910" spans="1:11" x14ac:dyDescent="0.35">
      <c r="A910" s="44">
        <v>157773</v>
      </c>
      <c r="B910" s="44" t="s">
        <v>1551</v>
      </c>
      <c r="C910" s="44">
        <v>2</v>
      </c>
      <c r="D910" s="44">
        <v>26</v>
      </c>
      <c r="E910" s="45">
        <v>40592</v>
      </c>
      <c r="F910" s="44">
        <v>3</v>
      </c>
      <c r="G910" s="44">
        <v>3.1</v>
      </c>
      <c r="H910" s="44">
        <v>0</v>
      </c>
      <c r="I910" s="44">
        <v>1</v>
      </c>
      <c r="J910" s="44" t="s">
        <v>885</v>
      </c>
      <c r="K910" s="44">
        <v>4660347</v>
      </c>
    </row>
    <row r="911" spans="1:11" x14ac:dyDescent="0.35">
      <c r="A911" s="44">
        <v>211326</v>
      </c>
      <c r="B911" s="44" t="s">
        <v>1576</v>
      </c>
      <c r="C911" s="44">
        <v>2</v>
      </c>
      <c r="D911" s="44">
        <v>22</v>
      </c>
      <c r="E911" s="45">
        <v>40780</v>
      </c>
      <c r="F911" s="44">
        <v>5</v>
      </c>
      <c r="G911" s="44">
        <v>19</v>
      </c>
      <c r="H911" s="44">
        <v>0</v>
      </c>
      <c r="I911" s="44">
        <v>1</v>
      </c>
      <c r="J911" s="44" t="s">
        <v>2246</v>
      </c>
      <c r="K911" s="44">
        <v>5420212</v>
      </c>
    </row>
    <row r="912" spans="1:11" x14ac:dyDescent="0.35">
      <c r="A912" s="44">
        <v>221519</v>
      </c>
      <c r="B912" s="44" t="s">
        <v>2161</v>
      </c>
      <c r="C912" s="44">
        <v>2</v>
      </c>
      <c r="D912" s="44">
        <v>21</v>
      </c>
      <c r="E912" s="45">
        <v>40569</v>
      </c>
      <c r="F912" s="44">
        <v>3.1</v>
      </c>
      <c r="G912" s="44">
        <v>31</v>
      </c>
      <c r="H912" s="44">
        <v>0</v>
      </c>
      <c r="I912" s="44">
        <v>1</v>
      </c>
      <c r="J912" s="44" t="s">
        <v>2162</v>
      </c>
      <c r="K912" s="44">
        <v>9810</v>
      </c>
    </row>
    <row r="913" spans="1:11" x14ac:dyDescent="0.35">
      <c r="A913" s="44">
        <v>281348</v>
      </c>
      <c r="B913" s="44" t="s">
        <v>1584</v>
      </c>
      <c r="C913" s="44">
        <v>2</v>
      </c>
      <c r="D913" s="44">
        <v>22</v>
      </c>
      <c r="E913" s="45">
        <v>40592</v>
      </c>
      <c r="F913" s="44">
        <v>2</v>
      </c>
      <c r="G913" s="44">
        <v>31</v>
      </c>
      <c r="H913" s="44">
        <v>0</v>
      </c>
      <c r="I913" s="44">
        <v>1</v>
      </c>
      <c r="J913" s="44" t="s">
        <v>1585</v>
      </c>
      <c r="K913" s="44">
        <v>194</v>
      </c>
    </row>
    <row r="914" spans="1:11" x14ac:dyDescent="0.35">
      <c r="A914" s="44">
        <v>286370</v>
      </c>
      <c r="B914" s="44" t="s">
        <v>2223</v>
      </c>
      <c r="C914" s="44">
        <v>2</v>
      </c>
      <c r="D914" s="44">
        <v>22</v>
      </c>
      <c r="E914" s="45">
        <v>40602</v>
      </c>
      <c r="F914" s="44">
        <v>1</v>
      </c>
      <c r="G914" s="44">
        <v>31</v>
      </c>
      <c r="H914" s="44">
        <v>0</v>
      </c>
      <c r="I914" s="44">
        <v>1</v>
      </c>
      <c r="J914" s="44" t="s">
        <v>2224</v>
      </c>
      <c r="K914" s="44">
        <v>649022</v>
      </c>
    </row>
    <row r="915" spans="1:11" x14ac:dyDescent="0.35">
      <c r="A915" s="44">
        <v>316903</v>
      </c>
      <c r="B915" s="44" t="s">
        <v>1555</v>
      </c>
      <c r="C915" s="44">
        <v>2</v>
      </c>
      <c r="D915" s="44">
        <v>25</v>
      </c>
      <c r="E915" s="45">
        <v>40709</v>
      </c>
      <c r="F915" s="44">
        <v>3</v>
      </c>
      <c r="G915" s="44">
        <v>3.1</v>
      </c>
      <c r="H915" s="44">
        <v>0</v>
      </c>
      <c r="I915" s="44">
        <v>1</v>
      </c>
      <c r="J915" s="44" t="s">
        <v>1556</v>
      </c>
      <c r="K915" s="44">
        <v>5760381</v>
      </c>
    </row>
    <row r="916" spans="1:11" x14ac:dyDescent="0.35">
      <c r="A916" s="44">
        <v>335336</v>
      </c>
      <c r="B916" s="44" t="s">
        <v>1570</v>
      </c>
      <c r="C916" s="44">
        <v>2</v>
      </c>
      <c r="D916" s="44">
        <v>23</v>
      </c>
      <c r="E916" s="45">
        <v>40843</v>
      </c>
      <c r="F916" s="44">
        <v>3</v>
      </c>
      <c r="G916" s="44">
        <v>31</v>
      </c>
      <c r="H916" s="44">
        <v>0</v>
      </c>
      <c r="I916" s="44">
        <v>1</v>
      </c>
      <c r="J916" s="44" t="s">
        <v>2246</v>
      </c>
      <c r="K916" s="44">
        <v>5508982</v>
      </c>
    </row>
    <row r="917" spans="1:11" x14ac:dyDescent="0.35">
      <c r="A917" s="44">
        <v>336735</v>
      </c>
      <c r="B917" s="44" t="s">
        <v>1580</v>
      </c>
      <c r="C917" s="44">
        <v>2</v>
      </c>
      <c r="D917" s="44">
        <v>22</v>
      </c>
      <c r="E917" s="45">
        <v>40885</v>
      </c>
      <c r="F917" s="44">
        <v>6</v>
      </c>
      <c r="G917" s="44">
        <v>19</v>
      </c>
      <c r="H917" s="44">
        <v>0</v>
      </c>
      <c r="I917" s="44">
        <v>1</v>
      </c>
      <c r="J917" s="44" t="s">
        <v>1581</v>
      </c>
      <c r="K917" s="44">
        <v>5724175</v>
      </c>
    </row>
    <row r="918" spans="1:11" x14ac:dyDescent="0.35">
      <c r="A918" s="44">
        <v>337048</v>
      </c>
      <c r="B918" s="44" t="s">
        <v>1563</v>
      </c>
      <c r="C918" s="44">
        <v>2</v>
      </c>
      <c r="D918" s="44">
        <v>24</v>
      </c>
      <c r="E918" s="45">
        <v>42504</v>
      </c>
      <c r="F918" s="44">
        <v>2</v>
      </c>
      <c r="G918" s="44">
        <v>50</v>
      </c>
      <c r="H918" s="44">
        <v>0</v>
      </c>
      <c r="I918" s="44">
        <v>1</v>
      </c>
      <c r="J918" s="44" t="s">
        <v>1564</v>
      </c>
      <c r="K918" s="44">
        <v>5870480</v>
      </c>
    </row>
    <row r="919" spans="1:11" x14ac:dyDescent="0.35">
      <c r="A919" s="44">
        <v>376384</v>
      </c>
      <c r="B919" s="44" t="s">
        <v>2222</v>
      </c>
      <c r="C919" s="44">
        <v>2</v>
      </c>
      <c r="D919" s="44">
        <v>24</v>
      </c>
      <c r="E919" s="45">
        <v>42501</v>
      </c>
      <c r="F919" s="44">
        <v>8</v>
      </c>
      <c r="G919" s="44">
        <v>58</v>
      </c>
      <c r="H919" s="44">
        <v>0</v>
      </c>
      <c r="I919" s="44">
        <v>1</v>
      </c>
      <c r="J919" s="44" t="s">
        <v>324</v>
      </c>
      <c r="K919" s="44">
        <v>5379973</v>
      </c>
    </row>
    <row r="920" spans="1:11" x14ac:dyDescent="0.35">
      <c r="A920" s="44">
        <v>392787</v>
      </c>
      <c r="B920" s="44" t="s">
        <v>1571</v>
      </c>
      <c r="C920" s="44">
        <v>2</v>
      </c>
      <c r="D920" s="44">
        <v>23</v>
      </c>
      <c r="E920" s="45">
        <v>41843</v>
      </c>
      <c r="F920" s="44">
        <v>24</v>
      </c>
      <c r="G920" s="44">
        <v>31</v>
      </c>
      <c r="H920" s="44">
        <v>0</v>
      </c>
      <c r="I920" s="44">
        <v>1</v>
      </c>
      <c r="J920" s="44" t="s">
        <v>1572</v>
      </c>
      <c r="K920" s="44">
        <v>5668911</v>
      </c>
    </row>
    <row r="921" spans="1:11" x14ac:dyDescent="0.35">
      <c r="A921" s="44">
        <v>395384</v>
      </c>
      <c r="B921" s="44" t="s">
        <v>1567</v>
      </c>
      <c r="C921" s="44">
        <v>2</v>
      </c>
      <c r="D921" s="44">
        <v>24</v>
      </c>
      <c r="E921" s="45">
        <v>43415</v>
      </c>
      <c r="F921" s="44">
        <v>17</v>
      </c>
      <c r="G921" s="44">
        <v>52</v>
      </c>
      <c r="H921" s="44">
        <v>0</v>
      </c>
      <c r="I921" s="44">
        <v>1</v>
      </c>
      <c r="J921" s="44" t="s">
        <v>76</v>
      </c>
      <c r="K921" s="44">
        <v>182999</v>
      </c>
    </row>
    <row r="922" spans="1:11" x14ac:dyDescent="0.35">
      <c r="A922" s="44">
        <v>395942</v>
      </c>
      <c r="B922" s="44" t="s">
        <v>1557</v>
      </c>
      <c r="C922" s="44">
        <v>2</v>
      </c>
      <c r="D922" s="44">
        <v>25</v>
      </c>
      <c r="E922" s="45">
        <v>41179</v>
      </c>
      <c r="F922" s="44">
        <v>15</v>
      </c>
      <c r="G922" s="44">
        <v>31</v>
      </c>
      <c r="H922" s="44">
        <v>0</v>
      </c>
      <c r="I922" s="44">
        <v>1</v>
      </c>
      <c r="J922" s="44" t="s">
        <v>1558</v>
      </c>
      <c r="K922" s="44">
        <v>6467900</v>
      </c>
    </row>
    <row r="923" spans="1:11" x14ac:dyDescent="0.35">
      <c r="A923" s="44">
        <v>423110</v>
      </c>
      <c r="B923" s="44" t="s">
        <v>1561</v>
      </c>
      <c r="C923" s="44">
        <v>2</v>
      </c>
      <c r="D923" s="44">
        <v>24</v>
      </c>
      <c r="E923" s="45">
        <v>41331</v>
      </c>
      <c r="F923" s="44">
        <v>3.1</v>
      </c>
      <c r="G923" s="44">
        <v>24</v>
      </c>
      <c r="H923" s="44">
        <v>0</v>
      </c>
      <c r="I923" s="44">
        <v>1</v>
      </c>
      <c r="J923" s="44" t="s">
        <v>1562</v>
      </c>
      <c r="K923" s="44">
        <v>3026617</v>
      </c>
    </row>
    <row r="924" spans="1:11" x14ac:dyDescent="0.35">
      <c r="A924" s="44">
        <v>437252</v>
      </c>
      <c r="B924" s="44" t="s">
        <v>1547</v>
      </c>
      <c r="C924" s="44">
        <v>2</v>
      </c>
      <c r="D924" s="44">
        <v>26</v>
      </c>
      <c r="E924" s="45">
        <v>41404</v>
      </c>
      <c r="F924" s="44">
        <v>13</v>
      </c>
      <c r="G924" s="44">
        <v>31</v>
      </c>
      <c r="H924" s="44">
        <v>0</v>
      </c>
      <c r="I924" s="44">
        <v>1</v>
      </c>
      <c r="J924" s="44" t="s">
        <v>1548</v>
      </c>
      <c r="K924" s="44">
        <v>6886452</v>
      </c>
    </row>
    <row r="925" spans="1:11" x14ac:dyDescent="0.35">
      <c r="A925" s="44">
        <v>441910</v>
      </c>
      <c r="B925" s="44" t="s">
        <v>1545</v>
      </c>
      <c r="C925" s="44">
        <v>2</v>
      </c>
      <c r="D925" s="44">
        <v>26</v>
      </c>
      <c r="E925" s="45">
        <v>41431</v>
      </c>
      <c r="F925" s="44">
        <v>17</v>
      </c>
      <c r="G925" s="44">
        <v>17</v>
      </c>
      <c r="H925" s="44">
        <v>0</v>
      </c>
      <c r="I925" s="44">
        <v>1</v>
      </c>
      <c r="J925" s="44" t="s">
        <v>1546</v>
      </c>
      <c r="K925" s="44">
        <v>9968776</v>
      </c>
    </row>
    <row r="926" spans="1:11" x14ac:dyDescent="0.35">
      <c r="A926" s="44">
        <v>460351</v>
      </c>
      <c r="B926" s="44" t="s">
        <v>760</v>
      </c>
      <c r="C926" s="44">
        <v>2</v>
      </c>
      <c r="D926" s="44">
        <v>63</v>
      </c>
      <c r="E926" s="45">
        <v>42465</v>
      </c>
      <c r="F926" s="44">
        <v>2</v>
      </c>
      <c r="G926" s="44">
        <v>45</v>
      </c>
      <c r="H926" s="44">
        <v>0</v>
      </c>
      <c r="I926" s="44">
        <v>1</v>
      </c>
      <c r="J926" s="44" t="s">
        <v>2246</v>
      </c>
      <c r="K926" s="44">
        <v>162211</v>
      </c>
    </row>
    <row r="927" spans="1:11" x14ac:dyDescent="0.35">
      <c r="A927" s="44">
        <v>557652</v>
      </c>
      <c r="B927" s="44" t="s">
        <v>1543</v>
      </c>
      <c r="C927" s="44">
        <v>2</v>
      </c>
      <c r="D927" s="44">
        <v>26</v>
      </c>
      <c r="E927" s="45">
        <v>41984</v>
      </c>
      <c r="F927" s="44">
        <v>17</v>
      </c>
      <c r="G927" s="44">
        <v>37</v>
      </c>
      <c r="H927" s="44">
        <v>0</v>
      </c>
      <c r="I927" s="44">
        <v>1</v>
      </c>
      <c r="J927" s="44" t="s">
        <v>1544</v>
      </c>
      <c r="K927" s="44">
        <v>11248218</v>
      </c>
    </row>
    <row r="928" spans="1:11" x14ac:dyDescent="0.35">
      <c r="A928" s="44">
        <v>614172</v>
      </c>
      <c r="B928" s="44" t="s">
        <v>1534</v>
      </c>
      <c r="C928" s="44">
        <v>2</v>
      </c>
      <c r="D928" s="44">
        <v>40</v>
      </c>
      <c r="E928" s="45">
        <v>42239</v>
      </c>
      <c r="F928" s="44">
        <v>15</v>
      </c>
      <c r="G928" s="44">
        <v>40</v>
      </c>
      <c r="H928" s="44">
        <v>0</v>
      </c>
      <c r="I928" s="44">
        <v>1</v>
      </c>
      <c r="J928" s="44" t="s">
        <v>487</v>
      </c>
      <c r="K928" s="44">
        <v>6640</v>
      </c>
    </row>
    <row r="929" spans="1:11" x14ac:dyDescent="0.35">
      <c r="A929" s="44">
        <v>684503</v>
      </c>
      <c r="B929" s="44" t="s">
        <v>1553</v>
      </c>
      <c r="C929" s="44">
        <v>2</v>
      </c>
      <c r="D929" s="44">
        <v>25</v>
      </c>
      <c r="E929" s="45">
        <v>42407</v>
      </c>
      <c r="F929" s="44">
        <v>37</v>
      </c>
      <c r="G929" s="44">
        <v>43</v>
      </c>
      <c r="H929" s="44">
        <v>0</v>
      </c>
      <c r="I929" s="44">
        <v>1</v>
      </c>
      <c r="J929" s="44" t="s">
        <v>1554</v>
      </c>
      <c r="K929" s="44">
        <v>12108389</v>
      </c>
    </row>
    <row r="930" spans="1:11" x14ac:dyDescent="0.35">
      <c r="A930" s="44">
        <v>699635</v>
      </c>
      <c r="B930" s="44" t="s">
        <v>1565</v>
      </c>
      <c r="C930" s="44">
        <v>2</v>
      </c>
      <c r="D930" s="44">
        <v>24</v>
      </c>
      <c r="E930" s="45">
        <v>42488</v>
      </c>
      <c r="F930" s="44">
        <v>1.5</v>
      </c>
      <c r="G930" s="44">
        <v>31</v>
      </c>
      <c r="H930" s="44">
        <v>0</v>
      </c>
      <c r="I930" s="44">
        <v>1</v>
      </c>
      <c r="J930" s="44" t="s">
        <v>1566</v>
      </c>
      <c r="K930" s="44">
        <v>11425534</v>
      </c>
    </row>
    <row r="931" spans="1:11" x14ac:dyDescent="0.35">
      <c r="A931" s="44">
        <v>719661</v>
      </c>
      <c r="B931" s="44" t="s">
        <v>1538</v>
      </c>
      <c r="C931" s="44">
        <v>2</v>
      </c>
      <c r="D931" s="44">
        <v>32</v>
      </c>
      <c r="E931" s="45">
        <v>42585</v>
      </c>
      <c r="F931" s="44">
        <v>3</v>
      </c>
      <c r="G931" s="44">
        <v>20</v>
      </c>
      <c r="H931" s="44">
        <v>0</v>
      </c>
      <c r="I931" s="44">
        <v>1</v>
      </c>
      <c r="J931" s="44" t="s">
        <v>1539</v>
      </c>
      <c r="K931" s="44">
        <v>12450297</v>
      </c>
    </row>
    <row r="932" spans="1:11" x14ac:dyDescent="0.35">
      <c r="A932" s="44">
        <v>756749</v>
      </c>
      <c r="B932" s="44" t="s">
        <v>1540</v>
      </c>
      <c r="C932" s="44">
        <v>2</v>
      </c>
      <c r="D932" s="44">
        <v>29</v>
      </c>
      <c r="E932" s="45">
        <v>42711</v>
      </c>
      <c r="F932" s="44">
        <v>45</v>
      </c>
      <c r="G932" s="44">
        <v>45</v>
      </c>
      <c r="H932" s="44">
        <v>0</v>
      </c>
      <c r="I932" s="44">
        <v>1</v>
      </c>
      <c r="J932" s="44" t="s">
        <v>76</v>
      </c>
      <c r="K932" s="44">
        <v>182999</v>
      </c>
    </row>
    <row r="933" spans="1:11" x14ac:dyDescent="0.35">
      <c r="A933" s="44">
        <v>923201</v>
      </c>
      <c r="B933" s="44" t="s">
        <v>1537</v>
      </c>
      <c r="C933" s="44">
        <v>2</v>
      </c>
      <c r="D933" s="44">
        <v>37</v>
      </c>
      <c r="E933" s="45">
        <v>43146</v>
      </c>
      <c r="F933" s="44">
        <v>31</v>
      </c>
      <c r="G933" s="44">
        <v>52</v>
      </c>
      <c r="H933" s="44">
        <v>0</v>
      </c>
      <c r="I933" s="44">
        <v>1</v>
      </c>
      <c r="J933" s="44" t="s">
        <v>76</v>
      </c>
      <c r="K933" s="44">
        <v>182999</v>
      </c>
    </row>
    <row r="934" spans="1:11" x14ac:dyDescent="0.35">
      <c r="A934" s="44">
        <v>132</v>
      </c>
      <c r="B934" s="44" t="s">
        <v>1624</v>
      </c>
      <c r="C934" s="44">
        <v>1</v>
      </c>
      <c r="D934" s="44">
        <v>27</v>
      </c>
      <c r="E934" s="45">
        <v>39146</v>
      </c>
      <c r="F934" s="44">
        <v>0.9</v>
      </c>
      <c r="G934" s="44">
        <v>3</v>
      </c>
      <c r="H934" s="44">
        <v>0</v>
      </c>
      <c r="I934" s="44">
        <v>1</v>
      </c>
      <c r="J934" s="44" t="s">
        <v>464</v>
      </c>
      <c r="K934" s="44">
        <v>77</v>
      </c>
    </row>
    <row r="935" spans="1:11" x14ac:dyDescent="0.35">
      <c r="A935" s="44">
        <v>1489</v>
      </c>
      <c r="B935" s="44" t="s">
        <v>767</v>
      </c>
      <c r="C935" s="44">
        <v>1</v>
      </c>
      <c r="D935" s="44">
        <v>42</v>
      </c>
      <c r="E935" s="45">
        <v>40094</v>
      </c>
      <c r="F935" s="44">
        <v>0.8</v>
      </c>
      <c r="G935" s="44">
        <v>2</v>
      </c>
      <c r="H935" s="44">
        <v>0</v>
      </c>
      <c r="I935" s="44">
        <v>1</v>
      </c>
      <c r="J935" s="44" t="s">
        <v>475</v>
      </c>
      <c r="K935" s="44">
        <v>4405</v>
      </c>
    </row>
    <row r="936" spans="1:11" x14ac:dyDescent="0.35">
      <c r="A936" s="44">
        <v>1624</v>
      </c>
      <c r="B936" s="44" t="s">
        <v>1669</v>
      </c>
      <c r="C936" s="44">
        <v>1</v>
      </c>
      <c r="D936" s="44">
        <v>22</v>
      </c>
      <c r="E936" s="45">
        <v>39146</v>
      </c>
      <c r="F936" s="44">
        <v>1.5</v>
      </c>
      <c r="G936" s="44">
        <v>3.1</v>
      </c>
      <c r="H936" s="44">
        <v>0</v>
      </c>
      <c r="I936" s="44">
        <v>1</v>
      </c>
      <c r="J936" s="44" t="s">
        <v>1670</v>
      </c>
      <c r="K936" s="44">
        <v>8752</v>
      </c>
    </row>
    <row r="937" spans="1:11" x14ac:dyDescent="0.35">
      <c r="A937" s="44">
        <v>1968</v>
      </c>
      <c r="B937" s="44" t="s">
        <v>1643</v>
      </c>
      <c r="C937" s="44">
        <v>1</v>
      </c>
      <c r="D937" s="44">
        <v>23</v>
      </c>
      <c r="E937" s="45">
        <v>40027</v>
      </c>
      <c r="F937" s="44">
        <v>1.5</v>
      </c>
      <c r="G937" s="44">
        <v>2</v>
      </c>
      <c r="H937" s="44">
        <v>0</v>
      </c>
      <c r="I937" s="44">
        <v>1</v>
      </c>
      <c r="J937" s="44" t="s">
        <v>1644</v>
      </c>
      <c r="K937" s="44">
        <v>9569</v>
      </c>
    </row>
    <row r="938" spans="1:11" x14ac:dyDescent="0.35">
      <c r="A938" s="44">
        <v>2085</v>
      </c>
      <c r="B938" s="44" t="s">
        <v>2230</v>
      </c>
      <c r="C938" s="44">
        <v>1</v>
      </c>
      <c r="D938" s="44">
        <v>21</v>
      </c>
      <c r="E938" s="45">
        <v>39837</v>
      </c>
      <c r="F938" s="44">
        <v>2</v>
      </c>
      <c r="G938" s="44">
        <v>2</v>
      </c>
      <c r="H938" s="44">
        <v>0</v>
      </c>
      <c r="I938" s="44">
        <v>1</v>
      </c>
      <c r="J938" s="44" t="s">
        <v>1886</v>
      </c>
      <c r="K938" s="44">
        <v>9821</v>
      </c>
    </row>
    <row r="939" spans="1:11" x14ac:dyDescent="0.35">
      <c r="A939" s="44">
        <v>2131</v>
      </c>
      <c r="B939" s="44" t="s">
        <v>1602</v>
      </c>
      <c r="C939" s="44">
        <v>1</v>
      </c>
      <c r="D939" s="44">
        <v>40</v>
      </c>
      <c r="E939" s="45">
        <v>39509</v>
      </c>
      <c r="F939" s="44">
        <v>1.5</v>
      </c>
      <c r="G939" s="44">
        <v>2</v>
      </c>
      <c r="H939" s="44">
        <v>0</v>
      </c>
      <c r="I939" s="44">
        <v>1</v>
      </c>
      <c r="J939" s="44" t="s">
        <v>1603</v>
      </c>
      <c r="K939" s="44">
        <v>9957</v>
      </c>
    </row>
    <row r="940" spans="1:11" x14ac:dyDescent="0.35">
      <c r="A940" s="44">
        <v>2195</v>
      </c>
      <c r="B940" s="44" t="s">
        <v>1604</v>
      </c>
      <c r="C940" s="44">
        <v>1</v>
      </c>
      <c r="D940" s="44">
        <v>37</v>
      </c>
      <c r="E940" s="45">
        <v>40118</v>
      </c>
      <c r="F940" s="44">
        <v>2</v>
      </c>
      <c r="G940" s="44">
        <v>3.1</v>
      </c>
      <c r="H940" s="44">
        <v>0</v>
      </c>
      <c r="I940" s="44">
        <v>1</v>
      </c>
      <c r="J940" s="44" t="s">
        <v>1605</v>
      </c>
      <c r="K940" s="44">
        <v>10089</v>
      </c>
    </row>
    <row r="941" spans="1:11" x14ac:dyDescent="0.35">
      <c r="A941" s="44">
        <v>2860</v>
      </c>
      <c r="B941" s="44" t="s">
        <v>1614</v>
      </c>
      <c r="C941" s="44">
        <v>1</v>
      </c>
      <c r="D941" s="44">
        <v>29</v>
      </c>
      <c r="E941" s="45">
        <v>39261</v>
      </c>
      <c r="F941" s="44">
        <v>2</v>
      </c>
      <c r="G941" s="44">
        <v>2</v>
      </c>
      <c r="H941" s="44">
        <v>0</v>
      </c>
      <c r="I941" s="44">
        <v>1</v>
      </c>
      <c r="J941" s="44" t="s">
        <v>1615</v>
      </c>
      <c r="K941" s="44">
        <v>2856</v>
      </c>
    </row>
    <row r="942" spans="1:11" x14ac:dyDescent="0.35">
      <c r="A942" s="44">
        <v>2913</v>
      </c>
      <c r="B942" s="44" t="s">
        <v>2226</v>
      </c>
      <c r="C942" s="44">
        <v>1</v>
      </c>
      <c r="D942" s="44">
        <v>21</v>
      </c>
      <c r="E942" s="45">
        <v>39198</v>
      </c>
      <c r="F942" s="44">
        <v>1.5</v>
      </c>
      <c r="G942" s="44">
        <v>3</v>
      </c>
      <c r="H942" s="44">
        <v>0</v>
      </c>
      <c r="I942" s="44">
        <v>1</v>
      </c>
      <c r="J942" s="44" t="s">
        <v>2227</v>
      </c>
      <c r="K942" s="44">
        <v>30286</v>
      </c>
    </row>
    <row r="943" spans="1:11" x14ac:dyDescent="0.35">
      <c r="A943" s="44">
        <v>2995</v>
      </c>
      <c r="B943" s="44" t="s">
        <v>1658</v>
      </c>
      <c r="C943" s="44">
        <v>1</v>
      </c>
      <c r="D943" s="44">
        <v>22</v>
      </c>
      <c r="E943" s="45">
        <v>39857</v>
      </c>
      <c r="F943" s="44">
        <v>1.5</v>
      </c>
      <c r="G943" s="44">
        <v>3.1</v>
      </c>
      <c r="H943" s="44">
        <v>0</v>
      </c>
      <c r="I943" s="44">
        <v>2</v>
      </c>
      <c r="J943" s="44" t="s">
        <v>1659</v>
      </c>
      <c r="K943" s="44">
        <v>253</v>
      </c>
    </row>
    <row r="944" spans="1:11" x14ac:dyDescent="0.35">
      <c r="A944" s="44">
        <v>3871</v>
      </c>
      <c r="B944" s="44" t="s">
        <v>1608</v>
      </c>
      <c r="C944" s="44">
        <v>1</v>
      </c>
      <c r="D944" s="44">
        <v>33</v>
      </c>
      <c r="E944" s="45">
        <v>40784</v>
      </c>
      <c r="F944" s="44">
        <v>2</v>
      </c>
      <c r="G944" s="44">
        <v>10</v>
      </c>
      <c r="H944" s="44">
        <v>0</v>
      </c>
      <c r="I944" s="44">
        <v>1</v>
      </c>
      <c r="J944" s="44" t="s">
        <v>1609</v>
      </c>
      <c r="K944" s="44">
        <v>64326</v>
      </c>
    </row>
    <row r="945" spans="1:11" x14ac:dyDescent="0.35">
      <c r="A945" s="44">
        <v>4025</v>
      </c>
      <c r="B945" s="44" t="s">
        <v>1606</v>
      </c>
      <c r="C945" s="44">
        <v>1</v>
      </c>
      <c r="D945" s="44">
        <v>35</v>
      </c>
      <c r="E945" s="45">
        <v>39357</v>
      </c>
      <c r="F945" s="44">
        <v>1</v>
      </c>
      <c r="G945" s="44">
        <v>2</v>
      </c>
      <c r="H945" s="44">
        <v>0</v>
      </c>
      <c r="I945" s="44">
        <v>1</v>
      </c>
      <c r="J945" s="44" t="s">
        <v>1607</v>
      </c>
      <c r="K945" s="44">
        <v>79497</v>
      </c>
    </row>
    <row r="946" spans="1:11" x14ac:dyDescent="0.35">
      <c r="A946" s="44">
        <v>4474</v>
      </c>
      <c r="B946" s="44" t="s">
        <v>1631</v>
      </c>
      <c r="C946" s="44">
        <v>1</v>
      </c>
      <c r="D946" s="44">
        <v>25</v>
      </c>
      <c r="E946" s="45">
        <v>39597</v>
      </c>
      <c r="F946" s="44">
        <v>1</v>
      </c>
      <c r="G946" s="44">
        <v>24</v>
      </c>
      <c r="H946" s="44">
        <v>0</v>
      </c>
      <c r="I946" s="44">
        <v>1</v>
      </c>
      <c r="J946" s="44" t="s">
        <v>1044</v>
      </c>
      <c r="K946" s="44">
        <v>3128</v>
      </c>
    </row>
    <row r="947" spans="1:11" x14ac:dyDescent="0.35">
      <c r="A947" s="44">
        <v>4500</v>
      </c>
      <c r="B947" s="44" t="s">
        <v>1671</v>
      </c>
      <c r="C947" s="44">
        <v>1</v>
      </c>
      <c r="D947" s="44">
        <v>22</v>
      </c>
      <c r="E947" s="45">
        <v>39273</v>
      </c>
      <c r="F947" s="44">
        <v>1.5</v>
      </c>
      <c r="G947" s="44">
        <v>3</v>
      </c>
      <c r="H947" s="44">
        <v>0</v>
      </c>
      <c r="I947" s="44">
        <v>1</v>
      </c>
      <c r="J947" s="44" t="s">
        <v>1550</v>
      </c>
      <c r="K947" s="44">
        <v>155502</v>
      </c>
    </row>
    <row r="948" spans="1:11" x14ac:dyDescent="0.35">
      <c r="A948" s="44">
        <v>4698</v>
      </c>
      <c r="B948" s="44" t="s">
        <v>1599</v>
      </c>
      <c r="C948" s="44">
        <v>1</v>
      </c>
      <c r="D948" s="44">
        <v>41</v>
      </c>
      <c r="E948" s="45">
        <v>39571</v>
      </c>
      <c r="F948" s="44">
        <v>1.5</v>
      </c>
      <c r="G948" s="44">
        <v>2</v>
      </c>
      <c r="H948" s="44">
        <v>0</v>
      </c>
      <c r="I948" s="44">
        <v>1</v>
      </c>
      <c r="J948" s="44" t="s">
        <v>1600</v>
      </c>
      <c r="K948" s="44">
        <v>118</v>
      </c>
    </row>
    <row r="949" spans="1:11" x14ac:dyDescent="0.35">
      <c r="A949" s="44">
        <v>4839</v>
      </c>
      <c r="B949" s="44" t="s">
        <v>2228</v>
      </c>
      <c r="C949" s="44">
        <v>1</v>
      </c>
      <c r="D949" s="44">
        <v>21</v>
      </c>
      <c r="E949" s="45">
        <v>39199</v>
      </c>
      <c r="F949" s="44">
        <v>2</v>
      </c>
      <c r="G949" s="44">
        <v>2</v>
      </c>
      <c r="H949" s="44">
        <v>0</v>
      </c>
      <c r="I949" s="44">
        <v>1</v>
      </c>
      <c r="J949" s="44" t="s">
        <v>2229</v>
      </c>
      <c r="K949" s="44">
        <v>15165</v>
      </c>
    </row>
    <row r="950" spans="1:11" x14ac:dyDescent="0.35">
      <c r="A950" s="44">
        <v>4976</v>
      </c>
      <c r="B950" s="44" t="s">
        <v>2260</v>
      </c>
      <c r="C950" s="44">
        <v>1</v>
      </c>
      <c r="D950" s="44">
        <v>23</v>
      </c>
      <c r="E950" s="45">
        <v>39369</v>
      </c>
      <c r="F950" s="44">
        <v>2</v>
      </c>
      <c r="G950" s="44">
        <v>51</v>
      </c>
      <c r="H950" s="44">
        <v>0</v>
      </c>
      <c r="I950" s="44">
        <v>1</v>
      </c>
      <c r="J950" s="44" t="s">
        <v>1461</v>
      </c>
      <c r="K950" s="44">
        <v>143820</v>
      </c>
    </row>
    <row r="951" spans="1:11" x14ac:dyDescent="0.35">
      <c r="A951" s="44">
        <v>5240</v>
      </c>
      <c r="B951" s="44" t="s">
        <v>1705</v>
      </c>
      <c r="C951" s="44">
        <v>1</v>
      </c>
      <c r="D951" s="44">
        <v>21</v>
      </c>
      <c r="E951" s="45">
        <v>39271</v>
      </c>
      <c r="F951" s="44">
        <v>1.5</v>
      </c>
      <c r="G951" s="44">
        <v>3</v>
      </c>
      <c r="H951" s="44">
        <v>0</v>
      </c>
      <c r="I951" s="44">
        <v>1</v>
      </c>
      <c r="J951" s="44" t="s">
        <v>1706</v>
      </c>
      <c r="K951" s="44">
        <v>10832</v>
      </c>
    </row>
    <row r="952" spans="1:11" x14ac:dyDescent="0.35">
      <c r="A952" s="44">
        <v>5254</v>
      </c>
      <c r="B952" s="44" t="s">
        <v>1675</v>
      </c>
      <c r="C952" s="44">
        <v>1</v>
      </c>
      <c r="D952" s="44">
        <v>22</v>
      </c>
      <c r="E952" s="45">
        <v>39883</v>
      </c>
      <c r="F952" s="44">
        <v>1.5</v>
      </c>
      <c r="G952" s="44">
        <v>3</v>
      </c>
      <c r="H952" s="44">
        <v>0</v>
      </c>
      <c r="I952" s="44">
        <v>1</v>
      </c>
      <c r="J952" s="44" t="s">
        <v>265</v>
      </c>
      <c r="K952" s="44">
        <v>7349</v>
      </c>
    </row>
    <row r="953" spans="1:11" x14ac:dyDescent="0.35">
      <c r="A953" s="44">
        <v>5304</v>
      </c>
      <c r="B953" s="44" t="s">
        <v>1676</v>
      </c>
      <c r="C953" s="44">
        <v>1</v>
      </c>
      <c r="D953" s="44">
        <v>22</v>
      </c>
      <c r="E953" s="45">
        <v>39972</v>
      </c>
      <c r="F953" s="44">
        <v>1.5</v>
      </c>
      <c r="G953" s="44">
        <v>3</v>
      </c>
      <c r="H953" s="44">
        <v>0</v>
      </c>
      <c r="I953" s="44">
        <v>1</v>
      </c>
      <c r="J953" s="44" t="s">
        <v>265</v>
      </c>
      <c r="K953" s="44">
        <v>7349</v>
      </c>
    </row>
    <row r="954" spans="1:11" x14ac:dyDescent="0.35">
      <c r="A954" s="44">
        <v>5743</v>
      </c>
      <c r="B954" s="44" t="s">
        <v>1697</v>
      </c>
      <c r="C954" s="44">
        <v>1</v>
      </c>
      <c r="D954" s="44">
        <v>21</v>
      </c>
      <c r="E954" s="45">
        <v>39802</v>
      </c>
      <c r="F954" s="44">
        <v>2</v>
      </c>
      <c r="G954" s="44">
        <v>3.1</v>
      </c>
      <c r="H954" s="44">
        <v>0</v>
      </c>
      <c r="I954" s="44">
        <v>1</v>
      </c>
      <c r="J954" s="44" t="s">
        <v>427</v>
      </c>
      <c r="K954" s="44">
        <v>408</v>
      </c>
    </row>
    <row r="955" spans="1:11" x14ac:dyDescent="0.35">
      <c r="A955" s="44">
        <v>5773</v>
      </c>
      <c r="B955" s="44" t="s">
        <v>1612</v>
      </c>
      <c r="C955" s="44">
        <v>1</v>
      </c>
      <c r="D955" s="44">
        <v>30</v>
      </c>
      <c r="E955" s="45">
        <v>40899</v>
      </c>
      <c r="F955" s="44">
        <v>1.5</v>
      </c>
      <c r="G955" s="44">
        <v>3.2</v>
      </c>
      <c r="H955" s="44">
        <v>0</v>
      </c>
      <c r="I955" s="44">
        <v>2</v>
      </c>
      <c r="J955" s="44" t="s">
        <v>1613</v>
      </c>
      <c r="K955" s="44">
        <v>223315</v>
      </c>
    </row>
    <row r="956" spans="1:11" x14ac:dyDescent="0.35">
      <c r="A956" s="44">
        <v>6037</v>
      </c>
      <c r="B956" s="44" t="s">
        <v>1647</v>
      </c>
      <c r="C956" s="44">
        <v>1</v>
      </c>
      <c r="D956" s="44">
        <v>23</v>
      </c>
      <c r="E956" s="45">
        <v>40244</v>
      </c>
      <c r="F956" s="44">
        <v>3</v>
      </c>
      <c r="G956" s="44">
        <v>9</v>
      </c>
      <c r="H956" s="44">
        <v>0</v>
      </c>
      <c r="I956" s="44">
        <v>1</v>
      </c>
      <c r="J956" s="44" t="s">
        <v>951</v>
      </c>
      <c r="K956" s="44">
        <v>8706</v>
      </c>
    </row>
    <row r="957" spans="1:11" x14ac:dyDescent="0.35">
      <c r="A957" s="44">
        <v>6133</v>
      </c>
      <c r="B957" s="44" t="s">
        <v>1684</v>
      </c>
      <c r="C957" s="44">
        <v>1</v>
      </c>
      <c r="D957" s="44">
        <v>21</v>
      </c>
      <c r="E957" s="45">
        <v>40584</v>
      </c>
      <c r="F957" s="44">
        <v>1.5</v>
      </c>
      <c r="G957" s="44">
        <v>2</v>
      </c>
      <c r="H957" s="44">
        <v>0</v>
      </c>
      <c r="I957" s="44">
        <v>1</v>
      </c>
      <c r="J957" s="44" t="s">
        <v>329</v>
      </c>
      <c r="K957" s="44">
        <v>108029</v>
      </c>
    </row>
    <row r="958" spans="1:11" x14ac:dyDescent="0.35">
      <c r="A958" s="44">
        <v>6213</v>
      </c>
      <c r="B958" s="44" t="s">
        <v>1663</v>
      </c>
      <c r="C958" s="44">
        <v>1</v>
      </c>
      <c r="D958" s="44">
        <v>22</v>
      </c>
      <c r="E958" s="45">
        <v>40597</v>
      </c>
      <c r="F958" s="44">
        <v>1.5</v>
      </c>
      <c r="G958" s="44">
        <v>2</v>
      </c>
      <c r="H958" s="44">
        <v>0</v>
      </c>
      <c r="I958" s="44">
        <v>1</v>
      </c>
      <c r="J958" s="44" t="s">
        <v>1664</v>
      </c>
      <c r="K958" s="44">
        <v>578870</v>
      </c>
    </row>
    <row r="959" spans="1:11" x14ac:dyDescent="0.35">
      <c r="A959" s="44">
        <v>6247</v>
      </c>
      <c r="B959" s="44" t="s">
        <v>1625</v>
      </c>
      <c r="C959" s="44">
        <v>1</v>
      </c>
      <c r="D959" s="44">
        <v>27</v>
      </c>
      <c r="E959" s="45">
        <v>40161</v>
      </c>
      <c r="F959" s="44">
        <v>2</v>
      </c>
      <c r="G959" s="44">
        <v>3.1</v>
      </c>
      <c r="H959" s="44">
        <v>0</v>
      </c>
      <c r="I959" s="44">
        <v>1</v>
      </c>
      <c r="J959" s="44" t="s">
        <v>1626</v>
      </c>
      <c r="K959" s="44">
        <v>610257</v>
      </c>
    </row>
    <row r="960" spans="1:11" x14ac:dyDescent="0.35">
      <c r="A960" s="44">
        <v>6519</v>
      </c>
      <c r="B960" s="44" t="s">
        <v>761</v>
      </c>
      <c r="C960" s="44">
        <v>1</v>
      </c>
      <c r="D960" s="44">
        <v>55</v>
      </c>
      <c r="E960" s="45">
        <v>40563</v>
      </c>
      <c r="F960" s="44">
        <v>1.1000000000000001</v>
      </c>
      <c r="G960" s="44">
        <v>1.5</v>
      </c>
      <c r="H960" s="44">
        <v>0</v>
      </c>
      <c r="I960" s="44">
        <v>1</v>
      </c>
      <c r="J960" s="44" t="s">
        <v>387</v>
      </c>
      <c r="K960" s="44">
        <v>788855</v>
      </c>
    </row>
    <row r="961" spans="1:11" x14ac:dyDescent="0.35">
      <c r="A961" s="44">
        <v>7097</v>
      </c>
      <c r="B961" s="44" t="s">
        <v>1691</v>
      </c>
      <c r="C961" s="44">
        <v>1</v>
      </c>
      <c r="D961" s="44">
        <v>21</v>
      </c>
      <c r="E961" s="45">
        <v>40591</v>
      </c>
      <c r="F961" s="44">
        <v>1.5</v>
      </c>
      <c r="G961" s="44">
        <v>3</v>
      </c>
      <c r="H961" s="44">
        <v>0</v>
      </c>
      <c r="I961" s="44">
        <v>1</v>
      </c>
      <c r="J961" s="44" t="s">
        <v>1664</v>
      </c>
      <c r="K961" s="44">
        <v>578870</v>
      </c>
    </row>
    <row r="962" spans="1:11" x14ac:dyDescent="0.35">
      <c r="A962" s="44">
        <v>8637</v>
      </c>
      <c r="B962" s="44" t="s">
        <v>1708</v>
      </c>
      <c r="C962" s="44">
        <v>1</v>
      </c>
      <c r="D962" s="44">
        <v>21</v>
      </c>
      <c r="E962" s="45">
        <v>40731</v>
      </c>
      <c r="F962" s="44">
        <v>2</v>
      </c>
      <c r="G962" s="44">
        <v>31</v>
      </c>
      <c r="H962" s="44">
        <v>0</v>
      </c>
      <c r="I962" s="44">
        <v>1</v>
      </c>
      <c r="J962" s="44" t="s">
        <v>1709</v>
      </c>
      <c r="K962" s="44">
        <v>2458698</v>
      </c>
    </row>
    <row r="963" spans="1:11" x14ac:dyDescent="0.35">
      <c r="A963" s="44">
        <v>8832</v>
      </c>
      <c r="B963" s="44" t="s">
        <v>1627</v>
      </c>
      <c r="C963" s="44">
        <v>1</v>
      </c>
      <c r="D963" s="44">
        <v>25</v>
      </c>
      <c r="E963" s="45">
        <v>40563</v>
      </c>
      <c r="F963" s="44">
        <v>1.5</v>
      </c>
      <c r="G963" s="44">
        <v>2</v>
      </c>
      <c r="H963" s="44">
        <v>0</v>
      </c>
      <c r="I963" s="44">
        <v>1</v>
      </c>
      <c r="J963" s="44" t="s">
        <v>2246</v>
      </c>
      <c r="K963" s="44">
        <v>1243140</v>
      </c>
    </row>
    <row r="964" spans="1:11" x14ac:dyDescent="0.35">
      <c r="A964" s="44">
        <v>9413</v>
      </c>
      <c r="B964" s="44" t="s">
        <v>1690</v>
      </c>
      <c r="C964" s="44">
        <v>1</v>
      </c>
      <c r="D964" s="44">
        <v>21</v>
      </c>
      <c r="E964" s="45">
        <v>39881</v>
      </c>
      <c r="F964" s="44">
        <v>2</v>
      </c>
      <c r="G964" s="44">
        <v>3.2</v>
      </c>
      <c r="H964" s="44">
        <v>0</v>
      </c>
      <c r="I964" s="44">
        <v>1</v>
      </c>
      <c r="J964" s="44" t="s">
        <v>2246</v>
      </c>
      <c r="K964" s="44">
        <v>225894</v>
      </c>
    </row>
    <row r="965" spans="1:11" x14ac:dyDescent="0.35">
      <c r="A965" s="44">
        <v>10471</v>
      </c>
      <c r="B965" s="44" t="s">
        <v>1703</v>
      </c>
      <c r="C965" s="44">
        <v>1</v>
      </c>
      <c r="D965" s="44">
        <v>21</v>
      </c>
      <c r="E965" s="45">
        <v>40417</v>
      </c>
      <c r="F965" s="44">
        <v>2</v>
      </c>
      <c r="G965" s="44">
        <v>3.2</v>
      </c>
      <c r="H965" s="44">
        <v>0</v>
      </c>
      <c r="I965" s="44">
        <v>1</v>
      </c>
      <c r="J965" s="44" t="s">
        <v>1704</v>
      </c>
      <c r="K965" s="44">
        <v>3446169</v>
      </c>
    </row>
    <row r="966" spans="1:11" x14ac:dyDescent="0.35">
      <c r="A966" s="44">
        <v>10488</v>
      </c>
      <c r="B966" s="44" t="s">
        <v>754</v>
      </c>
      <c r="C966" s="44">
        <v>1</v>
      </c>
      <c r="D966" s="44">
        <v>92</v>
      </c>
      <c r="E966" s="45">
        <v>40001</v>
      </c>
      <c r="F966" s="44">
        <v>2</v>
      </c>
      <c r="G966" s="44">
        <v>3.1</v>
      </c>
      <c r="H966" s="44">
        <v>0</v>
      </c>
      <c r="I966" s="44">
        <v>1</v>
      </c>
      <c r="J966" s="44" t="s">
        <v>382</v>
      </c>
      <c r="K966" s="44">
        <v>3837341</v>
      </c>
    </row>
    <row r="967" spans="1:11" x14ac:dyDescent="0.35">
      <c r="A967" s="44">
        <v>12523</v>
      </c>
      <c r="B967" s="44" t="s">
        <v>758</v>
      </c>
      <c r="C967" s="44">
        <v>1</v>
      </c>
      <c r="D967" s="44">
        <v>66</v>
      </c>
      <c r="E967" s="45">
        <v>40571</v>
      </c>
      <c r="F967" s="44">
        <v>3</v>
      </c>
      <c r="G967" s="44">
        <v>3.1</v>
      </c>
      <c r="H967" s="44">
        <v>0</v>
      </c>
      <c r="I967" s="44">
        <v>1</v>
      </c>
      <c r="J967" s="44" t="s">
        <v>385</v>
      </c>
      <c r="K967" s="44">
        <v>3416547</v>
      </c>
    </row>
    <row r="968" spans="1:11" x14ac:dyDescent="0.35">
      <c r="A968" s="44">
        <v>14190</v>
      </c>
      <c r="B968" s="44" t="s">
        <v>1710</v>
      </c>
      <c r="C968" s="44">
        <v>1</v>
      </c>
      <c r="D968" s="44">
        <v>21</v>
      </c>
      <c r="E968" s="45">
        <v>40184</v>
      </c>
      <c r="F968" s="44">
        <v>2</v>
      </c>
      <c r="G968" s="44">
        <v>2</v>
      </c>
      <c r="H968" s="44">
        <v>0</v>
      </c>
      <c r="I968" s="44">
        <v>1</v>
      </c>
      <c r="J968" s="44" t="s">
        <v>1711</v>
      </c>
      <c r="K968" s="44">
        <v>4742384</v>
      </c>
    </row>
    <row r="969" spans="1:11" x14ac:dyDescent="0.35">
      <c r="A969" s="44">
        <v>14661</v>
      </c>
      <c r="B969" s="44" t="s">
        <v>1695</v>
      </c>
      <c r="C969" s="44">
        <v>1</v>
      </c>
      <c r="D969" s="44">
        <v>21</v>
      </c>
      <c r="E969" s="45">
        <v>40564</v>
      </c>
      <c r="F969" s="44">
        <v>1.5</v>
      </c>
      <c r="G969" s="44">
        <v>31</v>
      </c>
      <c r="H969" s="44">
        <v>0</v>
      </c>
      <c r="I969" s="44">
        <v>1</v>
      </c>
      <c r="J969" s="44" t="s">
        <v>1696</v>
      </c>
      <c r="K969" s="44">
        <v>4934528</v>
      </c>
    </row>
    <row r="970" spans="1:11" x14ac:dyDescent="0.35">
      <c r="A970" s="44">
        <v>59267</v>
      </c>
      <c r="B970" s="44" t="s">
        <v>1621</v>
      </c>
      <c r="C970" s="44">
        <v>1</v>
      </c>
      <c r="D970" s="44">
        <v>28</v>
      </c>
      <c r="E970" s="45">
        <v>40647</v>
      </c>
      <c r="F970" s="44">
        <v>3</v>
      </c>
      <c r="G970" s="44">
        <v>3.1</v>
      </c>
      <c r="H970" s="44">
        <v>0</v>
      </c>
      <c r="I970" s="44">
        <v>1</v>
      </c>
      <c r="J970" s="44" t="s">
        <v>1622</v>
      </c>
      <c r="K970" s="44">
        <v>4933217</v>
      </c>
    </row>
    <row r="971" spans="1:11" x14ac:dyDescent="0.35">
      <c r="A971" s="44">
        <v>121405</v>
      </c>
      <c r="B971" s="44" t="s">
        <v>1707</v>
      </c>
      <c r="C971" s="44">
        <v>1</v>
      </c>
      <c r="D971" s="44">
        <v>21</v>
      </c>
      <c r="E971" s="45">
        <v>40569</v>
      </c>
      <c r="F971" s="44">
        <v>3</v>
      </c>
      <c r="G971" s="44">
        <v>24</v>
      </c>
      <c r="H971" s="44">
        <v>0</v>
      </c>
      <c r="I971" s="44">
        <v>1</v>
      </c>
      <c r="J971" s="44" t="s">
        <v>69</v>
      </c>
      <c r="K971" s="44">
        <v>5162928</v>
      </c>
    </row>
    <row r="972" spans="1:11" x14ac:dyDescent="0.35">
      <c r="A972" s="44">
        <v>126534</v>
      </c>
      <c r="B972" s="44" t="s">
        <v>1651</v>
      </c>
      <c r="C972" s="44">
        <v>1</v>
      </c>
      <c r="D972" s="44">
        <v>22</v>
      </c>
      <c r="E972" s="45">
        <v>40326</v>
      </c>
      <c r="F972" s="44">
        <v>2</v>
      </c>
      <c r="G972" s="44">
        <v>3.1</v>
      </c>
      <c r="H972" s="44">
        <v>0</v>
      </c>
      <c r="I972" s="44">
        <v>1</v>
      </c>
      <c r="J972" s="44" t="s">
        <v>1652</v>
      </c>
      <c r="K972" s="44">
        <v>81732</v>
      </c>
    </row>
    <row r="973" spans="1:11" x14ac:dyDescent="0.35">
      <c r="A973" s="44">
        <v>162023</v>
      </c>
      <c r="B973" s="44" t="s">
        <v>1640</v>
      </c>
      <c r="C973" s="44">
        <v>1</v>
      </c>
      <c r="D973" s="44">
        <v>23</v>
      </c>
      <c r="E973" s="45">
        <v>40623</v>
      </c>
      <c r="F973" s="44">
        <v>3</v>
      </c>
      <c r="G973" s="44">
        <v>3.1</v>
      </c>
      <c r="H973" s="44">
        <v>0</v>
      </c>
      <c r="I973" s="44">
        <v>1</v>
      </c>
      <c r="J973" s="44" t="s">
        <v>885</v>
      </c>
      <c r="K973" s="44">
        <v>4660347</v>
      </c>
    </row>
    <row r="974" spans="1:11" x14ac:dyDescent="0.35">
      <c r="A974" s="44">
        <v>184619</v>
      </c>
      <c r="B974" s="44" t="s">
        <v>1616</v>
      </c>
      <c r="C974" s="44">
        <v>1</v>
      </c>
      <c r="D974" s="44">
        <v>29</v>
      </c>
      <c r="E974" s="45">
        <v>42414</v>
      </c>
      <c r="F974" s="44">
        <v>1.5</v>
      </c>
      <c r="G974" s="44">
        <v>48</v>
      </c>
      <c r="H974" s="44">
        <v>0</v>
      </c>
      <c r="I974" s="44">
        <v>1</v>
      </c>
      <c r="J974" s="44" t="s">
        <v>1617</v>
      </c>
      <c r="K974" s="44">
        <v>199480</v>
      </c>
    </row>
    <row r="975" spans="1:11" x14ac:dyDescent="0.35">
      <c r="A975" s="44">
        <v>199423</v>
      </c>
      <c r="B975" s="44" t="s">
        <v>1685</v>
      </c>
      <c r="C975" s="44">
        <v>1</v>
      </c>
      <c r="D975" s="44">
        <v>21</v>
      </c>
      <c r="E975" s="45">
        <v>40592</v>
      </c>
      <c r="F975" s="44">
        <v>3</v>
      </c>
      <c r="G975" s="44">
        <v>3.2</v>
      </c>
      <c r="H975" s="44">
        <v>0</v>
      </c>
      <c r="I975" s="44">
        <v>1</v>
      </c>
      <c r="J975" s="44" t="s">
        <v>1686</v>
      </c>
      <c r="K975" s="44">
        <v>2222641</v>
      </c>
    </row>
    <row r="976" spans="1:11" x14ac:dyDescent="0.35">
      <c r="A976" s="44">
        <v>200736</v>
      </c>
      <c r="B976" s="44" t="s">
        <v>2169</v>
      </c>
      <c r="C976" s="44">
        <v>1</v>
      </c>
      <c r="D976" s="44">
        <v>21</v>
      </c>
      <c r="E976" s="45">
        <v>41358</v>
      </c>
      <c r="F976" s="44">
        <v>1.5</v>
      </c>
      <c r="G976" s="44">
        <v>31</v>
      </c>
      <c r="H976" s="44">
        <v>0</v>
      </c>
      <c r="I976" s="44">
        <v>1</v>
      </c>
      <c r="J976" s="44" t="s">
        <v>379</v>
      </c>
      <c r="K976" s="44">
        <v>4895400</v>
      </c>
    </row>
    <row r="977" spans="1:11" x14ac:dyDescent="0.35">
      <c r="A977" s="44">
        <v>226843</v>
      </c>
      <c r="B977" s="44" t="s">
        <v>1698</v>
      </c>
      <c r="C977" s="44">
        <v>1</v>
      </c>
      <c r="D977" s="44">
        <v>21</v>
      </c>
      <c r="E977" s="45">
        <v>40952</v>
      </c>
      <c r="F977" s="44">
        <v>3.1</v>
      </c>
      <c r="G977" s="44">
        <v>31</v>
      </c>
      <c r="H977" s="44">
        <v>0</v>
      </c>
      <c r="I977" s="44">
        <v>1</v>
      </c>
      <c r="J977" s="44" t="s">
        <v>1699</v>
      </c>
      <c r="K977" s="44">
        <v>5464935</v>
      </c>
    </row>
    <row r="978" spans="1:11" x14ac:dyDescent="0.35">
      <c r="A978" s="44">
        <v>228395</v>
      </c>
      <c r="B978" s="44" t="s">
        <v>2225</v>
      </c>
      <c r="C978" s="44">
        <v>1</v>
      </c>
      <c r="D978" s="44">
        <v>21</v>
      </c>
      <c r="E978" s="45">
        <v>40738</v>
      </c>
      <c r="F978" s="44">
        <v>2</v>
      </c>
      <c r="G978" s="44">
        <v>18</v>
      </c>
      <c r="H978" s="44">
        <v>0</v>
      </c>
      <c r="I978" s="44">
        <v>1</v>
      </c>
      <c r="J978" s="44" t="s">
        <v>1163</v>
      </c>
      <c r="K978" s="44">
        <v>5244030</v>
      </c>
    </row>
    <row r="979" spans="1:11" x14ac:dyDescent="0.35">
      <c r="A979" s="44">
        <v>239387</v>
      </c>
      <c r="B979" s="44" t="s">
        <v>1610</v>
      </c>
      <c r="C979" s="44">
        <v>1</v>
      </c>
      <c r="D979" s="44">
        <v>31</v>
      </c>
      <c r="E979" s="45">
        <v>40564</v>
      </c>
      <c r="F979" s="44">
        <v>3.1</v>
      </c>
      <c r="G979" s="44">
        <v>3.3</v>
      </c>
      <c r="H979" s="44">
        <v>0</v>
      </c>
      <c r="I979" s="44">
        <v>1</v>
      </c>
      <c r="J979" s="44" t="s">
        <v>1611</v>
      </c>
      <c r="K979" s="44">
        <v>5500295</v>
      </c>
    </row>
    <row r="980" spans="1:11" x14ac:dyDescent="0.35">
      <c r="A980" s="44">
        <v>241027</v>
      </c>
      <c r="B980" s="44" t="s">
        <v>1700</v>
      </c>
      <c r="C980" s="44">
        <v>1</v>
      </c>
      <c r="D980" s="44">
        <v>21</v>
      </c>
      <c r="E980" s="45">
        <v>40574</v>
      </c>
      <c r="F980" s="44">
        <v>3.1</v>
      </c>
      <c r="G980" s="44">
        <v>3.3</v>
      </c>
      <c r="H980" s="44">
        <v>0</v>
      </c>
      <c r="I980" s="44">
        <v>1</v>
      </c>
      <c r="J980" s="44" t="s">
        <v>1701</v>
      </c>
      <c r="K980" s="44">
        <v>5505179</v>
      </c>
    </row>
    <row r="981" spans="1:11" x14ac:dyDescent="0.35">
      <c r="A981" s="44">
        <v>261485</v>
      </c>
      <c r="B981" s="44" t="s">
        <v>1681</v>
      </c>
      <c r="C981" s="44">
        <v>1</v>
      </c>
      <c r="D981" s="44">
        <v>22</v>
      </c>
      <c r="E981" s="45">
        <v>40592</v>
      </c>
      <c r="F981" s="44">
        <v>3</v>
      </c>
      <c r="G981" s="44">
        <v>3.2</v>
      </c>
      <c r="H981" s="44">
        <v>0</v>
      </c>
      <c r="I981" s="44">
        <v>1</v>
      </c>
      <c r="J981" s="44" t="s">
        <v>1682</v>
      </c>
      <c r="K981" s="44">
        <v>5423329</v>
      </c>
    </row>
    <row r="982" spans="1:11" x14ac:dyDescent="0.35">
      <c r="A982" s="44">
        <v>270436</v>
      </c>
      <c r="B982" s="44" t="s">
        <v>1687</v>
      </c>
      <c r="C982" s="44">
        <v>1</v>
      </c>
      <c r="D982" s="44">
        <v>21</v>
      </c>
      <c r="E982" s="45">
        <v>40715</v>
      </c>
      <c r="F982" s="44">
        <v>3.1</v>
      </c>
      <c r="G982" s="44">
        <v>5</v>
      </c>
      <c r="H982" s="44">
        <v>0</v>
      </c>
      <c r="I982" s="44">
        <v>1</v>
      </c>
      <c r="J982" s="44" t="s">
        <v>22</v>
      </c>
      <c r="K982" s="44">
        <v>3346687</v>
      </c>
    </row>
    <row r="983" spans="1:11" x14ac:dyDescent="0.35">
      <c r="A983" s="44">
        <v>270891</v>
      </c>
      <c r="B983" s="44" t="s">
        <v>1679</v>
      </c>
      <c r="C983" s="44">
        <v>1</v>
      </c>
      <c r="D983" s="44">
        <v>22</v>
      </c>
      <c r="E983" s="45">
        <v>40601</v>
      </c>
      <c r="F983" s="44">
        <v>3</v>
      </c>
      <c r="G983" s="44">
        <v>3.2</v>
      </c>
      <c r="H983" s="44">
        <v>0</v>
      </c>
      <c r="I983" s="44">
        <v>1</v>
      </c>
      <c r="J983" s="44" t="s">
        <v>1680</v>
      </c>
      <c r="K983" s="44">
        <v>5598610</v>
      </c>
    </row>
    <row r="984" spans="1:11" x14ac:dyDescent="0.35">
      <c r="A984" s="44">
        <v>274087</v>
      </c>
      <c r="B984" s="44" t="s">
        <v>1660</v>
      </c>
      <c r="C984" s="44">
        <v>1</v>
      </c>
      <c r="D984" s="44">
        <v>22</v>
      </c>
      <c r="E984" s="45">
        <v>40570</v>
      </c>
      <c r="F984" s="44">
        <v>3</v>
      </c>
      <c r="G984" s="44">
        <v>3.2</v>
      </c>
      <c r="H984" s="44">
        <v>0</v>
      </c>
      <c r="I984" s="44">
        <v>1</v>
      </c>
      <c r="J984" s="44" t="s">
        <v>1661</v>
      </c>
      <c r="K984" s="44">
        <v>5578448</v>
      </c>
    </row>
    <row r="985" spans="1:11" x14ac:dyDescent="0.35">
      <c r="A985" s="44">
        <v>281336</v>
      </c>
      <c r="B985" s="44" t="s">
        <v>1693</v>
      </c>
      <c r="C985" s="44">
        <v>1</v>
      </c>
      <c r="D985" s="44">
        <v>21</v>
      </c>
      <c r="E985" s="45">
        <v>40784</v>
      </c>
      <c r="F985" s="44">
        <v>3</v>
      </c>
      <c r="G985" s="44">
        <v>20</v>
      </c>
      <c r="H985" s="44">
        <v>0</v>
      </c>
      <c r="I985" s="44">
        <v>3</v>
      </c>
      <c r="J985" s="44" t="s">
        <v>1694</v>
      </c>
      <c r="K985" s="44">
        <v>5614554</v>
      </c>
    </row>
    <row r="986" spans="1:11" x14ac:dyDescent="0.35">
      <c r="A986" s="44">
        <v>306529</v>
      </c>
      <c r="B986" s="44" t="s">
        <v>1688</v>
      </c>
      <c r="C986" s="44">
        <v>1</v>
      </c>
      <c r="D986" s="44">
        <v>21</v>
      </c>
      <c r="E986" s="45">
        <v>40679</v>
      </c>
      <c r="F986" s="44">
        <v>3</v>
      </c>
      <c r="G986" s="44">
        <v>3.2</v>
      </c>
      <c r="H986" s="44">
        <v>0</v>
      </c>
      <c r="I986" s="44">
        <v>1</v>
      </c>
      <c r="J986" s="44" t="s">
        <v>1689</v>
      </c>
      <c r="K986" s="44">
        <v>5631687</v>
      </c>
    </row>
    <row r="987" spans="1:11" x14ac:dyDescent="0.35">
      <c r="A987" s="44">
        <v>308044</v>
      </c>
      <c r="B987" s="44" t="s">
        <v>1653</v>
      </c>
      <c r="C987" s="44">
        <v>1</v>
      </c>
      <c r="D987" s="44">
        <v>22</v>
      </c>
      <c r="E987" s="45">
        <v>40696</v>
      </c>
      <c r="F987" s="44">
        <v>3.3</v>
      </c>
      <c r="G987" s="44">
        <v>26</v>
      </c>
      <c r="H987" s="44">
        <v>0</v>
      </c>
      <c r="I987" s="44">
        <v>1</v>
      </c>
      <c r="J987" s="44" t="s">
        <v>16</v>
      </c>
      <c r="K987" s="44">
        <v>343</v>
      </c>
    </row>
    <row r="988" spans="1:11" x14ac:dyDescent="0.35">
      <c r="A988" s="44">
        <v>311015</v>
      </c>
      <c r="B988" s="44" t="s">
        <v>753</v>
      </c>
      <c r="C988" s="44">
        <v>1</v>
      </c>
      <c r="D988" s="44">
        <v>100</v>
      </c>
      <c r="E988" s="45">
        <v>40731</v>
      </c>
      <c r="F988" s="44">
        <v>1</v>
      </c>
      <c r="G988" s="44">
        <v>16</v>
      </c>
      <c r="H988" s="44">
        <v>0</v>
      </c>
      <c r="I988" s="44">
        <v>1</v>
      </c>
      <c r="J988" s="44" t="s">
        <v>381</v>
      </c>
      <c r="K988" s="44">
        <v>5727113</v>
      </c>
    </row>
    <row r="989" spans="1:11" x14ac:dyDescent="0.35">
      <c r="A989" s="44">
        <v>319309</v>
      </c>
      <c r="B989" s="44" t="s">
        <v>1665</v>
      </c>
      <c r="C989" s="44">
        <v>1</v>
      </c>
      <c r="D989" s="44">
        <v>22</v>
      </c>
      <c r="E989" s="45">
        <v>40718</v>
      </c>
      <c r="F989" s="44">
        <v>3</v>
      </c>
      <c r="G989" s="44">
        <v>3.1</v>
      </c>
      <c r="H989" s="44">
        <v>0</v>
      </c>
      <c r="I989" s="44">
        <v>1</v>
      </c>
      <c r="J989" s="44" t="s">
        <v>1666</v>
      </c>
      <c r="K989" s="44">
        <v>5771694</v>
      </c>
    </row>
    <row r="990" spans="1:11" x14ac:dyDescent="0.35">
      <c r="A990" s="44">
        <v>319520</v>
      </c>
      <c r="B990" s="44" t="s">
        <v>1677</v>
      </c>
      <c r="C990" s="44">
        <v>1</v>
      </c>
      <c r="D990" s="44">
        <v>22</v>
      </c>
      <c r="E990" s="45">
        <v>42507</v>
      </c>
      <c r="F990" s="44">
        <v>3.1</v>
      </c>
      <c r="G990" s="44">
        <v>45</v>
      </c>
      <c r="H990" s="44">
        <v>0</v>
      </c>
      <c r="I990" s="44">
        <v>1</v>
      </c>
      <c r="J990" s="44" t="s">
        <v>1678</v>
      </c>
      <c r="K990" s="44">
        <v>5772281</v>
      </c>
    </row>
    <row r="991" spans="1:11" x14ac:dyDescent="0.35">
      <c r="A991" s="44">
        <v>337414</v>
      </c>
      <c r="B991" s="44" t="s">
        <v>2165</v>
      </c>
      <c r="C991" s="44">
        <v>1</v>
      </c>
      <c r="D991" s="44">
        <v>21</v>
      </c>
      <c r="E991" s="45">
        <v>40850</v>
      </c>
      <c r="F991" s="44">
        <v>3</v>
      </c>
      <c r="G991" s="44">
        <v>31</v>
      </c>
      <c r="H991" s="44">
        <v>0</v>
      </c>
      <c r="I991" s="44">
        <v>1</v>
      </c>
      <c r="J991" s="44" t="s">
        <v>2166</v>
      </c>
      <c r="K991" s="44">
        <v>5903335</v>
      </c>
    </row>
    <row r="992" spans="1:11" x14ac:dyDescent="0.35">
      <c r="A992" s="44">
        <v>344931</v>
      </c>
      <c r="B992" s="44" t="s">
        <v>1636</v>
      </c>
      <c r="C992" s="44">
        <v>1</v>
      </c>
      <c r="D992" s="44">
        <v>24</v>
      </c>
      <c r="E992" s="45">
        <v>40843</v>
      </c>
      <c r="F992" s="44">
        <v>3</v>
      </c>
      <c r="G992" s="44">
        <v>37</v>
      </c>
      <c r="H992" s="44">
        <v>0</v>
      </c>
      <c r="I992" s="44">
        <v>1</v>
      </c>
      <c r="J992" s="44" t="s">
        <v>1637</v>
      </c>
      <c r="K992" s="44">
        <v>37388</v>
      </c>
    </row>
    <row r="993" spans="1:11" x14ac:dyDescent="0.35">
      <c r="A993" s="44">
        <v>344932</v>
      </c>
      <c r="B993" s="44" t="s">
        <v>1657</v>
      </c>
      <c r="C993" s="44">
        <v>1</v>
      </c>
      <c r="D993" s="44">
        <v>22</v>
      </c>
      <c r="E993" s="45">
        <v>40843</v>
      </c>
      <c r="F993" s="44">
        <v>3</v>
      </c>
      <c r="G993" s="44">
        <v>37</v>
      </c>
      <c r="H993" s="44">
        <v>0</v>
      </c>
      <c r="I993" s="44">
        <v>1</v>
      </c>
      <c r="J993" s="44" t="s">
        <v>1637</v>
      </c>
      <c r="K993" s="44">
        <v>37388</v>
      </c>
    </row>
    <row r="994" spans="1:11" x14ac:dyDescent="0.35">
      <c r="A994" s="44">
        <v>363541</v>
      </c>
      <c r="B994" s="44" t="s">
        <v>1654</v>
      </c>
      <c r="C994" s="44">
        <v>1</v>
      </c>
      <c r="D994" s="44">
        <v>22</v>
      </c>
      <c r="E994" s="45">
        <v>40957</v>
      </c>
      <c r="F994" s="44">
        <v>1.5</v>
      </c>
      <c r="G994" s="44">
        <v>31</v>
      </c>
      <c r="H994" s="44">
        <v>0</v>
      </c>
      <c r="I994" s="44">
        <v>1</v>
      </c>
      <c r="J994" s="44" t="s">
        <v>1655</v>
      </c>
      <c r="K994" s="44">
        <v>6099330</v>
      </c>
    </row>
    <row r="995" spans="1:11" x14ac:dyDescent="0.35">
      <c r="A995" s="44">
        <v>363649</v>
      </c>
      <c r="B995" s="44" t="s">
        <v>1692</v>
      </c>
      <c r="C995" s="44">
        <v>1</v>
      </c>
      <c r="D995" s="44">
        <v>21</v>
      </c>
      <c r="E995" s="45">
        <v>41504</v>
      </c>
      <c r="F995" s="44">
        <v>1.5</v>
      </c>
      <c r="G995" s="44">
        <v>31</v>
      </c>
      <c r="H995" s="44">
        <v>0</v>
      </c>
      <c r="I995" s="44">
        <v>1</v>
      </c>
      <c r="J995" s="44" t="s">
        <v>1692</v>
      </c>
      <c r="K995" s="44">
        <v>4818192</v>
      </c>
    </row>
    <row r="996" spans="1:11" x14ac:dyDescent="0.35">
      <c r="A996" s="44">
        <v>372600</v>
      </c>
      <c r="B996" s="44" t="s">
        <v>1672</v>
      </c>
      <c r="C996" s="44">
        <v>1</v>
      </c>
      <c r="D996" s="44">
        <v>22</v>
      </c>
      <c r="E996" s="45">
        <v>41091</v>
      </c>
      <c r="F996" s="44">
        <v>1.5</v>
      </c>
      <c r="G996" s="44">
        <v>19</v>
      </c>
      <c r="H996" s="44">
        <v>0</v>
      </c>
      <c r="I996" s="44">
        <v>1</v>
      </c>
      <c r="J996" s="44" t="s">
        <v>1673</v>
      </c>
      <c r="K996" s="44">
        <v>6184744</v>
      </c>
    </row>
    <row r="997" spans="1:11" x14ac:dyDescent="0.35">
      <c r="A997" s="44">
        <v>372910</v>
      </c>
      <c r="B997" s="44" t="s">
        <v>755</v>
      </c>
      <c r="C997" s="44">
        <v>1</v>
      </c>
      <c r="D997" s="44">
        <v>89</v>
      </c>
      <c r="E997" s="45">
        <v>41836</v>
      </c>
      <c r="F997" s="44">
        <v>13</v>
      </c>
      <c r="G997" s="44">
        <v>33</v>
      </c>
      <c r="H997" s="44">
        <v>0</v>
      </c>
      <c r="I997" s="44">
        <v>1</v>
      </c>
      <c r="J997" s="44" t="s">
        <v>383</v>
      </c>
      <c r="K997" s="44">
        <v>6208811</v>
      </c>
    </row>
    <row r="998" spans="1:11" x14ac:dyDescent="0.35">
      <c r="A998" s="44">
        <v>372981</v>
      </c>
      <c r="B998" s="44" t="s">
        <v>1656</v>
      </c>
      <c r="C998" s="44">
        <v>1</v>
      </c>
      <c r="D998" s="44">
        <v>22</v>
      </c>
      <c r="E998" s="45">
        <v>41052</v>
      </c>
      <c r="F998" s="44">
        <v>5</v>
      </c>
      <c r="G998" s="44">
        <v>18</v>
      </c>
      <c r="H998" s="44">
        <v>0</v>
      </c>
      <c r="I998" s="44">
        <v>1</v>
      </c>
      <c r="J998" s="44" t="s">
        <v>428</v>
      </c>
      <c r="K998" s="44">
        <v>4822806</v>
      </c>
    </row>
    <row r="999" spans="1:11" x14ac:dyDescent="0.35">
      <c r="A999" s="44">
        <v>375861</v>
      </c>
      <c r="B999" s="44" t="s">
        <v>2167</v>
      </c>
      <c r="C999" s="44">
        <v>1</v>
      </c>
      <c r="D999" s="44">
        <v>21</v>
      </c>
      <c r="E999" s="45">
        <v>41066</v>
      </c>
      <c r="F999" s="44">
        <v>11</v>
      </c>
      <c r="G999" s="44">
        <v>31</v>
      </c>
      <c r="H999" s="44">
        <v>0</v>
      </c>
      <c r="I999" s="44">
        <v>1</v>
      </c>
      <c r="J999" s="44" t="s">
        <v>2168</v>
      </c>
      <c r="K999" s="44">
        <v>6232878</v>
      </c>
    </row>
    <row r="1000" spans="1:11" x14ac:dyDescent="0.35">
      <c r="A1000" s="44">
        <v>388911</v>
      </c>
      <c r="B1000" s="44" t="s">
        <v>1649</v>
      </c>
      <c r="C1000" s="44">
        <v>1</v>
      </c>
      <c r="D1000" s="44">
        <v>22</v>
      </c>
      <c r="E1000" s="45">
        <v>41320</v>
      </c>
      <c r="F1000" s="44">
        <v>14</v>
      </c>
      <c r="G1000" s="44">
        <v>31</v>
      </c>
      <c r="H1000" s="44">
        <v>0</v>
      </c>
      <c r="I1000" s="44">
        <v>1</v>
      </c>
      <c r="J1000" s="44" t="s">
        <v>1650</v>
      </c>
      <c r="K1000" s="44">
        <v>4551385</v>
      </c>
    </row>
    <row r="1001" spans="1:11" x14ac:dyDescent="0.35">
      <c r="A1001" s="44">
        <v>391533</v>
      </c>
      <c r="B1001" s="44" t="s">
        <v>751</v>
      </c>
      <c r="C1001" s="44">
        <v>1</v>
      </c>
      <c r="D1001" s="44">
        <v>163</v>
      </c>
      <c r="E1001" s="45">
        <v>41358</v>
      </c>
      <c r="F1001" s="44">
        <v>1.5</v>
      </c>
      <c r="G1001" s="44">
        <v>31</v>
      </c>
      <c r="H1001" s="44">
        <v>0</v>
      </c>
      <c r="I1001" s="44">
        <v>1</v>
      </c>
      <c r="J1001" s="44" t="s">
        <v>379</v>
      </c>
      <c r="K1001" s="44">
        <v>4895400</v>
      </c>
    </row>
    <row r="1002" spans="1:11" x14ac:dyDescent="0.35">
      <c r="A1002" s="44">
        <v>391555</v>
      </c>
      <c r="B1002" s="44" t="s">
        <v>1623</v>
      </c>
      <c r="C1002" s="44">
        <v>1</v>
      </c>
      <c r="D1002" s="44">
        <v>28</v>
      </c>
      <c r="E1002" s="45">
        <v>41150</v>
      </c>
      <c r="F1002" s="44">
        <v>5</v>
      </c>
      <c r="G1002" s="44">
        <v>24</v>
      </c>
      <c r="H1002" s="44">
        <v>0</v>
      </c>
      <c r="I1002" s="44">
        <v>1</v>
      </c>
      <c r="J1002" s="44" t="s">
        <v>1469</v>
      </c>
      <c r="K1002" s="44">
        <v>5647196</v>
      </c>
    </row>
    <row r="1003" spans="1:11" x14ac:dyDescent="0.35">
      <c r="A1003" s="44">
        <v>407174</v>
      </c>
      <c r="B1003" s="44" t="s">
        <v>1645</v>
      </c>
      <c r="C1003" s="44">
        <v>1</v>
      </c>
      <c r="D1003" s="44">
        <v>23</v>
      </c>
      <c r="E1003" s="45">
        <v>41228</v>
      </c>
      <c r="F1003" s="44">
        <v>3</v>
      </c>
      <c r="G1003" s="44">
        <v>24</v>
      </c>
      <c r="H1003" s="44">
        <v>0</v>
      </c>
      <c r="I1003" s="44">
        <v>1</v>
      </c>
      <c r="J1003" s="44" t="s">
        <v>1646</v>
      </c>
      <c r="K1003" s="44">
        <v>6317887</v>
      </c>
    </row>
    <row r="1004" spans="1:11" x14ac:dyDescent="0.35">
      <c r="A1004" s="44">
        <v>411806</v>
      </c>
      <c r="B1004" s="44" t="s">
        <v>750</v>
      </c>
      <c r="C1004" s="44">
        <v>1</v>
      </c>
      <c r="D1004" s="44">
        <v>373</v>
      </c>
      <c r="E1004" s="45">
        <v>42515</v>
      </c>
      <c r="F1004" s="44">
        <v>0.3</v>
      </c>
      <c r="G1004" s="44">
        <v>53</v>
      </c>
      <c r="H1004" s="44">
        <v>1</v>
      </c>
      <c r="I1004" s="44">
        <v>1</v>
      </c>
      <c r="J1004" s="44" t="s">
        <v>378</v>
      </c>
      <c r="K1004" s="44">
        <v>6758252</v>
      </c>
    </row>
    <row r="1005" spans="1:11" x14ac:dyDescent="0.35">
      <c r="A1005" s="44">
        <v>427888</v>
      </c>
      <c r="B1005" s="44" t="s">
        <v>757</v>
      </c>
      <c r="C1005" s="44">
        <v>1</v>
      </c>
      <c r="D1005" s="44">
        <v>75</v>
      </c>
      <c r="E1005" s="45">
        <v>42299</v>
      </c>
      <c r="F1005" s="44">
        <v>5</v>
      </c>
      <c r="G1005" s="44">
        <v>45</v>
      </c>
      <c r="H1005" s="44">
        <v>0</v>
      </c>
      <c r="I1005" s="44">
        <v>1</v>
      </c>
      <c r="J1005" s="44" t="s">
        <v>269</v>
      </c>
      <c r="K1005" s="44">
        <v>3208269</v>
      </c>
    </row>
    <row r="1006" spans="1:11" x14ac:dyDescent="0.35">
      <c r="A1006" s="44">
        <v>456526</v>
      </c>
      <c r="B1006" s="44" t="s">
        <v>1638</v>
      </c>
      <c r="C1006" s="44">
        <v>1</v>
      </c>
      <c r="D1006" s="44">
        <v>24</v>
      </c>
      <c r="E1006" s="45">
        <v>41490</v>
      </c>
      <c r="F1006" s="44">
        <v>1.5</v>
      </c>
      <c r="G1006" s="44">
        <v>31</v>
      </c>
      <c r="H1006" s="44">
        <v>0</v>
      </c>
      <c r="I1006" s="44">
        <v>1</v>
      </c>
      <c r="J1006" s="44" t="s">
        <v>1639</v>
      </c>
      <c r="K1006" s="44">
        <v>10169310</v>
      </c>
    </row>
    <row r="1007" spans="1:11" x14ac:dyDescent="0.35">
      <c r="A1007" s="44">
        <v>459121</v>
      </c>
      <c r="B1007" s="44" t="s">
        <v>1619</v>
      </c>
      <c r="C1007" s="44">
        <v>1</v>
      </c>
      <c r="D1007" s="44">
        <v>28</v>
      </c>
      <c r="E1007" s="45">
        <v>42907</v>
      </c>
      <c r="F1007" s="44">
        <v>1.5</v>
      </c>
      <c r="G1007" s="44">
        <v>38</v>
      </c>
      <c r="H1007" s="44">
        <v>0</v>
      </c>
      <c r="I1007" s="44">
        <v>1</v>
      </c>
      <c r="J1007" s="44" t="s">
        <v>1620</v>
      </c>
      <c r="K1007" s="44">
        <v>10202057</v>
      </c>
    </row>
    <row r="1008" spans="1:11" x14ac:dyDescent="0.35">
      <c r="A1008" s="44">
        <v>460859</v>
      </c>
      <c r="B1008" s="44" t="s">
        <v>1632</v>
      </c>
      <c r="C1008" s="44">
        <v>1</v>
      </c>
      <c r="D1008" s="44">
        <v>24</v>
      </c>
      <c r="E1008" s="45">
        <v>41571</v>
      </c>
      <c r="F1008" s="44">
        <v>3</v>
      </c>
      <c r="G1008" s="44">
        <v>31</v>
      </c>
      <c r="H1008" s="44">
        <v>0</v>
      </c>
      <c r="I1008" s="44">
        <v>1</v>
      </c>
      <c r="J1008" s="44" t="s">
        <v>1633</v>
      </c>
      <c r="K1008" s="44">
        <v>10227985</v>
      </c>
    </row>
    <row r="1009" spans="1:11" x14ac:dyDescent="0.35">
      <c r="A1009" s="44">
        <v>497876</v>
      </c>
      <c r="B1009" s="44" t="s">
        <v>1667</v>
      </c>
      <c r="C1009" s="44">
        <v>1</v>
      </c>
      <c r="D1009" s="44">
        <v>22</v>
      </c>
      <c r="E1009" s="45">
        <v>41755</v>
      </c>
      <c r="F1009" s="44">
        <v>24</v>
      </c>
      <c r="G1009" s="44">
        <v>38.200000000000003</v>
      </c>
      <c r="H1009" s="44">
        <v>0</v>
      </c>
      <c r="I1009" s="44">
        <v>1</v>
      </c>
      <c r="J1009" s="44" t="s">
        <v>1668</v>
      </c>
      <c r="K1009" s="44">
        <v>10299270</v>
      </c>
    </row>
    <row r="1010" spans="1:11" x14ac:dyDescent="0.35">
      <c r="A1010" s="44">
        <v>518808</v>
      </c>
      <c r="B1010" s="44" t="s">
        <v>1628</v>
      </c>
      <c r="C1010" s="44">
        <v>1</v>
      </c>
      <c r="D1010" s="44">
        <v>25</v>
      </c>
      <c r="E1010" s="45">
        <v>42732</v>
      </c>
      <c r="F1010" s="44">
        <v>22</v>
      </c>
      <c r="G1010" s="44">
        <v>42</v>
      </c>
      <c r="H1010" s="44">
        <v>0</v>
      </c>
      <c r="I1010" s="44">
        <v>1</v>
      </c>
      <c r="J1010" s="44" t="s">
        <v>368</v>
      </c>
      <c r="K1010" s="44">
        <v>10835078</v>
      </c>
    </row>
    <row r="1011" spans="1:11" x14ac:dyDescent="0.35">
      <c r="A1011" s="44">
        <v>520552</v>
      </c>
      <c r="B1011" s="44" t="s">
        <v>766</v>
      </c>
      <c r="C1011" s="44">
        <v>1</v>
      </c>
      <c r="D1011" s="44">
        <v>44</v>
      </c>
      <c r="E1011" s="45">
        <v>41980</v>
      </c>
      <c r="F1011" s="44">
        <v>5</v>
      </c>
      <c r="G1011" s="44">
        <v>31</v>
      </c>
      <c r="H1011" s="44">
        <v>0</v>
      </c>
      <c r="I1011" s="44">
        <v>1</v>
      </c>
      <c r="J1011" s="44" t="s">
        <v>474</v>
      </c>
      <c r="K1011" s="44">
        <v>10901382</v>
      </c>
    </row>
    <row r="1012" spans="1:11" x14ac:dyDescent="0.35">
      <c r="A1012" s="44">
        <v>525192</v>
      </c>
      <c r="B1012" s="44" t="s">
        <v>1702</v>
      </c>
      <c r="C1012" s="44">
        <v>1</v>
      </c>
      <c r="D1012" s="44">
        <v>21</v>
      </c>
      <c r="E1012" s="45">
        <v>41980</v>
      </c>
      <c r="F1012" s="44">
        <v>0.3</v>
      </c>
      <c r="G1012" s="44">
        <v>33</v>
      </c>
      <c r="H1012" s="44">
        <v>0</v>
      </c>
      <c r="I1012" s="44">
        <v>1</v>
      </c>
      <c r="J1012" s="44" t="s">
        <v>469</v>
      </c>
      <c r="K1012" s="44">
        <v>10946728</v>
      </c>
    </row>
    <row r="1013" spans="1:11" x14ac:dyDescent="0.35">
      <c r="A1013" s="44">
        <v>573574</v>
      </c>
      <c r="B1013" s="44" t="s">
        <v>765</v>
      </c>
      <c r="C1013" s="44">
        <v>1</v>
      </c>
      <c r="D1013" s="44">
        <v>46</v>
      </c>
      <c r="E1013" s="45">
        <v>42417</v>
      </c>
      <c r="F1013" s="44">
        <v>31</v>
      </c>
      <c r="G1013" s="44">
        <v>39</v>
      </c>
      <c r="H1013" s="44">
        <v>0</v>
      </c>
      <c r="I1013" s="44">
        <v>1</v>
      </c>
      <c r="J1013" s="44" t="s">
        <v>473</v>
      </c>
      <c r="K1013" s="44">
        <v>11392858</v>
      </c>
    </row>
    <row r="1014" spans="1:11" x14ac:dyDescent="0.35">
      <c r="A1014" s="44">
        <v>578900</v>
      </c>
      <c r="B1014" s="44" t="s">
        <v>1618</v>
      </c>
      <c r="C1014" s="44">
        <v>1</v>
      </c>
      <c r="D1014" s="44">
        <v>28</v>
      </c>
      <c r="E1014" s="45">
        <v>42031</v>
      </c>
      <c r="F1014" s="44">
        <v>15</v>
      </c>
      <c r="G1014" s="44">
        <v>38</v>
      </c>
      <c r="H1014" s="44">
        <v>0</v>
      </c>
      <c r="I1014" s="44">
        <v>1</v>
      </c>
      <c r="J1014" s="44" t="s">
        <v>487</v>
      </c>
      <c r="K1014" s="44">
        <v>6640</v>
      </c>
    </row>
    <row r="1015" spans="1:11" x14ac:dyDescent="0.35">
      <c r="A1015" s="44">
        <v>613880</v>
      </c>
      <c r="B1015" s="44" t="s">
        <v>1662</v>
      </c>
      <c r="C1015" s="44">
        <v>1</v>
      </c>
      <c r="D1015" s="44">
        <v>22</v>
      </c>
      <c r="E1015" s="45">
        <v>42789</v>
      </c>
      <c r="F1015" s="44">
        <v>45.4</v>
      </c>
      <c r="G1015" s="44">
        <v>45</v>
      </c>
      <c r="H1015" s="44">
        <v>0</v>
      </c>
      <c r="I1015" s="44">
        <v>1</v>
      </c>
      <c r="J1015" s="44" t="s">
        <v>271</v>
      </c>
      <c r="K1015" s="44">
        <v>11505924</v>
      </c>
    </row>
    <row r="1016" spans="1:11" x14ac:dyDescent="0.35">
      <c r="A1016" s="44">
        <v>617330</v>
      </c>
      <c r="B1016" s="44" t="s">
        <v>1629</v>
      </c>
      <c r="C1016" s="44">
        <v>1</v>
      </c>
      <c r="D1016" s="44">
        <v>25</v>
      </c>
      <c r="E1016" s="45">
        <v>42238</v>
      </c>
      <c r="F1016" s="44">
        <v>17</v>
      </c>
      <c r="G1016" s="44">
        <v>32</v>
      </c>
      <c r="H1016" s="44">
        <v>0</v>
      </c>
      <c r="I1016" s="44">
        <v>1</v>
      </c>
      <c r="J1016" s="44" t="s">
        <v>1630</v>
      </c>
      <c r="K1016" s="44">
        <v>11683648</v>
      </c>
    </row>
    <row r="1017" spans="1:11" x14ac:dyDescent="0.35">
      <c r="A1017" s="44">
        <v>640646</v>
      </c>
      <c r="B1017" s="44" t="s">
        <v>1683</v>
      </c>
      <c r="C1017" s="44">
        <v>1</v>
      </c>
      <c r="D1017" s="44">
        <v>22</v>
      </c>
      <c r="E1017" s="45">
        <v>42239</v>
      </c>
      <c r="F1017" s="44">
        <v>3.1</v>
      </c>
      <c r="G1017" s="44">
        <v>31</v>
      </c>
      <c r="H1017" s="44">
        <v>0</v>
      </c>
      <c r="I1017" s="44">
        <v>1</v>
      </c>
      <c r="J1017" s="44" t="s">
        <v>924</v>
      </c>
      <c r="K1017" s="44">
        <v>141554</v>
      </c>
    </row>
    <row r="1018" spans="1:11" x14ac:dyDescent="0.35">
      <c r="A1018" s="44">
        <v>651810</v>
      </c>
      <c r="B1018" s="44" t="s">
        <v>759</v>
      </c>
      <c r="C1018" s="44">
        <v>1</v>
      </c>
      <c r="D1018" s="44">
        <v>65</v>
      </c>
      <c r="E1018" s="45">
        <v>42296</v>
      </c>
      <c r="F1018" s="44">
        <v>3</v>
      </c>
      <c r="G1018" s="44">
        <v>44</v>
      </c>
      <c r="H1018" s="44">
        <v>0</v>
      </c>
      <c r="I1018" s="44">
        <v>1</v>
      </c>
      <c r="J1018" s="44" t="s">
        <v>386</v>
      </c>
      <c r="K1018" s="44">
        <v>11810292</v>
      </c>
    </row>
    <row r="1019" spans="1:11" x14ac:dyDescent="0.35">
      <c r="A1019" s="44">
        <v>656756</v>
      </c>
      <c r="B1019" s="44" t="s">
        <v>1674</v>
      </c>
      <c r="C1019" s="44">
        <v>1</v>
      </c>
      <c r="D1019" s="44">
        <v>22</v>
      </c>
      <c r="E1019" s="45">
        <v>42759</v>
      </c>
      <c r="F1019" s="44">
        <v>45</v>
      </c>
      <c r="G1019" s="44">
        <v>53</v>
      </c>
      <c r="H1019" s="44">
        <v>0</v>
      </c>
      <c r="I1019" s="44">
        <v>1</v>
      </c>
      <c r="J1019" s="44" t="s">
        <v>76</v>
      </c>
      <c r="K1019" s="44">
        <v>182999</v>
      </c>
    </row>
    <row r="1020" spans="1:11" x14ac:dyDescent="0.35">
      <c r="A1020" s="44">
        <v>669876</v>
      </c>
      <c r="B1020" s="44" t="s">
        <v>1634</v>
      </c>
      <c r="C1020" s="44">
        <v>1</v>
      </c>
      <c r="D1020" s="44">
        <v>24</v>
      </c>
      <c r="E1020" s="45">
        <v>42322</v>
      </c>
      <c r="F1020" s="44">
        <v>2</v>
      </c>
      <c r="G1020" s="44">
        <v>45</v>
      </c>
      <c r="H1020" s="44">
        <v>0</v>
      </c>
      <c r="I1020" s="44">
        <v>1</v>
      </c>
      <c r="J1020" s="44" t="s">
        <v>1635</v>
      </c>
      <c r="K1020" s="44">
        <v>11837548</v>
      </c>
    </row>
    <row r="1021" spans="1:11" x14ac:dyDescent="0.35">
      <c r="A1021" s="44">
        <v>673737</v>
      </c>
      <c r="B1021" s="44" t="s">
        <v>1712</v>
      </c>
      <c r="C1021" s="44">
        <v>1</v>
      </c>
      <c r="D1021" s="44">
        <v>21</v>
      </c>
      <c r="E1021" s="45">
        <v>42392</v>
      </c>
      <c r="F1021" s="44">
        <v>3</v>
      </c>
      <c r="G1021" s="44">
        <v>38</v>
      </c>
      <c r="H1021" s="44">
        <v>0</v>
      </c>
      <c r="I1021" s="44">
        <v>1</v>
      </c>
      <c r="J1021" s="44" t="s">
        <v>1713</v>
      </c>
      <c r="K1021" s="44">
        <v>12055877</v>
      </c>
    </row>
    <row r="1022" spans="1:11" x14ac:dyDescent="0.35">
      <c r="A1022" s="44">
        <v>677444</v>
      </c>
      <c r="B1022" s="44" t="s">
        <v>1601</v>
      </c>
      <c r="C1022" s="44">
        <v>1</v>
      </c>
      <c r="D1022" s="44">
        <v>41</v>
      </c>
      <c r="E1022" s="45">
        <v>42800</v>
      </c>
      <c r="F1022" s="44">
        <v>3</v>
      </c>
      <c r="G1022" s="44">
        <v>45</v>
      </c>
      <c r="H1022" s="44">
        <v>0</v>
      </c>
      <c r="I1022" s="44">
        <v>1</v>
      </c>
      <c r="J1022" s="44" t="s">
        <v>338</v>
      </c>
      <c r="K1022" s="44">
        <v>2846</v>
      </c>
    </row>
    <row r="1023" spans="1:11" x14ac:dyDescent="0.35">
      <c r="A1023" s="44">
        <v>691348</v>
      </c>
      <c r="B1023" s="44" t="s">
        <v>1648</v>
      </c>
      <c r="C1023" s="44">
        <v>1</v>
      </c>
      <c r="D1023" s="44">
        <v>23</v>
      </c>
      <c r="E1023" s="45">
        <v>42766</v>
      </c>
      <c r="F1023" s="44">
        <v>0.3</v>
      </c>
      <c r="G1023" s="44">
        <v>52</v>
      </c>
      <c r="H1023" s="44">
        <v>0</v>
      </c>
      <c r="I1023" s="44">
        <v>1</v>
      </c>
      <c r="J1023" s="44" t="s">
        <v>2246</v>
      </c>
      <c r="K1023" s="44">
        <v>12167834</v>
      </c>
    </row>
    <row r="1024" spans="1:11" x14ac:dyDescent="0.35">
      <c r="A1024" s="44">
        <v>700342</v>
      </c>
      <c r="B1024" s="44" t="s">
        <v>1641</v>
      </c>
      <c r="C1024" s="44">
        <v>1</v>
      </c>
      <c r="D1024" s="44">
        <v>23</v>
      </c>
      <c r="E1024" s="45">
        <v>42496</v>
      </c>
      <c r="F1024" s="44">
        <v>31</v>
      </c>
      <c r="G1024" s="44">
        <v>58</v>
      </c>
      <c r="H1024" s="44">
        <v>0</v>
      </c>
      <c r="I1024" s="44">
        <v>1</v>
      </c>
      <c r="J1024" s="44" t="s">
        <v>1642</v>
      </c>
      <c r="K1024" s="44">
        <v>11066970</v>
      </c>
    </row>
    <row r="1025" spans="1:11" x14ac:dyDescent="0.35">
      <c r="A1025" s="44">
        <v>745378</v>
      </c>
      <c r="B1025" s="44" t="s">
        <v>763</v>
      </c>
      <c r="C1025" s="44">
        <v>1</v>
      </c>
      <c r="D1025" s="44">
        <v>47</v>
      </c>
      <c r="E1025" s="45">
        <v>42674</v>
      </c>
      <c r="F1025" s="44">
        <v>37</v>
      </c>
      <c r="G1025" s="44">
        <v>52</v>
      </c>
      <c r="H1025" s="44">
        <v>0</v>
      </c>
      <c r="I1025" s="44">
        <v>1</v>
      </c>
      <c r="J1025" s="44" t="s">
        <v>471</v>
      </c>
      <c r="K1025" s="44">
        <v>12622374</v>
      </c>
    </row>
    <row r="1026" spans="1:11" x14ac:dyDescent="0.35">
      <c r="A1026" s="44">
        <v>867075</v>
      </c>
      <c r="B1026" s="44" t="s">
        <v>764</v>
      </c>
      <c r="C1026" s="44">
        <v>1</v>
      </c>
      <c r="D1026" s="44">
        <v>47</v>
      </c>
      <c r="E1026" s="45">
        <v>43032</v>
      </c>
      <c r="F1026" s="44">
        <v>10</v>
      </c>
      <c r="G1026" s="44">
        <v>16</v>
      </c>
      <c r="H1026" s="44">
        <v>0</v>
      </c>
      <c r="I1026" s="44">
        <v>1</v>
      </c>
      <c r="J1026" s="44" t="s">
        <v>472</v>
      </c>
      <c r="K1026" s="44">
        <v>13379221</v>
      </c>
    </row>
    <row r="1027" spans="1:11" x14ac:dyDescent="0.35">
      <c r="A1027" s="44">
        <v>986534</v>
      </c>
      <c r="B1027" s="44" t="s">
        <v>1714</v>
      </c>
      <c r="C1027" s="44">
        <v>1</v>
      </c>
      <c r="D1027" s="44">
        <v>0</v>
      </c>
      <c r="E1027" s="45">
        <v>43651</v>
      </c>
      <c r="F1027" s="44">
        <v>64</v>
      </c>
      <c r="G1027" s="44">
        <v>100</v>
      </c>
      <c r="H1027" s="44">
        <v>1</v>
      </c>
      <c r="I1027" s="44">
        <v>1</v>
      </c>
      <c r="J1027" s="44" t="s">
        <v>1715</v>
      </c>
      <c r="K1027" s="44">
        <v>4376648</v>
      </c>
    </row>
    <row r="1028" spans="1:11" x14ac:dyDescent="0.35">
      <c r="A1028" s="44">
        <v>43</v>
      </c>
      <c r="B1028" s="44" t="s">
        <v>1730</v>
      </c>
      <c r="C1028" s="44">
        <v>0</v>
      </c>
      <c r="D1028" s="44">
        <v>35</v>
      </c>
      <c r="E1028" s="45">
        <v>39146</v>
      </c>
      <c r="F1028" s="44">
        <v>0.7</v>
      </c>
      <c r="G1028" s="44">
        <v>3</v>
      </c>
      <c r="H1028" s="44">
        <v>0</v>
      </c>
      <c r="I1028" s="44">
        <v>1</v>
      </c>
      <c r="J1028" s="44" t="s">
        <v>1731</v>
      </c>
      <c r="K1028" s="44">
        <v>43</v>
      </c>
    </row>
    <row r="1029" spans="1:11" x14ac:dyDescent="0.35">
      <c r="A1029" s="44">
        <v>110</v>
      </c>
      <c r="B1029" s="44" t="s">
        <v>1752</v>
      </c>
      <c r="C1029" s="44">
        <v>0</v>
      </c>
      <c r="D1029" s="44">
        <v>29</v>
      </c>
      <c r="E1029" s="45">
        <v>39146</v>
      </c>
      <c r="F1029" s="44">
        <v>0.5</v>
      </c>
      <c r="G1029" s="44">
        <v>1</v>
      </c>
      <c r="H1029" s="44">
        <v>0</v>
      </c>
      <c r="I1029" s="44">
        <v>1</v>
      </c>
      <c r="J1029" s="44" t="s">
        <v>1753</v>
      </c>
      <c r="K1029" s="44">
        <v>68</v>
      </c>
    </row>
    <row r="1030" spans="1:11" x14ac:dyDescent="0.35">
      <c r="A1030" s="46">
        <v>133</v>
      </c>
      <c r="B1030" s="44" t="s">
        <v>1790</v>
      </c>
      <c r="C1030" s="44">
        <v>0</v>
      </c>
      <c r="D1030" s="44">
        <v>27</v>
      </c>
      <c r="E1030" s="45">
        <v>39286</v>
      </c>
      <c r="F1030" s="44">
        <v>0.6</v>
      </c>
      <c r="G1030" s="44">
        <v>2</v>
      </c>
      <c r="H1030" s="44">
        <v>0</v>
      </c>
      <c r="I1030" s="44">
        <v>1</v>
      </c>
      <c r="J1030" s="44" t="s">
        <v>1791</v>
      </c>
      <c r="K1030" s="44">
        <v>429</v>
      </c>
    </row>
    <row r="1031" spans="1:11" x14ac:dyDescent="0.35">
      <c r="A1031" s="44">
        <v>151</v>
      </c>
      <c r="B1031" s="44" t="s">
        <v>1763</v>
      </c>
      <c r="C1031" s="44">
        <v>0</v>
      </c>
      <c r="D1031" s="44">
        <v>28</v>
      </c>
      <c r="E1031" s="45">
        <v>39146</v>
      </c>
      <c r="F1031" s="44">
        <v>0.5</v>
      </c>
      <c r="G1031" s="44">
        <v>1</v>
      </c>
      <c r="H1031" s="44">
        <v>0</v>
      </c>
      <c r="I1031" s="44">
        <v>1</v>
      </c>
      <c r="J1031" s="44" t="s">
        <v>222</v>
      </c>
      <c r="K1031" s="44">
        <v>67</v>
      </c>
    </row>
    <row r="1032" spans="1:11" x14ac:dyDescent="0.35">
      <c r="A1032" s="44">
        <v>183</v>
      </c>
      <c r="B1032" s="44" t="s">
        <v>1783</v>
      </c>
      <c r="C1032" s="44">
        <v>0</v>
      </c>
      <c r="D1032" s="44">
        <v>27</v>
      </c>
      <c r="E1032" s="45">
        <v>39146</v>
      </c>
      <c r="F1032" s="44">
        <v>0.9</v>
      </c>
      <c r="G1032" s="44">
        <v>3</v>
      </c>
      <c r="H1032" s="44">
        <v>0</v>
      </c>
      <c r="I1032" s="44">
        <v>1</v>
      </c>
      <c r="J1032" s="44" t="s">
        <v>464</v>
      </c>
      <c r="K1032" s="44">
        <v>77</v>
      </c>
    </row>
    <row r="1033" spans="1:11" x14ac:dyDescent="0.35">
      <c r="A1033" s="44">
        <v>214</v>
      </c>
      <c r="B1033" s="44" t="s">
        <v>1754</v>
      </c>
      <c r="C1033" s="44">
        <v>0</v>
      </c>
      <c r="D1033" s="44">
        <v>29</v>
      </c>
      <c r="E1033" s="45">
        <v>39146</v>
      </c>
      <c r="F1033" s="44">
        <v>0.6</v>
      </c>
      <c r="G1033" s="44">
        <v>0.7</v>
      </c>
      <c r="H1033" s="44">
        <v>0</v>
      </c>
      <c r="I1033" s="44">
        <v>1</v>
      </c>
      <c r="J1033" s="44" t="s">
        <v>1755</v>
      </c>
      <c r="K1033" s="44">
        <v>139</v>
      </c>
    </row>
    <row r="1034" spans="1:11" x14ac:dyDescent="0.35">
      <c r="A1034" s="44">
        <v>231</v>
      </c>
      <c r="B1034" s="44" t="s">
        <v>782</v>
      </c>
      <c r="C1034" s="44">
        <v>0</v>
      </c>
      <c r="D1034" s="44">
        <v>59</v>
      </c>
      <c r="E1034" s="45">
        <v>39146</v>
      </c>
      <c r="F1034" s="44">
        <v>1.5</v>
      </c>
      <c r="G1034" s="44">
        <v>1.5</v>
      </c>
      <c r="H1034" s="44">
        <v>0</v>
      </c>
      <c r="I1034" s="44">
        <v>1</v>
      </c>
      <c r="J1034" s="44" t="s">
        <v>396</v>
      </c>
      <c r="K1034" s="44">
        <v>260</v>
      </c>
    </row>
    <row r="1035" spans="1:11" x14ac:dyDescent="0.35">
      <c r="A1035" s="44">
        <v>246</v>
      </c>
      <c r="B1035" s="44" t="s">
        <v>1972</v>
      </c>
      <c r="C1035" s="44">
        <v>0</v>
      </c>
      <c r="D1035" s="44">
        <v>22</v>
      </c>
      <c r="E1035" s="45">
        <v>40552</v>
      </c>
      <c r="F1035" s="44">
        <v>2</v>
      </c>
      <c r="G1035" s="44">
        <v>17</v>
      </c>
      <c r="H1035" s="44">
        <v>0</v>
      </c>
      <c r="I1035" s="44">
        <v>1</v>
      </c>
      <c r="J1035" s="44" t="s">
        <v>1973</v>
      </c>
      <c r="K1035" s="44">
        <v>152</v>
      </c>
    </row>
    <row r="1036" spans="1:11" x14ac:dyDescent="0.35">
      <c r="A1036" s="44">
        <v>322</v>
      </c>
      <c r="B1036" s="44" t="s">
        <v>1756</v>
      </c>
      <c r="C1036" s="44">
        <v>0</v>
      </c>
      <c r="D1036" s="44">
        <v>28</v>
      </c>
      <c r="E1036" s="45">
        <v>39146</v>
      </c>
      <c r="F1036" s="44">
        <v>0.5</v>
      </c>
      <c r="G1036" s="44">
        <v>1</v>
      </c>
      <c r="H1036" s="44">
        <v>0</v>
      </c>
      <c r="I1036" s="44">
        <v>1</v>
      </c>
      <c r="J1036" s="44" t="s">
        <v>1757</v>
      </c>
      <c r="K1036" s="44">
        <v>185</v>
      </c>
    </row>
    <row r="1037" spans="1:11" x14ac:dyDescent="0.35">
      <c r="A1037" s="44">
        <v>344</v>
      </c>
      <c r="B1037" s="44" t="s">
        <v>1718</v>
      </c>
      <c r="C1037" s="44">
        <v>0</v>
      </c>
      <c r="D1037" s="44">
        <v>41</v>
      </c>
      <c r="E1037" s="45">
        <v>39146</v>
      </c>
      <c r="F1037" s="44">
        <v>0.9</v>
      </c>
      <c r="G1037" s="44">
        <v>1.5</v>
      </c>
      <c r="H1037" s="44">
        <v>0</v>
      </c>
      <c r="I1037" s="44">
        <v>1</v>
      </c>
      <c r="J1037" s="44" t="s">
        <v>1719</v>
      </c>
      <c r="K1037" s="44">
        <v>200</v>
      </c>
    </row>
    <row r="1038" spans="1:11" x14ac:dyDescent="0.35">
      <c r="A1038" s="44">
        <v>348</v>
      </c>
      <c r="B1038" s="44" t="s">
        <v>1841</v>
      </c>
      <c r="C1038" s="44">
        <v>0</v>
      </c>
      <c r="D1038" s="44">
        <v>24</v>
      </c>
      <c r="E1038" s="45">
        <v>39146</v>
      </c>
      <c r="F1038" s="44">
        <v>1.5</v>
      </c>
      <c r="G1038" s="44">
        <v>3</v>
      </c>
      <c r="H1038" s="44">
        <v>0</v>
      </c>
      <c r="I1038" s="44">
        <v>1</v>
      </c>
      <c r="J1038" s="44" t="s">
        <v>1842</v>
      </c>
      <c r="K1038" s="44">
        <v>202</v>
      </c>
    </row>
    <row r="1039" spans="1:11" x14ac:dyDescent="0.35">
      <c r="A1039" s="44">
        <v>472</v>
      </c>
      <c r="B1039" s="44" t="s">
        <v>1821</v>
      </c>
      <c r="C1039" s="44">
        <v>0</v>
      </c>
      <c r="D1039" s="44">
        <v>25</v>
      </c>
      <c r="E1039" s="45">
        <v>39146</v>
      </c>
      <c r="F1039" s="44">
        <v>1.5</v>
      </c>
      <c r="G1039" s="44">
        <v>2</v>
      </c>
      <c r="H1039" s="44">
        <v>0</v>
      </c>
      <c r="I1039" s="44">
        <v>1</v>
      </c>
      <c r="J1039" s="44" t="s">
        <v>1822</v>
      </c>
      <c r="K1039" s="44">
        <v>169</v>
      </c>
    </row>
    <row r="1040" spans="1:11" x14ac:dyDescent="0.35">
      <c r="A1040" s="44">
        <v>507</v>
      </c>
      <c r="B1040" s="44" t="s">
        <v>1848</v>
      </c>
      <c r="C1040" s="44">
        <v>0</v>
      </c>
      <c r="D1040" s="44">
        <v>24</v>
      </c>
      <c r="E1040" s="45">
        <v>40219</v>
      </c>
      <c r="F1040" s="44">
        <v>1.5</v>
      </c>
      <c r="G1040" s="44">
        <v>2</v>
      </c>
      <c r="H1040" s="44">
        <v>0</v>
      </c>
      <c r="I1040" s="44">
        <v>1</v>
      </c>
      <c r="J1040" s="44" t="s">
        <v>1594</v>
      </c>
      <c r="K1040" s="44">
        <v>359</v>
      </c>
    </row>
    <row r="1041" spans="1:11" x14ac:dyDescent="0.35">
      <c r="A1041" s="44">
        <v>540</v>
      </c>
      <c r="B1041" s="44" t="s">
        <v>1808</v>
      </c>
      <c r="C1041" s="44">
        <v>0</v>
      </c>
      <c r="D1041" s="44">
        <v>25</v>
      </c>
      <c r="E1041" s="45">
        <v>40820</v>
      </c>
      <c r="F1041" s="44">
        <v>2</v>
      </c>
      <c r="G1041" s="44">
        <v>2</v>
      </c>
      <c r="H1041" s="44">
        <v>0</v>
      </c>
      <c r="I1041" s="44">
        <v>1</v>
      </c>
      <c r="J1041" s="44" t="s">
        <v>1809</v>
      </c>
      <c r="K1041" s="44">
        <v>507</v>
      </c>
    </row>
    <row r="1042" spans="1:11" x14ac:dyDescent="0.35">
      <c r="A1042" s="44">
        <v>554</v>
      </c>
      <c r="B1042" s="44" t="s">
        <v>1942</v>
      </c>
      <c r="C1042" s="44">
        <v>0</v>
      </c>
      <c r="D1042" s="44">
        <v>22</v>
      </c>
      <c r="E1042" s="45">
        <v>39858</v>
      </c>
      <c r="F1042" s="44">
        <v>1</v>
      </c>
      <c r="G1042" s="44">
        <v>3</v>
      </c>
      <c r="H1042" s="44">
        <v>0</v>
      </c>
      <c r="I1042" s="44">
        <v>1</v>
      </c>
      <c r="J1042" s="44" t="s">
        <v>1532</v>
      </c>
      <c r="K1042" s="44">
        <v>620</v>
      </c>
    </row>
    <row r="1043" spans="1:11" x14ac:dyDescent="0.35">
      <c r="A1043" s="44">
        <v>561</v>
      </c>
      <c r="B1043" s="44" t="s">
        <v>1951</v>
      </c>
      <c r="C1043" s="44">
        <v>0</v>
      </c>
      <c r="D1043" s="44">
        <v>22</v>
      </c>
      <c r="E1043" s="45">
        <v>40031</v>
      </c>
      <c r="F1043" s="44">
        <v>1</v>
      </c>
      <c r="G1043" s="44">
        <v>3</v>
      </c>
      <c r="H1043" s="44">
        <v>0</v>
      </c>
      <c r="I1043" s="44">
        <v>1</v>
      </c>
      <c r="J1043" s="44" t="s">
        <v>365</v>
      </c>
      <c r="K1043" s="44">
        <v>659</v>
      </c>
    </row>
    <row r="1044" spans="1:11" x14ac:dyDescent="0.35">
      <c r="A1044" s="44">
        <v>713</v>
      </c>
      <c r="B1044" s="44" t="s">
        <v>1905</v>
      </c>
      <c r="C1044" s="44">
        <v>0</v>
      </c>
      <c r="D1044" s="44">
        <v>23</v>
      </c>
      <c r="E1044" s="45">
        <v>39146</v>
      </c>
      <c r="F1044" s="44">
        <v>0.7</v>
      </c>
      <c r="G1044" s="44">
        <v>2</v>
      </c>
      <c r="H1044" s="44">
        <v>0</v>
      </c>
      <c r="I1044" s="44">
        <v>1</v>
      </c>
      <c r="J1044" s="44" t="s">
        <v>1906</v>
      </c>
      <c r="K1044" s="44">
        <v>317</v>
      </c>
    </row>
    <row r="1045" spans="1:11" x14ac:dyDescent="0.35">
      <c r="A1045" s="44">
        <v>755</v>
      </c>
      <c r="B1045" s="44" t="s">
        <v>1782</v>
      </c>
      <c r="C1045" s="44">
        <v>0</v>
      </c>
      <c r="D1045" s="44">
        <v>27</v>
      </c>
      <c r="E1045" s="45">
        <v>39146</v>
      </c>
      <c r="F1045" s="44">
        <v>0.5</v>
      </c>
      <c r="G1045" s="44">
        <v>1</v>
      </c>
      <c r="H1045" s="44">
        <v>0</v>
      </c>
      <c r="I1045" s="44">
        <v>1</v>
      </c>
      <c r="J1045" s="44" t="s">
        <v>1117</v>
      </c>
      <c r="K1045" s="44">
        <v>2058</v>
      </c>
    </row>
    <row r="1046" spans="1:11" x14ac:dyDescent="0.35">
      <c r="A1046" s="44">
        <v>757</v>
      </c>
      <c r="B1046" s="44" t="s">
        <v>1989</v>
      </c>
      <c r="C1046" s="44">
        <v>0</v>
      </c>
      <c r="D1046" s="44">
        <v>22</v>
      </c>
      <c r="E1046" s="45">
        <v>39146</v>
      </c>
      <c r="F1046" s="44">
        <v>0.8</v>
      </c>
      <c r="G1046" s="44">
        <v>1</v>
      </c>
      <c r="H1046" s="44">
        <v>0</v>
      </c>
      <c r="I1046" s="44">
        <v>1</v>
      </c>
      <c r="J1046" s="44" t="s">
        <v>1117</v>
      </c>
      <c r="K1046" s="44">
        <v>2058</v>
      </c>
    </row>
    <row r="1047" spans="1:11" x14ac:dyDescent="0.35">
      <c r="A1047" s="44">
        <v>758</v>
      </c>
      <c r="B1047" s="44" t="s">
        <v>1751</v>
      </c>
      <c r="C1047" s="44">
        <v>0</v>
      </c>
      <c r="D1047" s="44">
        <v>29</v>
      </c>
      <c r="E1047" s="45">
        <v>39146</v>
      </c>
      <c r="F1047" s="44">
        <v>0.8</v>
      </c>
      <c r="G1047" s="44">
        <v>1</v>
      </c>
      <c r="H1047" s="44">
        <v>0</v>
      </c>
      <c r="I1047" s="44">
        <v>1</v>
      </c>
      <c r="J1047" s="44" t="s">
        <v>1117</v>
      </c>
      <c r="K1047" s="44">
        <v>2058</v>
      </c>
    </row>
    <row r="1048" spans="1:11" x14ac:dyDescent="0.35">
      <c r="A1048" s="44">
        <v>761</v>
      </c>
      <c r="B1048" s="44" t="s">
        <v>1995</v>
      </c>
      <c r="C1048" s="44">
        <v>0</v>
      </c>
      <c r="D1048" s="44">
        <v>22</v>
      </c>
      <c r="E1048" s="45">
        <v>39146</v>
      </c>
      <c r="F1048" s="44">
        <v>0.8</v>
      </c>
      <c r="G1048" s="44">
        <v>1</v>
      </c>
      <c r="H1048" s="44">
        <v>0</v>
      </c>
      <c r="I1048" s="44">
        <v>1</v>
      </c>
      <c r="J1048" s="44" t="s">
        <v>1117</v>
      </c>
      <c r="K1048" s="44">
        <v>2058</v>
      </c>
    </row>
    <row r="1049" spans="1:11" x14ac:dyDescent="0.35">
      <c r="A1049" s="44">
        <v>762</v>
      </c>
      <c r="B1049" s="44" t="s">
        <v>1855</v>
      </c>
      <c r="C1049" s="44">
        <v>0</v>
      </c>
      <c r="D1049" s="44">
        <v>24</v>
      </c>
      <c r="E1049" s="45">
        <v>39146</v>
      </c>
      <c r="F1049" s="44">
        <v>0.8</v>
      </c>
      <c r="G1049" s="44">
        <v>1</v>
      </c>
      <c r="H1049" s="44">
        <v>0</v>
      </c>
      <c r="I1049" s="44">
        <v>1</v>
      </c>
      <c r="J1049" s="44" t="s">
        <v>1117</v>
      </c>
      <c r="K1049" s="44">
        <v>2058</v>
      </c>
    </row>
    <row r="1050" spans="1:11" x14ac:dyDescent="0.35">
      <c r="A1050" s="44">
        <v>763</v>
      </c>
      <c r="B1050" s="44" t="s">
        <v>1827</v>
      </c>
      <c r="C1050" s="44">
        <v>0</v>
      </c>
      <c r="D1050" s="44">
        <v>24</v>
      </c>
      <c r="E1050" s="45">
        <v>39146</v>
      </c>
      <c r="F1050" s="44">
        <v>0.8</v>
      </c>
      <c r="G1050" s="44">
        <v>1</v>
      </c>
      <c r="H1050" s="44">
        <v>0</v>
      </c>
      <c r="I1050" s="44">
        <v>1</v>
      </c>
      <c r="J1050" s="44" t="s">
        <v>1117</v>
      </c>
      <c r="K1050" s="44">
        <v>2058</v>
      </c>
    </row>
    <row r="1051" spans="1:11" x14ac:dyDescent="0.35">
      <c r="A1051" s="44">
        <v>775</v>
      </c>
      <c r="B1051" s="44" t="s">
        <v>752</v>
      </c>
      <c r="C1051" s="44">
        <v>0</v>
      </c>
      <c r="D1051" s="44">
        <v>128</v>
      </c>
      <c r="E1051" s="45">
        <v>39858</v>
      </c>
      <c r="F1051" s="44">
        <v>1</v>
      </c>
      <c r="G1051" s="44">
        <v>3</v>
      </c>
      <c r="H1051" s="44">
        <v>0</v>
      </c>
      <c r="I1051" s="44">
        <v>1</v>
      </c>
      <c r="J1051" s="44" t="s">
        <v>380</v>
      </c>
      <c r="K1051" s="44">
        <v>253</v>
      </c>
    </row>
    <row r="1052" spans="1:11" x14ac:dyDescent="0.35">
      <c r="A1052" s="44">
        <v>776</v>
      </c>
      <c r="B1052" s="44" t="s">
        <v>784</v>
      </c>
      <c r="C1052" s="44">
        <v>0</v>
      </c>
      <c r="D1052" s="44">
        <v>50</v>
      </c>
      <c r="E1052" s="45">
        <v>39858</v>
      </c>
      <c r="F1052" s="44">
        <v>1</v>
      </c>
      <c r="G1052" s="44">
        <v>3</v>
      </c>
      <c r="H1052" s="44">
        <v>0</v>
      </c>
      <c r="I1052" s="44">
        <v>1</v>
      </c>
      <c r="J1052" s="44" t="s">
        <v>380</v>
      </c>
      <c r="K1052" s="44">
        <v>253</v>
      </c>
    </row>
    <row r="1053" spans="1:11" x14ac:dyDescent="0.35">
      <c r="A1053" s="44">
        <v>829</v>
      </c>
      <c r="B1053" s="44" t="s">
        <v>1983</v>
      </c>
      <c r="C1053" s="44">
        <v>0</v>
      </c>
      <c r="D1053" s="44">
        <v>22</v>
      </c>
      <c r="E1053" s="45">
        <v>39396</v>
      </c>
      <c r="F1053" s="44">
        <v>1</v>
      </c>
      <c r="G1053" s="44">
        <v>2</v>
      </c>
      <c r="H1053" s="44">
        <v>0</v>
      </c>
      <c r="I1053" s="44">
        <v>1</v>
      </c>
      <c r="J1053" s="44" t="s">
        <v>1984</v>
      </c>
      <c r="K1053" s="44">
        <v>325</v>
      </c>
    </row>
    <row r="1054" spans="1:11" x14ac:dyDescent="0.35">
      <c r="A1054" s="44">
        <v>867</v>
      </c>
      <c r="B1054" s="44" t="s">
        <v>1795</v>
      </c>
      <c r="C1054" s="44">
        <v>0</v>
      </c>
      <c r="D1054" s="44">
        <v>26</v>
      </c>
      <c r="E1054" s="45">
        <v>39146</v>
      </c>
      <c r="F1054" s="44">
        <v>0.9</v>
      </c>
      <c r="G1054" s="44">
        <v>1.5</v>
      </c>
      <c r="H1054" s="44">
        <v>0</v>
      </c>
      <c r="I1054" s="44">
        <v>3</v>
      </c>
      <c r="J1054" s="44" t="s">
        <v>1796</v>
      </c>
      <c r="K1054" s="44">
        <v>1880</v>
      </c>
    </row>
    <row r="1055" spans="1:11" x14ac:dyDescent="0.35">
      <c r="A1055" s="44">
        <v>873</v>
      </c>
      <c r="B1055" s="44" t="s">
        <v>1748</v>
      </c>
      <c r="C1055" s="44">
        <v>0</v>
      </c>
      <c r="D1055" s="44">
        <v>29</v>
      </c>
      <c r="E1055" s="45">
        <v>40036</v>
      </c>
      <c r="F1055" s="44">
        <v>0.7</v>
      </c>
      <c r="G1055" s="44">
        <v>3.1</v>
      </c>
      <c r="H1055" s="44">
        <v>0</v>
      </c>
      <c r="I1055" s="44">
        <v>1</v>
      </c>
      <c r="J1055" s="44" t="s">
        <v>1749</v>
      </c>
      <c r="K1055" s="44">
        <v>2979</v>
      </c>
    </row>
    <row r="1056" spans="1:11" x14ac:dyDescent="0.35">
      <c r="A1056" s="44">
        <v>877</v>
      </c>
      <c r="B1056" s="44" t="s">
        <v>1963</v>
      </c>
      <c r="C1056" s="44">
        <v>0</v>
      </c>
      <c r="D1056" s="44">
        <v>22</v>
      </c>
      <c r="E1056" s="45">
        <v>39146</v>
      </c>
      <c r="F1056" s="44">
        <v>0.5</v>
      </c>
      <c r="G1056" s="44">
        <v>1</v>
      </c>
      <c r="H1056" s="44">
        <v>0</v>
      </c>
      <c r="I1056" s="44">
        <v>1</v>
      </c>
      <c r="J1056" s="44" t="s">
        <v>1117</v>
      </c>
      <c r="K1056" s="44">
        <v>2058</v>
      </c>
    </row>
    <row r="1057" spans="1:11" x14ac:dyDescent="0.35">
      <c r="A1057" s="44">
        <v>896</v>
      </c>
      <c r="B1057" s="44" t="s">
        <v>1724</v>
      </c>
      <c r="C1057" s="44">
        <v>0</v>
      </c>
      <c r="D1057" s="44">
        <v>38</v>
      </c>
      <c r="E1057" s="45">
        <v>39632</v>
      </c>
      <c r="F1057" s="44">
        <v>1</v>
      </c>
      <c r="G1057" s="44">
        <v>2</v>
      </c>
      <c r="H1057" s="44">
        <v>0</v>
      </c>
      <c r="I1057" s="44">
        <v>1</v>
      </c>
      <c r="J1057" s="44" t="s">
        <v>1725</v>
      </c>
      <c r="K1057" s="44">
        <v>3207</v>
      </c>
    </row>
    <row r="1058" spans="1:11" x14ac:dyDescent="0.35">
      <c r="A1058" s="44">
        <v>904</v>
      </c>
      <c r="B1058" s="44" t="s">
        <v>1761</v>
      </c>
      <c r="C1058" s="44">
        <v>0</v>
      </c>
      <c r="D1058" s="44">
        <v>28</v>
      </c>
      <c r="E1058" s="45">
        <v>39861</v>
      </c>
      <c r="F1058" s="44">
        <v>0.5</v>
      </c>
      <c r="G1058" s="44">
        <v>1.5</v>
      </c>
      <c r="H1058" s="44">
        <v>0</v>
      </c>
      <c r="I1058" s="44">
        <v>1</v>
      </c>
      <c r="J1058" s="44" t="s">
        <v>1762</v>
      </c>
      <c r="K1058" s="44">
        <v>1945</v>
      </c>
    </row>
    <row r="1059" spans="1:11" x14ac:dyDescent="0.35">
      <c r="A1059" s="44">
        <v>905</v>
      </c>
      <c r="B1059" s="44" t="s">
        <v>1828</v>
      </c>
      <c r="C1059" s="44">
        <v>0</v>
      </c>
      <c r="D1059" s="44">
        <v>24</v>
      </c>
      <c r="E1059" s="45">
        <v>39146</v>
      </c>
      <c r="F1059" s="44">
        <v>1</v>
      </c>
      <c r="G1059" s="44">
        <v>1.5</v>
      </c>
      <c r="H1059" s="44">
        <v>0</v>
      </c>
      <c r="I1059" s="44">
        <v>1</v>
      </c>
      <c r="J1059" s="44" t="s">
        <v>1829</v>
      </c>
      <c r="K1059" s="44">
        <v>3261</v>
      </c>
    </row>
    <row r="1060" spans="1:11" x14ac:dyDescent="0.35">
      <c r="A1060" s="44">
        <v>921</v>
      </c>
      <c r="B1060" s="44" t="s">
        <v>1961</v>
      </c>
      <c r="C1060" s="44">
        <v>0</v>
      </c>
      <c r="D1060" s="44">
        <v>22</v>
      </c>
      <c r="E1060" s="45">
        <v>39146</v>
      </c>
      <c r="F1060" s="44">
        <v>1</v>
      </c>
      <c r="G1060" s="44">
        <v>1.5</v>
      </c>
      <c r="H1060" s="44">
        <v>0</v>
      </c>
      <c r="I1060" s="44">
        <v>1</v>
      </c>
      <c r="J1060" s="44" t="s">
        <v>1962</v>
      </c>
      <c r="K1060" s="44">
        <v>3455</v>
      </c>
    </row>
    <row r="1061" spans="1:11" x14ac:dyDescent="0.35">
      <c r="A1061" s="44">
        <v>979</v>
      </c>
      <c r="B1061" s="44" t="s">
        <v>1896</v>
      </c>
      <c r="C1061" s="44">
        <v>0</v>
      </c>
      <c r="D1061" s="44">
        <v>23</v>
      </c>
      <c r="E1061" s="45">
        <v>39146</v>
      </c>
      <c r="F1061" s="44">
        <v>0.8</v>
      </c>
      <c r="G1061" s="44">
        <v>1</v>
      </c>
      <c r="H1061" s="44">
        <v>0</v>
      </c>
      <c r="I1061" s="44">
        <v>1</v>
      </c>
      <c r="J1061" s="44" t="s">
        <v>1897</v>
      </c>
      <c r="K1061" s="44">
        <v>1500</v>
      </c>
    </row>
    <row r="1062" spans="1:11" x14ac:dyDescent="0.35">
      <c r="A1062" s="44">
        <v>1055</v>
      </c>
      <c r="B1062" s="44" t="s">
        <v>1742</v>
      </c>
      <c r="C1062" s="44">
        <v>0</v>
      </c>
      <c r="D1062" s="44">
        <v>31</v>
      </c>
      <c r="E1062" s="45">
        <v>39146</v>
      </c>
      <c r="F1062" s="44">
        <v>1</v>
      </c>
      <c r="G1062" s="44">
        <v>1.5</v>
      </c>
      <c r="H1062" s="44">
        <v>0</v>
      </c>
      <c r="I1062" s="44">
        <v>1</v>
      </c>
      <c r="J1062" s="44" t="s">
        <v>275</v>
      </c>
      <c r="K1062" s="44">
        <v>4502</v>
      </c>
    </row>
    <row r="1063" spans="1:11" x14ac:dyDescent="0.35">
      <c r="A1063" s="44">
        <v>1104</v>
      </c>
      <c r="B1063" s="44" t="s">
        <v>1879</v>
      </c>
      <c r="C1063" s="44">
        <v>0</v>
      </c>
      <c r="D1063" s="44">
        <v>23</v>
      </c>
      <c r="E1063" s="45">
        <v>39960</v>
      </c>
      <c r="F1063" s="44">
        <v>0.5</v>
      </c>
      <c r="G1063" s="44">
        <v>2</v>
      </c>
      <c r="H1063" s="44">
        <v>0</v>
      </c>
      <c r="I1063" s="44">
        <v>1</v>
      </c>
      <c r="J1063" s="44" t="s">
        <v>1880</v>
      </c>
      <c r="K1063" s="44">
        <v>4907</v>
      </c>
    </row>
    <row r="1064" spans="1:11" x14ac:dyDescent="0.35">
      <c r="A1064" s="44">
        <v>1260</v>
      </c>
      <c r="B1064" s="44" t="s">
        <v>1825</v>
      </c>
      <c r="C1064" s="44">
        <v>0</v>
      </c>
      <c r="D1064" s="44">
        <v>25</v>
      </c>
      <c r="E1064" s="45">
        <v>39146</v>
      </c>
      <c r="F1064" s="44">
        <v>1</v>
      </c>
      <c r="G1064" s="44">
        <v>1.5</v>
      </c>
      <c r="H1064" s="44">
        <v>0</v>
      </c>
      <c r="I1064" s="44">
        <v>1</v>
      </c>
      <c r="J1064" s="44" t="s">
        <v>1826</v>
      </c>
      <c r="K1064" s="44">
        <v>5420</v>
      </c>
    </row>
    <row r="1065" spans="1:11" x14ac:dyDescent="0.35">
      <c r="A1065" s="44">
        <v>1391</v>
      </c>
      <c r="B1065" s="44" t="s">
        <v>1728</v>
      </c>
      <c r="C1065" s="44">
        <v>0</v>
      </c>
      <c r="D1065" s="44">
        <v>36</v>
      </c>
      <c r="E1065" s="45">
        <v>39146</v>
      </c>
      <c r="F1065" s="44">
        <v>1.5</v>
      </c>
      <c r="G1065" s="44">
        <v>3.2</v>
      </c>
      <c r="H1065" s="44">
        <v>0</v>
      </c>
      <c r="I1065" s="44">
        <v>1</v>
      </c>
      <c r="J1065" s="44" t="s">
        <v>1729</v>
      </c>
      <c r="K1065" s="44">
        <v>7212</v>
      </c>
    </row>
    <row r="1066" spans="1:11" x14ac:dyDescent="0.35">
      <c r="A1066" s="44">
        <v>1411</v>
      </c>
      <c r="B1066" s="44" t="s">
        <v>2242</v>
      </c>
      <c r="C1066" s="44">
        <v>0</v>
      </c>
      <c r="D1066" s="44">
        <v>21</v>
      </c>
      <c r="E1066" s="45">
        <v>39146</v>
      </c>
      <c r="F1066" s="44">
        <v>1</v>
      </c>
      <c r="G1066" s="44">
        <v>1.5</v>
      </c>
      <c r="H1066" s="44">
        <v>0</v>
      </c>
      <c r="I1066" s="44">
        <v>1</v>
      </c>
      <c r="J1066" s="44" t="s">
        <v>2243</v>
      </c>
      <c r="K1066" s="44">
        <v>2210</v>
      </c>
    </row>
    <row r="1067" spans="1:11" x14ac:dyDescent="0.35">
      <c r="A1067" s="44">
        <v>1488</v>
      </c>
      <c r="B1067" s="44" t="s">
        <v>1785</v>
      </c>
      <c r="C1067" s="44">
        <v>0</v>
      </c>
      <c r="D1067" s="44">
        <v>27</v>
      </c>
      <c r="E1067" s="45">
        <v>39146</v>
      </c>
      <c r="F1067" s="44">
        <v>0.8</v>
      </c>
      <c r="G1067" s="44">
        <v>1.5</v>
      </c>
      <c r="H1067" s="44">
        <v>0</v>
      </c>
      <c r="I1067" s="44">
        <v>1</v>
      </c>
      <c r="J1067" s="44" t="s">
        <v>475</v>
      </c>
      <c r="K1067" s="44">
        <v>4405</v>
      </c>
    </row>
    <row r="1068" spans="1:11" x14ac:dyDescent="0.35">
      <c r="A1068" s="44">
        <v>1550</v>
      </c>
      <c r="B1068" s="44" t="s">
        <v>2096</v>
      </c>
      <c r="C1068" s="44">
        <v>0</v>
      </c>
      <c r="D1068" s="44">
        <v>0</v>
      </c>
      <c r="E1068" s="45">
        <v>39229</v>
      </c>
      <c r="F1068" s="44">
        <v>0.7</v>
      </c>
      <c r="G1068" s="44">
        <v>2</v>
      </c>
      <c r="H1068" s="44">
        <v>0</v>
      </c>
      <c r="I1068" s="44">
        <v>1</v>
      </c>
      <c r="J1068" s="44" t="s">
        <v>2097</v>
      </c>
      <c r="K1068" s="44">
        <v>8615</v>
      </c>
    </row>
    <row r="1069" spans="1:11" x14ac:dyDescent="0.35">
      <c r="A1069" s="44">
        <v>1701</v>
      </c>
      <c r="B1069" s="44" t="s">
        <v>2127</v>
      </c>
      <c r="C1069" s="44">
        <v>0</v>
      </c>
      <c r="D1069" s="44">
        <v>23</v>
      </c>
      <c r="E1069" s="45">
        <v>39200</v>
      </c>
      <c r="F1069" s="44">
        <v>1.5</v>
      </c>
      <c r="G1069" s="44">
        <v>2</v>
      </c>
      <c r="H1069" s="44">
        <v>0</v>
      </c>
      <c r="I1069" s="44">
        <v>1</v>
      </c>
      <c r="J1069" s="44" t="s">
        <v>2128</v>
      </c>
      <c r="K1069" s="44">
        <v>376</v>
      </c>
    </row>
    <row r="1070" spans="1:11" x14ac:dyDescent="0.35">
      <c r="A1070" s="44">
        <v>1704</v>
      </c>
      <c r="B1070" s="44" t="s">
        <v>1834</v>
      </c>
      <c r="C1070" s="44">
        <v>0</v>
      </c>
      <c r="D1070" s="44">
        <v>24</v>
      </c>
      <c r="E1070" s="45">
        <v>39146</v>
      </c>
      <c r="F1070" s="44">
        <v>1.5</v>
      </c>
      <c r="G1070" s="44">
        <v>1.5</v>
      </c>
      <c r="H1070" s="44">
        <v>0</v>
      </c>
      <c r="I1070" s="44">
        <v>1</v>
      </c>
      <c r="J1070" s="44" t="s">
        <v>1835</v>
      </c>
      <c r="K1070" s="44">
        <v>8910</v>
      </c>
    </row>
    <row r="1071" spans="1:11" x14ac:dyDescent="0.35">
      <c r="A1071" s="44">
        <v>1729</v>
      </c>
      <c r="B1071" s="44" t="s">
        <v>770</v>
      </c>
      <c r="C1071" s="44">
        <v>0</v>
      </c>
      <c r="D1071" s="44">
        <v>95</v>
      </c>
      <c r="E1071" s="45">
        <v>40471</v>
      </c>
      <c r="F1071" s="44">
        <v>1.5</v>
      </c>
      <c r="G1071" s="44">
        <v>3.1</v>
      </c>
      <c r="H1071" s="44">
        <v>0</v>
      </c>
      <c r="I1071" s="44">
        <v>1</v>
      </c>
      <c r="J1071" s="44" t="s">
        <v>390</v>
      </c>
      <c r="K1071" s="44">
        <v>2803</v>
      </c>
    </row>
    <row r="1072" spans="1:11" x14ac:dyDescent="0.35">
      <c r="A1072" s="44">
        <v>1806</v>
      </c>
      <c r="B1072" s="44" t="s">
        <v>45</v>
      </c>
      <c r="C1072" s="44">
        <v>0</v>
      </c>
      <c r="D1072" s="44">
        <v>25</v>
      </c>
      <c r="E1072" s="45">
        <v>39190</v>
      </c>
      <c r="F1072" s="44">
        <v>2</v>
      </c>
      <c r="G1072" s="44">
        <v>2</v>
      </c>
      <c r="H1072" s="44">
        <v>0</v>
      </c>
      <c r="I1072" s="44">
        <v>1</v>
      </c>
      <c r="J1072" s="44" t="s">
        <v>1816</v>
      </c>
      <c r="K1072" s="44">
        <v>8578</v>
      </c>
    </row>
    <row r="1073" spans="1:11" x14ac:dyDescent="0.35">
      <c r="A1073" s="44">
        <v>1832</v>
      </c>
      <c r="B1073" s="44" t="s">
        <v>1823</v>
      </c>
      <c r="C1073" s="44">
        <v>0</v>
      </c>
      <c r="D1073" s="44">
        <v>25</v>
      </c>
      <c r="E1073" s="45">
        <v>39333</v>
      </c>
      <c r="F1073" s="44">
        <v>2</v>
      </c>
      <c r="G1073" s="44">
        <v>2</v>
      </c>
      <c r="H1073" s="44">
        <v>0</v>
      </c>
      <c r="I1073" s="44">
        <v>1</v>
      </c>
      <c r="J1073" s="44" t="s">
        <v>1824</v>
      </c>
      <c r="K1073" s="44">
        <v>9161</v>
      </c>
    </row>
    <row r="1074" spans="1:11" x14ac:dyDescent="0.35">
      <c r="A1074" s="44">
        <v>1835</v>
      </c>
      <c r="B1074" s="44" t="s">
        <v>1883</v>
      </c>
      <c r="C1074" s="44">
        <v>0</v>
      </c>
      <c r="D1074" s="44">
        <v>23</v>
      </c>
      <c r="E1074" s="45">
        <v>39146</v>
      </c>
      <c r="F1074" s="44">
        <v>1</v>
      </c>
      <c r="G1074" s="44">
        <v>1.5</v>
      </c>
      <c r="H1074" s="44">
        <v>0</v>
      </c>
      <c r="I1074" s="44">
        <v>1</v>
      </c>
      <c r="J1074" s="44" t="s">
        <v>1884</v>
      </c>
      <c r="K1074" s="44">
        <v>8928</v>
      </c>
    </row>
    <row r="1075" spans="1:11" x14ac:dyDescent="0.35">
      <c r="A1075" s="44">
        <v>1837</v>
      </c>
      <c r="B1075" s="44" t="s">
        <v>1954</v>
      </c>
      <c r="C1075" s="44">
        <v>0</v>
      </c>
      <c r="D1075" s="44">
        <v>22</v>
      </c>
      <c r="E1075" s="45">
        <v>39146</v>
      </c>
      <c r="F1075" s="44">
        <v>1.5</v>
      </c>
      <c r="G1075" s="44">
        <v>1.5</v>
      </c>
      <c r="H1075" s="44">
        <v>0</v>
      </c>
      <c r="I1075" s="44">
        <v>1</v>
      </c>
      <c r="J1075" s="44" t="s">
        <v>1816</v>
      </c>
      <c r="K1075" s="44">
        <v>8578</v>
      </c>
    </row>
    <row r="1076" spans="1:11" x14ac:dyDescent="0.35">
      <c r="A1076" s="44">
        <v>1846</v>
      </c>
      <c r="B1076" s="44" t="s">
        <v>2083</v>
      </c>
      <c r="C1076" s="44">
        <v>0</v>
      </c>
      <c r="D1076" s="44">
        <v>21</v>
      </c>
      <c r="E1076" s="45">
        <v>39146</v>
      </c>
      <c r="F1076" s="44">
        <v>1.5</v>
      </c>
      <c r="G1076" s="44">
        <v>1.5</v>
      </c>
      <c r="H1076" s="44">
        <v>0</v>
      </c>
      <c r="I1076" s="44">
        <v>1</v>
      </c>
      <c r="J1076" s="44" t="s">
        <v>2084</v>
      </c>
      <c r="K1076" s="44">
        <v>212</v>
      </c>
    </row>
    <row r="1077" spans="1:11" x14ac:dyDescent="0.35">
      <c r="A1077" s="44">
        <v>1877</v>
      </c>
      <c r="B1077" s="44" t="s">
        <v>2231</v>
      </c>
      <c r="C1077" s="44">
        <v>0</v>
      </c>
      <c r="D1077" s="44">
        <v>21</v>
      </c>
      <c r="E1077" s="45">
        <v>39467</v>
      </c>
      <c r="F1077" s="44">
        <v>1.5</v>
      </c>
      <c r="G1077" s="44">
        <v>2</v>
      </c>
      <c r="H1077" s="44">
        <v>0</v>
      </c>
      <c r="I1077" s="44">
        <v>1</v>
      </c>
      <c r="J1077" s="44" t="s">
        <v>2232</v>
      </c>
      <c r="K1077" s="44">
        <v>9398</v>
      </c>
    </row>
    <row r="1078" spans="1:11" x14ac:dyDescent="0.35">
      <c r="A1078" s="44">
        <v>1900</v>
      </c>
      <c r="B1078" s="44" t="s">
        <v>1929</v>
      </c>
      <c r="C1078" s="44">
        <v>0</v>
      </c>
      <c r="D1078" s="44">
        <v>22</v>
      </c>
      <c r="E1078" s="45">
        <v>40652</v>
      </c>
      <c r="F1078" s="44">
        <v>1.5</v>
      </c>
      <c r="G1078" s="44">
        <v>3.1</v>
      </c>
      <c r="H1078" s="44">
        <v>0</v>
      </c>
      <c r="I1078" s="44">
        <v>1</v>
      </c>
      <c r="J1078" s="44" t="s">
        <v>1930</v>
      </c>
      <c r="K1078" s="44">
        <v>9436</v>
      </c>
    </row>
    <row r="1079" spans="1:11" x14ac:dyDescent="0.35">
      <c r="A1079" s="44">
        <v>1962</v>
      </c>
      <c r="B1079" s="44" t="s">
        <v>2185</v>
      </c>
      <c r="C1079" s="44">
        <v>0</v>
      </c>
      <c r="D1079" s="44">
        <v>21</v>
      </c>
      <c r="E1079" s="45">
        <v>39237</v>
      </c>
      <c r="F1079" s="44">
        <v>1.5</v>
      </c>
      <c r="G1079" s="44">
        <v>2</v>
      </c>
      <c r="H1079" s="44">
        <v>0</v>
      </c>
      <c r="I1079" s="44">
        <v>1</v>
      </c>
      <c r="J1079" s="44" t="s">
        <v>2186</v>
      </c>
      <c r="K1079" s="44">
        <v>9549</v>
      </c>
    </row>
    <row r="1080" spans="1:11" x14ac:dyDescent="0.35">
      <c r="A1080" s="44">
        <v>2008</v>
      </c>
      <c r="B1080" s="44" t="s">
        <v>2241</v>
      </c>
      <c r="C1080" s="44">
        <v>0</v>
      </c>
      <c r="D1080" s="44">
        <v>21</v>
      </c>
      <c r="E1080" s="45">
        <v>39146</v>
      </c>
      <c r="F1080" s="44">
        <v>1.5</v>
      </c>
      <c r="G1080" s="44">
        <v>3</v>
      </c>
      <c r="H1080" s="44">
        <v>0</v>
      </c>
      <c r="I1080" s="44">
        <v>1</v>
      </c>
      <c r="J1080" s="44" t="s">
        <v>380</v>
      </c>
      <c r="K1080" s="44">
        <v>253</v>
      </c>
    </row>
    <row r="1081" spans="1:11" x14ac:dyDescent="0.35">
      <c r="A1081" s="44">
        <v>2121</v>
      </c>
      <c r="B1081" s="44" t="s">
        <v>1885</v>
      </c>
      <c r="C1081" s="44">
        <v>0</v>
      </c>
      <c r="D1081" s="44">
        <v>23</v>
      </c>
      <c r="E1081" s="45">
        <v>39146</v>
      </c>
      <c r="F1081" s="44">
        <v>1.5</v>
      </c>
      <c r="G1081" s="44">
        <v>1.5</v>
      </c>
      <c r="H1081" s="44">
        <v>0</v>
      </c>
      <c r="I1081" s="44">
        <v>1</v>
      </c>
      <c r="J1081" s="44" t="s">
        <v>1886</v>
      </c>
      <c r="K1081" s="44">
        <v>9821</v>
      </c>
    </row>
    <row r="1082" spans="1:11" x14ac:dyDescent="0.35">
      <c r="A1082" s="44">
        <v>2125</v>
      </c>
      <c r="B1082" s="44" t="s">
        <v>1911</v>
      </c>
      <c r="C1082" s="44">
        <v>0</v>
      </c>
      <c r="D1082" s="44">
        <v>23</v>
      </c>
      <c r="E1082" s="45">
        <v>39146</v>
      </c>
      <c r="F1082" s="44">
        <v>1.5</v>
      </c>
      <c r="G1082" s="44">
        <v>1.5</v>
      </c>
      <c r="H1082" s="44">
        <v>0</v>
      </c>
      <c r="I1082" s="44">
        <v>1</v>
      </c>
      <c r="J1082" s="44" t="s">
        <v>1886</v>
      </c>
      <c r="K1082" s="44">
        <v>9821</v>
      </c>
    </row>
    <row r="1083" spans="1:11" x14ac:dyDescent="0.35">
      <c r="A1083" s="44">
        <v>2139</v>
      </c>
      <c r="B1083" s="44" t="s">
        <v>1903</v>
      </c>
      <c r="C1083" s="44">
        <v>0</v>
      </c>
      <c r="D1083" s="44">
        <v>23</v>
      </c>
      <c r="E1083" s="45">
        <v>39180</v>
      </c>
      <c r="F1083" s="44">
        <v>1.5</v>
      </c>
      <c r="G1083" s="44">
        <v>3</v>
      </c>
      <c r="H1083" s="44">
        <v>0</v>
      </c>
      <c r="I1083" s="44">
        <v>1</v>
      </c>
      <c r="J1083" s="44" t="s">
        <v>1904</v>
      </c>
      <c r="K1083" s="44">
        <v>9975</v>
      </c>
    </row>
    <row r="1084" spans="1:11" x14ac:dyDescent="0.35">
      <c r="A1084" s="44">
        <v>2140</v>
      </c>
      <c r="B1084" s="44" t="s">
        <v>781</v>
      </c>
      <c r="C1084" s="44">
        <v>0</v>
      </c>
      <c r="D1084" s="44">
        <v>62</v>
      </c>
      <c r="E1084" s="45">
        <v>39617</v>
      </c>
      <c r="F1084" s="44">
        <v>1.5</v>
      </c>
      <c r="G1084" s="44">
        <v>3.1</v>
      </c>
      <c r="H1084" s="44">
        <v>0</v>
      </c>
      <c r="I1084" s="44">
        <v>1</v>
      </c>
      <c r="J1084" s="44" t="s">
        <v>281</v>
      </c>
      <c r="K1084" s="44">
        <v>9945</v>
      </c>
    </row>
    <row r="1085" spans="1:11" x14ac:dyDescent="0.35">
      <c r="A1085" s="44">
        <v>2180</v>
      </c>
      <c r="B1085" s="44" t="s">
        <v>1931</v>
      </c>
      <c r="C1085" s="44">
        <v>0</v>
      </c>
      <c r="D1085" s="44">
        <v>22</v>
      </c>
      <c r="E1085" s="45">
        <v>39146</v>
      </c>
      <c r="F1085" s="44">
        <v>1.5</v>
      </c>
      <c r="G1085" s="44">
        <v>1.5</v>
      </c>
      <c r="H1085" s="44">
        <v>0</v>
      </c>
      <c r="I1085" s="44">
        <v>1</v>
      </c>
      <c r="J1085" s="44" t="s">
        <v>1932</v>
      </c>
      <c r="K1085" s="44">
        <v>10047</v>
      </c>
    </row>
    <row r="1086" spans="1:11" x14ac:dyDescent="0.35">
      <c r="A1086" s="44">
        <v>2215</v>
      </c>
      <c r="B1086" s="44" t="s">
        <v>2252</v>
      </c>
      <c r="C1086" s="44">
        <v>0</v>
      </c>
      <c r="D1086" s="44">
        <v>21</v>
      </c>
      <c r="E1086" s="45">
        <v>39164</v>
      </c>
      <c r="F1086" s="44">
        <v>1.5</v>
      </c>
      <c r="G1086" s="44">
        <v>2</v>
      </c>
      <c r="H1086" s="44">
        <v>0</v>
      </c>
      <c r="I1086" s="44">
        <v>1</v>
      </c>
      <c r="J1086" s="44" t="s">
        <v>2253</v>
      </c>
      <c r="K1086" s="44">
        <v>10138</v>
      </c>
    </row>
    <row r="1087" spans="1:11" x14ac:dyDescent="0.35">
      <c r="A1087" s="44">
        <v>2260</v>
      </c>
      <c r="B1087" s="44" t="s">
        <v>2170</v>
      </c>
      <c r="C1087" s="44">
        <v>0</v>
      </c>
      <c r="D1087" s="44">
        <v>23</v>
      </c>
      <c r="E1087" s="45">
        <v>39467</v>
      </c>
      <c r="F1087" s="44">
        <v>1.5</v>
      </c>
      <c r="G1087" s="44">
        <v>2</v>
      </c>
      <c r="H1087" s="44">
        <v>0</v>
      </c>
      <c r="I1087" s="44">
        <v>1</v>
      </c>
      <c r="J1087" s="44" t="s">
        <v>2171</v>
      </c>
      <c r="K1087" s="44">
        <v>3277</v>
      </c>
    </row>
    <row r="1088" spans="1:11" x14ac:dyDescent="0.35">
      <c r="A1088" s="44">
        <v>2285</v>
      </c>
      <c r="B1088" s="44" t="s">
        <v>1998</v>
      </c>
      <c r="C1088" s="44">
        <v>0</v>
      </c>
      <c r="D1088" s="44">
        <v>22</v>
      </c>
      <c r="E1088" s="45">
        <v>39146</v>
      </c>
      <c r="F1088" s="44">
        <v>1.5</v>
      </c>
      <c r="G1088" s="44">
        <v>1.5</v>
      </c>
      <c r="H1088" s="44">
        <v>0</v>
      </c>
      <c r="I1088" s="44">
        <v>1</v>
      </c>
      <c r="J1088" s="44" t="s">
        <v>1999</v>
      </c>
      <c r="K1088" s="44">
        <v>10337</v>
      </c>
    </row>
    <row r="1089" spans="1:11" x14ac:dyDescent="0.35">
      <c r="A1089" s="44">
        <v>2334</v>
      </c>
      <c r="B1089" s="44" t="s">
        <v>2031</v>
      </c>
      <c r="C1089" s="44">
        <v>0</v>
      </c>
      <c r="D1089" s="44">
        <v>21</v>
      </c>
      <c r="E1089" s="45">
        <v>39146</v>
      </c>
      <c r="F1089" s="44">
        <v>1.5</v>
      </c>
      <c r="G1089" s="44">
        <v>1.5</v>
      </c>
      <c r="H1089" s="44">
        <v>0</v>
      </c>
      <c r="I1089" s="44">
        <v>1</v>
      </c>
      <c r="J1089" s="44" t="s">
        <v>162</v>
      </c>
      <c r="K1089" s="44">
        <v>176</v>
      </c>
    </row>
    <row r="1090" spans="1:11" x14ac:dyDescent="0.35">
      <c r="A1090" s="44">
        <v>2569</v>
      </c>
      <c r="B1090" s="44" t="s">
        <v>1843</v>
      </c>
      <c r="C1090" s="44">
        <v>0</v>
      </c>
      <c r="D1090" s="44">
        <v>24</v>
      </c>
      <c r="E1090" s="45">
        <v>39146</v>
      </c>
      <c r="F1090" s="44">
        <v>1</v>
      </c>
      <c r="G1090" s="44">
        <v>1.5</v>
      </c>
      <c r="H1090" s="44">
        <v>0</v>
      </c>
      <c r="I1090" s="44">
        <v>1</v>
      </c>
      <c r="J1090" s="44" t="s">
        <v>1844</v>
      </c>
      <c r="K1090" s="44">
        <v>3311</v>
      </c>
    </row>
    <row r="1091" spans="1:11" x14ac:dyDescent="0.35">
      <c r="A1091" s="44">
        <v>2573</v>
      </c>
      <c r="B1091" s="44" t="s">
        <v>768</v>
      </c>
      <c r="C1091" s="44">
        <v>0</v>
      </c>
      <c r="D1091" s="44">
        <v>225</v>
      </c>
      <c r="E1091" s="45">
        <v>39650</v>
      </c>
      <c r="F1091" s="44">
        <v>1</v>
      </c>
      <c r="G1091" s="44">
        <v>2</v>
      </c>
      <c r="H1091" s="44">
        <v>0</v>
      </c>
      <c r="I1091" s="44">
        <v>1</v>
      </c>
      <c r="J1091" s="44" t="s">
        <v>388</v>
      </c>
      <c r="K1091" s="44">
        <v>5484</v>
      </c>
    </row>
    <row r="1092" spans="1:11" x14ac:dyDescent="0.35">
      <c r="A1092" s="44">
        <v>2589</v>
      </c>
      <c r="B1092" s="44" t="s">
        <v>1914</v>
      </c>
      <c r="C1092" s="44">
        <v>0</v>
      </c>
      <c r="D1092" s="44">
        <v>23</v>
      </c>
      <c r="E1092" s="45">
        <v>39155</v>
      </c>
      <c r="F1092" s="44">
        <v>1.5</v>
      </c>
      <c r="G1092" s="44">
        <v>2</v>
      </c>
      <c r="H1092" s="44">
        <v>0</v>
      </c>
      <c r="I1092" s="44">
        <v>1</v>
      </c>
      <c r="J1092" s="44" t="s">
        <v>1915</v>
      </c>
      <c r="K1092" s="44" t="s">
        <v>1916</v>
      </c>
    </row>
    <row r="1093" spans="1:11" x14ac:dyDescent="0.35">
      <c r="A1093" s="44">
        <v>2672</v>
      </c>
      <c r="B1093" s="44" t="s">
        <v>1801</v>
      </c>
      <c r="C1093" s="44">
        <v>0</v>
      </c>
      <c r="D1093" s="44">
        <v>26</v>
      </c>
      <c r="E1093" s="45">
        <v>39855</v>
      </c>
      <c r="F1093" s="44">
        <v>1</v>
      </c>
      <c r="G1093" s="44">
        <v>3.1</v>
      </c>
      <c r="H1093" s="44">
        <v>0</v>
      </c>
      <c r="I1093" s="44">
        <v>1</v>
      </c>
      <c r="J1093" s="44" t="s">
        <v>1802</v>
      </c>
      <c r="K1093" s="44">
        <v>24061</v>
      </c>
    </row>
    <row r="1094" spans="1:11" x14ac:dyDescent="0.35">
      <c r="A1094" s="44">
        <v>2680</v>
      </c>
      <c r="B1094" s="44" t="s">
        <v>2016</v>
      </c>
      <c r="C1094" s="44">
        <v>0</v>
      </c>
      <c r="D1094" s="44">
        <v>21</v>
      </c>
      <c r="E1094" s="45">
        <v>40065</v>
      </c>
      <c r="F1094" s="44">
        <v>1.5</v>
      </c>
      <c r="G1094" s="44">
        <v>3</v>
      </c>
      <c r="H1094" s="44">
        <v>0</v>
      </c>
      <c r="I1094" s="44">
        <v>1</v>
      </c>
      <c r="J1094" s="44" t="s">
        <v>2017</v>
      </c>
      <c r="K1094" s="44">
        <v>24363</v>
      </c>
    </row>
    <row r="1095" spans="1:11" x14ac:dyDescent="0.35">
      <c r="A1095" s="44">
        <v>2738</v>
      </c>
      <c r="B1095" s="44" t="s">
        <v>1810</v>
      </c>
      <c r="C1095" s="44">
        <v>0</v>
      </c>
      <c r="D1095" s="44">
        <v>25</v>
      </c>
      <c r="E1095" s="45">
        <v>39208</v>
      </c>
      <c r="F1095" s="44">
        <v>1</v>
      </c>
      <c r="G1095" s="44">
        <v>2</v>
      </c>
      <c r="H1095" s="44">
        <v>0</v>
      </c>
      <c r="I1095" s="44">
        <v>1</v>
      </c>
      <c r="J1095" s="44" t="s">
        <v>1811</v>
      </c>
      <c r="K1095" s="44">
        <v>9216</v>
      </c>
    </row>
    <row r="1096" spans="1:11" x14ac:dyDescent="0.35">
      <c r="A1096" s="44">
        <v>2824</v>
      </c>
      <c r="B1096" s="44" t="s">
        <v>1838</v>
      </c>
      <c r="C1096" s="44">
        <v>0</v>
      </c>
      <c r="D1096" s="44">
        <v>24</v>
      </c>
      <c r="E1096" s="45">
        <v>39562</v>
      </c>
      <c r="F1096" s="44">
        <v>1</v>
      </c>
      <c r="G1096" s="44">
        <v>3</v>
      </c>
      <c r="H1096" s="44">
        <v>0</v>
      </c>
      <c r="I1096" s="44">
        <v>1</v>
      </c>
      <c r="J1096" s="44" t="s">
        <v>1839</v>
      </c>
      <c r="K1096" s="44">
        <v>27151</v>
      </c>
    </row>
    <row r="1097" spans="1:11" x14ac:dyDescent="0.35">
      <c r="A1097" s="44">
        <v>2843</v>
      </c>
      <c r="B1097" s="44" t="s">
        <v>2065</v>
      </c>
      <c r="C1097" s="44">
        <v>0</v>
      </c>
      <c r="D1097" s="44">
        <v>21</v>
      </c>
      <c r="E1097" s="45">
        <v>39223</v>
      </c>
      <c r="F1097" s="44">
        <v>2</v>
      </c>
      <c r="G1097" s="44">
        <v>2</v>
      </c>
      <c r="H1097" s="44">
        <v>0</v>
      </c>
      <c r="I1097" s="44">
        <v>1</v>
      </c>
      <c r="J1097" s="44" t="s">
        <v>2066</v>
      </c>
      <c r="K1097" s="44">
        <v>3362</v>
      </c>
    </row>
    <row r="1098" spans="1:11" x14ac:dyDescent="0.35">
      <c r="A1098" s="44">
        <v>2887</v>
      </c>
      <c r="B1098" s="44" t="s">
        <v>1716</v>
      </c>
      <c r="C1098" s="44">
        <v>0</v>
      </c>
      <c r="D1098" s="44">
        <v>42</v>
      </c>
      <c r="E1098" s="45">
        <v>39415</v>
      </c>
      <c r="F1098" s="44">
        <v>0.8</v>
      </c>
      <c r="G1098" s="44">
        <v>3</v>
      </c>
      <c r="H1098" s="44">
        <v>0</v>
      </c>
      <c r="I1098" s="44">
        <v>1</v>
      </c>
      <c r="J1098" s="44" t="s">
        <v>1717</v>
      </c>
      <c r="K1098" s="44">
        <v>29096</v>
      </c>
    </row>
    <row r="1099" spans="1:11" x14ac:dyDescent="0.35">
      <c r="A1099" s="44">
        <v>2969</v>
      </c>
      <c r="B1099" s="44" t="s">
        <v>2183</v>
      </c>
      <c r="C1099" s="44">
        <v>0</v>
      </c>
      <c r="D1099" s="44">
        <v>21</v>
      </c>
      <c r="E1099" s="45">
        <v>39236</v>
      </c>
      <c r="F1099" s="44">
        <v>1.5</v>
      </c>
      <c r="G1099" s="44">
        <v>2</v>
      </c>
      <c r="H1099" s="44">
        <v>0</v>
      </c>
      <c r="I1099" s="44">
        <v>1</v>
      </c>
      <c r="J1099" s="44" t="s">
        <v>2184</v>
      </c>
      <c r="K1099" s="44">
        <v>31520</v>
      </c>
    </row>
    <row r="1100" spans="1:11" x14ac:dyDescent="0.35">
      <c r="A1100" s="44">
        <v>2983</v>
      </c>
      <c r="B1100" s="44" t="s">
        <v>1927</v>
      </c>
      <c r="C1100" s="44">
        <v>0</v>
      </c>
      <c r="D1100" s="44">
        <v>22</v>
      </c>
      <c r="E1100" s="45">
        <v>39146</v>
      </c>
      <c r="F1100" s="44">
        <v>1.5</v>
      </c>
      <c r="G1100" s="44">
        <v>1.5</v>
      </c>
      <c r="H1100" s="44">
        <v>0</v>
      </c>
      <c r="I1100" s="44">
        <v>1</v>
      </c>
      <c r="J1100" s="44" t="s">
        <v>1928</v>
      </c>
      <c r="K1100" s="44">
        <v>31927</v>
      </c>
    </row>
    <row r="1101" spans="1:11" x14ac:dyDescent="0.35">
      <c r="A1101" s="44">
        <v>2994</v>
      </c>
      <c r="B1101" s="44" t="s">
        <v>1726</v>
      </c>
      <c r="C1101" s="44">
        <v>0</v>
      </c>
      <c r="D1101" s="44">
        <v>37</v>
      </c>
      <c r="E1101" s="45">
        <v>40556</v>
      </c>
      <c r="F1101" s="44">
        <v>1.5</v>
      </c>
      <c r="G1101" s="44">
        <v>17</v>
      </c>
      <c r="H1101" s="44">
        <v>0</v>
      </c>
      <c r="I1101" s="44">
        <v>3</v>
      </c>
      <c r="J1101" s="44" t="s">
        <v>1727</v>
      </c>
      <c r="K1101" s="44">
        <v>416</v>
      </c>
    </row>
    <row r="1102" spans="1:11" x14ac:dyDescent="0.35">
      <c r="A1102" s="44">
        <v>3002</v>
      </c>
      <c r="B1102" s="44" t="s">
        <v>773</v>
      </c>
      <c r="C1102" s="44">
        <v>0</v>
      </c>
      <c r="D1102" s="44">
        <v>73</v>
      </c>
      <c r="E1102" s="45">
        <v>39987</v>
      </c>
      <c r="F1102" s="44">
        <v>1</v>
      </c>
      <c r="G1102" s="44">
        <v>3</v>
      </c>
      <c r="H1102" s="44">
        <v>0</v>
      </c>
      <c r="I1102" s="44">
        <v>1</v>
      </c>
      <c r="J1102" s="44" t="s">
        <v>393</v>
      </c>
      <c r="K1102" s="44">
        <v>31185</v>
      </c>
    </row>
    <row r="1103" spans="1:11" x14ac:dyDescent="0.35">
      <c r="A1103" s="44">
        <v>3033</v>
      </c>
      <c r="B1103" s="44" t="s">
        <v>1996</v>
      </c>
      <c r="C1103" s="44">
        <v>0</v>
      </c>
      <c r="D1103" s="44">
        <v>22</v>
      </c>
      <c r="E1103" s="45">
        <v>39155</v>
      </c>
      <c r="F1103" s="44">
        <v>1.5</v>
      </c>
      <c r="G1103" s="44">
        <v>2</v>
      </c>
      <c r="H1103" s="44">
        <v>0</v>
      </c>
      <c r="I1103" s="44">
        <v>1</v>
      </c>
      <c r="J1103" s="44" t="s">
        <v>888</v>
      </c>
      <c r="K1103" s="44">
        <v>9337</v>
      </c>
    </row>
    <row r="1104" spans="1:11" x14ac:dyDescent="0.35">
      <c r="A1104" s="44">
        <v>3225</v>
      </c>
      <c r="B1104" s="44" t="s">
        <v>2173</v>
      </c>
      <c r="C1104" s="44">
        <v>0</v>
      </c>
      <c r="D1104" s="44">
        <v>22</v>
      </c>
      <c r="E1104" s="45">
        <v>39146</v>
      </c>
      <c r="F1104" s="44">
        <v>1.5</v>
      </c>
      <c r="G1104" s="44">
        <v>1.5</v>
      </c>
      <c r="H1104" s="44">
        <v>0</v>
      </c>
      <c r="I1104" s="44">
        <v>1</v>
      </c>
      <c r="J1104" s="44" t="s">
        <v>2174</v>
      </c>
      <c r="K1104" s="44">
        <v>39029</v>
      </c>
    </row>
    <row r="1105" spans="1:11" x14ac:dyDescent="0.35">
      <c r="A1105" s="44">
        <v>3345</v>
      </c>
      <c r="B1105" s="44" t="s">
        <v>1869</v>
      </c>
      <c r="C1105" s="44">
        <v>0</v>
      </c>
      <c r="D1105" s="44">
        <v>23</v>
      </c>
      <c r="E1105" s="45">
        <v>39530</v>
      </c>
      <c r="F1105" s="44">
        <v>2</v>
      </c>
      <c r="G1105" s="44">
        <v>2</v>
      </c>
      <c r="H1105" s="44">
        <v>0</v>
      </c>
      <c r="I1105" s="44">
        <v>1</v>
      </c>
      <c r="J1105" s="44" t="s">
        <v>1870</v>
      </c>
      <c r="K1105" s="44">
        <v>43362</v>
      </c>
    </row>
    <row r="1106" spans="1:11" x14ac:dyDescent="0.35">
      <c r="A1106" s="44">
        <v>3376</v>
      </c>
      <c r="B1106" s="44" t="s">
        <v>1836</v>
      </c>
      <c r="C1106" s="44">
        <v>0</v>
      </c>
      <c r="D1106" s="44">
        <v>24</v>
      </c>
      <c r="E1106" s="45">
        <v>40401</v>
      </c>
      <c r="F1106" s="44">
        <v>3.1</v>
      </c>
      <c r="G1106" s="44">
        <v>3.1</v>
      </c>
      <c r="H1106" s="44">
        <v>0</v>
      </c>
      <c r="I1106" s="44">
        <v>1</v>
      </c>
      <c r="J1106" s="44" t="s">
        <v>1837</v>
      </c>
      <c r="K1106" s="44">
        <v>45045</v>
      </c>
    </row>
    <row r="1107" spans="1:11" x14ac:dyDescent="0.35">
      <c r="A1107" s="44">
        <v>3399</v>
      </c>
      <c r="B1107" s="44" t="s">
        <v>2014</v>
      </c>
      <c r="C1107" s="44">
        <v>0</v>
      </c>
      <c r="D1107" s="44">
        <v>21</v>
      </c>
      <c r="E1107" s="45">
        <v>40043</v>
      </c>
      <c r="F1107" s="44">
        <v>1.5</v>
      </c>
      <c r="G1107" s="44">
        <v>2</v>
      </c>
      <c r="H1107" s="44">
        <v>0</v>
      </c>
      <c r="I1107" s="44">
        <v>1</v>
      </c>
      <c r="J1107" s="44" t="s">
        <v>2015</v>
      </c>
      <c r="K1107" s="44">
        <v>46078</v>
      </c>
    </row>
    <row r="1108" spans="1:11" x14ac:dyDescent="0.35">
      <c r="A1108" s="44">
        <v>3421</v>
      </c>
      <c r="B1108" s="44" t="s">
        <v>1819</v>
      </c>
      <c r="C1108" s="44">
        <v>0</v>
      </c>
      <c r="D1108" s="44">
        <v>25</v>
      </c>
      <c r="E1108" s="45">
        <v>39146</v>
      </c>
      <c r="F1108" s="44">
        <v>1.5</v>
      </c>
      <c r="G1108" s="44">
        <v>2</v>
      </c>
      <c r="H1108" s="44">
        <v>0</v>
      </c>
      <c r="I1108" s="44">
        <v>1</v>
      </c>
      <c r="J1108" s="44" t="s">
        <v>1820</v>
      </c>
      <c r="K1108" s="44">
        <v>47282</v>
      </c>
    </row>
    <row r="1109" spans="1:11" x14ac:dyDescent="0.35">
      <c r="A1109" s="44">
        <v>3452</v>
      </c>
      <c r="B1109" s="44" t="s">
        <v>1786</v>
      </c>
      <c r="C1109" s="44">
        <v>0</v>
      </c>
      <c r="D1109" s="44">
        <v>27</v>
      </c>
      <c r="E1109" s="45">
        <v>39146</v>
      </c>
      <c r="F1109" s="44">
        <v>1.5</v>
      </c>
      <c r="G1109" s="44">
        <v>1.5</v>
      </c>
      <c r="H1109" s="44">
        <v>0</v>
      </c>
      <c r="I1109" s="44">
        <v>1</v>
      </c>
      <c r="J1109" s="44" t="s">
        <v>1787</v>
      </c>
      <c r="K1109" s="44">
        <v>47845</v>
      </c>
    </row>
    <row r="1110" spans="1:11" x14ac:dyDescent="0.35">
      <c r="A1110" s="44">
        <v>3464</v>
      </c>
      <c r="B1110" s="44" t="s">
        <v>1947</v>
      </c>
      <c r="C1110" s="44">
        <v>0</v>
      </c>
      <c r="D1110" s="44">
        <v>22</v>
      </c>
      <c r="E1110" s="45">
        <v>39240</v>
      </c>
      <c r="F1110" s="44">
        <v>1</v>
      </c>
      <c r="G1110" s="44">
        <v>2</v>
      </c>
      <c r="H1110" s="44">
        <v>0</v>
      </c>
      <c r="I1110" s="44">
        <v>1</v>
      </c>
      <c r="J1110" s="44" t="s">
        <v>1948</v>
      </c>
      <c r="K1110" s="44">
        <v>48893</v>
      </c>
    </row>
    <row r="1111" spans="1:11" x14ac:dyDescent="0.35">
      <c r="A1111" s="44">
        <v>3529</v>
      </c>
      <c r="B1111" s="44" t="s">
        <v>2233</v>
      </c>
      <c r="C1111" s="44">
        <v>0</v>
      </c>
      <c r="D1111" s="44">
        <v>21</v>
      </c>
      <c r="E1111" s="45">
        <v>39409</v>
      </c>
      <c r="F1111" s="44">
        <v>1</v>
      </c>
      <c r="G1111" s="44">
        <v>2</v>
      </c>
      <c r="H1111" s="44">
        <v>0</v>
      </c>
      <c r="I1111" s="44">
        <v>1</v>
      </c>
      <c r="J1111" s="44" t="s">
        <v>2234</v>
      </c>
      <c r="K1111" s="44">
        <v>53676</v>
      </c>
    </row>
    <row r="1112" spans="1:11" x14ac:dyDescent="0.35">
      <c r="A1112" s="44">
        <v>3573</v>
      </c>
      <c r="B1112" s="44" t="s">
        <v>2067</v>
      </c>
      <c r="C1112" s="44">
        <v>0</v>
      </c>
      <c r="D1112" s="44">
        <v>21</v>
      </c>
      <c r="E1112" s="45">
        <v>39638</v>
      </c>
      <c r="F1112" s="44">
        <v>2</v>
      </c>
      <c r="G1112" s="44">
        <v>3</v>
      </c>
      <c r="H1112" s="44">
        <v>0</v>
      </c>
      <c r="I1112" s="44">
        <v>1</v>
      </c>
      <c r="J1112" s="44" t="s">
        <v>2068</v>
      </c>
      <c r="K1112" s="44">
        <v>47878</v>
      </c>
    </row>
    <row r="1113" spans="1:11" x14ac:dyDescent="0.35">
      <c r="A1113" s="44">
        <v>3632</v>
      </c>
      <c r="B1113" s="44" t="s">
        <v>1745</v>
      </c>
      <c r="C1113" s="44">
        <v>0</v>
      </c>
      <c r="D1113" s="44">
        <v>30</v>
      </c>
      <c r="E1113" s="45">
        <v>39994</v>
      </c>
      <c r="F1113" s="44">
        <v>1.5</v>
      </c>
      <c r="G1113" s="44">
        <v>2</v>
      </c>
      <c r="H1113" s="44">
        <v>0</v>
      </c>
      <c r="I1113" s="44">
        <v>1</v>
      </c>
      <c r="J1113" s="44" t="s">
        <v>372</v>
      </c>
      <c r="K1113" s="44">
        <v>17203</v>
      </c>
    </row>
    <row r="1114" spans="1:11" x14ac:dyDescent="0.35">
      <c r="A1114" s="44">
        <v>3633</v>
      </c>
      <c r="B1114" s="44" t="s">
        <v>2175</v>
      </c>
      <c r="C1114" s="44">
        <v>0</v>
      </c>
      <c r="D1114" s="44">
        <v>22</v>
      </c>
      <c r="E1114" s="45">
        <v>40211</v>
      </c>
      <c r="F1114" s="44">
        <v>2</v>
      </c>
      <c r="G1114" s="44">
        <v>2</v>
      </c>
      <c r="H1114" s="44">
        <v>0</v>
      </c>
      <c r="I1114" s="44">
        <v>2</v>
      </c>
      <c r="J1114" s="44" t="s">
        <v>2176</v>
      </c>
      <c r="K1114" s="44">
        <v>17203</v>
      </c>
    </row>
    <row r="1115" spans="1:11" x14ac:dyDescent="0.35">
      <c r="A1115" s="44">
        <v>3736</v>
      </c>
      <c r="B1115" s="44" t="s">
        <v>2191</v>
      </c>
      <c r="C1115" s="44">
        <v>0</v>
      </c>
      <c r="D1115" s="44">
        <v>21</v>
      </c>
      <c r="E1115" s="45">
        <v>39146</v>
      </c>
      <c r="F1115" s="44">
        <v>1.5</v>
      </c>
      <c r="G1115" s="44">
        <v>2</v>
      </c>
      <c r="H1115" s="44">
        <v>0</v>
      </c>
      <c r="I1115" s="44">
        <v>1</v>
      </c>
      <c r="J1115" s="44" t="s">
        <v>284</v>
      </c>
      <c r="K1115" s="44">
        <v>63183</v>
      </c>
    </row>
    <row r="1116" spans="1:11" x14ac:dyDescent="0.35">
      <c r="A1116" s="44">
        <v>3738</v>
      </c>
      <c r="B1116" s="44" t="s">
        <v>2240</v>
      </c>
      <c r="C1116" s="44">
        <v>0</v>
      </c>
      <c r="D1116" s="44">
        <v>21</v>
      </c>
      <c r="E1116" s="45">
        <v>39146</v>
      </c>
      <c r="F1116" s="44">
        <v>1.5</v>
      </c>
      <c r="G1116" s="44">
        <v>2</v>
      </c>
      <c r="H1116" s="44">
        <v>0</v>
      </c>
      <c r="I1116" s="44">
        <v>1</v>
      </c>
      <c r="J1116" s="44" t="s">
        <v>284</v>
      </c>
      <c r="K1116" s="44">
        <v>63183</v>
      </c>
    </row>
    <row r="1117" spans="1:11" x14ac:dyDescent="0.35">
      <c r="A1117" s="44">
        <v>3802</v>
      </c>
      <c r="B1117" s="44" t="s">
        <v>1735</v>
      </c>
      <c r="C1117" s="44">
        <v>0</v>
      </c>
      <c r="D1117" s="44">
        <v>34</v>
      </c>
      <c r="E1117" s="45">
        <v>39146</v>
      </c>
      <c r="F1117" s="44">
        <v>2</v>
      </c>
      <c r="G1117" s="44">
        <v>2</v>
      </c>
      <c r="H1117" s="44">
        <v>0</v>
      </c>
      <c r="I1117" s="44">
        <v>1</v>
      </c>
      <c r="J1117" s="44" t="s">
        <v>1550</v>
      </c>
      <c r="K1117" s="44">
        <v>155502</v>
      </c>
    </row>
    <row r="1118" spans="1:11" x14ac:dyDescent="0.35">
      <c r="A1118" s="44">
        <v>3864</v>
      </c>
      <c r="B1118" s="44" t="s">
        <v>1912</v>
      </c>
      <c r="C1118" s="44">
        <v>0</v>
      </c>
      <c r="D1118" s="44">
        <v>23</v>
      </c>
      <c r="E1118" s="45">
        <v>39531</v>
      </c>
      <c r="F1118" s="44">
        <v>1.5</v>
      </c>
      <c r="G1118" s="44">
        <v>17</v>
      </c>
      <c r="H1118" s="44">
        <v>0</v>
      </c>
      <c r="I1118" s="44">
        <v>1</v>
      </c>
      <c r="J1118" s="44" t="s">
        <v>1913</v>
      </c>
      <c r="K1118" s="44">
        <v>54842</v>
      </c>
    </row>
    <row r="1119" spans="1:11" x14ac:dyDescent="0.35">
      <c r="A1119" s="44">
        <v>3925</v>
      </c>
      <c r="B1119" s="44" t="s">
        <v>2256</v>
      </c>
      <c r="C1119" s="44">
        <v>0</v>
      </c>
      <c r="D1119" s="44">
        <v>23</v>
      </c>
      <c r="E1119" s="45">
        <v>39146</v>
      </c>
      <c r="F1119" s="44">
        <v>1.5</v>
      </c>
      <c r="G1119" s="44">
        <v>3</v>
      </c>
      <c r="H1119" s="44">
        <v>0</v>
      </c>
      <c r="I1119" s="44">
        <v>1</v>
      </c>
      <c r="J1119" s="44" t="s">
        <v>2257</v>
      </c>
      <c r="K1119" s="44" t="s">
        <v>2258</v>
      </c>
    </row>
    <row r="1120" spans="1:11" x14ac:dyDescent="0.35">
      <c r="A1120" s="44">
        <v>3983</v>
      </c>
      <c r="B1120" s="44" t="s">
        <v>1840</v>
      </c>
      <c r="C1120" s="44">
        <v>0</v>
      </c>
      <c r="D1120" s="44">
        <v>24</v>
      </c>
      <c r="E1120" s="45">
        <v>39146</v>
      </c>
      <c r="F1120" s="44">
        <v>0.9</v>
      </c>
      <c r="G1120" s="44">
        <v>3</v>
      </c>
      <c r="H1120" s="44">
        <v>0</v>
      </c>
      <c r="I1120" s="44">
        <v>1</v>
      </c>
      <c r="J1120" s="44" t="s">
        <v>464</v>
      </c>
      <c r="K1120" s="44">
        <v>77</v>
      </c>
    </row>
    <row r="1121" spans="1:11" x14ac:dyDescent="0.35">
      <c r="A1121" s="44">
        <v>4023</v>
      </c>
      <c r="B1121" s="44" t="s">
        <v>1871</v>
      </c>
      <c r="C1121" s="44">
        <v>0</v>
      </c>
      <c r="D1121" s="44">
        <v>23</v>
      </c>
      <c r="E1121" s="45">
        <v>39146</v>
      </c>
      <c r="F1121" s="44">
        <v>1.5</v>
      </c>
      <c r="G1121" s="44">
        <v>1.5</v>
      </c>
      <c r="H1121" s="44">
        <v>0</v>
      </c>
      <c r="I1121" s="44">
        <v>1</v>
      </c>
      <c r="J1121" s="44" t="s">
        <v>1872</v>
      </c>
      <c r="K1121" s="44" t="s">
        <v>1873</v>
      </c>
    </row>
    <row r="1122" spans="1:11" x14ac:dyDescent="0.35">
      <c r="A1122" s="44">
        <v>4042</v>
      </c>
      <c r="B1122" s="44" t="s">
        <v>1898</v>
      </c>
      <c r="C1122" s="44">
        <v>0</v>
      </c>
      <c r="D1122" s="44">
        <v>23</v>
      </c>
      <c r="E1122" s="45">
        <v>40494</v>
      </c>
      <c r="F1122" s="44">
        <v>3</v>
      </c>
      <c r="G1122" s="44">
        <v>3.3</v>
      </c>
      <c r="H1122" s="44">
        <v>0</v>
      </c>
      <c r="I1122" s="44">
        <v>1</v>
      </c>
      <c r="J1122" s="44" t="s">
        <v>1899</v>
      </c>
      <c r="K1122" s="44">
        <v>4924</v>
      </c>
    </row>
    <row r="1123" spans="1:11" x14ac:dyDescent="0.35">
      <c r="A1123" s="44">
        <v>4073</v>
      </c>
      <c r="B1123" s="44" t="s">
        <v>1733</v>
      </c>
      <c r="C1123" s="44">
        <v>0</v>
      </c>
      <c r="D1123" s="44">
        <v>34</v>
      </c>
      <c r="E1123" s="45">
        <v>40518</v>
      </c>
      <c r="F1123" s="44">
        <v>1.5</v>
      </c>
      <c r="G1123" s="44">
        <v>3</v>
      </c>
      <c r="H1123" s="44">
        <v>0</v>
      </c>
      <c r="I1123" s="44">
        <v>1</v>
      </c>
      <c r="J1123" s="44" t="s">
        <v>1734</v>
      </c>
      <c r="K1123" s="44">
        <v>82343</v>
      </c>
    </row>
    <row r="1124" spans="1:11" x14ac:dyDescent="0.35">
      <c r="A1124" s="44">
        <v>4074</v>
      </c>
      <c r="B1124" s="44" t="s">
        <v>1924</v>
      </c>
      <c r="C1124" s="44">
        <v>0</v>
      </c>
      <c r="D1124" s="44">
        <v>23</v>
      </c>
      <c r="E1124" s="45">
        <v>39146</v>
      </c>
      <c r="F1124" s="44">
        <v>1.5</v>
      </c>
      <c r="G1124" s="44">
        <v>1.5</v>
      </c>
      <c r="H1124" s="44">
        <v>0</v>
      </c>
      <c r="I1124" s="44">
        <v>1</v>
      </c>
      <c r="J1124" s="44" t="s">
        <v>1925</v>
      </c>
      <c r="K1124" s="44">
        <v>82509</v>
      </c>
    </row>
    <row r="1125" spans="1:11" x14ac:dyDescent="0.35">
      <c r="A1125" s="44">
        <v>4075</v>
      </c>
      <c r="B1125" s="44" t="s">
        <v>1803</v>
      </c>
      <c r="C1125" s="44">
        <v>0</v>
      </c>
      <c r="D1125" s="44">
        <v>26</v>
      </c>
      <c r="E1125" s="45">
        <v>39146</v>
      </c>
      <c r="F1125" s="44">
        <v>1.5</v>
      </c>
      <c r="G1125" s="44">
        <v>2</v>
      </c>
      <c r="H1125" s="44">
        <v>0</v>
      </c>
      <c r="I1125" s="44">
        <v>1</v>
      </c>
      <c r="J1125" s="44" t="s">
        <v>1804</v>
      </c>
      <c r="K1125" s="44">
        <v>82512</v>
      </c>
    </row>
    <row r="1126" spans="1:11" x14ac:dyDescent="0.35">
      <c r="A1126" s="44">
        <v>4121</v>
      </c>
      <c r="B1126" s="44" t="s">
        <v>2043</v>
      </c>
      <c r="C1126" s="44">
        <v>0</v>
      </c>
      <c r="D1126" s="44">
        <v>21</v>
      </c>
      <c r="E1126" s="45">
        <v>40021</v>
      </c>
      <c r="F1126" s="44">
        <v>1.5</v>
      </c>
      <c r="G1126" s="44">
        <v>2</v>
      </c>
      <c r="H1126" s="44">
        <v>0</v>
      </c>
      <c r="I1126" s="44">
        <v>1</v>
      </c>
      <c r="J1126" s="44" t="s">
        <v>2044</v>
      </c>
      <c r="K1126" s="44">
        <v>3790</v>
      </c>
    </row>
    <row r="1127" spans="1:11" x14ac:dyDescent="0.35">
      <c r="A1127" s="44">
        <v>4144</v>
      </c>
      <c r="B1127" s="44" t="s">
        <v>1890</v>
      </c>
      <c r="C1127" s="44">
        <v>0</v>
      </c>
      <c r="D1127" s="44">
        <v>23</v>
      </c>
      <c r="E1127" s="45">
        <v>40162</v>
      </c>
      <c r="F1127" s="44">
        <v>1</v>
      </c>
      <c r="G1127" s="44">
        <v>3.1</v>
      </c>
      <c r="H1127" s="44">
        <v>0</v>
      </c>
      <c r="I1127" s="44">
        <v>1</v>
      </c>
      <c r="J1127" s="44" t="s">
        <v>380</v>
      </c>
      <c r="K1127" s="44">
        <v>253</v>
      </c>
    </row>
    <row r="1128" spans="1:11" x14ac:dyDescent="0.35">
      <c r="A1128" s="44">
        <v>4185</v>
      </c>
      <c r="B1128" s="44" t="s">
        <v>2022</v>
      </c>
      <c r="C1128" s="44">
        <v>0</v>
      </c>
      <c r="D1128" s="44">
        <v>21</v>
      </c>
      <c r="E1128" s="45">
        <v>39146</v>
      </c>
      <c r="F1128" s="44">
        <v>1.5</v>
      </c>
      <c r="G1128" s="44">
        <v>3.1</v>
      </c>
      <c r="H1128" s="44">
        <v>0</v>
      </c>
      <c r="I1128" s="44">
        <v>1</v>
      </c>
      <c r="J1128" s="44" t="s">
        <v>1452</v>
      </c>
      <c r="K1128" s="44">
        <v>55706</v>
      </c>
    </row>
    <row r="1129" spans="1:11" x14ac:dyDescent="0.35">
      <c r="A1129" s="44">
        <v>4222</v>
      </c>
      <c r="B1129" s="44" t="s">
        <v>1990</v>
      </c>
      <c r="C1129" s="44">
        <v>0</v>
      </c>
      <c r="D1129" s="44">
        <v>22</v>
      </c>
      <c r="E1129" s="45">
        <v>39167</v>
      </c>
      <c r="F1129" s="44">
        <v>2</v>
      </c>
      <c r="G1129" s="44">
        <v>3</v>
      </c>
      <c r="H1129" s="44">
        <v>0</v>
      </c>
      <c r="I1129" s="44">
        <v>1</v>
      </c>
      <c r="J1129" s="44" t="s">
        <v>1991</v>
      </c>
      <c r="K1129" s="44">
        <v>222</v>
      </c>
    </row>
    <row r="1130" spans="1:11" x14ac:dyDescent="0.35">
      <c r="A1130" s="44">
        <v>4298</v>
      </c>
      <c r="B1130" s="44" t="s">
        <v>2092</v>
      </c>
      <c r="C1130" s="44">
        <v>0</v>
      </c>
      <c r="D1130" s="44">
        <v>2</v>
      </c>
      <c r="E1130" s="45">
        <v>39270</v>
      </c>
      <c r="F1130" s="44">
        <v>1</v>
      </c>
      <c r="G1130" s="44">
        <v>3</v>
      </c>
      <c r="H1130" s="44">
        <v>0</v>
      </c>
      <c r="I1130" s="44">
        <v>1</v>
      </c>
      <c r="J1130" s="44" t="s">
        <v>2093</v>
      </c>
      <c r="K1130" s="44">
        <v>70395</v>
      </c>
    </row>
    <row r="1131" spans="1:11" x14ac:dyDescent="0.35">
      <c r="A1131" s="44">
        <v>4426</v>
      </c>
      <c r="B1131" s="44" t="s">
        <v>1974</v>
      </c>
      <c r="C1131" s="44">
        <v>0</v>
      </c>
      <c r="D1131" s="44">
        <v>22</v>
      </c>
      <c r="E1131" s="45">
        <v>40385</v>
      </c>
      <c r="F1131" s="44">
        <v>3</v>
      </c>
      <c r="G1131" s="44">
        <v>10</v>
      </c>
      <c r="H1131" s="44">
        <v>0</v>
      </c>
      <c r="I1131" s="44">
        <v>1</v>
      </c>
      <c r="J1131" s="44" t="s">
        <v>1569</v>
      </c>
      <c r="K1131" s="44">
        <v>316</v>
      </c>
    </row>
    <row r="1132" spans="1:11" x14ac:dyDescent="0.35">
      <c r="A1132" s="44">
        <v>4471</v>
      </c>
      <c r="B1132" s="44" t="s">
        <v>774</v>
      </c>
      <c r="C1132" s="44">
        <v>0</v>
      </c>
      <c r="D1132" s="44">
        <v>71</v>
      </c>
      <c r="E1132" s="45">
        <v>41542</v>
      </c>
      <c r="F1132" s="44">
        <v>24</v>
      </c>
      <c r="G1132" s="44">
        <v>24</v>
      </c>
      <c r="H1132" s="44">
        <v>0</v>
      </c>
      <c r="I1132" s="44">
        <v>1</v>
      </c>
      <c r="J1132" s="44" t="s">
        <v>392</v>
      </c>
      <c r="K1132" s="44">
        <v>62305</v>
      </c>
    </row>
    <row r="1133" spans="1:11" x14ac:dyDescent="0.35">
      <c r="A1133" s="44">
        <v>4501</v>
      </c>
      <c r="B1133" s="44" t="s">
        <v>1997</v>
      </c>
      <c r="C1133" s="44">
        <v>0</v>
      </c>
      <c r="D1133" s="44">
        <v>22</v>
      </c>
      <c r="E1133" s="45">
        <v>39146</v>
      </c>
      <c r="F1133" s="44">
        <v>1.5</v>
      </c>
      <c r="G1133" s="44">
        <v>2</v>
      </c>
      <c r="H1133" s="44">
        <v>0</v>
      </c>
      <c r="I1133" s="44">
        <v>1</v>
      </c>
      <c r="J1133" s="44" t="s">
        <v>1550</v>
      </c>
      <c r="K1133" s="44">
        <v>155502</v>
      </c>
    </row>
    <row r="1134" spans="1:11" x14ac:dyDescent="0.35">
      <c r="A1134" s="44">
        <v>4522</v>
      </c>
      <c r="B1134" s="44" t="s">
        <v>772</v>
      </c>
      <c r="C1134" s="44">
        <v>0</v>
      </c>
      <c r="D1134" s="44">
        <v>77</v>
      </c>
      <c r="E1134" s="45">
        <v>41542</v>
      </c>
      <c r="F1134" s="44">
        <v>24</v>
      </c>
      <c r="G1134" s="44">
        <v>24</v>
      </c>
      <c r="H1134" s="44">
        <v>0</v>
      </c>
      <c r="I1134" s="44">
        <v>1</v>
      </c>
      <c r="J1134" s="44" t="s">
        <v>392</v>
      </c>
      <c r="K1134" s="44">
        <v>62305</v>
      </c>
    </row>
    <row r="1135" spans="1:11" x14ac:dyDescent="0.35">
      <c r="A1135" s="44">
        <v>4540</v>
      </c>
      <c r="B1135" s="44" t="s">
        <v>1945</v>
      </c>
      <c r="C1135" s="44">
        <v>0</v>
      </c>
      <c r="D1135" s="44">
        <v>22</v>
      </c>
      <c r="E1135" s="45">
        <v>39298</v>
      </c>
      <c r="F1135" s="44">
        <v>1.5</v>
      </c>
      <c r="G1135" s="44">
        <v>2</v>
      </c>
      <c r="H1135" s="44">
        <v>0</v>
      </c>
      <c r="I1135" s="44">
        <v>1</v>
      </c>
      <c r="J1135" s="44" t="s">
        <v>1946</v>
      </c>
      <c r="K1135" s="44">
        <v>107022</v>
      </c>
    </row>
    <row r="1136" spans="1:11" x14ac:dyDescent="0.35">
      <c r="A1136" s="44">
        <v>4634</v>
      </c>
      <c r="B1136" s="44" t="s">
        <v>2026</v>
      </c>
      <c r="C1136" s="44">
        <v>0</v>
      </c>
      <c r="D1136" s="44">
        <v>21</v>
      </c>
      <c r="E1136" s="45">
        <v>39273</v>
      </c>
      <c r="F1136" s="44">
        <v>2</v>
      </c>
      <c r="G1136" s="44">
        <v>2</v>
      </c>
      <c r="H1136" s="44">
        <v>0</v>
      </c>
      <c r="I1136" s="44">
        <v>2</v>
      </c>
      <c r="J1136" s="44" t="s">
        <v>2027</v>
      </c>
      <c r="K1136" s="44">
        <v>85036</v>
      </c>
    </row>
    <row r="1137" spans="1:11" x14ac:dyDescent="0.35">
      <c r="A1137" s="44">
        <v>4829</v>
      </c>
      <c r="B1137" s="44" t="s">
        <v>1860</v>
      </c>
      <c r="C1137" s="44">
        <v>0</v>
      </c>
      <c r="D1137" s="44">
        <v>24</v>
      </c>
      <c r="E1137" s="45">
        <v>39875</v>
      </c>
      <c r="F1137" s="44">
        <v>1.5</v>
      </c>
      <c r="G1137" s="44">
        <v>3.3</v>
      </c>
      <c r="H1137" s="44">
        <v>0</v>
      </c>
      <c r="I1137" s="44">
        <v>1</v>
      </c>
      <c r="J1137" s="44" t="s">
        <v>888</v>
      </c>
      <c r="K1137" s="44">
        <v>9337</v>
      </c>
    </row>
    <row r="1138" spans="1:11" x14ac:dyDescent="0.35">
      <c r="A1138" s="44">
        <v>4935</v>
      </c>
      <c r="B1138" s="44" t="s">
        <v>1847</v>
      </c>
      <c r="C1138" s="44">
        <v>0</v>
      </c>
      <c r="D1138" s="44">
        <v>24</v>
      </c>
      <c r="E1138" s="45">
        <v>39278</v>
      </c>
      <c r="F1138" s="44">
        <v>1.5</v>
      </c>
      <c r="G1138" s="44">
        <v>2</v>
      </c>
      <c r="H1138" s="44">
        <v>0</v>
      </c>
      <c r="I1138" s="44">
        <v>1</v>
      </c>
      <c r="J1138" s="44" t="s">
        <v>371</v>
      </c>
      <c r="K1138" s="44">
        <v>78130</v>
      </c>
    </row>
    <row r="1139" spans="1:11" x14ac:dyDescent="0.35">
      <c r="A1139" s="44">
        <v>4945</v>
      </c>
      <c r="B1139" s="44" t="s">
        <v>1900</v>
      </c>
      <c r="C1139" s="44">
        <v>0</v>
      </c>
      <c r="D1139" s="44">
        <v>23</v>
      </c>
      <c r="E1139" s="45">
        <v>40039</v>
      </c>
      <c r="F1139" s="44">
        <v>0.3</v>
      </c>
      <c r="G1139" s="44">
        <v>0.3</v>
      </c>
      <c r="H1139" s="44">
        <v>0</v>
      </c>
      <c r="I1139" s="44">
        <v>1</v>
      </c>
      <c r="J1139" s="44" t="s">
        <v>365</v>
      </c>
      <c r="K1139" s="44">
        <v>659</v>
      </c>
    </row>
    <row r="1140" spans="1:11" x14ac:dyDescent="0.35">
      <c r="A1140" s="44">
        <v>5066</v>
      </c>
      <c r="B1140" s="44" t="s">
        <v>2090</v>
      </c>
      <c r="C1140" s="44">
        <v>0</v>
      </c>
      <c r="D1140" s="44">
        <v>4</v>
      </c>
      <c r="E1140" s="45">
        <v>40121</v>
      </c>
      <c r="F1140" s="44">
        <v>2</v>
      </c>
      <c r="G1140" s="44">
        <v>3.1</v>
      </c>
      <c r="H1140" s="44">
        <v>0</v>
      </c>
      <c r="I1140" s="44">
        <v>4</v>
      </c>
      <c r="J1140" s="44" t="s">
        <v>2091</v>
      </c>
      <c r="K1140" s="44">
        <v>82573</v>
      </c>
    </row>
    <row r="1141" spans="1:11" x14ac:dyDescent="0.35">
      <c r="A1141" s="44">
        <v>5224</v>
      </c>
      <c r="B1141" s="44" t="s">
        <v>1812</v>
      </c>
      <c r="C1141" s="44">
        <v>0</v>
      </c>
      <c r="D1141" s="44">
        <v>25</v>
      </c>
      <c r="E1141" s="45">
        <v>40591</v>
      </c>
      <c r="F1141" s="44">
        <v>2</v>
      </c>
      <c r="G1141" s="44">
        <v>2</v>
      </c>
      <c r="H1141" s="44">
        <v>0</v>
      </c>
      <c r="I1141" s="44">
        <v>3</v>
      </c>
      <c r="J1141" s="44" t="s">
        <v>2246</v>
      </c>
      <c r="K1141" s="44">
        <v>176865</v>
      </c>
    </row>
    <row r="1142" spans="1:11" x14ac:dyDescent="0.35">
      <c r="A1142" s="44">
        <v>5228</v>
      </c>
      <c r="B1142" s="44" t="s">
        <v>1992</v>
      </c>
      <c r="C1142" s="44">
        <v>0</v>
      </c>
      <c r="D1142" s="44">
        <v>22</v>
      </c>
      <c r="E1142" s="45">
        <v>40591</v>
      </c>
      <c r="F1142" s="44">
        <v>2</v>
      </c>
      <c r="G1142" s="44">
        <v>2</v>
      </c>
      <c r="H1142" s="44">
        <v>0</v>
      </c>
      <c r="I1142" s="44">
        <v>3</v>
      </c>
      <c r="J1142" s="44" t="s">
        <v>2246</v>
      </c>
      <c r="K1142" s="44">
        <v>176865</v>
      </c>
    </row>
    <row r="1143" spans="1:11" x14ac:dyDescent="0.35">
      <c r="A1143" s="44">
        <v>5285</v>
      </c>
      <c r="B1143" s="44" t="s">
        <v>2071</v>
      </c>
      <c r="C1143" s="44">
        <v>0</v>
      </c>
      <c r="D1143" s="44">
        <v>21</v>
      </c>
      <c r="E1143" s="45">
        <v>40571</v>
      </c>
      <c r="F1143" s="44">
        <v>2</v>
      </c>
      <c r="G1143" s="44">
        <v>2</v>
      </c>
      <c r="H1143" s="44">
        <v>0</v>
      </c>
      <c r="I1143" s="44">
        <v>1</v>
      </c>
      <c r="J1143" s="44" t="s">
        <v>422</v>
      </c>
      <c r="K1143" s="44">
        <v>177630</v>
      </c>
    </row>
    <row r="1144" spans="1:11" x14ac:dyDescent="0.35">
      <c r="A1144" s="44">
        <v>5326</v>
      </c>
      <c r="B1144" s="44" t="s">
        <v>1964</v>
      </c>
      <c r="C1144" s="44">
        <v>0</v>
      </c>
      <c r="D1144" s="44">
        <v>22</v>
      </c>
      <c r="E1144" s="45">
        <v>39672</v>
      </c>
      <c r="F1144" s="44">
        <v>2</v>
      </c>
      <c r="G1144" s="44">
        <v>3</v>
      </c>
      <c r="H1144" s="44">
        <v>0</v>
      </c>
      <c r="I1144" s="44">
        <v>1</v>
      </c>
      <c r="J1144" s="44" t="s">
        <v>1965</v>
      </c>
      <c r="K1144" s="44">
        <v>10482</v>
      </c>
    </row>
    <row r="1145" spans="1:11" x14ac:dyDescent="0.35">
      <c r="A1145" s="44">
        <v>5462</v>
      </c>
      <c r="B1145" s="44" t="s">
        <v>783</v>
      </c>
      <c r="C1145" s="44">
        <v>0</v>
      </c>
      <c r="D1145" s="44">
        <v>53</v>
      </c>
      <c r="E1145" s="45">
        <v>39715</v>
      </c>
      <c r="F1145" s="44">
        <v>1.5</v>
      </c>
      <c r="G1145" s="44">
        <v>2</v>
      </c>
      <c r="H1145" s="44">
        <v>0</v>
      </c>
      <c r="I1145" s="44">
        <v>1</v>
      </c>
      <c r="J1145" s="44" t="s">
        <v>477</v>
      </c>
      <c r="K1145" s="44">
        <v>9402</v>
      </c>
    </row>
    <row r="1146" spans="1:11" x14ac:dyDescent="0.35">
      <c r="A1146" s="44">
        <v>5570</v>
      </c>
      <c r="B1146" s="44" t="s">
        <v>1830</v>
      </c>
      <c r="C1146" s="44">
        <v>0</v>
      </c>
      <c r="D1146" s="44">
        <v>24</v>
      </c>
      <c r="E1146" s="45">
        <v>39316</v>
      </c>
      <c r="F1146" s="44">
        <v>1</v>
      </c>
      <c r="G1146" s="44">
        <v>2</v>
      </c>
      <c r="H1146" s="44">
        <v>0</v>
      </c>
      <c r="I1146" s="44">
        <v>1</v>
      </c>
      <c r="J1146" s="44" t="s">
        <v>1831</v>
      </c>
      <c r="K1146" s="44">
        <v>44479</v>
      </c>
    </row>
    <row r="1147" spans="1:11" x14ac:dyDescent="0.35">
      <c r="A1147" s="44">
        <v>5736</v>
      </c>
      <c r="B1147" s="44" t="s">
        <v>1858</v>
      </c>
      <c r="C1147" s="44">
        <v>0</v>
      </c>
      <c r="D1147" s="44">
        <v>24</v>
      </c>
      <c r="E1147" s="45">
        <v>40626</v>
      </c>
      <c r="F1147" s="44">
        <v>1.5</v>
      </c>
      <c r="G1147" s="44">
        <v>3</v>
      </c>
      <c r="H1147" s="44">
        <v>0</v>
      </c>
      <c r="I1147" s="44">
        <v>1</v>
      </c>
      <c r="J1147" s="44" t="s">
        <v>1859</v>
      </c>
      <c r="K1147" s="44">
        <v>209883</v>
      </c>
    </row>
    <row r="1148" spans="1:11" x14ac:dyDescent="0.35">
      <c r="A1148" s="44">
        <v>5759</v>
      </c>
      <c r="B1148" s="44" t="s">
        <v>1977</v>
      </c>
      <c r="C1148" s="44">
        <v>0</v>
      </c>
      <c r="D1148" s="44">
        <v>22</v>
      </c>
      <c r="E1148" s="45">
        <v>39655</v>
      </c>
      <c r="F1148" s="44">
        <v>1.5</v>
      </c>
      <c r="G1148" s="44">
        <v>2</v>
      </c>
      <c r="H1148" s="44">
        <v>0</v>
      </c>
      <c r="I1148" s="44">
        <v>1</v>
      </c>
      <c r="J1148" s="44" t="s">
        <v>1978</v>
      </c>
      <c r="K1148" s="44">
        <v>231136</v>
      </c>
    </row>
    <row r="1149" spans="1:11" x14ac:dyDescent="0.35">
      <c r="A1149" s="44">
        <v>5962</v>
      </c>
      <c r="B1149" s="44" t="s">
        <v>1943</v>
      </c>
      <c r="C1149" s="44">
        <v>0</v>
      </c>
      <c r="D1149" s="44">
        <v>22</v>
      </c>
      <c r="E1149" s="45">
        <v>40814</v>
      </c>
      <c r="F1149" s="44">
        <v>2</v>
      </c>
      <c r="G1149" s="44">
        <v>24</v>
      </c>
      <c r="H1149" s="44">
        <v>0</v>
      </c>
      <c r="I1149" s="44">
        <v>1</v>
      </c>
      <c r="J1149" s="44" t="s">
        <v>1944</v>
      </c>
      <c r="K1149" s="44">
        <v>377335</v>
      </c>
    </row>
    <row r="1150" spans="1:11" x14ac:dyDescent="0.35">
      <c r="A1150" s="44">
        <v>6116</v>
      </c>
      <c r="B1150" s="44" t="s">
        <v>2085</v>
      </c>
      <c r="C1150" s="44">
        <v>0</v>
      </c>
      <c r="D1150" s="44">
        <v>21</v>
      </c>
      <c r="E1150" s="45">
        <v>40585</v>
      </c>
      <c r="F1150" s="44">
        <v>2</v>
      </c>
      <c r="G1150" s="44">
        <v>2</v>
      </c>
      <c r="H1150" s="44">
        <v>0</v>
      </c>
      <c r="I1150" s="44">
        <v>1</v>
      </c>
      <c r="J1150" s="44" t="s">
        <v>2086</v>
      </c>
      <c r="K1150" s="44">
        <v>511435</v>
      </c>
    </row>
    <row r="1151" spans="1:11" x14ac:dyDescent="0.35">
      <c r="A1151" s="44">
        <v>6356</v>
      </c>
      <c r="B1151" s="44" t="s">
        <v>2028</v>
      </c>
      <c r="C1151" s="44">
        <v>0</v>
      </c>
      <c r="D1151" s="44">
        <v>21</v>
      </c>
      <c r="E1151" s="45">
        <v>40097</v>
      </c>
      <c r="F1151" s="44">
        <v>1.5</v>
      </c>
      <c r="G1151" s="44">
        <v>3.1</v>
      </c>
      <c r="H1151" s="44">
        <v>0</v>
      </c>
      <c r="I1151" s="44">
        <v>1</v>
      </c>
      <c r="J1151" s="44" t="s">
        <v>265</v>
      </c>
      <c r="K1151" s="44">
        <v>7349</v>
      </c>
    </row>
    <row r="1152" spans="1:11" x14ac:dyDescent="0.35">
      <c r="A1152" s="44">
        <v>6357</v>
      </c>
      <c r="B1152" s="44" t="s">
        <v>793</v>
      </c>
      <c r="C1152" s="44">
        <v>0</v>
      </c>
      <c r="D1152" s="44">
        <v>42</v>
      </c>
      <c r="E1152" s="45">
        <v>42838</v>
      </c>
      <c r="F1152" s="44">
        <v>45</v>
      </c>
      <c r="G1152" s="44">
        <v>52</v>
      </c>
      <c r="H1152" s="44">
        <v>0</v>
      </c>
      <c r="I1152" s="44">
        <v>1</v>
      </c>
      <c r="J1152" s="44" t="s">
        <v>76</v>
      </c>
      <c r="K1152" s="44">
        <v>182999</v>
      </c>
    </row>
    <row r="1153" spans="1:11" x14ac:dyDescent="0.35">
      <c r="A1153" s="44">
        <v>6381</v>
      </c>
      <c r="B1153" s="44" t="s">
        <v>1800</v>
      </c>
      <c r="C1153" s="44">
        <v>0</v>
      </c>
      <c r="D1153" s="44">
        <v>26</v>
      </c>
      <c r="E1153" s="45">
        <v>39905</v>
      </c>
      <c r="F1153" s="44">
        <v>2</v>
      </c>
      <c r="G1153" s="44">
        <v>2</v>
      </c>
      <c r="H1153" s="44">
        <v>0</v>
      </c>
      <c r="I1153" s="44">
        <v>1</v>
      </c>
      <c r="J1153" s="44" t="s">
        <v>71</v>
      </c>
      <c r="K1153" s="44">
        <v>7226</v>
      </c>
    </row>
    <row r="1154" spans="1:11" x14ac:dyDescent="0.35">
      <c r="A1154" s="44">
        <v>6617</v>
      </c>
      <c r="B1154" s="44" t="s">
        <v>789</v>
      </c>
      <c r="C1154" s="44">
        <v>0</v>
      </c>
      <c r="D1154" s="44">
        <v>45</v>
      </c>
      <c r="E1154" s="45">
        <v>39625</v>
      </c>
      <c r="F1154" s="44">
        <v>2</v>
      </c>
      <c r="G1154" s="44">
        <v>3</v>
      </c>
      <c r="H1154" s="44">
        <v>0</v>
      </c>
      <c r="I1154" s="44">
        <v>1</v>
      </c>
      <c r="J1154" s="44" t="s">
        <v>482</v>
      </c>
      <c r="K1154" s="44">
        <v>390763</v>
      </c>
    </row>
    <row r="1155" spans="1:11" x14ac:dyDescent="0.35">
      <c r="A1155" s="44">
        <v>6633</v>
      </c>
      <c r="B1155" s="44" t="s">
        <v>795</v>
      </c>
      <c r="C1155" s="44">
        <v>0</v>
      </c>
      <c r="D1155" s="44">
        <v>42</v>
      </c>
      <c r="E1155" s="45">
        <v>40281</v>
      </c>
      <c r="F1155" s="44">
        <v>0.9</v>
      </c>
      <c r="G1155" s="44">
        <v>2</v>
      </c>
      <c r="H1155" s="44">
        <v>0</v>
      </c>
      <c r="I1155" s="44">
        <v>1</v>
      </c>
      <c r="J1155" s="44" t="s">
        <v>2246</v>
      </c>
      <c r="K1155" s="44">
        <v>62250</v>
      </c>
    </row>
    <row r="1156" spans="1:11" x14ac:dyDescent="0.35">
      <c r="A1156" s="44">
        <v>6696</v>
      </c>
      <c r="B1156" s="44" t="s">
        <v>2178</v>
      </c>
      <c r="C1156" s="44">
        <v>0</v>
      </c>
      <c r="D1156" s="44">
        <v>22</v>
      </c>
      <c r="E1156" s="45">
        <v>40601</v>
      </c>
      <c r="F1156" s="44">
        <v>1.5</v>
      </c>
      <c r="G1156" s="44">
        <v>2</v>
      </c>
      <c r="H1156" s="44">
        <v>0</v>
      </c>
      <c r="I1156" s="44">
        <v>1</v>
      </c>
      <c r="J1156" s="44" t="s">
        <v>2179</v>
      </c>
      <c r="K1156" s="44">
        <v>721365</v>
      </c>
    </row>
    <row r="1157" spans="1:11" x14ac:dyDescent="0.35">
      <c r="A1157" s="44">
        <v>7116</v>
      </c>
      <c r="B1157" s="44" t="s">
        <v>2058</v>
      </c>
      <c r="C1157" s="44">
        <v>0</v>
      </c>
      <c r="D1157" s="44">
        <v>21</v>
      </c>
      <c r="E1157" s="45">
        <v>40111</v>
      </c>
      <c r="F1157" s="44">
        <v>2</v>
      </c>
      <c r="G1157" s="44">
        <v>3.2</v>
      </c>
      <c r="H1157" s="44">
        <v>0</v>
      </c>
      <c r="I1157" s="44">
        <v>1</v>
      </c>
      <c r="J1157" s="44" t="s">
        <v>2246</v>
      </c>
      <c r="K1157" s="44">
        <v>225894</v>
      </c>
    </row>
    <row r="1158" spans="1:11" x14ac:dyDescent="0.35">
      <c r="A1158" s="44">
        <v>7543</v>
      </c>
      <c r="B1158" s="44" t="s">
        <v>2051</v>
      </c>
      <c r="C1158" s="44">
        <v>0</v>
      </c>
      <c r="D1158" s="44">
        <v>21</v>
      </c>
      <c r="E1158" s="45">
        <v>40574</v>
      </c>
      <c r="F1158" s="44">
        <v>2</v>
      </c>
      <c r="G1158" s="44">
        <v>2</v>
      </c>
      <c r="H1158" s="44">
        <v>0</v>
      </c>
      <c r="I1158" s="44">
        <v>1</v>
      </c>
      <c r="J1158" s="44" t="s">
        <v>14</v>
      </c>
      <c r="K1158" s="44">
        <v>85036</v>
      </c>
    </row>
    <row r="1159" spans="1:11" x14ac:dyDescent="0.35">
      <c r="A1159" s="44">
        <v>7635</v>
      </c>
      <c r="B1159" s="44" t="s">
        <v>2032</v>
      </c>
      <c r="C1159" s="44">
        <v>0</v>
      </c>
      <c r="D1159" s="44">
        <v>21</v>
      </c>
      <c r="E1159" s="45">
        <v>40006</v>
      </c>
      <c r="F1159" s="44">
        <v>2</v>
      </c>
      <c r="G1159" s="44">
        <v>2</v>
      </c>
      <c r="H1159" s="44">
        <v>0</v>
      </c>
      <c r="I1159" s="44">
        <v>2</v>
      </c>
      <c r="J1159" s="44" t="s">
        <v>2033</v>
      </c>
      <c r="K1159" s="44">
        <v>221658</v>
      </c>
    </row>
    <row r="1160" spans="1:11" x14ac:dyDescent="0.35">
      <c r="A1160" s="44">
        <v>8033</v>
      </c>
      <c r="B1160" s="44" t="s">
        <v>2056</v>
      </c>
      <c r="C1160" s="44">
        <v>0</v>
      </c>
      <c r="D1160" s="44">
        <v>21</v>
      </c>
      <c r="E1160" s="45">
        <v>40150</v>
      </c>
      <c r="F1160" s="44">
        <v>1</v>
      </c>
      <c r="G1160" s="44">
        <v>2</v>
      </c>
      <c r="H1160" s="44">
        <v>0</v>
      </c>
      <c r="I1160" s="44">
        <v>1</v>
      </c>
      <c r="J1160" s="44" t="s">
        <v>2057</v>
      </c>
      <c r="K1160" s="44">
        <v>1831577</v>
      </c>
    </row>
    <row r="1161" spans="1:11" x14ac:dyDescent="0.35">
      <c r="A1161" s="44">
        <v>8533</v>
      </c>
      <c r="B1161" s="44" t="s">
        <v>1891</v>
      </c>
      <c r="C1161" s="44">
        <v>0</v>
      </c>
      <c r="D1161" s="44">
        <v>23</v>
      </c>
      <c r="E1161" s="45">
        <v>40563</v>
      </c>
      <c r="F1161" s="44">
        <v>1.5</v>
      </c>
      <c r="G1161" s="44">
        <v>2</v>
      </c>
      <c r="H1161" s="44">
        <v>0</v>
      </c>
      <c r="I1161" s="44">
        <v>1</v>
      </c>
      <c r="J1161" s="44" t="s">
        <v>1892</v>
      </c>
      <c r="K1161" s="44">
        <v>2253048</v>
      </c>
    </row>
    <row r="1162" spans="1:11" x14ac:dyDescent="0.35">
      <c r="A1162" s="44">
        <v>8789</v>
      </c>
      <c r="B1162" s="44" t="s">
        <v>2238</v>
      </c>
      <c r="C1162" s="44">
        <v>0</v>
      </c>
      <c r="D1162" s="44">
        <v>21</v>
      </c>
      <c r="E1162" s="45">
        <v>40563</v>
      </c>
      <c r="F1162" s="44">
        <v>2</v>
      </c>
      <c r="G1162" s="44">
        <v>2</v>
      </c>
      <c r="H1162" s="44">
        <v>0</v>
      </c>
      <c r="I1162" s="44">
        <v>1</v>
      </c>
      <c r="J1162" s="44" t="s">
        <v>2239</v>
      </c>
      <c r="K1162" s="44">
        <v>1165448</v>
      </c>
    </row>
    <row r="1163" spans="1:11" x14ac:dyDescent="0.35">
      <c r="A1163" s="44">
        <v>8814</v>
      </c>
      <c r="B1163" s="44" t="s">
        <v>1861</v>
      </c>
      <c r="C1163" s="44">
        <v>0</v>
      </c>
      <c r="D1163" s="44">
        <v>24</v>
      </c>
      <c r="E1163" s="45">
        <v>40569</v>
      </c>
      <c r="F1163" s="44">
        <v>2</v>
      </c>
      <c r="G1163" s="44">
        <v>3.1</v>
      </c>
      <c r="H1163" s="44">
        <v>0</v>
      </c>
      <c r="I1163" s="44">
        <v>1</v>
      </c>
      <c r="J1163" s="44" t="s">
        <v>1225</v>
      </c>
      <c r="K1163" s="44">
        <v>2535525</v>
      </c>
    </row>
    <row r="1164" spans="1:11" x14ac:dyDescent="0.35">
      <c r="A1164" s="44">
        <v>8900</v>
      </c>
      <c r="B1164" s="44" t="s">
        <v>1881</v>
      </c>
      <c r="C1164" s="44">
        <v>0</v>
      </c>
      <c r="D1164" s="44">
        <v>23</v>
      </c>
      <c r="E1164" s="45">
        <v>40570</v>
      </c>
      <c r="F1164" s="44">
        <v>2</v>
      </c>
      <c r="G1164" s="44">
        <v>2</v>
      </c>
      <c r="H1164" s="44">
        <v>0</v>
      </c>
      <c r="I1164" s="44">
        <v>1</v>
      </c>
      <c r="J1164" s="44" t="s">
        <v>1882</v>
      </c>
      <c r="K1164" s="44">
        <v>8935</v>
      </c>
    </row>
    <row r="1165" spans="1:11" x14ac:dyDescent="0.35">
      <c r="A1165" s="44">
        <v>9030</v>
      </c>
      <c r="B1165" s="44" t="s">
        <v>1832</v>
      </c>
      <c r="C1165" s="44">
        <v>0</v>
      </c>
      <c r="D1165" s="44">
        <v>24</v>
      </c>
      <c r="E1165" s="45">
        <v>40588</v>
      </c>
      <c r="F1165" s="44">
        <v>1</v>
      </c>
      <c r="G1165" s="44">
        <v>3.2</v>
      </c>
      <c r="H1165" s="44">
        <v>0</v>
      </c>
      <c r="I1165" s="44">
        <v>1</v>
      </c>
      <c r="J1165" s="44" t="s">
        <v>1833</v>
      </c>
      <c r="K1165" s="44">
        <v>346935</v>
      </c>
    </row>
    <row r="1166" spans="1:11" x14ac:dyDescent="0.35">
      <c r="A1166" s="44">
        <v>9130</v>
      </c>
      <c r="B1166" s="44" t="s">
        <v>2034</v>
      </c>
      <c r="C1166" s="44">
        <v>0</v>
      </c>
      <c r="D1166" s="44">
        <v>21</v>
      </c>
      <c r="E1166" s="45">
        <v>40563</v>
      </c>
      <c r="F1166" s="44">
        <v>2</v>
      </c>
      <c r="G1166" s="44">
        <v>2</v>
      </c>
      <c r="H1166" s="44">
        <v>0</v>
      </c>
      <c r="I1166" s="44">
        <v>1</v>
      </c>
      <c r="J1166" s="44" t="s">
        <v>2035</v>
      </c>
      <c r="K1166" s="44">
        <v>2758280</v>
      </c>
    </row>
    <row r="1167" spans="1:11" x14ac:dyDescent="0.35">
      <c r="A1167" s="44">
        <v>9851</v>
      </c>
      <c r="B1167" s="44" t="s">
        <v>1788</v>
      </c>
      <c r="C1167" s="44">
        <v>0</v>
      </c>
      <c r="D1167" s="44">
        <v>27</v>
      </c>
      <c r="E1167" s="45">
        <v>40371</v>
      </c>
      <c r="F1167" s="44">
        <v>2</v>
      </c>
      <c r="G1167" s="44">
        <v>3.1</v>
      </c>
      <c r="H1167" s="44">
        <v>0</v>
      </c>
      <c r="I1167" s="44">
        <v>1</v>
      </c>
      <c r="J1167" s="44" t="s">
        <v>1789</v>
      </c>
      <c r="K1167" s="44">
        <v>3158721</v>
      </c>
    </row>
    <row r="1168" spans="1:11" x14ac:dyDescent="0.35">
      <c r="A1168" s="44">
        <v>10109</v>
      </c>
      <c r="B1168" s="44" t="s">
        <v>1877</v>
      </c>
      <c r="C1168" s="44">
        <v>0</v>
      </c>
      <c r="D1168" s="44">
        <v>23</v>
      </c>
      <c r="E1168" s="45">
        <v>40564</v>
      </c>
      <c r="F1168" s="44">
        <v>2</v>
      </c>
      <c r="G1168" s="44">
        <v>2</v>
      </c>
      <c r="H1168" s="44">
        <v>0</v>
      </c>
      <c r="I1168" s="44">
        <v>1</v>
      </c>
      <c r="J1168" s="44" t="s">
        <v>1878</v>
      </c>
      <c r="K1168" s="44">
        <v>3640064</v>
      </c>
    </row>
    <row r="1169" spans="1:11" x14ac:dyDescent="0.35">
      <c r="A1169" s="44">
        <v>10583</v>
      </c>
      <c r="B1169" s="44" t="s">
        <v>478</v>
      </c>
      <c r="C1169" s="44">
        <v>0</v>
      </c>
      <c r="D1169" s="44">
        <v>50</v>
      </c>
      <c r="E1169" s="45">
        <v>40569</v>
      </c>
      <c r="F1169" s="44">
        <v>2</v>
      </c>
      <c r="G1169" s="44">
        <v>43</v>
      </c>
      <c r="H1169" s="44">
        <v>0</v>
      </c>
      <c r="I1169" s="44">
        <v>1</v>
      </c>
      <c r="J1169" s="44" t="s">
        <v>478</v>
      </c>
      <c r="K1169" s="44">
        <v>4042808</v>
      </c>
    </row>
    <row r="1170" spans="1:11" x14ac:dyDescent="0.35">
      <c r="A1170" s="44">
        <v>11023</v>
      </c>
      <c r="B1170" s="44" t="s">
        <v>794</v>
      </c>
      <c r="C1170" s="44">
        <v>0</v>
      </c>
      <c r="D1170" s="44">
        <v>42</v>
      </c>
      <c r="E1170" s="45">
        <v>39969</v>
      </c>
      <c r="F1170" s="44">
        <v>1.5</v>
      </c>
      <c r="G1170" s="44">
        <v>2</v>
      </c>
      <c r="H1170" s="44">
        <v>0</v>
      </c>
      <c r="I1170" s="44">
        <v>1</v>
      </c>
      <c r="J1170" s="44" t="s">
        <v>486</v>
      </c>
      <c r="K1170" s="44">
        <v>1714299</v>
      </c>
    </row>
    <row r="1171" spans="1:11" x14ac:dyDescent="0.35">
      <c r="A1171" s="44">
        <v>11373</v>
      </c>
      <c r="B1171" s="44" t="s">
        <v>1876</v>
      </c>
      <c r="C1171" s="44">
        <v>0</v>
      </c>
      <c r="D1171" s="44">
        <v>23</v>
      </c>
      <c r="E1171" s="45">
        <v>40592</v>
      </c>
      <c r="F1171" s="44">
        <v>2</v>
      </c>
      <c r="G1171" s="44">
        <v>3.1</v>
      </c>
      <c r="H1171" s="44">
        <v>0</v>
      </c>
      <c r="I1171" s="44">
        <v>1</v>
      </c>
      <c r="J1171" s="44" t="s">
        <v>885</v>
      </c>
      <c r="K1171" s="44">
        <v>4660347</v>
      </c>
    </row>
    <row r="1172" spans="1:11" x14ac:dyDescent="0.35">
      <c r="A1172" s="44">
        <v>11391</v>
      </c>
      <c r="B1172" s="44" t="s">
        <v>1993</v>
      </c>
      <c r="C1172" s="44">
        <v>0</v>
      </c>
      <c r="D1172" s="44">
        <v>22</v>
      </c>
      <c r="E1172" s="45">
        <v>40591</v>
      </c>
      <c r="F1172" s="44">
        <v>2</v>
      </c>
      <c r="G1172" s="44">
        <v>2</v>
      </c>
      <c r="H1172" s="44">
        <v>0</v>
      </c>
      <c r="I1172" s="44">
        <v>1</v>
      </c>
      <c r="J1172" s="44" t="s">
        <v>885</v>
      </c>
      <c r="K1172" s="44">
        <v>4660347</v>
      </c>
    </row>
    <row r="1173" spans="1:11" x14ac:dyDescent="0.35">
      <c r="A1173" s="44">
        <v>11394</v>
      </c>
      <c r="B1173" s="44" t="s">
        <v>1889</v>
      </c>
      <c r="C1173" s="44">
        <v>0</v>
      </c>
      <c r="D1173" s="44">
        <v>23</v>
      </c>
      <c r="E1173" s="45">
        <v>40665</v>
      </c>
      <c r="F1173" s="44">
        <v>2</v>
      </c>
      <c r="G1173" s="44">
        <v>3.1</v>
      </c>
      <c r="H1173" s="44">
        <v>0</v>
      </c>
      <c r="I1173" s="44">
        <v>1</v>
      </c>
      <c r="J1173" s="44" t="s">
        <v>885</v>
      </c>
      <c r="K1173" s="44">
        <v>4660347</v>
      </c>
    </row>
    <row r="1174" spans="1:11" x14ac:dyDescent="0.35">
      <c r="A1174" s="44">
        <v>11395</v>
      </c>
      <c r="B1174" s="44" t="s">
        <v>1797</v>
      </c>
      <c r="C1174" s="44">
        <v>0</v>
      </c>
      <c r="D1174" s="44">
        <v>26</v>
      </c>
      <c r="E1174" s="45">
        <v>40667</v>
      </c>
      <c r="F1174" s="44">
        <v>2</v>
      </c>
      <c r="G1174" s="44">
        <v>3.1</v>
      </c>
      <c r="H1174" s="44">
        <v>0</v>
      </c>
      <c r="I1174" s="44">
        <v>1</v>
      </c>
      <c r="J1174" s="44" t="s">
        <v>885</v>
      </c>
      <c r="K1174" s="44">
        <v>4660347</v>
      </c>
    </row>
    <row r="1175" spans="1:11" x14ac:dyDescent="0.35">
      <c r="A1175" s="44">
        <v>11608</v>
      </c>
      <c r="B1175" s="44" t="s">
        <v>2194</v>
      </c>
      <c r="C1175" s="44">
        <v>0</v>
      </c>
      <c r="D1175" s="44">
        <v>21</v>
      </c>
      <c r="E1175" s="45">
        <v>40574</v>
      </c>
      <c r="F1175" s="44">
        <v>1.5</v>
      </c>
      <c r="G1175" s="44">
        <v>3</v>
      </c>
      <c r="H1175" s="44">
        <v>0</v>
      </c>
      <c r="I1175" s="44">
        <v>1</v>
      </c>
      <c r="J1175" s="44" t="s">
        <v>14</v>
      </c>
      <c r="K1175" s="44">
        <v>85036</v>
      </c>
    </row>
    <row r="1176" spans="1:11" x14ac:dyDescent="0.35">
      <c r="A1176" s="44">
        <v>12012</v>
      </c>
      <c r="B1176" s="44" t="s">
        <v>1949</v>
      </c>
      <c r="C1176" s="44">
        <v>0</v>
      </c>
      <c r="D1176" s="44">
        <v>22</v>
      </c>
      <c r="E1176" s="45">
        <v>40563</v>
      </c>
      <c r="F1176" s="44">
        <v>2</v>
      </c>
      <c r="G1176" s="44">
        <v>2</v>
      </c>
      <c r="H1176" s="44">
        <v>0</v>
      </c>
      <c r="I1176" s="44">
        <v>1</v>
      </c>
      <c r="J1176" s="44" t="s">
        <v>1950</v>
      </c>
      <c r="K1176" s="44">
        <v>4738126</v>
      </c>
    </row>
    <row r="1177" spans="1:11" x14ac:dyDescent="0.35">
      <c r="A1177" s="44">
        <v>12025</v>
      </c>
      <c r="B1177" s="44" t="s">
        <v>1746</v>
      </c>
      <c r="C1177" s="44">
        <v>0</v>
      </c>
      <c r="D1177" s="44">
        <v>30</v>
      </c>
      <c r="E1177" s="45">
        <v>40268</v>
      </c>
      <c r="F1177" s="44">
        <v>3</v>
      </c>
      <c r="G1177" s="44">
        <v>3</v>
      </c>
      <c r="H1177" s="44">
        <v>0</v>
      </c>
      <c r="I1177" s="44">
        <v>1</v>
      </c>
      <c r="J1177" s="44" t="s">
        <v>1747</v>
      </c>
      <c r="K1177" s="44">
        <v>5133025</v>
      </c>
    </row>
    <row r="1178" spans="1:11" x14ac:dyDescent="0.35">
      <c r="A1178" s="44">
        <v>12114</v>
      </c>
      <c r="B1178" s="44" t="s">
        <v>2087</v>
      </c>
      <c r="C1178" s="44">
        <v>0</v>
      </c>
      <c r="D1178" s="44">
        <v>21</v>
      </c>
      <c r="E1178" s="45">
        <v>40765</v>
      </c>
      <c r="F1178" s="44">
        <v>3</v>
      </c>
      <c r="G1178" s="44">
        <v>5</v>
      </c>
      <c r="H1178" s="44">
        <v>0</v>
      </c>
      <c r="I1178" s="44">
        <v>1</v>
      </c>
      <c r="J1178" s="44" t="s">
        <v>1711</v>
      </c>
      <c r="K1178" s="44">
        <v>4742384</v>
      </c>
    </row>
    <row r="1179" spans="1:11" x14ac:dyDescent="0.35">
      <c r="A1179" s="44">
        <v>12215</v>
      </c>
      <c r="B1179" s="44" t="s">
        <v>1750</v>
      </c>
      <c r="C1179" s="44">
        <v>0</v>
      </c>
      <c r="D1179" s="44">
        <v>29</v>
      </c>
      <c r="E1179" s="45">
        <v>41000</v>
      </c>
      <c r="F1179" s="44">
        <v>0.3</v>
      </c>
      <c r="G1179" s="44">
        <v>56</v>
      </c>
      <c r="H1179" s="44">
        <v>0</v>
      </c>
      <c r="I1179" s="44">
        <v>1</v>
      </c>
      <c r="J1179" s="44" t="s">
        <v>1338</v>
      </c>
      <c r="K1179" s="44">
        <v>754071</v>
      </c>
    </row>
    <row r="1180" spans="1:11" x14ac:dyDescent="0.35">
      <c r="A1180" s="44">
        <v>12422</v>
      </c>
      <c r="B1180" s="44" t="s">
        <v>1908</v>
      </c>
      <c r="C1180" s="44">
        <v>0</v>
      </c>
      <c r="D1180" s="44">
        <v>23</v>
      </c>
      <c r="E1180" s="45">
        <v>40587</v>
      </c>
      <c r="F1180" s="44">
        <v>1</v>
      </c>
      <c r="G1180" s="44">
        <v>3.1</v>
      </c>
      <c r="H1180" s="44">
        <v>0</v>
      </c>
      <c r="I1180" s="44">
        <v>1</v>
      </c>
      <c r="J1180" s="44" t="s">
        <v>2246</v>
      </c>
      <c r="K1180" s="44">
        <v>4766685</v>
      </c>
    </row>
    <row r="1181" spans="1:11" x14ac:dyDescent="0.35">
      <c r="A1181" s="44">
        <v>12873</v>
      </c>
      <c r="B1181" s="44" t="s">
        <v>1780</v>
      </c>
      <c r="C1181" s="44">
        <v>0</v>
      </c>
      <c r="D1181" s="44">
        <v>27</v>
      </c>
      <c r="E1181" s="45">
        <v>40056</v>
      </c>
      <c r="F1181" s="44">
        <v>1.5</v>
      </c>
      <c r="G1181" s="44">
        <v>2</v>
      </c>
      <c r="H1181" s="44">
        <v>0</v>
      </c>
      <c r="I1181" s="44">
        <v>1</v>
      </c>
      <c r="J1181" s="44" t="s">
        <v>1781</v>
      </c>
      <c r="K1181" s="44">
        <v>4643056</v>
      </c>
    </row>
    <row r="1182" spans="1:11" x14ac:dyDescent="0.35">
      <c r="A1182" s="44">
        <v>13536</v>
      </c>
      <c r="B1182" s="44" t="s">
        <v>1740</v>
      </c>
      <c r="C1182" s="44">
        <v>0</v>
      </c>
      <c r="D1182" s="44">
        <v>33</v>
      </c>
      <c r="E1182" s="45">
        <v>40329</v>
      </c>
      <c r="F1182" s="44">
        <v>2</v>
      </c>
      <c r="G1182" s="44">
        <v>3.2</v>
      </c>
      <c r="H1182" s="44">
        <v>0</v>
      </c>
      <c r="I1182" s="44">
        <v>1</v>
      </c>
      <c r="J1182" s="44" t="s">
        <v>1741</v>
      </c>
      <c r="K1182" s="44">
        <v>2799376</v>
      </c>
    </row>
    <row r="1183" spans="1:11" x14ac:dyDescent="0.35">
      <c r="A1183" s="44">
        <v>13565</v>
      </c>
      <c r="B1183" s="44" t="s">
        <v>2064</v>
      </c>
      <c r="C1183" s="44">
        <v>0</v>
      </c>
      <c r="D1183" s="44">
        <v>21</v>
      </c>
      <c r="E1183" s="45">
        <v>40588</v>
      </c>
      <c r="F1183" s="44">
        <v>3</v>
      </c>
      <c r="G1183" s="44">
        <v>3</v>
      </c>
      <c r="H1183" s="44">
        <v>0</v>
      </c>
      <c r="I1183" s="44">
        <v>1</v>
      </c>
      <c r="J1183" s="44" t="s">
        <v>1833</v>
      </c>
      <c r="K1183" s="44">
        <v>346935</v>
      </c>
    </row>
    <row r="1184" spans="1:11" x14ac:dyDescent="0.35">
      <c r="A1184" s="44">
        <v>13653</v>
      </c>
      <c r="B1184" s="44" t="s">
        <v>1875</v>
      </c>
      <c r="C1184" s="44">
        <v>0</v>
      </c>
      <c r="D1184" s="44">
        <v>23</v>
      </c>
      <c r="E1184" s="45">
        <v>41431</v>
      </c>
      <c r="F1184" s="44">
        <v>17</v>
      </c>
      <c r="G1184" s="44">
        <v>17</v>
      </c>
      <c r="H1184" s="44">
        <v>0</v>
      </c>
      <c r="I1184" s="44">
        <v>1</v>
      </c>
      <c r="J1184" s="44" t="s">
        <v>2246</v>
      </c>
      <c r="K1184" s="44">
        <v>2380</v>
      </c>
    </row>
    <row r="1185" spans="1:11" x14ac:dyDescent="0.35">
      <c r="A1185" s="44">
        <v>14296</v>
      </c>
      <c r="B1185" s="44" t="s">
        <v>1849</v>
      </c>
      <c r="C1185" s="44">
        <v>0</v>
      </c>
      <c r="D1185" s="44">
        <v>24</v>
      </c>
      <c r="E1185" s="45">
        <v>40275</v>
      </c>
      <c r="F1185" s="44">
        <v>2</v>
      </c>
      <c r="G1185" s="44">
        <v>3.3</v>
      </c>
      <c r="H1185" s="44">
        <v>0</v>
      </c>
      <c r="I1185" s="44">
        <v>1</v>
      </c>
      <c r="J1185" s="44" t="s">
        <v>1850</v>
      </c>
      <c r="K1185" s="44">
        <v>4880487</v>
      </c>
    </row>
    <row r="1186" spans="1:11" x14ac:dyDescent="0.35">
      <c r="A1186" s="44">
        <v>14978</v>
      </c>
      <c r="B1186" s="44" t="s">
        <v>790</v>
      </c>
      <c r="C1186" s="44">
        <v>0</v>
      </c>
      <c r="D1186" s="44">
        <v>44</v>
      </c>
      <c r="E1186" s="45">
        <v>40937</v>
      </c>
      <c r="F1186" s="44">
        <v>1.5</v>
      </c>
      <c r="G1186" s="44">
        <v>31</v>
      </c>
      <c r="H1186" s="44">
        <v>0</v>
      </c>
      <c r="I1186" s="44">
        <v>1</v>
      </c>
      <c r="J1186" s="44" t="s">
        <v>483</v>
      </c>
      <c r="K1186" s="44">
        <v>4910427</v>
      </c>
    </row>
    <row r="1187" spans="1:11" x14ac:dyDescent="0.35">
      <c r="A1187" s="44">
        <v>45501</v>
      </c>
      <c r="B1187" s="44" t="s">
        <v>1952</v>
      </c>
      <c r="C1187" s="44">
        <v>0</v>
      </c>
      <c r="D1187" s="44">
        <v>22</v>
      </c>
      <c r="E1187" s="45">
        <v>40548</v>
      </c>
      <c r="F1187" s="44">
        <v>3.1</v>
      </c>
      <c r="G1187" s="44">
        <v>21</v>
      </c>
      <c r="H1187" s="44">
        <v>0</v>
      </c>
      <c r="I1187" s="44">
        <v>1</v>
      </c>
      <c r="J1187" s="44" t="s">
        <v>1953</v>
      </c>
      <c r="K1187" s="44">
        <v>97044</v>
      </c>
    </row>
    <row r="1188" spans="1:11" x14ac:dyDescent="0.35">
      <c r="A1188" s="44">
        <v>46488</v>
      </c>
      <c r="B1188" s="44" t="s">
        <v>2088</v>
      </c>
      <c r="C1188" s="44">
        <v>0</v>
      </c>
      <c r="D1188" s="44">
        <v>21</v>
      </c>
      <c r="E1188" s="45">
        <v>40319</v>
      </c>
      <c r="F1188" s="44">
        <v>3</v>
      </c>
      <c r="G1188" s="44">
        <v>3.1</v>
      </c>
      <c r="H1188" s="44">
        <v>0</v>
      </c>
      <c r="I1188" s="44">
        <v>1</v>
      </c>
      <c r="J1188" s="44" t="s">
        <v>2246</v>
      </c>
      <c r="K1188" s="44">
        <v>1735053</v>
      </c>
    </row>
    <row r="1189" spans="1:11" x14ac:dyDescent="0.35">
      <c r="A1189" s="44">
        <v>49595</v>
      </c>
      <c r="B1189" s="44" t="s">
        <v>1933</v>
      </c>
      <c r="C1189" s="44">
        <v>0</v>
      </c>
      <c r="D1189" s="44">
        <v>22</v>
      </c>
      <c r="E1189" s="45">
        <v>40585</v>
      </c>
      <c r="F1189" s="44">
        <v>3</v>
      </c>
      <c r="G1189" s="44">
        <v>3.1</v>
      </c>
      <c r="H1189" s="44">
        <v>0</v>
      </c>
      <c r="I1189" s="44">
        <v>1</v>
      </c>
      <c r="J1189" s="44" t="s">
        <v>1934</v>
      </c>
      <c r="K1189" s="44">
        <v>3015550</v>
      </c>
    </row>
    <row r="1190" spans="1:11" x14ac:dyDescent="0.35">
      <c r="A1190" s="44">
        <v>50723</v>
      </c>
      <c r="B1190" s="44" t="s">
        <v>2075</v>
      </c>
      <c r="C1190" s="44">
        <v>0</v>
      </c>
      <c r="D1190" s="44">
        <v>21</v>
      </c>
      <c r="E1190" s="45">
        <v>40584</v>
      </c>
      <c r="F1190" s="44">
        <v>3</v>
      </c>
      <c r="G1190" s="44">
        <v>3.1</v>
      </c>
      <c r="H1190" s="44">
        <v>0</v>
      </c>
      <c r="I1190" s="44">
        <v>1</v>
      </c>
      <c r="J1190" s="44" t="s">
        <v>2076</v>
      </c>
      <c r="K1190" s="44">
        <v>90132</v>
      </c>
    </row>
    <row r="1191" spans="1:11" x14ac:dyDescent="0.35">
      <c r="A1191" s="44">
        <v>55539</v>
      </c>
      <c r="B1191" s="44" t="s">
        <v>2041</v>
      </c>
      <c r="C1191" s="44">
        <v>0</v>
      </c>
      <c r="D1191" s="44">
        <v>21</v>
      </c>
      <c r="E1191" s="45">
        <v>40176</v>
      </c>
      <c r="F1191" s="44">
        <v>3</v>
      </c>
      <c r="G1191" s="44">
        <v>3</v>
      </c>
      <c r="H1191" s="44">
        <v>0</v>
      </c>
      <c r="I1191" s="44">
        <v>1</v>
      </c>
      <c r="J1191" s="44" t="s">
        <v>2042</v>
      </c>
      <c r="K1191" s="44">
        <v>4797936</v>
      </c>
    </row>
    <row r="1192" spans="1:11" x14ac:dyDescent="0.35">
      <c r="A1192" s="44">
        <v>57295</v>
      </c>
      <c r="B1192" s="44" t="s">
        <v>791</v>
      </c>
      <c r="C1192" s="44">
        <v>0</v>
      </c>
      <c r="D1192" s="44">
        <v>43</v>
      </c>
      <c r="E1192" s="45">
        <v>42537</v>
      </c>
      <c r="F1192" s="44">
        <v>0.9</v>
      </c>
      <c r="G1192" s="44">
        <v>50</v>
      </c>
      <c r="H1192" s="44">
        <v>0</v>
      </c>
      <c r="I1192" s="44">
        <v>1</v>
      </c>
      <c r="J1192" s="44" t="s">
        <v>484</v>
      </c>
      <c r="K1192" s="44">
        <v>56838</v>
      </c>
    </row>
    <row r="1193" spans="1:11" x14ac:dyDescent="0.35">
      <c r="A1193" s="44">
        <v>57803</v>
      </c>
      <c r="B1193" s="44" t="s">
        <v>1935</v>
      </c>
      <c r="C1193" s="44">
        <v>0</v>
      </c>
      <c r="D1193" s="44">
        <v>22</v>
      </c>
      <c r="E1193" s="45">
        <v>40801</v>
      </c>
      <c r="F1193" s="44">
        <v>3</v>
      </c>
      <c r="G1193" s="44">
        <v>3.1</v>
      </c>
      <c r="H1193" s="44">
        <v>0</v>
      </c>
      <c r="I1193" s="44">
        <v>1</v>
      </c>
      <c r="J1193" s="44" t="s">
        <v>1936</v>
      </c>
      <c r="K1193" s="44">
        <v>3454900</v>
      </c>
    </row>
    <row r="1194" spans="1:11" x14ac:dyDescent="0.35">
      <c r="A1194" s="44">
        <v>62573</v>
      </c>
      <c r="B1194" s="44" t="s">
        <v>2077</v>
      </c>
      <c r="C1194" s="44">
        <v>0</v>
      </c>
      <c r="D1194" s="44">
        <v>21</v>
      </c>
      <c r="E1194" s="45">
        <v>40586</v>
      </c>
      <c r="F1194" s="44">
        <v>2</v>
      </c>
      <c r="G1194" s="44">
        <v>3.3</v>
      </c>
      <c r="H1194" s="44">
        <v>0</v>
      </c>
      <c r="I1194" s="44">
        <v>1</v>
      </c>
      <c r="J1194" s="44" t="s">
        <v>2007</v>
      </c>
      <c r="K1194" s="44">
        <v>13994</v>
      </c>
    </row>
    <row r="1195" spans="1:11" x14ac:dyDescent="0.35">
      <c r="A1195" s="44">
        <v>62574</v>
      </c>
      <c r="B1195" s="44" t="s">
        <v>2006</v>
      </c>
      <c r="C1195" s="44">
        <v>0</v>
      </c>
      <c r="D1195" s="44">
        <v>22</v>
      </c>
      <c r="E1195" s="45">
        <v>40586</v>
      </c>
      <c r="F1195" s="44">
        <v>2</v>
      </c>
      <c r="G1195" s="44">
        <v>3.3</v>
      </c>
      <c r="H1195" s="44">
        <v>0</v>
      </c>
      <c r="I1195" s="44">
        <v>1</v>
      </c>
      <c r="J1195" s="44" t="s">
        <v>2007</v>
      </c>
      <c r="K1195" s="44">
        <v>13994</v>
      </c>
    </row>
    <row r="1196" spans="1:11" x14ac:dyDescent="0.35">
      <c r="A1196" s="44">
        <v>69742</v>
      </c>
      <c r="B1196" s="44" t="s">
        <v>2180</v>
      </c>
      <c r="C1196" s="44">
        <v>0</v>
      </c>
      <c r="D1196" s="44">
        <v>21</v>
      </c>
      <c r="E1196" s="45">
        <v>40564</v>
      </c>
      <c r="F1196" s="44">
        <v>1.5</v>
      </c>
      <c r="G1196" s="44">
        <v>3.3</v>
      </c>
      <c r="H1196" s="44">
        <v>0</v>
      </c>
      <c r="I1196" s="44">
        <v>1</v>
      </c>
      <c r="J1196" s="44" t="s">
        <v>2181</v>
      </c>
      <c r="K1196" s="44">
        <v>4291321</v>
      </c>
    </row>
    <row r="1197" spans="1:11" x14ac:dyDescent="0.35">
      <c r="A1197" s="44">
        <v>78231</v>
      </c>
      <c r="B1197" s="44" t="s">
        <v>787</v>
      </c>
      <c r="C1197" s="44">
        <v>0</v>
      </c>
      <c r="D1197" s="44">
        <v>46</v>
      </c>
      <c r="E1197" s="45">
        <v>40337</v>
      </c>
      <c r="F1197" s="44">
        <v>3.1</v>
      </c>
      <c r="G1197" s="44">
        <v>3.1</v>
      </c>
      <c r="H1197" s="44">
        <v>0</v>
      </c>
      <c r="I1197" s="44">
        <v>1</v>
      </c>
      <c r="J1197" s="44" t="s">
        <v>480</v>
      </c>
      <c r="K1197" s="44">
        <v>5179883</v>
      </c>
    </row>
    <row r="1198" spans="1:11" x14ac:dyDescent="0.35">
      <c r="A1198" s="44">
        <v>78232</v>
      </c>
      <c r="B1198" s="44" t="s">
        <v>786</v>
      </c>
      <c r="C1198" s="44">
        <v>0</v>
      </c>
      <c r="D1198" s="44">
        <v>47</v>
      </c>
      <c r="E1198" s="45">
        <v>40329</v>
      </c>
      <c r="F1198" s="44">
        <v>3</v>
      </c>
      <c r="G1198" s="44">
        <v>3</v>
      </c>
      <c r="H1198" s="44">
        <v>0</v>
      </c>
      <c r="I1198" s="44">
        <v>1</v>
      </c>
      <c r="J1198" s="44" t="s">
        <v>480</v>
      </c>
      <c r="K1198" s="44">
        <v>5179883</v>
      </c>
    </row>
    <row r="1199" spans="1:11" x14ac:dyDescent="0.35">
      <c r="A1199" s="44">
        <v>106452</v>
      </c>
      <c r="B1199" s="44" t="s">
        <v>2063</v>
      </c>
      <c r="C1199" s="44">
        <v>0</v>
      </c>
      <c r="D1199" s="44">
        <v>21</v>
      </c>
      <c r="E1199" s="45">
        <v>40294</v>
      </c>
      <c r="F1199" s="44">
        <v>2</v>
      </c>
      <c r="G1199" s="44">
        <v>3.3</v>
      </c>
      <c r="H1199" s="44">
        <v>0</v>
      </c>
      <c r="I1199" s="44">
        <v>1</v>
      </c>
      <c r="J1199" s="44" t="s">
        <v>1465</v>
      </c>
      <c r="K1199" s="44">
        <v>1707673</v>
      </c>
    </row>
    <row r="1200" spans="1:11" x14ac:dyDescent="0.35">
      <c r="A1200" s="44">
        <v>108534</v>
      </c>
      <c r="B1200" s="44" t="s">
        <v>1959</v>
      </c>
      <c r="C1200" s="44">
        <v>0</v>
      </c>
      <c r="D1200" s="44">
        <v>22</v>
      </c>
      <c r="E1200" s="45">
        <v>40953</v>
      </c>
      <c r="F1200" s="44">
        <v>11</v>
      </c>
      <c r="G1200" s="44">
        <v>31</v>
      </c>
      <c r="H1200" s="44">
        <v>0</v>
      </c>
      <c r="I1200" s="44">
        <v>1</v>
      </c>
      <c r="J1200" s="44" t="s">
        <v>1960</v>
      </c>
      <c r="K1200" s="44">
        <v>5164440</v>
      </c>
    </row>
    <row r="1201" spans="1:11" x14ac:dyDescent="0.35">
      <c r="A1201" s="44">
        <v>121180</v>
      </c>
      <c r="B1201" s="44" t="s">
        <v>1966</v>
      </c>
      <c r="C1201" s="44">
        <v>0</v>
      </c>
      <c r="D1201" s="44">
        <v>22</v>
      </c>
      <c r="E1201" s="45">
        <v>40635</v>
      </c>
      <c r="F1201" s="44">
        <v>1</v>
      </c>
      <c r="G1201" s="44">
        <v>2</v>
      </c>
      <c r="H1201" s="44">
        <v>0</v>
      </c>
      <c r="I1201" s="44">
        <v>1</v>
      </c>
      <c r="J1201" s="44" t="s">
        <v>1967</v>
      </c>
      <c r="K1201" s="44">
        <v>1440682</v>
      </c>
    </row>
    <row r="1202" spans="1:11" x14ac:dyDescent="0.35">
      <c r="A1202" s="44">
        <v>125952</v>
      </c>
      <c r="B1202" s="44" t="s">
        <v>2040</v>
      </c>
      <c r="C1202" s="44">
        <v>0</v>
      </c>
      <c r="D1202" s="44">
        <v>21</v>
      </c>
      <c r="E1202" s="45">
        <v>40316</v>
      </c>
      <c r="F1202" s="44">
        <v>3</v>
      </c>
      <c r="G1202" s="44">
        <v>3.1</v>
      </c>
      <c r="H1202" s="44">
        <v>0</v>
      </c>
      <c r="I1202" s="44">
        <v>1</v>
      </c>
      <c r="J1202" s="44" t="s">
        <v>1982</v>
      </c>
      <c r="K1202" s="44">
        <v>2940110</v>
      </c>
    </row>
    <row r="1203" spans="1:11" x14ac:dyDescent="0.35">
      <c r="A1203" s="44">
        <v>125953</v>
      </c>
      <c r="B1203" s="44" t="s">
        <v>1981</v>
      </c>
      <c r="C1203" s="44">
        <v>0</v>
      </c>
      <c r="D1203" s="44">
        <v>22</v>
      </c>
      <c r="E1203" s="45">
        <v>40316</v>
      </c>
      <c r="F1203" s="44">
        <v>3.1</v>
      </c>
      <c r="G1203" s="44">
        <v>3.2</v>
      </c>
      <c r="H1203" s="44">
        <v>0</v>
      </c>
      <c r="I1203" s="44">
        <v>1</v>
      </c>
      <c r="J1203" s="44" t="s">
        <v>1982</v>
      </c>
      <c r="K1203" s="44">
        <v>2940110</v>
      </c>
    </row>
    <row r="1204" spans="1:11" x14ac:dyDescent="0.35">
      <c r="A1204" s="44">
        <v>146367</v>
      </c>
      <c r="B1204" s="44" t="s">
        <v>2189</v>
      </c>
      <c r="C1204" s="44">
        <v>0</v>
      </c>
      <c r="D1204" s="44">
        <v>21</v>
      </c>
      <c r="E1204" s="45">
        <v>40351</v>
      </c>
      <c r="F1204" s="44">
        <v>3</v>
      </c>
      <c r="G1204" s="44">
        <v>3.1</v>
      </c>
      <c r="H1204" s="44">
        <v>0</v>
      </c>
      <c r="I1204" s="44">
        <v>1</v>
      </c>
      <c r="J1204" s="44" t="s">
        <v>2190</v>
      </c>
      <c r="K1204" s="44">
        <v>120243</v>
      </c>
    </row>
    <row r="1205" spans="1:11" x14ac:dyDescent="0.35">
      <c r="A1205" s="44">
        <v>153352</v>
      </c>
      <c r="B1205" s="44" t="s">
        <v>2235</v>
      </c>
      <c r="C1205" s="44">
        <v>0</v>
      </c>
      <c r="D1205" s="44">
        <v>21</v>
      </c>
      <c r="E1205" s="45">
        <v>40576</v>
      </c>
      <c r="F1205" s="44">
        <v>1.5</v>
      </c>
      <c r="G1205" s="44">
        <v>3.1</v>
      </c>
      <c r="H1205" s="44">
        <v>0</v>
      </c>
      <c r="I1205" s="44">
        <v>1</v>
      </c>
      <c r="J1205" s="44" t="s">
        <v>2236</v>
      </c>
      <c r="K1205" s="44">
        <v>4896027</v>
      </c>
    </row>
    <row r="1206" spans="1:11" x14ac:dyDescent="0.35">
      <c r="A1206" s="44">
        <v>161938</v>
      </c>
      <c r="B1206" s="44" t="s">
        <v>1813</v>
      </c>
      <c r="C1206" s="44">
        <v>0</v>
      </c>
      <c r="D1206" s="44">
        <v>25</v>
      </c>
      <c r="E1206" s="45">
        <v>40462</v>
      </c>
      <c r="F1206" s="44">
        <v>3.1</v>
      </c>
      <c r="G1206" s="44">
        <v>3.3</v>
      </c>
      <c r="H1206" s="44">
        <v>0</v>
      </c>
      <c r="I1206" s="44">
        <v>1</v>
      </c>
      <c r="J1206" s="44" t="s">
        <v>1465</v>
      </c>
      <c r="K1206" s="44">
        <v>1707673</v>
      </c>
    </row>
    <row r="1207" spans="1:11" x14ac:dyDescent="0.35">
      <c r="A1207" s="44">
        <v>162149</v>
      </c>
      <c r="B1207" s="44" t="s">
        <v>788</v>
      </c>
      <c r="C1207" s="44">
        <v>0</v>
      </c>
      <c r="D1207" s="44">
        <v>46</v>
      </c>
      <c r="E1207" s="45">
        <v>40666</v>
      </c>
      <c r="F1207" s="44">
        <v>3</v>
      </c>
      <c r="G1207" s="44">
        <v>3</v>
      </c>
      <c r="H1207" s="44">
        <v>0</v>
      </c>
      <c r="I1207" s="44">
        <v>1</v>
      </c>
      <c r="J1207" s="44" t="s">
        <v>481</v>
      </c>
      <c r="K1207" s="44">
        <v>5345587</v>
      </c>
    </row>
    <row r="1208" spans="1:11" x14ac:dyDescent="0.35">
      <c r="A1208" s="44">
        <v>197369</v>
      </c>
      <c r="B1208" s="44" t="s">
        <v>2004</v>
      </c>
      <c r="C1208" s="44">
        <v>0</v>
      </c>
      <c r="D1208" s="44">
        <v>22</v>
      </c>
      <c r="E1208" s="45">
        <v>40581</v>
      </c>
      <c r="F1208" s="44">
        <v>3</v>
      </c>
      <c r="G1208" s="44">
        <v>3.2</v>
      </c>
      <c r="H1208" s="44">
        <v>0</v>
      </c>
      <c r="I1208" s="44">
        <v>1</v>
      </c>
      <c r="J1208" s="44" t="s">
        <v>2005</v>
      </c>
      <c r="K1208" s="44">
        <v>1478413</v>
      </c>
    </row>
    <row r="1209" spans="1:11" x14ac:dyDescent="0.35">
      <c r="A1209" s="44">
        <v>204928</v>
      </c>
      <c r="B1209" s="44" t="s">
        <v>1940</v>
      </c>
      <c r="C1209" s="44">
        <v>0</v>
      </c>
      <c r="D1209" s="44">
        <v>22</v>
      </c>
      <c r="E1209" s="45">
        <v>40586</v>
      </c>
      <c r="F1209" s="44">
        <v>3</v>
      </c>
      <c r="G1209" s="44">
        <v>3.2</v>
      </c>
      <c r="H1209" s="44">
        <v>0</v>
      </c>
      <c r="I1209" s="44">
        <v>1</v>
      </c>
      <c r="J1209" s="44" t="s">
        <v>1941</v>
      </c>
      <c r="K1209" s="44">
        <v>5409176</v>
      </c>
    </row>
    <row r="1210" spans="1:11" x14ac:dyDescent="0.35">
      <c r="A1210" s="44">
        <v>215999</v>
      </c>
      <c r="B1210" s="44" t="s">
        <v>1955</v>
      </c>
      <c r="C1210" s="44">
        <v>0</v>
      </c>
      <c r="D1210" s="44">
        <v>22</v>
      </c>
      <c r="E1210" s="45">
        <v>41358</v>
      </c>
      <c r="F1210" s="44">
        <v>1.5</v>
      </c>
      <c r="G1210" s="44">
        <v>31</v>
      </c>
      <c r="H1210" s="44">
        <v>0</v>
      </c>
      <c r="I1210" s="44">
        <v>1</v>
      </c>
      <c r="J1210" s="44" t="s">
        <v>379</v>
      </c>
      <c r="K1210" s="44">
        <v>4895400</v>
      </c>
    </row>
    <row r="1211" spans="1:11" x14ac:dyDescent="0.35">
      <c r="A1211" s="44">
        <v>219721</v>
      </c>
      <c r="B1211" s="44" t="s">
        <v>777</v>
      </c>
      <c r="C1211" s="44">
        <v>0</v>
      </c>
      <c r="D1211" s="44">
        <v>66</v>
      </c>
      <c r="E1211" s="45">
        <v>40595</v>
      </c>
      <c r="F1211" s="44">
        <v>3.1</v>
      </c>
      <c r="G1211" s="44">
        <v>3.1</v>
      </c>
      <c r="H1211" s="44">
        <v>0</v>
      </c>
      <c r="I1211" s="44">
        <v>1</v>
      </c>
      <c r="J1211" s="44" t="s">
        <v>2246</v>
      </c>
      <c r="K1211" s="44">
        <v>62250</v>
      </c>
    </row>
    <row r="1212" spans="1:11" x14ac:dyDescent="0.35">
      <c r="A1212" s="44">
        <v>235806</v>
      </c>
      <c r="B1212" s="44" t="s">
        <v>2187</v>
      </c>
      <c r="C1212" s="44">
        <v>0</v>
      </c>
      <c r="D1212" s="44">
        <v>21</v>
      </c>
      <c r="E1212" s="45">
        <v>40450</v>
      </c>
      <c r="F1212" s="44">
        <v>3</v>
      </c>
      <c r="G1212" s="44">
        <v>3.2</v>
      </c>
      <c r="H1212" s="44">
        <v>0</v>
      </c>
      <c r="I1212" s="44">
        <v>1</v>
      </c>
      <c r="J1212" s="44" t="s">
        <v>2188</v>
      </c>
      <c r="K1212" s="44">
        <v>4994829</v>
      </c>
    </row>
    <row r="1213" spans="1:11" x14ac:dyDescent="0.35">
      <c r="A1213" s="44">
        <v>235857</v>
      </c>
      <c r="B1213" s="44" t="s">
        <v>1887</v>
      </c>
      <c r="C1213" s="44">
        <v>0</v>
      </c>
      <c r="D1213" s="44">
        <v>23</v>
      </c>
      <c r="E1213" s="45">
        <v>40479</v>
      </c>
      <c r="F1213" s="44">
        <v>1.5</v>
      </c>
      <c r="G1213" s="44">
        <v>3.1</v>
      </c>
      <c r="H1213" s="44">
        <v>0</v>
      </c>
      <c r="I1213" s="44">
        <v>1</v>
      </c>
      <c r="J1213" s="44" t="s">
        <v>1888</v>
      </c>
      <c r="K1213" s="44">
        <v>5494897</v>
      </c>
    </row>
    <row r="1214" spans="1:11" x14ac:dyDescent="0.35">
      <c r="A1214" s="44">
        <v>246793</v>
      </c>
      <c r="B1214" s="44" t="s">
        <v>1907</v>
      </c>
      <c r="C1214" s="44">
        <v>0</v>
      </c>
      <c r="D1214" s="44">
        <v>23</v>
      </c>
      <c r="E1214" s="45">
        <v>40493</v>
      </c>
      <c r="F1214" s="44">
        <v>3.1</v>
      </c>
      <c r="G1214" s="44">
        <v>3.3</v>
      </c>
      <c r="H1214" s="44">
        <v>0</v>
      </c>
      <c r="I1214" s="44">
        <v>1</v>
      </c>
      <c r="J1214" s="44" t="s">
        <v>437</v>
      </c>
      <c r="K1214" s="44">
        <v>1224279</v>
      </c>
    </row>
    <row r="1215" spans="1:11" x14ac:dyDescent="0.35">
      <c r="A1215" s="44">
        <v>247566</v>
      </c>
      <c r="B1215" s="44" t="s">
        <v>1926</v>
      </c>
      <c r="C1215" s="44">
        <v>0</v>
      </c>
      <c r="D1215" s="44">
        <v>23</v>
      </c>
      <c r="E1215" s="45">
        <v>40563</v>
      </c>
      <c r="F1215" s="44">
        <v>3</v>
      </c>
      <c r="G1215" s="44">
        <v>3.1</v>
      </c>
      <c r="H1215" s="44">
        <v>0</v>
      </c>
      <c r="I1215" s="44">
        <v>1</v>
      </c>
      <c r="J1215" s="44" t="s">
        <v>2246</v>
      </c>
      <c r="K1215" s="44">
        <v>10339</v>
      </c>
    </row>
    <row r="1216" spans="1:11" x14ac:dyDescent="0.35">
      <c r="A1216" s="44">
        <v>249353</v>
      </c>
      <c r="B1216" s="44" t="s">
        <v>2264</v>
      </c>
      <c r="C1216" s="44">
        <v>0</v>
      </c>
      <c r="D1216" s="44">
        <v>21</v>
      </c>
      <c r="E1216" s="45">
        <v>40584</v>
      </c>
      <c r="F1216" s="44">
        <v>1.5</v>
      </c>
      <c r="G1216" s="44">
        <v>3.1</v>
      </c>
      <c r="H1216" s="44">
        <v>0</v>
      </c>
      <c r="I1216" s="44">
        <v>1</v>
      </c>
      <c r="J1216" s="44" t="s">
        <v>2265</v>
      </c>
      <c r="K1216" s="44">
        <v>5531459</v>
      </c>
    </row>
    <row r="1217" spans="1:11" x14ac:dyDescent="0.35">
      <c r="A1217" s="44">
        <v>259592</v>
      </c>
      <c r="B1217" s="44" t="s">
        <v>2029</v>
      </c>
      <c r="C1217" s="44">
        <v>0</v>
      </c>
      <c r="D1217" s="44">
        <v>21</v>
      </c>
      <c r="E1217" s="45">
        <v>40575</v>
      </c>
      <c r="F1217" s="44">
        <v>3.1</v>
      </c>
      <c r="G1217" s="44">
        <v>3.1</v>
      </c>
      <c r="H1217" s="44">
        <v>0</v>
      </c>
      <c r="I1217" s="44">
        <v>1</v>
      </c>
      <c r="J1217" s="44" t="s">
        <v>2030</v>
      </c>
      <c r="K1217" s="44">
        <v>678156</v>
      </c>
    </row>
    <row r="1218" spans="1:11" x14ac:dyDescent="0.35">
      <c r="A1218" s="44">
        <v>264090</v>
      </c>
      <c r="B1218" s="44" t="s">
        <v>2000</v>
      </c>
      <c r="C1218" s="44">
        <v>0</v>
      </c>
      <c r="D1218" s="44">
        <v>22</v>
      </c>
      <c r="E1218" s="45">
        <v>40605</v>
      </c>
      <c r="F1218" s="44">
        <v>3.1</v>
      </c>
      <c r="G1218" s="44">
        <v>13</v>
      </c>
      <c r="H1218" s="44">
        <v>0</v>
      </c>
      <c r="I1218" s="44">
        <v>1</v>
      </c>
      <c r="J1218" s="44" t="s">
        <v>1107</v>
      </c>
      <c r="K1218" s="44">
        <v>3676260</v>
      </c>
    </row>
    <row r="1219" spans="1:11" x14ac:dyDescent="0.35">
      <c r="A1219" s="44">
        <v>269158</v>
      </c>
      <c r="B1219" s="44" t="s">
        <v>1856</v>
      </c>
      <c r="C1219" s="44">
        <v>0</v>
      </c>
      <c r="D1219" s="44">
        <v>24</v>
      </c>
      <c r="E1219" s="45">
        <v>40550</v>
      </c>
      <c r="F1219" s="44">
        <v>3</v>
      </c>
      <c r="G1219" s="44">
        <v>3.3</v>
      </c>
      <c r="H1219" s="44">
        <v>0</v>
      </c>
      <c r="I1219" s="44">
        <v>1</v>
      </c>
      <c r="J1219" s="44" t="s">
        <v>1857</v>
      </c>
      <c r="K1219" s="44">
        <v>5592621</v>
      </c>
    </row>
    <row r="1220" spans="1:11" x14ac:dyDescent="0.35">
      <c r="A1220" s="44">
        <v>273536</v>
      </c>
      <c r="B1220" s="44" t="s">
        <v>2059</v>
      </c>
      <c r="C1220" s="44">
        <v>0</v>
      </c>
      <c r="D1220" s="44">
        <v>21</v>
      </c>
      <c r="E1220" s="45">
        <v>40756</v>
      </c>
      <c r="F1220" s="44">
        <v>3</v>
      </c>
      <c r="G1220" s="44">
        <v>31</v>
      </c>
      <c r="H1220" s="44">
        <v>0</v>
      </c>
      <c r="I1220" s="44">
        <v>1</v>
      </c>
      <c r="J1220" s="44" t="s">
        <v>2060</v>
      </c>
      <c r="K1220" s="44">
        <v>5602930</v>
      </c>
    </row>
    <row r="1221" spans="1:11" x14ac:dyDescent="0.35">
      <c r="A1221" s="44">
        <v>273644</v>
      </c>
      <c r="B1221" s="44" t="s">
        <v>2266</v>
      </c>
      <c r="C1221" s="44">
        <v>0</v>
      </c>
      <c r="D1221" s="44">
        <v>21</v>
      </c>
      <c r="E1221" s="45">
        <v>40574</v>
      </c>
      <c r="F1221" s="44">
        <v>3</v>
      </c>
      <c r="G1221" s="44">
        <v>3.1</v>
      </c>
      <c r="H1221" s="44">
        <v>0</v>
      </c>
      <c r="I1221" s="44">
        <v>1</v>
      </c>
      <c r="J1221" s="44" t="s">
        <v>2267</v>
      </c>
      <c r="K1221" s="44">
        <v>5562902</v>
      </c>
    </row>
    <row r="1222" spans="1:11" x14ac:dyDescent="0.35">
      <c r="A1222" s="44">
        <v>274088</v>
      </c>
      <c r="B1222" s="44" t="s">
        <v>1968</v>
      </c>
      <c r="C1222" s="44">
        <v>0</v>
      </c>
      <c r="D1222" s="44">
        <v>22</v>
      </c>
      <c r="E1222" s="45">
        <v>40570</v>
      </c>
      <c r="F1222" s="44">
        <v>3</v>
      </c>
      <c r="G1222" s="44">
        <v>3.2</v>
      </c>
      <c r="H1222" s="44">
        <v>0</v>
      </c>
      <c r="I1222" s="44">
        <v>1</v>
      </c>
      <c r="J1222" s="44" t="s">
        <v>1661</v>
      </c>
      <c r="K1222" s="44">
        <v>5578448</v>
      </c>
    </row>
    <row r="1223" spans="1:11" x14ac:dyDescent="0.35">
      <c r="A1223" s="44">
        <v>274100</v>
      </c>
      <c r="B1223" s="44" t="s">
        <v>2061</v>
      </c>
      <c r="C1223" s="44">
        <v>0</v>
      </c>
      <c r="D1223" s="44">
        <v>21</v>
      </c>
      <c r="E1223" s="45">
        <v>40569</v>
      </c>
      <c r="F1223" s="44">
        <v>3</v>
      </c>
      <c r="G1223" s="44">
        <v>3.2</v>
      </c>
      <c r="H1223" s="44">
        <v>0</v>
      </c>
      <c r="I1223" s="44">
        <v>1</v>
      </c>
      <c r="J1223" s="44" t="s">
        <v>2062</v>
      </c>
      <c r="K1223" s="44">
        <v>5562912</v>
      </c>
    </row>
    <row r="1224" spans="1:11" x14ac:dyDescent="0.35">
      <c r="A1224" s="44">
        <v>275531</v>
      </c>
      <c r="B1224" s="44" t="s">
        <v>2054</v>
      </c>
      <c r="C1224" s="44">
        <v>0</v>
      </c>
      <c r="D1224" s="44">
        <v>21</v>
      </c>
      <c r="E1224" s="45">
        <v>40593</v>
      </c>
      <c r="F1224" s="44">
        <v>2</v>
      </c>
      <c r="G1224" s="44">
        <v>3.2</v>
      </c>
      <c r="H1224" s="44">
        <v>0</v>
      </c>
      <c r="I1224" s="44">
        <v>1</v>
      </c>
      <c r="J1224" s="44" t="s">
        <v>2055</v>
      </c>
      <c r="K1224" s="44">
        <v>5612176</v>
      </c>
    </row>
    <row r="1225" spans="1:11" x14ac:dyDescent="0.35">
      <c r="A1225" s="44">
        <v>277026</v>
      </c>
      <c r="B1225" s="44" t="s">
        <v>1987</v>
      </c>
      <c r="C1225" s="44">
        <v>0</v>
      </c>
      <c r="D1225" s="44">
        <v>22</v>
      </c>
      <c r="E1225" s="45">
        <v>40583</v>
      </c>
      <c r="F1225" s="44">
        <v>3</v>
      </c>
      <c r="G1225" s="44">
        <v>3.3</v>
      </c>
      <c r="H1225" s="44">
        <v>0</v>
      </c>
      <c r="I1225" s="44">
        <v>1</v>
      </c>
      <c r="J1225" s="44" t="s">
        <v>1988</v>
      </c>
      <c r="K1225" s="44">
        <v>5618320</v>
      </c>
    </row>
    <row r="1226" spans="1:11" x14ac:dyDescent="0.35">
      <c r="A1226" s="44">
        <v>278843</v>
      </c>
      <c r="B1226" s="44" t="s">
        <v>2268</v>
      </c>
      <c r="C1226" s="44">
        <v>0</v>
      </c>
      <c r="D1226" s="44">
        <v>21</v>
      </c>
      <c r="E1226" s="45">
        <v>40686</v>
      </c>
      <c r="F1226" s="44">
        <v>2</v>
      </c>
      <c r="G1226" s="44">
        <v>3.2</v>
      </c>
      <c r="H1226" s="44">
        <v>0</v>
      </c>
      <c r="I1226" s="44">
        <v>1</v>
      </c>
      <c r="J1226" s="44" t="s">
        <v>2269</v>
      </c>
      <c r="K1226" s="44">
        <v>3924537</v>
      </c>
    </row>
    <row r="1227" spans="1:11" x14ac:dyDescent="0.35">
      <c r="A1227" s="44">
        <v>279603</v>
      </c>
      <c r="B1227" s="44" t="s">
        <v>2036</v>
      </c>
      <c r="C1227" s="44">
        <v>0</v>
      </c>
      <c r="D1227" s="44">
        <v>21</v>
      </c>
      <c r="E1227" s="45">
        <v>40578</v>
      </c>
      <c r="F1227" s="44">
        <v>3</v>
      </c>
      <c r="G1227" s="44">
        <v>3.2</v>
      </c>
      <c r="H1227" s="44">
        <v>0</v>
      </c>
      <c r="I1227" s="44">
        <v>1</v>
      </c>
      <c r="J1227" s="44" t="s">
        <v>2037</v>
      </c>
      <c r="K1227" s="44">
        <v>5598064</v>
      </c>
    </row>
    <row r="1228" spans="1:11" x14ac:dyDescent="0.35">
      <c r="A1228" s="44">
        <v>284035</v>
      </c>
      <c r="B1228" s="44" t="s">
        <v>1866</v>
      </c>
      <c r="C1228" s="44">
        <v>0</v>
      </c>
      <c r="D1228" s="44">
        <v>24</v>
      </c>
      <c r="E1228" s="45">
        <v>40600</v>
      </c>
      <c r="F1228" s="44">
        <v>3</v>
      </c>
      <c r="G1228" s="44">
        <v>3.2</v>
      </c>
      <c r="H1228" s="44">
        <v>0</v>
      </c>
      <c r="I1228" s="44">
        <v>1</v>
      </c>
      <c r="J1228" s="44" t="s">
        <v>1867</v>
      </c>
      <c r="K1228" s="44">
        <v>5637795</v>
      </c>
    </row>
    <row r="1229" spans="1:11" x14ac:dyDescent="0.35">
      <c r="A1229" s="44">
        <v>286028</v>
      </c>
      <c r="B1229" s="44" t="s">
        <v>1893</v>
      </c>
      <c r="C1229" s="44">
        <v>0</v>
      </c>
      <c r="D1229" s="44">
        <v>23</v>
      </c>
      <c r="E1229" s="45">
        <v>42060</v>
      </c>
      <c r="F1229" s="44">
        <v>5</v>
      </c>
      <c r="G1229" s="44">
        <v>39</v>
      </c>
      <c r="H1229" s="44">
        <v>0</v>
      </c>
      <c r="I1229" s="44">
        <v>1</v>
      </c>
      <c r="J1229" s="44" t="s">
        <v>249</v>
      </c>
      <c r="K1229" s="44">
        <v>1300653</v>
      </c>
    </row>
    <row r="1230" spans="1:11" x14ac:dyDescent="0.35">
      <c r="A1230" s="44">
        <v>289006</v>
      </c>
      <c r="B1230" s="44" t="s">
        <v>2271</v>
      </c>
      <c r="C1230" s="44">
        <v>0</v>
      </c>
      <c r="D1230" s="44">
        <v>21</v>
      </c>
      <c r="E1230" s="45">
        <v>40633</v>
      </c>
      <c r="F1230" s="44">
        <v>2</v>
      </c>
      <c r="G1230" s="44">
        <v>19</v>
      </c>
      <c r="H1230" s="44">
        <v>0</v>
      </c>
      <c r="I1230" s="44">
        <v>1</v>
      </c>
      <c r="J1230" s="44" t="s">
        <v>1775</v>
      </c>
      <c r="K1230" s="44">
        <v>5198037</v>
      </c>
    </row>
    <row r="1231" spans="1:11" x14ac:dyDescent="0.35">
      <c r="A1231" s="44">
        <v>291467</v>
      </c>
      <c r="B1231" s="44" t="s">
        <v>2094</v>
      </c>
      <c r="C1231" s="44">
        <v>0</v>
      </c>
      <c r="D1231" s="44">
        <v>0</v>
      </c>
      <c r="E1231" s="45">
        <v>40682</v>
      </c>
      <c r="F1231" s="44">
        <v>3</v>
      </c>
      <c r="G1231" s="44">
        <v>3.3</v>
      </c>
      <c r="H1231" s="44">
        <v>0</v>
      </c>
      <c r="I1231" s="44">
        <v>1</v>
      </c>
      <c r="J1231" s="44" t="s">
        <v>2095</v>
      </c>
      <c r="K1231" s="44">
        <v>5654688</v>
      </c>
    </row>
    <row r="1232" spans="1:11" x14ac:dyDescent="0.35">
      <c r="A1232" s="44">
        <v>295288</v>
      </c>
      <c r="B1232" s="44" t="s">
        <v>1862</v>
      </c>
      <c r="C1232" s="44">
        <v>0</v>
      </c>
      <c r="D1232" s="44">
        <v>24</v>
      </c>
      <c r="E1232" s="45">
        <v>40623</v>
      </c>
      <c r="F1232" s="44">
        <v>3.1</v>
      </c>
      <c r="G1232" s="44">
        <v>3.1</v>
      </c>
      <c r="H1232" s="44">
        <v>0</v>
      </c>
      <c r="I1232" s="44">
        <v>1</v>
      </c>
      <c r="J1232" s="44" t="s">
        <v>1863</v>
      </c>
      <c r="K1232" s="44">
        <v>5665199</v>
      </c>
    </row>
    <row r="1233" spans="1:11" x14ac:dyDescent="0.35">
      <c r="A1233" s="44">
        <v>295716</v>
      </c>
      <c r="B1233" s="44" t="s">
        <v>1851</v>
      </c>
      <c r="C1233" s="44">
        <v>0</v>
      </c>
      <c r="D1233" s="44">
        <v>24</v>
      </c>
      <c r="E1233" s="45">
        <v>40631</v>
      </c>
      <c r="F1233" s="44">
        <v>0.5</v>
      </c>
      <c r="G1233" s="44">
        <v>3</v>
      </c>
      <c r="H1233" s="44">
        <v>0</v>
      </c>
      <c r="I1233" s="44">
        <v>1</v>
      </c>
      <c r="J1233" s="44" t="s">
        <v>1852</v>
      </c>
      <c r="K1233" s="44">
        <v>5666389</v>
      </c>
    </row>
    <row r="1234" spans="1:11" x14ac:dyDescent="0.35">
      <c r="A1234" s="44">
        <v>304734</v>
      </c>
      <c r="B1234" s="44" t="s">
        <v>2237</v>
      </c>
      <c r="C1234" s="44">
        <v>0</v>
      </c>
      <c r="D1234" s="44">
        <v>21</v>
      </c>
      <c r="E1234" s="45">
        <v>40877</v>
      </c>
      <c r="F1234" s="44">
        <v>3</v>
      </c>
      <c r="G1234" s="44">
        <v>38</v>
      </c>
      <c r="H1234" s="44">
        <v>0</v>
      </c>
      <c r="I1234" s="44">
        <v>1</v>
      </c>
      <c r="J1234" s="44" t="s">
        <v>1516</v>
      </c>
      <c r="K1234" s="44">
        <v>201386</v>
      </c>
    </row>
    <row r="1235" spans="1:11" x14ac:dyDescent="0.35">
      <c r="A1235" s="44">
        <v>305330</v>
      </c>
      <c r="B1235" s="44" t="s">
        <v>780</v>
      </c>
      <c r="C1235" s="44">
        <v>0</v>
      </c>
      <c r="D1235" s="44">
        <v>64</v>
      </c>
      <c r="E1235" s="45">
        <v>41239</v>
      </c>
      <c r="F1235" s="44">
        <v>16</v>
      </c>
      <c r="G1235" s="44">
        <v>18</v>
      </c>
      <c r="H1235" s="44">
        <v>0</v>
      </c>
      <c r="I1235" s="44">
        <v>1</v>
      </c>
      <c r="J1235" s="44" t="s">
        <v>22</v>
      </c>
      <c r="K1235" s="44">
        <v>3346687</v>
      </c>
    </row>
    <row r="1236" spans="1:11" x14ac:dyDescent="0.35">
      <c r="A1236" s="44">
        <v>307047</v>
      </c>
      <c r="B1236" s="44" t="s">
        <v>2049</v>
      </c>
      <c r="C1236" s="44">
        <v>0</v>
      </c>
      <c r="D1236" s="44">
        <v>21</v>
      </c>
      <c r="E1236" s="45">
        <v>40680</v>
      </c>
      <c r="F1236" s="44">
        <v>2</v>
      </c>
      <c r="G1236" s="44">
        <v>3.3</v>
      </c>
      <c r="H1236" s="44">
        <v>0</v>
      </c>
      <c r="I1236" s="44">
        <v>1</v>
      </c>
      <c r="J1236" s="44" t="s">
        <v>2050</v>
      </c>
      <c r="K1236" s="44">
        <v>5641244</v>
      </c>
    </row>
    <row r="1237" spans="1:11" x14ac:dyDescent="0.35">
      <c r="A1237" s="44">
        <v>307404</v>
      </c>
      <c r="B1237" s="44" t="s">
        <v>1957</v>
      </c>
      <c r="C1237" s="44">
        <v>0</v>
      </c>
      <c r="D1237" s="44">
        <v>22</v>
      </c>
      <c r="E1237" s="45">
        <v>40955</v>
      </c>
      <c r="F1237" s="44">
        <v>3</v>
      </c>
      <c r="G1237" s="44">
        <v>31</v>
      </c>
      <c r="H1237" s="44">
        <v>0</v>
      </c>
      <c r="I1237" s="44">
        <v>1</v>
      </c>
      <c r="J1237" s="44" t="s">
        <v>1958</v>
      </c>
      <c r="K1237" s="44">
        <v>5708909</v>
      </c>
    </row>
    <row r="1238" spans="1:11" x14ac:dyDescent="0.35">
      <c r="A1238" s="44">
        <v>310784</v>
      </c>
      <c r="B1238" s="44" t="s">
        <v>1845</v>
      </c>
      <c r="C1238" s="44">
        <v>0</v>
      </c>
      <c r="D1238" s="44">
        <v>24</v>
      </c>
      <c r="E1238" s="45">
        <v>40702</v>
      </c>
      <c r="F1238" s="44">
        <v>3</v>
      </c>
      <c r="G1238" s="44">
        <v>3.2</v>
      </c>
      <c r="H1238" s="44">
        <v>0</v>
      </c>
      <c r="I1238" s="44">
        <v>1</v>
      </c>
      <c r="J1238" s="44" t="s">
        <v>1846</v>
      </c>
      <c r="K1238" s="44">
        <v>5635564</v>
      </c>
    </row>
    <row r="1239" spans="1:11" x14ac:dyDescent="0.35">
      <c r="A1239" s="44">
        <v>313171</v>
      </c>
      <c r="B1239" s="44" t="s">
        <v>2069</v>
      </c>
      <c r="C1239" s="44">
        <v>0</v>
      </c>
      <c r="D1239" s="44">
        <v>21</v>
      </c>
      <c r="E1239" s="45">
        <v>40704</v>
      </c>
      <c r="F1239" s="44">
        <v>1.5</v>
      </c>
      <c r="G1239" s="44">
        <v>3.3</v>
      </c>
      <c r="H1239" s="44">
        <v>0</v>
      </c>
      <c r="I1239" s="44">
        <v>1</v>
      </c>
      <c r="J1239" s="44" t="s">
        <v>2070</v>
      </c>
      <c r="K1239" s="44">
        <v>5740625</v>
      </c>
    </row>
    <row r="1240" spans="1:11" x14ac:dyDescent="0.35">
      <c r="A1240" s="44">
        <v>316899</v>
      </c>
      <c r="B1240" s="44" t="s">
        <v>1909</v>
      </c>
      <c r="C1240" s="44">
        <v>0</v>
      </c>
      <c r="D1240" s="44">
        <v>23</v>
      </c>
      <c r="E1240" s="45">
        <v>40708</v>
      </c>
      <c r="F1240" s="44">
        <v>1</v>
      </c>
      <c r="G1240" s="44">
        <v>2</v>
      </c>
      <c r="H1240" s="44">
        <v>0</v>
      </c>
      <c r="I1240" s="44">
        <v>1</v>
      </c>
      <c r="J1240" s="44" t="s">
        <v>1910</v>
      </c>
      <c r="K1240" s="44">
        <v>5154427</v>
      </c>
    </row>
    <row r="1241" spans="1:11" x14ac:dyDescent="0.35">
      <c r="A1241" s="44">
        <v>325590</v>
      </c>
      <c r="B1241" s="44" t="s">
        <v>1985</v>
      </c>
      <c r="C1241" s="44">
        <v>0</v>
      </c>
      <c r="D1241" s="44">
        <v>22</v>
      </c>
      <c r="E1241" s="45">
        <v>40963</v>
      </c>
      <c r="F1241" s="44">
        <v>3</v>
      </c>
      <c r="G1241" s="44">
        <v>31</v>
      </c>
      <c r="H1241" s="44">
        <v>0</v>
      </c>
      <c r="I1241" s="44">
        <v>1</v>
      </c>
      <c r="J1241" s="44" t="s">
        <v>1986</v>
      </c>
      <c r="K1241" s="44">
        <v>5806268</v>
      </c>
    </row>
    <row r="1242" spans="1:11" x14ac:dyDescent="0.35">
      <c r="A1242" s="44">
        <v>328523</v>
      </c>
      <c r="B1242" s="44" t="s">
        <v>2072</v>
      </c>
      <c r="C1242" s="44">
        <v>0</v>
      </c>
      <c r="D1242" s="44">
        <v>21</v>
      </c>
      <c r="E1242" s="45">
        <v>40759</v>
      </c>
      <c r="F1242" s="44">
        <v>3</v>
      </c>
      <c r="G1242" s="44">
        <v>5</v>
      </c>
      <c r="H1242" s="44">
        <v>0</v>
      </c>
      <c r="I1242" s="44">
        <v>1</v>
      </c>
      <c r="J1242" s="44" t="s">
        <v>1516</v>
      </c>
      <c r="K1242" s="44">
        <v>201386</v>
      </c>
    </row>
    <row r="1243" spans="1:11" x14ac:dyDescent="0.35">
      <c r="A1243" s="44">
        <v>336931</v>
      </c>
      <c r="B1243" s="44" t="s">
        <v>2045</v>
      </c>
      <c r="C1243" s="44">
        <v>0</v>
      </c>
      <c r="D1243" s="44">
        <v>21</v>
      </c>
      <c r="E1243" s="45">
        <v>40822</v>
      </c>
      <c r="F1243" s="44">
        <v>3</v>
      </c>
      <c r="G1243" s="44">
        <v>15</v>
      </c>
      <c r="H1243" s="44">
        <v>0</v>
      </c>
      <c r="I1243" s="44">
        <v>1</v>
      </c>
      <c r="J1243" s="44" t="s">
        <v>2046</v>
      </c>
      <c r="K1243" s="44">
        <v>5853901</v>
      </c>
    </row>
    <row r="1244" spans="1:11" x14ac:dyDescent="0.35">
      <c r="A1244" s="44">
        <v>337146</v>
      </c>
      <c r="B1244" s="44" t="s">
        <v>2275</v>
      </c>
      <c r="C1244" s="44">
        <v>0</v>
      </c>
      <c r="D1244" s="44">
        <v>21</v>
      </c>
      <c r="E1244" s="45">
        <v>40827</v>
      </c>
      <c r="F1244" s="44">
        <v>5</v>
      </c>
      <c r="G1244" s="44">
        <v>31</v>
      </c>
      <c r="H1244" s="44">
        <v>0</v>
      </c>
      <c r="I1244" s="44">
        <v>1</v>
      </c>
      <c r="J1244" s="44" t="s">
        <v>249</v>
      </c>
      <c r="K1244" s="44">
        <v>1300653</v>
      </c>
    </row>
    <row r="1245" spans="1:11" x14ac:dyDescent="0.35">
      <c r="A1245" s="44">
        <v>337558</v>
      </c>
      <c r="B1245" s="44" t="s">
        <v>1864</v>
      </c>
      <c r="C1245" s="44">
        <v>0</v>
      </c>
      <c r="D1245" s="44">
        <v>24</v>
      </c>
      <c r="E1245" s="45">
        <v>40870</v>
      </c>
      <c r="F1245" s="44">
        <v>7</v>
      </c>
      <c r="G1245" s="44">
        <v>7</v>
      </c>
      <c r="H1245" s="44">
        <v>0</v>
      </c>
      <c r="I1245" s="44">
        <v>1</v>
      </c>
      <c r="J1245" s="44" t="s">
        <v>1865</v>
      </c>
      <c r="K1245" s="44">
        <v>222168</v>
      </c>
    </row>
    <row r="1246" spans="1:11" x14ac:dyDescent="0.35">
      <c r="A1246" s="44">
        <v>344933</v>
      </c>
      <c r="B1246" s="44" t="s">
        <v>1919</v>
      </c>
      <c r="C1246" s="44">
        <v>0</v>
      </c>
      <c r="D1246" s="44">
        <v>23</v>
      </c>
      <c r="E1246" s="45">
        <v>40843</v>
      </c>
      <c r="F1246" s="44">
        <v>3</v>
      </c>
      <c r="G1246" s="44">
        <v>37</v>
      </c>
      <c r="H1246" s="44">
        <v>0</v>
      </c>
      <c r="I1246" s="44">
        <v>1</v>
      </c>
      <c r="J1246" s="44" t="s">
        <v>1637</v>
      </c>
      <c r="K1246" s="44">
        <v>37388</v>
      </c>
    </row>
    <row r="1247" spans="1:11" x14ac:dyDescent="0.35">
      <c r="A1247" s="44">
        <v>348042</v>
      </c>
      <c r="B1247" s="44" t="s">
        <v>2001</v>
      </c>
      <c r="C1247" s="44">
        <v>0</v>
      </c>
      <c r="D1247" s="44">
        <v>22</v>
      </c>
      <c r="E1247" s="45">
        <v>40881</v>
      </c>
      <c r="F1247" s="44">
        <v>1.5</v>
      </c>
      <c r="G1247" s="44">
        <v>31</v>
      </c>
      <c r="H1247" s="44">
        <v>0</v>
      </c>
      <c r="I1247" s="44">
        <v>1</v>
      </c>
      <c r="J1247" s="44" t="s">
        <v>2002</v>
      </c>
      <c r="K1247" s="44">
        <v>5961134</v>
      </c>
    </row>
    <row r="1248" spans="1:11" x14ac:dyDescent="0.35">
      <c r="A1248" s="44">
        <v>356520</v>
      </c>
      <c r="B1248" s="44" t="s">
        <v>2047</v>
      </c>
      <c r="C1248" s="44">
        <v>0</v>
      </c>
      <c r="D1248" s="44">
        <v>21</v>
      </c>
      <c r="E1248" s="45">
        <v>40924</v>
      </c>
      <c r="F1248" s="44">
        <v>5</v>
      </c>
      <c r="G1248" s="44">
        <v>31</v>
      </c>
      <c r="H1248" s="44">
        <v>0</v>
      </c>
      <c r="I1248" s="44">
        <v>1</v>
      </c>
      <c r="J1248" s="44" t="s">
        <v>2048</v>
      </c>
      <c r="K1248" s="44">
        <v>6031044</v>
      </c>
    </row>
    <row r="1249" spans="1:11" x14ac:dyDescent="0.35">
      <c r="A1249" s="44">
        <v>356736</v>
      </c>
      <c r="B1249" s="44" t="s">
        <v>1853</v>
      </c>
      <c r="C1249" s="44">
        <v>0</v>
      </c>
      <c r="D1249" s="44">
        <v>24</v>
      </c>
      <c r="E1249" s="45">
        <v>40947</v>
      </c>
      <c r="F1249" s="44">
        <v>3</v>
      </c>
      <c r="G1249" s="44">
        <v>3.1</v>
      </c>
      <c r="H1249" s="44">
        <v>0</v>
      </c>
      <c r="I1249" s="44">
        <v>1</v>
      </c>
      <c r="J1249" s="44" t="s">
        <v>1854</v>
      </c>
      <c r="K1249" s="44">
        <v>6033074</v>
      </c>
    </row>
    <row r="1250" spans="1:11" x14ac:dyDescent="0.35">
      <c r="A1250" s="44">
        <v>365780</v>
      </c>
      <c r="B1250" s="44" t="s">
        <v>2010</v>
      </c>
      <c r="C1250" s="44">
        <v>0</v>
      </c>
      <c r="D1250" s="44">
        <v>22</v>
      </c>
      <c r="E1250" s="45">
        <v>41310</v>
      </c>
      <c r="F1250" s="44">
        <v>1.5</v>
      </c>
      <c r="G1250" s="44">
        <v>12</v>
      </c>
      <c r="H1250" s="44">
        <v>0</v>
      </c>
      <c r="I1250" s="44">
        <v>1</v>
      </c>
      <c r="J1250" s="44" t="s">
        <v>2011</v>
      </c>
      <c r="K1250" s="44">
        <v>6124405</v>
      </c>
    </row>
    <row r="1251" spans="1:11" x14ac:dyDescent="0.35">
      <c r="A1251" s="44">
        <v>368673</v>
      </c>
      <c r="B1251" s="44" t="s">
        <v>2008</v>
      </c>
      <c r="C1251" s="44">
        <v>0</v>
      </c>
      <c r="D1251" s="44">
        <v>22</v>
      </c>
      <c r="E1251" s="45">
        <v>41478</v>
      </c>
      <c r="F1251" s="44">
        <v>2</v>
      </c>
      <c r="G1251" s="44">
        <v>17</v>
      </c>
      <c r="H1251" s="44">
        <v>0</v>
      </c>
      <c r="I1251" s="44">
        <v>1</v>
      </c>
      <c r="J1251" s="44" t="s">
        <v>2009</v>
      </c>
      <c r="K1251" s="44">
        <v>5566468</v>
      </c>
    </row>
    <row r="1252" spans="1:11" x14ac:dyDescent="0.35">
      <c r="A1252" s="44">
        <v>369855</v>
      </c>
      <c r="B1252" s="44" t="s">
        <v>1979</v>
      </c>
      <c r="C1252" s="44">
        <v>0</v>
      </c>
      <c r="D1252" s="44">
        <v>22</v>
      </c>
      <c r="E1252" s="45">
        <v>41058</v>
      </c>
      <c r="F1252" s="44">
        <v>11</v>
      </c>
      <c r="G1252" s="44">
        <v>20</v>
      </c>
      <c r="H1252" s="44">
        <v>0</v>
      </c>
      <c r="I1252" s="44">
        <v>1</v>
      </c>
      <c r="J1252" s="44" t="s">
        <v>1980</v>
      </c>
      <c r="K1252" s="44">
        <v>6141517</v>
      </c>
    </row>
    <row r="1253" spans="1:11" x14ac:dyDescent="0.35">
      <c r="A1253" s="44">
        <v>371036</v>
      </c>
      <c r="B1253" s="44" t="s">
        <v>1922</v>
      </c>
      <c r="C1253" s="44">
        <v>0</v>
      </c>
      <c r="D1253" s="44">
        <v>23</v>
      </c>
      <c r="E1253" s="45">
        <v>41060</v>
      </c>
      <c r="F1253" s="44">
        <v>3</v>
      </c>
      <c r="G1253" s="44">
        <v>24</v>
      </c>
      <c r="H1253" s="44">
        <v>0</v>
      </c>
      <c r="I1253" s="44">
        <v>1</v>
      </c>
      <c r="J1253" s="44" t="s">
        <v>1923</v>
      </c>
      <c r="K1253" s="44">
        <v>6172050</v>
      </c>
    </row>
    <row r="1254" spans="1:11" x14ac:dyDescent="0.35">
      <c r="A1254" s="44">
        <v>372530</v>
      </c>
      <c r="B1254" s="44" t="s">
        <v>2020</v>
      </c>
      <c r="C1254" s="44">
        <v>0</v>
      </c>
      <c r="D1254" s="44">
        <v>21</v>
      </c>
      <c r="E1254" s="45">
        <v>41021</v>
      </c>
      <c r="F1254" s="44">
        <v>3</v>
      </c>
      <c r="G1254" s="44">
        <v>3</v>
      </c>
      <c r="H1254" s="44">
        <v>0</v>
      </c>
      <c r="I1254" s="44">
        <v>1</v>
      </c>
      <c r="J1254" s="44" t="s">
        <v>2021</v>
      </c>
      <c r="K1254" s="44">
        <v>86</v>
      </c>
    </row>
    <row r="1255" spans="1:11" x14ac:dyDescent="0.35">
      <c r="A1255" s="44">
        <v>376073</v>
      </c>
      <c r="B1255" s="44" t="s">
        <v>2038</v>
      </c>
      <c r="C1255" s="44">
        <v>0</v>
      </c>
      <c r="D1255" s="44">
        <v>21</v>
      </c>
      <c r="E1255" s="45">
        <v>41290</v>
      </c>
      <c r="F1255" s="44">
        <v>3</v>
      </c>
      <c r="G1255" s="44">
        <v>52</v>
      </c>
      <c r="H1255" s="44">
        <v>0</v>
      </c>
      <c r="I1255" s="44">
        <v>1</v>
      </c>
      <c r="J1255" s="44" t="s">
        <v>2039</v>
      </c>
      <c r="K1255" s="44">
        <v>4805713</v>
      </c>
    </row>
    <row r="1256" spans="1:11" x14ac:dyDescent="0.35">
      <c r="A1256" s="44">
        <v>377287</v>
      </c>
      <c r="B1256" s="44" t="s">
        <v>1994</v>
      </c>
      <c r="C1256" s="44">
        <v>0</v>
      </c>
      <c r="D1256" s="44">
        <v>22</v>
      </c>
      <c r="E1256" s="45">
        <v>41073</v>
      </c>
      <c r="F1256" s="44">
        <v>3.1</v>
      </c>
      <c r="G1256" s="44">
        <v>31</v>
      </c>
      <c r="H1256" s="44">
        <v>0</v>
      </c>
      <c r="I1256" s="44">
        <v>1</v>
      </c>
      <c r="J1256" s="44" t="s">
        <v>1441</v>
      </c>
      <c r="K1256" s="44">
        <v>6249171</v>
      </c>
    </row>
    <row r="1257" spans="1:11" x14ac:dyDescent="0.35">
      <c r="A1257" s="44">
        <v>378490</v>
      </c>
      <c r="B1257" s="44" t="s">
        <v>1772</v>
      </c>
      <c r="C1257" s="44">
        <v>0</v>
      </c>
      <c r="D1257" s="44">
        <v>27</v>
      </c>
      <c r="E1257" s="45">
        <v>41103</v>
      </c>
      <c r="F1257" s="44">
        <v>0.3</v>
      </c>
      <c r="G1257" s="44">
        <v>18</v>
      </c>
      <c r="H1257" s="44">
        <v>0</v>
      </c>
      <c r="I1257" s="44">
        <v>1</v>
      </c>
      <c r="J1257" s="44" t="s">
        <v>1773</v>
      </c>
      <c r="K1257" s="44">
        <v>6269045</v>
      </c>
    </row>
    <row r="1258" spans="1:11" x14ac:dyDescent="0.35">
      <c r="A1258" s="44">
        <v>388727</v>
      </c>
      <c r="B1258" s="44" t="s">
        <v>2089</v>
      </c>
      <c r="C1258" s="44">
        <v>0</v>
      </c>
      <c r="D1258" s="44">
        <v>21</v>
      </c>
      <c r="E1258" s="45">
        <v>41358</v>
      </c>
      <c r="F1258" s="44">
        <v>1.5</v>
      </c>
      <c r="G1258" s="44">
        <v>31</v>
      </c>
      <c r="H1258" s="44">
        <v>0</v>
      </c>
      <c r="I1258" s="44">
        <v>1</v>
      </c>
      <c r="J1258" s="44" t="s">
        <v>379</v>
      </c>
      <c r="K1258" s="44">
        <v>4895400</v>
      </c>
    </row>
    <row r="1259" spans="1:11" x14ac:dyDescent="0.35">
      <c r="A1259" s="44">
        <v>389049</v>
      </c>
      <c r="B1259" s="44" t="s">
        <v>2276</v>
      </c>
      <c r="C1259" s="44">
        <v>0</v>
      </c>
      <c r="D1259" s="44">
        <v>25</v>
      </c>
      <c r="E1259" s="45">
        <v>41152</v>
      </c>
      <c r="F1259" s="44">
        <v>14</v>
      </c>
      <c r="G1259" s="44">
        <v>19</v>
      </c>
      <c r="H1259" s="44">
        <v>0</v>
      </c>
      <c r="I1259" s="44">
        <v>1</v>
      </c>
      <c r="J1259" s="44" t="s">
        <v>2277</v>
      </c>
      <c r="K1259" s="44">
        <v>5079283</v>
      </c>
    </row>
    <row r="1260" spans="1:11" x14ac:dyDescent="0.35">
      <c r="A1260" s="44">
        <v>393317</v>
      </c>
      <c r="B1260" s="44" t="s">
        <v>2073</v>
      </c>
      <c r="C1260" s="44">
        <v>0</v>
      </c>
      <c r="D1260" s="44">
        <v>21</v>
      </c>
      <c r="E1260" s="45">
        <v>41227</v>
      </c>
      <c r="F1260" s="44">
        <v>0.3</v>
      </c>
      <c r="G1260" s="44">
        <v>24</v>
      </c>
      <c r="H1260" s="44">
        <v>0</v>
      </c>
      <c r="I1260" s="44">
        <v>1</v>
      </c>
      <c r="J1260" s="44" t="s">
        <v>2074</v>
      </c>
      <c r="K1260" s="44">
        <v>6438031</v>
      </c>
    </row>
    <row r="1261" spans="1:11" x14ac:dyDescent="0.35">
      <c r="A1261" s="44">
        <v>404803</v>
      </c>
      <c r="B1261" s="44" t="s">
        <v>1720</v>
      </c>
      <c r="C1261" s="44">
        <v>0</v>
      </c>
      <c r="D1261" s="44">
        <v>41</v>
      </c>
      <c r="E1261" s="45">
        <v>41209</v>
      </c>
      <c r="F1261" s="44">
        <v>10</v>
      </c>
      <c r="G1261" s="44">
        <v>31</v>
      </c>
      <c r="H1261" s="44">
        <v>0</v>
      </c>
      <c r="I1261" s="44">
        <v>1</v>
      </c>
      <c r="J1261" s="44" t="s">
        <v>1721</v>
      </c>
      <c r="K1261" s="44">
        <v>5345669</v>
      </c>
    </row>
    <row r="1262" spans="1:11" x14ac:dyDescent="0.35">
      <c r="A1262" s="44">
        <v>404899</v>
      </c>
      <c r="B1262" s="44" t="s">
        <v>1917</v>
      </c>
      <c r="C1262" s="44">
        <v>0</v>
      </c>
      <c r="D1262" s="44">
        <v>23</v>
      </c>
      <c r="E1262" s="45">
        <v>41211</v>
      </c>
      <c r="F1262" s="44">
        <v>5</v>
      </c>
      <c r="G1262" s="44">
        <v>24</v>
      </c>
      <c r="H1262" s="44">
        <v>0</v>
      </c>
      <c r="I1262" s="44">
        <v>1</v>
      </c>
      <c r="J1262" s="44" t="s">
        <v>1918</v>
      </c>
      <c r="K1262" s="44">
        <v>6613124</v>
      </c>
    </row>
    <row r="1263" spans="1:11" x14ac:dyDescent="0.35">
      <c r="A1263" s="44">
        <v>408944</v>
      </c>
      <c r="B1263" s="44" t="s">
        <v>2192</v>
      </c>
      <c r="C1263" s="44">
        <v>0</v>
      </c>
      <c r="D1263" s="44">
        <v>21</v>
      </c>
      <c r="E1263" s="45">
        <v>41253</v>
      </c>
      <c r="F1263" s="44">
        <v>10</v>
      </c>
      <c r="G1263" s="44">
        <v>31</v>
      </c>
      <c r="H1263" s="44">
        <v>0</v>
      </c>
      <c r="I1263" s="44">
        <v>1</v>
      </c>
      <c r="J1263" s="44" t="s">
        <v>2193</v>
      </c>
      <c r="K1263" s="44">
        <v>6699160</v>
      </c>
    </row>
    <row r="1264" spans="1:11" x14ac:dyDescent="0.35">
      <c r="A1264" s="44">
        <v>410950</v>
      </c>
      <c r="B1264" s="44" t="s">
        <v>1806</v>
      </c>
      <c r="C1264" s="44">
        <v>0</v>
      </c>
      <c r="D1264" s="44">
        <v>25</v>
      </c>
      <c r="E1264" s="45">
        <v>41248</v>
      </c>
      <c r="F1264" s="44">
        <v>2</v>
      </c>
      <c r="G1264" s="44">
        <v>31</v>
      </c>
      <c r="H1264" s="44">
        <v>0</v>
      </c>
      <c r="I1264" s="44">
        <v>1</v>
      </c>
      <c r="J1264" s="44" t="s">
        <v>2246</v>
      </c>
      <c r="K1264" s="44">
        <v>6739994</v>
      </c>
    </row>
    <row r="1265" spans="1:11" x14ac:dyDescent="0.35">
      <c r="A1265" s="44">
        <v>412888</v>
      </c>
      <c r="B1265" s="44" t="s">
        <v>1798</v>
      </c>
      <c r="C1265" s="44">
        <v>0</v>
      </c>
      <c r="D1265" s="44">
        <v>26</v>
      </c>
      <c r="E1265" s="45">
        <v>41273</v>
      </c>
      <c r="F1265" s="44">
        <v>1</v>
      </c>
      <c r="G1265" s="44">
        <v>31</v>
      </c>
      <c r="H1265" s="44">
        <v>0</v>
      </c>
      <c r="I1265" s="44">
        <v>1</v>
      </c>
      <c r="J1265" s="44" t="s">
        <v>1799</v>
      </c>
      <c r="K1265" s="44">
        <v>6779256</v>
      </c>
    </row>
    <row r="1266" spans="1:11" x14ac:dyDescent="0.35">
      <c r="A1266" s="44">
        <v>417038</v>
      </c>
      <c r="B1266" s="44" t="s">
        <v>2177</v>
      </c>
      <c r="C1266" s="44">
        <v>0</v>
      </c>
      <c r="D1266" s="44">
        <v>22</v>
      </c>
      <c r="E1266" s="45">
        <v>41656</v>
      </c>
      <c r="F1266" s="44">
        <v>13</v>
      </c>
      <c r="G1266" s="44">
        <v>26</v>
      </c>
      <c r="H1266" s="44">
        <v>0</v>
      </c>
      <c r="I1266" s="44">
        <v>1</v>
      </c>
      <c r="J1266" s="44" t="s">
        <v>1476</v>
      </c>
      <c r="K1266" s="44">
        <v>5014184</v>
      </c>
    </row>
    <row r="1267" spans="1:11" x14ac:dyDescent="0.35">
      <c r="A1267" s="44">
        <v>423724</v>
      </c>
      <c r="B1267" s="44" t="s">
        <v>1743</v>
      </c>
      <c r="C1267" s="44">
        <v>0</v>
      </c>
      <c r="D1267" s="44">
        <v>30</v>
      </c>
      <c r="E1267" s="45">
        <v>41332</v>
      </c>
      <c r="F1267" s="44">
        <v>1</v>
      </c>
      <c r="G1267" s="44">
        <v>9</v>
      </c>
      <c r="H1267" s="44">
        <v>0</v>
      </c>
      <c r="I1267" s="44">
        <v>1</v>
      </c>
      <c r="J1267" s="44" t="s">
        <v>1744</v>
      </c>
      <c r="K1267" s="44">
        <v>5777426</v>
      </c>
    </row>
    <row r="1268" spans="1:11" x14ac:dyDescent="0.35">
      <c r="A1268" s="44">
        <v>429374</v>
      </c>
      <c r="B1268" s="44" t="s">
        <v>2129</v>
      </c>
      <c r="C1268" s="44">
        <v>0</v>
      </c>
      <c r="D1268" s="44">
        <v>22</v>
      </c>
      <c r="E1268" s="45">
        <v>41366</v>
      </c>
      <c r="F1268" s="44">
        <v>10</v>
      </c>
      <c r="G1268" s="44">
        <v>31</v>
      </c>
      <c r="H1268" s="44">
        <v>0</v>
      </c>
      <c r="I1268" s="44">
        <v>1</v>
      </c>
      <c r="J1268" s="44" t="s">
        <v>2130</v>
      </c>
      <c r="K1268" s="44">
        <v>9777258</v>
      </c>
    </row>
    <row r="1269" spans="1:11" x14ac:dyDescent="0.35">
      <c r="A1269" s="44">
        <v>431538</v>
      </c>
      <c r="B1269" s="44" t="s">
        <v>1774</v>
      </c>
      <c r="C1269" s="44">
        <v>0</v>
      </c>
      <c r="D1269" s="44">
        <v>27</v>
      </c>
      <c r="E1269" s="45">
        <v>41704</v>
      </c>
      <c r="F1269" s="44">
        <v>3</v>
      </c>
      <c r="G1269" s="44">
        <v>31</v>
      </c>
      <c r="H1269" s="44">
        <v>0</v>
      </c>
      <c r="I1269" s="44">
        <v>1</v>
      </c>
      <c r="J1269" s="44" t="s">
        <v>1775</v>
      </c>
      <c r="K1269" s="44">
        <v>5198037</v>
      </c>
    </row>
    <row r="1270" spans="1:11" x14ac:dyDescent="0.35">
      <c r="A1270" s="44">
        <v>448438</v>
      </c>
      <c r="B1270" s="44" t="s">
        <v>2078</v>
      </c>
      <c r="C1270" s="44">
        <v>0</v>
      </c>
      <c r="D1270" s="44">
        <v>21</v>
      </c>
      <c r="E1270" s="45">
        <v>41960</v>
      </c>
      <c r="F1270" s="44">
        <v>17</v>
      </c>
      <c r="G1270" s="44">
        <v>17</v>
      </c>
      <c r="H1270" s="44">
        <v>0</v>
      </c>
      <c r="I1270" s="44">
        <v>1</v>
      </c>
      <c r="J1270" s="44" t="s">
        <v>2079</v>
      </c>
      <c r="K1270" s="44">
        <v>10061602</v>
      </c>
    </row>
    <row r="1271" spans="1:11" x14ac:dyDescent="0.35">
      <c r="A1271" s="44">
        <v>454700</v>
      </c>
      <c r="B1271" s="44" t="s">
        <v>1792</v>
      </c>
      <c r="C1271" s="44">
        <v>0</v>
      </c>
      <c r="D1271" s="44">
        <v>26</v>
      </c>
      <c r="E1271" s="45">
        <v>42800</v>
      </c>
      <c r="F1271" s="44">
        <v>3</v>
      </c>
      <c r="G1271" s="44">
        <v>45</v>
      </c>
      <c r="H1271" s="44">
        <v>0</v>
      </c>
      <c r="I1271" s="44">
        <v>1</v>
      </c>
      <c r="J1271" s="44" t="s">
        <v>338</v>
      </c>
      <c r="K1271" s="44">
        <v>2846</v>
      </c>
    </row>
    <row r="1272" spans="1:11" x14ac:dyDescent="0.35">
      <c r="A1272" s="44">
        <v>458822</v>
      </c>
      <c r="B1272" s="44" t="s">
        <v>2172</v>
      </c>
      <c r="C1272" s="44">
        <v>0</v>
      </c>
      <c r="D1272" s="44">
        <v>22</v>
      </c>
      <c r="E1272" s="45">
        <v>41502</v>
      </c>
      <c r="F1272" s="44">
        <v>17</v>
      </c>
      <c r="G1272" s="44">
        <v>45</v>
      </c>
      <c r="H1272" s="44">
        <v>0</v>
      </c>
      <c r="I1272" s="44">
        <v>1</v>
      </c>
      <c r="J1272" s="44" t="s">
        <v>2246</v>
      </c>
      <c r="K1272" s="44">
        <v>6369343</v>
      </c>
    </row>
    <row r="1273" spans="1:11" x14ac:dyDescent="0.35">
      <c r="A1273" s="44">
        <v>460209</v>
      </c>
      <c r="B1273" s="44" t="s">
        <v>2081</v>
      </c>
      <c r="C1273" s="44">
        <v>0</v>
      </c>
      <c r="D1273" s="44">
        <v>21</v>
      </c>
      <c r="E1273" s="45">
        <v>41530</v>
      </c>
      <c r="F1273" s="44">
        <v>12</v>
      </c>
      <c r="G1273" s="44">
        <v>31</v>
      </c>
      <c r="H1273" s="44">
        <v>0</v>
      </c>
      <c r="I1273" s="44">
        <v>1</v>
      </c>
      <c r="J1273" s="44" t="s">
        <v>2082</v>
      </c>
      <c r="K1273" s="44">
        <v>10164246</v>
      </c>
    </row>
    <row r="1274" spans="1:11" x14ac:dyDescent="0.35">
      <c r="A1274" s="44">
        <v>464538</v>
      </c>
      <c r="B1274" s="44" t="s">
        <v>1776</v>
      </c>
      <c r="C1274" s="44">
        <v>0</v>
      </c>
      <c r="D1274" s="44">
        <v>27</v>
      </c>
      <c r="E1274" s="45">
        <v>41704</v>
      </c>
      <c r="F1274" s="44">
        <v>24</v>
      </c>
      <c r="G1274" s="44">
        <v>31</v>
      </c>
      <c r="H1274" s="44">
        <v>0</v>
      </c>
      <c r="I1274" s="44">
        <v>1</v>
      </c>
      <c r="J1274" s="44" t="s">
        <v>1777</v>
      </c>
      <c r="K1274" s="44">
        <v>10279690</v>
      </c>
    </row>
    <row r="1275" spans="1:11" x14ac:dyDescent="0.35">
      <c r="A1275" s="44">
        <v>469332</v>
      </c>
      <c r="B1275" s="44" t="s">
        <v>2053</v>
      </c>
      <c r="C1275" s="44">
        <v>0</v>
      </c>
      <c r="D1275" s="44">
        <v>21</v>
      </c>
      <c r="E1275" s="45">
        <v>41626</v>
      </c>
      <c r="F1275" s="44">
        <v>17</v>
      </c>
      <c r="G1275" s="44">
        <v>31</v>
      </c>
      <c r="H1275" s="44">
        <v>0</v>
      </c>
      <c r="I1275" s="44">
        <v>1</v>
      </c>
      <c r="J1275" s="44" t="s">
        <v>315</v>
      </c>
      <c r="K1275" s="44">
        <v>60697</v>
      </c>
    </row>
    <row r="1276" spans="1:11" x14ac:dyDescent="0.35">
      <c r="A1276" s="44">
        <v>472298</v>
      </c>
      <c r="B1276" s="44" t="s">
        <v>2278</v>
      </c>
      <c r="C1276" s="44">
        <v>0</v>
      </c>
      <c r="D1276" s="44">
        <v>26</v>
      </c>
      <c r="E1276" s="45">
        <v>41619</v>
      </c>
      <c r="F1276" s="44">
        <v>15</v>
      </c>
      <c r="G1276" s="44">
        <v>28</v>
      </c>
      <c r="H1276" s="44">
        <v>0</v>
      </c>
      <c r="I1276" s="44">
        <v>1</v>
      </c>
      <c r="J1276" s="44" t="s">
        <v>2279</v>
      </c>
      <c r="K1276" s="44">
        <v>10362863</v>
      </c>
    </row>
    <row r="1277" spans="1:11" x14ac:dyDescent="0.35">
      <c r="A1277" s="44">
        <v>479520</v>
      </c>
      <c r="B1277" s="44" t="s">
        <v>2280</v>
      </c>
      <c r="C1277" s="44">
        <v>0</v>
      </c>
      <c r="D1277" s="44">
        <v>23</v>
      </c>
      <c r="E1277" s="45">
        <v>41838</v>
      </c>
      <c r="F1277" s="44">
        <v>29</v>
      </c>
      <c r="G1277" s="44">
        <v>31</v>
      </c>
      <c r="H1277" s="44">
        <v>0</v>
      </c>
      <c r="I1277" s="44">
        <v>1</v>
      </c>
      <c r="J1277" s="44" t="s">
        <v>14</v>
      </c>
      <c r="K1277" s="44">
        <v>85036</v>
      </c>
    </row>
    <row r="1278" spans="1:11" x14ac:dyDescent="0.35">
      <c r="A1278" s="44">
        <v>479875</v>
      </c>
      <c r="B1278" s="44" t="s">
        <v>2023</v>
      </c>
      <c r="C1278" s="44">
        <v>0</v>
      </c>
      <c r="D1278" s="44">
        <v>21</v>
      </c>
      <c r="E1278" s="45">
        <v>41686</v>
      </c>
      <c r="F1278" s="44">
        <v>21</v>
      </c>
      <c r="G1278" s="44">
        <v>31</v>
      </c>
      <c r="H1278" s="44">
        <v>0</v>
      </c>
      <c r="I1278" s="44">
        <v>1</v>
      </c>
      <c r="J1278" s="44" t="s">
        <v>2024</v>
      </c>
      <c r="K1278" s="44">
        <v>10440740</v>
      </c>
    </row>
    <row r="1279" spans="1:11" x14ac:dyDescent="0.35">
      <c r="A1279" s="44">
        <v>483493</v>
      </c>
      <c r="B1279" s="44" t="s">
        <v>1736</v>
      </c>
      <c r="C1279" s="44">
        <v>0</v>
      </c>
      <c r="D1279" s="44">
        <v>34</v>
      </c>
      <c r="E1279" s="45">
        <v>42586</v>
      </c>
      <c r="F1279" s="44">
        <v>17</v>
      </c>
      <c r="G1279" s="44">
        <v>31</v>
      </c>
      <c r="H1279" s="44">
        <v>0</v>
      </c>
      <c r="I1279" s="44">
        <v>1</v>
      </c>
      <c r="J1279" s="44" t="s">
        <v>1737</v>
      </c>
      <c r="K1279" s="44">
        <v>5457039</v>
      </c>
    </row>
    <row r="1280" spans="1:11" x14ac:dyDescent="0.35">
      <c r="A1280" s="44">
        <v>487132</v>
      </c>
      <c r="B1280" s="44" t="s">
        <v>2025</v>
      </c>
      <c r="C1280" s="44">
        <v>0</v>
      </c>
      <c r="D1280" s="44">
        <v>21</v>
      </c>
      <c r="E1280" s="45">
        <v>41694</v>
      </c>
      <c r="F1280" s="44">
        <v>17</v>
      </c>
      <c r="G1280" s="44">
        <v>31</v>
      </c>
      <c r="H1280" s="44">
        <v>0</v>
      </c>
      <c r="I1280" s="44">
        <v>1</v>
      </c>
      <c r="J1280" s="44" t="s">
        <v>76</v>
      </c>
      <c r="K1280" s="44">
        <v>182999</v>
      </c>
    </row>
    <row r="1281" spans="1:11" x14ac:dyDescent="0.35">
      <c r="A1281" s="44">
        <v>488834</v>
      </c>
      <c r="B1281" s="44" t="s">
        <v>1807</v>
      </c>
      <c r="C1281" s="44">
        <v>0</v>
      </c>
      <c r="D1281" s="44">
        <v>25</v>
      </c>
      <c r="E1281" s="45">
        <v>41697</v>
      </c>
      <c r="F1281" s="44">
        <v>2</v>
      </c>
      <c r="G1281" s="44">
        <v>31</v>
      </c>
      <c r="H1281" s="44">
        <v>0</v>
      </c>
      <c r="I1281" s="44">
        <v>1</v>
      </c>
      <c r="J1281" s="44" t="s">
        <v>76</v>
      </c>
      <c r="K1281" s="44">
        <v>182999</v>
      </c>
    </row>
    <row r="1282" spans="1:11" x14ac:dyDescent="0.35">
      <c r="A1282" s="44">
        <v>491450</v>
      </c>
      <c r="B1282" s="44" t="s">
        <v>2052</v>
      </c>
      <c r="C1282" s="44">
        <v>0</v>
      </c>
      <c r="D1282" s="44">
        <v>21</v>
      </c>
      <c r="E1282" s="45">
        <v>41768</v>
      </c>
      <c r="F1282" s="44">
        <v>17</v>
      </c>
      <c r="G1282" s="44">
        <v>32</v>
      </c>
      <c r="H1282" s="44">
        <v>0</v>
      </c>
      <c r="I1282" s="44">
        <v>1</v>
      </c>
      <c r="J1282" s="44" t="s">
        <v>1775</v>
      </c>
      <c r="K1282" s="44">
        <v>5198037</v>
      </c>
    </row>
    <row r="1283" spans="1:11" x14ac:dyDescent="0.35">
      <c r="A1283" s="44">
        <v>513920</v>
      </c>
      <c r="B1283" s="44" t="s">
        <v>1784</v>
      </c>
      <c r="C1283" s="44">
        <v>0</v>
      </c>
      <c r="D1283" s="44">
        <v>27</v>
      </c>
      <c r="E1283" s="45">
        <v>41830</v>
      </c>
      <c r="F1283" s="44">
        <v>10</v>
      </c>
      <c r="G1283" s="44">
        <v>31</v>
      </c>
      <c r="H1283" s="44">
        <v>0</v>
      </c>
      <c r="I1283" s="44">
        <v>1</v>
      </c>
      <c r="J1283" s="44" t="s">
        <v>2246</v>
      </c>
      <c r="K1283" s="44">
        <v>9885180</v>
      </c>
    </row>
    <row r="1284" spans="1:11" x14ac:dyDescent="0.35">
      <c r="A1284" s="44">
        <v>518918</v>
      </c>
      <c r="B1284" s="44" t="s">
        <v>1970</v>
      </c>
      <c r="C1284" s="44">
        <v>0</v>
      </c>
      <c r="D1284" s="44">
        <v>22</v>
      </c>
      <c r="E1284" s="45">
        <v>41810</v>
      </c>
      <c r="F1284" s="44">
        <v>5</v>
      </c>
      <c r="G1284" s="44">
        <v>31</v>
      </c>
      <c r="H1284" s="44">
        <v>0</v>
      </c>
      <c r="I1284" s="44">
        <v>1</v>
      </c>
      <c r="J1284" s="44" t="s">
        <v>1971</v>
      </c>
      <c r="K1284" s="44">
        <v>10893496</v>
      </c>
    </row>
    <row r="1285" spans="1:11" x14ac:dyDescent="0.35">
      <c r="A1285" s="44">
        <v>522610</v>
      </c>
      <c r="B1285" s="44" t="s">
        <v>776</v>
      </c>
      <c r="C1285" s="44">
        <v>0</v>
      </c>
      <c r="D1285" s="44">
        <v>68</v>
      </c>
      <c r="E1285" s="45">
        <v>42380</v>
      </c>
      <c r="F1285" s="44">
        <v>24.1</v>
      </c>
      <c r="G1285" s="44">
        <v>38</v>
      </c>
      <c r="H1285" s="44">
        <v>0</v>
      </c>
      <c r="I1285" s="44">
        <v>1</v>
      </c>
      <c r="J1285" s="44" t="s">
        <v>395</v>
      </c>
      <c r="K1285" s="44">
        <v>10882082</v>
      </c>
    </row>
    <row r="1286" spans="1:11" x14ac:dyDescent="0.35">
      <c r="A1286" s="44">
        <v>526096</v>
      </c>
      <c r="B1286" s="44" t="s">
        <v>792</v>
      </c>
      <c r="C1286" s="44">
        <v>0</v>
      </c>
      <c r="D1286" s="44">
        <v>43</v>
      </c>
      <c r="E1286" s="45">
        <v>41831</v>
      </c>
      <c r="F1286" s="44">
        <v>1</v>
      </c>
      <c r="G1286" s="44">
        <v>31</v>
      </c>
      <c r="H1286" s="44">
        <v>0</v>
      </c>
      <c r="I1286" s="44">
        <v>1</v>
      </c>
      <c r="J1286" s="44" t="s">
        <v>485</v>
      </c>
      <c r="K1286" s="44">
        <v>10342292</v>
      </c>
    </row>
    <row r="1287" spans="1:11" x14ac:dyDescent="0.35">
      <c r="A1287" s="44">
        <v>538928</v>
      </c>
      <c r="B1287" s="44" t="s">
        <v>1778</v>
      </c>
      <c r="C1287" s="44">
        <v>0</v>
      </c>
      <c r="D1287" s="44">
        <v>27</v>
      </c>
      <c r="E1287" s="45">
        <v>41879</v>
      </c>
      <c r="F1287" s="44">
        <v>5</v>
      </c>
      <c r="G1287" s="44">
        <v>30</v>
      </c>
      <c r="H1287" s="44">
        <v>0</v>
      </c>
      <c r="I1287" s="44">
        <v>1</v>
      </c>
      <c r="J1287" s="44" t="s">
        <v>1779</v>
      </c>
      <c r="K1287" s="44">
        <v>11074810</v>
      </c>
    </row>
    <row r="1288" spans="1:11" x14ac:dyDescent="0.35">
      <c r="A1288" s="44">
        <v>542204</v>
      </c>
      <c r="B1288" s="44" t="s">
        <v>1939</v>
      </c>
      <c r="C1288" s="44">
        <v>0</v>
      </c>
      <c r="D1288" s="44">
        <v>22</v>
      </c>
      <c r="E1288" s="45">
        <v>41980</v>
      </c>
      <c r="F1288" s="44">
        <v>24</v>
      </c>
      <c r="G1288" s="44">
        <v>32</v>
      </c>
      <c r="H1288" s="44">
        <v>0</v>
      </c>
      <c r="I1288" s="44">
        <v>1</v>
      </c>
      <c r="J1288" s="44" t="s">
        <v>1438</v>
      </c>
      <c r="K1288" s="44">
        <v>6950306</v>
      </c>
    </row>
    <row r="1289" spans="1:11" x14ac:dyDescent="0.35">
      <c r="A1289" s="44">
        <v>546216</v>
      </c>
      <c r="B1289" s="44" t="s">
        <v>2080</v>
      </c>
      <c r="C1289" s="44">
        <v>0</v>
      </c>
      <c r="D1289" s="44">
        <v>21</v>
      </c>
      <c r="E1289" s="45">
        <v>42002</v>
      </c>
      <c r="F1289" s="44">
        <v>31</v>
      </c>
      <c r="G1289" s="44">
        <v>31</v>
      </c>
      <c r="H1289" s="44">
        <v>0</v>
      </c>
      <c r="I1289" s="44">
        <v>1</v>
      </c>
      <c r="J1289" s="44" t="s">
        <v>438</v>
      </c>
      <c r="K1289" s="44">
        <v>11151140</v>
      </c>
    </row>
    <row r="1290" spans="1:11" x14ac:dyDescent="0.35">
      <c r="A1290" s="44">
        <v>547694</v>
      </c>
      <c r="B1290" s="44" t="s">
        <v>1817</v>
      </c>
      <c r="C1290" s="44">
        <v>0</v>
      </c>
      <c r="D1290" s="44">
        <v>25</v>
      </c>
      <c r="E1290" s="45">
        <v>42393</v>
      </c>
      <c r="F1290" s="44">
        <v>5</v>
      </c>
      <c r="G1290" s="44">
        <v>43</v>
      </c>
      <c r="H1290" s="44">
        <v>0</v>
      </c>
      <c r="I1290" s="44">
        <v>1</v>
      </c>
      <c r="J1290" s="44" t="s">
        <v>1818</v>
      </c>
      <c r="K1290" s="44">
        <v>11163224</v>
      </c>
    </row>
    <row r="1291" spans="1:11" x14ac:dyDescent="0.35">
      <c r="A1291" s="44">
        <v>547730</v>
      </c>
      <c r="B1291" s="44" t="s">
        <v>2125</v>
      </c>
      <c r="C1291" s="44">
        <v>0</v>
      </c>
      <c r="D1291" s="44">
        <v>25</v>
      </c>
      <c r="E1291" s="45">
        <v>41950</v>
      </c>
      <c r="F1291" s="44">
        <v>3</v>
      </c>
      <c r="G1291" s="44">
        <v>35</v>
      </c>
      <c r="H1291" s="44">
        <v>0</v>
      </c>
      <c r="I1291" s="44">
        <v>1</v>
      </c>
      <c r="J1291" s="44" t="s">
        <v>1818</v>
      </c>
      <c r="K1291" s="44">
        <v>11163224</v>
      </c>
    </row>
    <row r="1292" spans="1:11" x14ac:dyDescent="0.35">
      <c r="A1292" s="44">
        <v>561628</v>
      </c>
      <c r="B1292" s="44" t="s">
        <v>2003</v>
      </c>
      <c r="C1292" s="44">
        <v>0</v>
      </c>
      <c r="D1292" s="44">
        <v>22</v>
      </c>
      <c r="E1292" s="45">
        <v>42011</v>
      </c>
      <c r="F1292" s="44">
        <v>24</v>
      </c>
      <c r="G1292" s="44">
        <v>31</v>
      </c>
      <c r="H1292" s="44">
        <v>0</v>
      </c>
      <c r="I1292" s="44">
        <v>1</v>
      </c>
      <c r="J1292" s="44" t="s">
        <v>2003</v>
      </c>
      <c r="K1292" s="44">
        <v>11112766</v>
      </c>
    </row>
    <row r="1293" spans="1:11" x14ac:dyDescent="0.35">
      <c r="A1293" s="44">
        <v>564864</v>
      </c>
      <c r="B1293" s="44" t="s">
        <v>2182</v>
      </c>
      <c r="C1293" s="44">
        <v>0</v>
      </c>
      <c r="D1293" s="44">
        <v>21</v>
      </c>
      <c r="E1293" s="45">
        <v>41989</v>
      </c>
      <c r="F1293" s="44">
        <v>29</v>
      </c>
      <c r="G1293" s="44">
        <v>37</v>
      </c>
      <c r="H1293" s="44">
        <v>0</v>
      </c>
      <c r="I1293" s="44">
        <v>1</v>
      </c>
      <c r="J1293" s="44" t="s">
        <v>2182</v>
      </c>
      <c r="K1293" s="44">
        <v>11311268</v>
      </c>
    </row>
    <row r="1294" spans="1:11" x14ac:dyDescent="0.35">
      <c r="A1294" s="44">
        <v>565748</v>
      </c>
      <c r="B1294" s="44" t="s">
        <v>1768</v>
      </c>
      <c r="C1294" s="44">
        <v>0</v>
      </c>
      <c r="D1294" s="44">
        <v>28</v>
      </c>
      <c r="E1294" s="45">
        <v>41987</v>
      </c>
      <c r="F1294" s="44">
        <v>29</v>
      </c>
      <c r="G1294" s="44">
        <v>38</v>
      </c>
      <c r="H1294" s="44">
        <v>0</v>
      </c>
      <c r="I1294" s="44">
        <v>1</v>
      </c>
      <c r="J1294" s="44" t="s">
        <v>1769</v>
      </c>
      <c r="K1294" s="44">
        <v>11295888</v>
      </c>
    </row>
    <row r="1295" spans="1:11" x14ac:dyDescent="0.35">
      <c r="A1295" s="44">
        <v>566914</v>
      </c>
      <c r="B1295" s="44" t="s">
        <v>1764</v>
      </c>
      <c r="C1295" s="44">
        <v>0</v>
      </c>
      <c r="D1295" s="44">
        <v>28</v>
      </c>
      <c r="E1295" s="45">
        <v>42074</v>
      </c>
      <c r="F1295" s="44">
        <v>1.5</v>
      </c>
      <c r="G1295" s="44">
        <v>36</v>
      </c>
      <c r="H1295" s="44">
        <v>0</v>
      </c>
      <c r="I1295" s="44">
        <v>1</v>
      </c>
      <c r="J1295" s="44" t="s">
        <v>1765</v>
      </c>
      <c r="K1295" s="44">
        <v>11339106</v>
      </c>
    </row>
    <row r="1296" spans="1:11" x14ac:dyDescent="0.35">
      <c r="A1296" s="44">
        <v>572616</v>
      </c>
      <c r="B1296" s="44" t="s">
        <v>1920</v>
      </c>
      <c r="C1296" s="44">
        <v>0</v>
      </c>
      <c r="D1296" s="44">
        <v>23</v>
      </c>
      <c r="E1296" s="45">
        <v>42999</v>
      </c>
      <c r="F1296" s="44">
        <v>25</v>
      </c>
      <c r="G1296" s="44">
        <v>52</v>
      </c>
      <c r="H1296" s="44">
        <v>0</v>
      </c>
      <c r="I1296" s="44">
        <v>1</v>
      </c>
      <c r="J1296" s="44" t="s">
        <v>1921</v>
      </c>
      <c r="K1296" s="44">
        <v>11378838</v>
      </c>
    </row>
    <row r="1297" spans="1:11" x14ac:dyDescent="0.35">
      <c r="A1297" s="44">
        <v>578230</v>
      </c>
      <c r="B1297" s="44" t="s">
        <v>1766</v>
      </c>
      <c r="C1297" s="44">
        <v>0</v>
      </c>
      <c r="D1297" s="44">
        <v>28</v>
      </c>
      <c r="E1297" s="45">
        <v>42029</v>
      </c>
      <c r="F1297" s="44">
        <v>15</v>
      </c>
      <c r="G1297" s="44">
        <v>38</v>
      </c>
      <c r="H1297" s="44">
        <v>0</v>
      </c>
      <c r="I1297" s="44">
        <v>1</v>
      </c>
      <c r="J1297" s="44" t="s">
        <v>487</v>
      </c>
      <c r="K1297" s="44">
        <v>6640</v>
      </c>
    </row>
    <row r="1298" spans="1:11" x14ac:dyDescent="0.35">
      <c r="A1298" s="44">
        <v>578370</v>
      </c>
      <c r="B1298" s="44" t="s">
        <v>1771</v>
      </c>
      <c r="C1298" s="44">
        <v>0</v>
      </c>
      <c r="D1298" s="44">
        <v>28</v>
      </c>
      <c r="E1298" s="45">
        <v>42029</v>
      </c>
      <c r="F1298" s="44">
        <v>15</v>
      </c>
      <c r="G1298" s="44">
        <v>38</v>
      </c>
      <c r="H1298" s="44">
        <v>0</v>
      </c>
      <c r="I1298" s="44">
        <v>1</v>
      </c>
      <c r="J1298" s="44" t="s">
        <v>487</v>
      </c>
      <c r="K1298" s="44">
        <v>6640</v>
      </c>
    </row>
    <row r="1299" spans="1:11" x14ac:dyDescent="0.35">
      <c r="A1299" s="44">
        <v>579480</v>
      </c>
      <c r="B1299" s="44" t="s">
        <v>1760</v>
      </c>
      <c r="C1299" s="44">
        <v>0</v>
      </c>
      <c r="D1299" s="44">
        <v>28</v>
      </c>
      <c r="E1299" s="45">
        <v>42032</v>
      </c>
      <c r="F1299" s="44">
        <v>15</v>
      </c>
      <c r="G1299" s="44">
        <v>38</v>
      </c>
      <c r="H1299" s="44">
        <v>0</v>
      </c>
      <c r="I1299" s="44">
        <v>1</v>
      </c>
      <c r="J1299" s="44" t="s">
        <v>487</v>
      </c>
      <c r="K1299" s="44">
        <v>6640</v>
      </c>
    </row>
    <row r="1300" spans="1:11" x14ac:dyDescent="0.35">
      <c r="A1300" s="44">
        <v>583794</v>
      </c>
      <c r="B1300" s="44" t="s">
        <v>1770</v>
      </c>
      <c r="C1300" s="44">
        <v>0</v>
      </c>
      <c r="D1300" s="44">
        <v>28</v>
      </c>
      <c r="E1300" s="45">
        <v>42043</v>
      </c>
      <c r="F1300" s="44">
        <v>15</v>
      </c>
      <c r="G1300" s="44">
        <v>38</v>
      </c>
      <c r="H1300" s="44">
        <v>0</v>
      </c>
      <c r="I1300" s="44">
        <v>1</v>
      </c>
      <c r="J1300" s="44" t="s">
        <v>487</v>
      </c>
      <c r="K1300" s="44">
        <v>6640</v>
      </c>
    </row>
    <row r="1301" spans="1:11" x14ac:dyDescent="0.35">
      <c r="A1301" s="44">
        <v>589634</v>
      </c>
      <c r="B1301" s="44" t="s">
        <v>1937</v>
      </c>
      <c r="C1301" s="44">
        <v>0</v>
      </c>
      <c r="D1301" s="44">
        <v>22</v>
      </c>
      <c r="E1301" s="45">
        <v>42062</v>
      </c>
      <c r="F1301" s="44">
        <v>3</v>
      </c>
      <c r="G1301" s="44">
        <v>39</v>
      </c>
      <c r="H1301" s="44">
        <v>0</v>
      </c>
      <c r="I1301" s="44">
        <v>1</v>
      </c>
      <c r="J1301" s="44" t="s">
        <v>1938</v>
      </c>
      <c r="K1301" s="44">
        <v>11502088</v>
      </c>
    </row>
    <row r="1302" spans="1:11" x14ac:dyDescent="0.35">
      <c r="A1302" s="44">
        <v>602670</v>
      </c>
      <c r="B1302" s="44" t="s">
        <v>1767</v>
      </c>
      <c r="C1302" s="44">
        <v>0</v>
      </c>
      <c r="D1302" s="44">
        <v>28</v>
      </c>
      <c r="E1302" s="45">
        <v>42109</v>
      </c>
      <c r="F1302" s="44">
        <v>31</v>
      </c>
      <c r="G1302" s="44">
        <v>40</v>
      </c>
      <c r="H1302" s="44">
        <v>0</v>
      </c>
      <c r="I1302" s="44">
        <v>1</v>
      </c>
      <c r="J1302" s="44" t="s">
        <v>487</v>
      </c>
      <c r="K1302" s="44">
        <v>6640</v>
      </c>
    </row>
    <row r="1303" spans="1:11" x14ac:dyDescent="0.35">
      <c r="A1303" s="44">
        <v>602678</v>
      </c>
      <c r="B1303" s="44" t="s">
        <v>1732</v>
      </c>
      <c r="C1303" s="44">
        <v>0</v>
      </c>
      <c r="D1303" s="44">
        <v>35</v>
      </c>
      <c r="E1303" s="45">
        <v>42109</v>
      </c>
      <c r="F1303" s="44">
        <v>31</v>
      </c>
      <c r="G1303" s="44">
        <v>40</v>
      </c>
      <c r="H1303" s="44">
        <v>0</v>
      </c>
      <c r="I1303" s="44">
        <v>1</v>
      </c>
      <c r="J1303" s="44" t="s">
        <v>487</v>
      </c>
      <c r="K1303" s="44">
        <v>6640</v>
      </c>
    </row>
    <row r="1304" spans="1:11" x14ac:dyDescent="0.35">
      <c r="A1304" s="44">
        <v>604782</v>
      </c>
      <c r="B1304" s="44" t="s">
        <v>785</v>
      </c>
      <c r="C1304" s="44">
        <v>0</v>
      </c>
      <c r="D1304" s="44">
        <v>50</v>
      </c>
      <c r="E1304" s="45">
        <v>42395</v>
      </c>
      <c r="F1304" s="44">
        <v>28</v>
      </c>
      <c r="G1304" s="44">
        <v>38.5</v>
      </c>
      <c r="H1304" s="44">
        <v>0</v>
      </c>
      <c r="I1304" s="44">
        <v>1</v>
      </c>
      <c r="J1304" s="44" t="s">
        <v>479</v>
      </c>
      <c r="K1304" s="44">
        <v>11239672</v>
      </c>
    </row>
    <row r="1305" spans="1:11" x14ac:dyDescent="0.35">
      <c r="A1305" s="44">
        <v>605450</v>
      </c>
      <c r="B1305" s="44" t="s">
        <v>1722</v>
      </c>
      <c r="C1305" s="44">
        <v>0</v>
      </c>
      <c r="D1305" s="44">
        <v>40</v>
      </c>
      <c r="E1305" s="45">
        <v>42121</v>
      </c>
      <c r="F1305" s="44">
        <v>5</v>
      </c>
      <c r="G1305" s="44">
        <v>41</v>
      </c>
      <c r="H1305" s="44">
        <v>0</v>
      </c>
      <c r="I1305" s="44">
        <v>1</v>
      </c>
      <c r="J1305" s="44" t="s">
        <v>1723</v>
      </c>
      <c r="K1305" s="44">
        <v>6377769</v>
      </c>
    </row>
    <row r="1306" spans="1:11" x14ac:dyDescent="0.35">
      <c r="A1306" s="44">
        <v>607756</v>
      </c>
      <c r="B1306" s="44" t="s">
        <v>1975</v>
      </c>
      <c r="C1306" s="44">
        <v>0</v>
      </c>
      <c r="D1306" s="44">
        <v>22</v>
      </c>
      <c r="E1306" s="45">
        <v>42375</v>
      </c>
      <c r="F1306" s="44">
        <v>31</v>
      </c>
      <c r="G1306" s="44">
        <v>38</v>
      </c>
      <c r="H1306" s="44">
        <v>0</v>
      </c>
      <c r="I1306" s="44">
        <v>1</v>
      </c>
      <c r="J1306" s="44" t="s">
        <v>1976</v>
      </c>
      <c r="K1306" s="44">
        <v>11612952</v>
      </c>
    </row>
    <row r="1307" spans="1:11" x14ac:dyDescent="0.35">
      <c r="A1307" s="44">
        <v>617002</v>
      </c>
      <c r="B1307" s="44" t="s">
        <v>2126</v>
      </c>
      <c r="C1307" s="44">
        <v>0</v>
      </c>
      <c r="D1307" s="44">
        <v>24</v>
      </c>
      <c r="E1307" s="45">
        <v>42149</v>
      </c>
      <c r="F1307" s="44">
        <v>31</v>
      </c>
      <c r="G1307" s="44">
        <v>38</v>
      </c>
      <c r="H1307" s="44">
        <v>0</v>
      </c>
      <c r="I1307" s="44">
        <v>1</v>
      </c>
      <c r="J1307" s="44" t="s">
        <v>1423</v>
      </c>
      <c r="K1307" s="44">
        <v>47341</v>
      </c>
    </row>
    <row r="1308" spans="1:11" x14ac:dyDescent="0.35">
      <c r="A1308" s="44">
        <v>628526</v>
      </c>
      <c r="B1308" s="44" t="s">
        <v>2012</v>
      </c>
      <c r="C1308" s="44">
        <v>0</v>
      </c>
      <c r="D1308" s="44">
        <v>22</v>
      </c>
      <c r="E1308" s="45">
        <v>42238</v>
      </c>
      <c r="F1308" s="44">
        <v>1.5</v>
      </c>
      <c r="G1308" s="44">
        <v>38</v>
      </c>
      <c r="H1308" s="44">
        <v>0</v>
      </c>
      <c r="I1308" s="44">
        <v>1</v>
      </c>
      <c r="J1308" s="44" t="s">
        <v>2013</v>
      </c>
      <c r="K1308" s="44">
        <v>11630286</v>
      </c>
    </row>
    <row r="1309" spans="1:11" x14ac:dyDescent="0.35">
      <c r="A1309" s="44">
        <v>636518</v>
      </c>
      <c r="B1309" s="44" t="s">
        <v>779</v>
      </c>
      <c r="C1309" s="44">
        <v>0</v>
      </c>
      <c r="D1309" s="44">
        <v>66</v>
      </c>
      <c r="E1309" s="45">
        <v>42352</v>
      </c>
      <c r="F1309" s="44">
        <v>3</v>
      </c>
      <c r="G1309" s="44">
        <v>50</v>
      </c>
      <c r="H1309" s="44">
        <v>0</v>
      </c>
      <c r="I1309" s="44">
        <v>1</v>
      </c>
      <c r="J1309" s="44" t="s">
        <v>386</v>
      </c>
      <c r="K1309" s="44">
        <v>11810292</v>
      </c>
    </row>
    <row r="1310" spans="1:11" x14ac:dyDescent="0.35">
      <c r="A1310" s="44">
        <v>638560</v>
      </c>
      <c r="B1310" s="44" t="s">
        <v>1814</v>
      </c>
      <c r="C1310" s="44">
        <v>0</v>
      </c>
      <c r="D1310" s="44">
        <v>25</v>
      </c>
      <c r="E1310" s="45">
        <v>42227</v>
      </c>
      <c r="F1310" s="44">
        <v>38.1</v>
      </c>
      <c r="G1310" s="44">
        <v>39</v>
      </c>
      <c r="H1310" s="44">
        <v>0</v>
      </c>
      <c r="I1310" s="44">
        <v>1</v>
      </c>
      <c r="J1310" s="44" t="s">
        <v>1815</v>
      </c>
      <c r="K1310" s="44">
        <v>11823178</v>
      </c>
    </row>
    <row r="1311" spans="1:11" x14ac:dyDescent="0.35">
      <c r="A1311" s="44">
        <v>644208</v>
      </c>
      <c r="B1311" s="44" t="s">
        <v>2131</v>
      </c>
      <c r="C1311" s="44">
        <v>0</v>
      </c>
      <c r="D1311" s="44">
        <v>22</v>
      </c>
      <c r="E1311" s="45">
        <v>42754</v>
      </c>
      <c r="F1311" s="44">
        <v>5</v>
      </c>
      <c r="G1311" s="44">
        <v>51</v>
      </c>
      <c r="H1311" s="44">
        <v>0</v>
      </c>
      <c r="I1311" s="44">
        <v>1</v>
      </c>
      <c r="J1311" s="44" t="s">
        <v>269</v>
      </c>
      <c r="K1311" s="44">
        <v>3208269</v>
      </c>
    </row>
    <row r="1312" spans="1:11" x14ac:dyDescent="0.35">
      <c r="A1312" s="44">
        <v>651794</v>
      </c>
      <c r="B1312" s="44" t="s">
        <v>778</v>
      </c>
      <c r="C1312" s="44">
        <v>0</v>
      </c>
      <c r="D1312" s="44">
        <v>66</v>
      </c>
      <c r="E1312" s="45">
        <v>42463</v>
      </c>
      <c r="F1312" s="44">
        <v>3</v>
      </c>
      <c r="G1312" s="44">
        <v>46</v>
      </c>
      <c r="H1312" s="44">
        <v>0</v>
      </c>
      <c r="I1312" s="44">
        <v>1</v>
      </c>
      <c r="J1312" s="44" t="s">
        <v>386</v>
      </c>
      <c r="K1312" s="44">
        <v>11810292</v>
      </c>
    </row>
    <row r="1313" spans="1:11" x14ac:dyDescent="0.35">
      <c r="A1313" s="44">
        <v>653128</v>
      </c>
      <c r="B1313" s="44" t="s">
        <v>1901</v>
      </c>
      <c r="C1313" s="44">
        <v>0</v>
      </c>
      <c r="D1313" s="44">
        <v>23</v>
      </c>
      <c r="E1313" s="45">
        <v>42275</v>
      </c>
      <c r="F1313" s="44">
        <v>20</v>
      </c>
      <c r="G1313" s="44">
        <v>43</v>
      </c>
      <c r="H1313" s="44">
        <v>0</v>
      </c>
      <c r="I1313" s="44">
        <v>1</v>
      </c>
      <c r="J1313" s="44" t="s">
        <v>1902</v>
      </c>
      <c r="K1313" s="44">
        <v>6121766</v>
      </c>
    </row>
    <row r="1314" spans="1:11" x14ac:dyDescent="0.35">
      <c r="A1314" s="44">
        <v>660408</v>
      </c>
      <c r="B1314" s="44" t="s">
        <v>2282</v>
      </c>
      <c r="C1314" s="44">
        <v>0</v>
      </c>
      <c r="D1314" s="44">
        <v>24</v>
      </c>
      <c r="E1314" s="45">
        <v>42291</v>
      </c>
      <c r="F1314" s="44">
        <v>1.5</v>
      </c>
      <c r="G1314" s="44">
        <v>5</v>
      </c>
      <c r="H1314" s="44">
        <v>0</v>
      </c>
      <c r="I1314" s="44">
        <v>1</v>
      </c>
      <c r="J1314" s="44" t="s">
        <v>2283</v>
      </c>
      <c r="K1314" s="44">
        <v>11948508</v>
      </c>
    </row>
    <row r="1315" spans="1:11" x14ac:dyDescent="0.35">
      <c r="A1315" s="44">
        <v>662712</v>
      </c>
      <c r="B1315" s="44" t="s">
        <v>1868</v>
      </c>
      <c r="C1315" s="44">
        <v>0</v>
      </c>
      <c r="D1315" s="44">
        <v>24</v>
      </c>
      <c r="E1315" s="45">
        <v>42326</v>
      </c>
      <c r="F1315" s="44">
        <v>31</v>
      </c>
      <c r="G1315" s="44">
        <v>45</v>
      </c>
      <c r="H1315" s="44">
        <v>0</v>
      </c>
      <c r="I1315" s="44">
        <v>1</v>
      </c>
      <c r="J1315" s="44" t="s">
        <v>76</v>
      </c>
      <c r="K1315" s="44">
        <v>182999</v>
      </c>
    </row>
    <row r="1316" spans="1:11" x14ac:dyDescent="0.35">
      <c r="A1316" s="44">
        <v>669010</v>
      </c>
      <c r="B1316" s="44" t="s">
        <v>1956</v>
      </c>
      <c r="C1316" s="44">
        <v>0</v>
      </c>
      <c r="D1316" s="44">
        <v>22</v>
      </c>
      <c r="E1316" s="45">
        <v>42316</v>
      </c>
      <c r="F1316" s="44">
        <v>3</v>
      </c>
      <c r="G1316" s="44">
        <v>45</v>
      </c>
      <c r="H1316" s="44">
        <v>0</v>
      </c>
      <c r="I1316" s="44">
        <v>1</v>
      </c>
      <c r="J1316" s="44" t="s">
        <v>864</v>
      </c>
      <c r="K1316" s="44">
        <v>6064107</v>
      </c>
    </row>
    <row r="1317" spans="1:11" x14ac:dyDescent="0.35">
      <c r="A1317" s="44">
        <v>673530</v>
      </c>
      <c r="B1317" s="44" t="s">
        <v>1758</v>
      </c>
      <c r="C1317" s="44">
        <v>0</v>
      </c>
      <c r="D1317" s="44">
        <v>28</v>
      </c>
      <c r="E1317" s="45">
        <v>43033</v>
      </c>
      <c r="F1317" s="44">
        <v>1</v>
      </c>
      <c r="G1317" s="44">
        <v>3</v>
      </c>
      <c r="H1317" s="44">
        <v>0</v>
      </c>
      <c r="I1317" s="44">
        <v>1</v>
      </c>
      <c r="J1317" s="44" t="s">
        <v>1759</v>
      </c>
      <c r="K1317" s="44">
        <v>12054635</v>
      </c>
    </row>
    <row r="1318" spans="1:11" x14ac:dyDescent="0.35">
      <c r="A1318" s="44">
        <v>674747</v>
      </c>
      <c r="B1318" s="44" t="s">
        <v>2018</v>
      </c>
      <c r="C1318" s="44">
        <v>0</v>
      </c>
      <c r="D1318" s="44">
        <v>21</v>
      </c>
      <c r="E1318" s="45">
        <v>42376</v>
      </c>
      <c r="F1318" s="44">
        <v>1.5</v>
      </c>
      <c r="G1318" s="44">
        <v>46</v>
      </c>
      <c r="H1318" s="44">
        <v>0</v>
      </c>
      <c r="I1318" s="44">
        <v>1</v>
      </c>
      <c r="J1318" s="44" t="s">
        <v>2019</v>
      </c>
      <c r="K1318" s="44">
        <v>4468348</v>
      </c>
    </row>
    <row r="1319" spans="1:11" x14ac:dyDescent="0.35">
      <c r="A1319" s="44">
        <v>682671</v>
      </c>
      <c r="B1319" s="44" t="s">
        <v>1894</v>
      </c>
      <c r="C1319" s="44">
        <v>0</v>
      </c>
      <c r="D1319" s="44">
        <v>23</v>
      </c>
      <c r="E1319" s="45">
        <v>42398</v>
      </c>
      <c r="F1319" s="44">
        <v>38.5</v>
      </c>
      <c r="G1319" s="44">
        <v>45</v>
      </c>
      <c r="H1319" s="44">
        <v>0</v>
      </c>
      <c r="I1319" s="44">
        <v>1</v>
      </c>
      <c r="J1319" s="44" t="s">
        <v>1895</v>
      </c>
      <c r="K1319" s="44">
        <v>12099889</v>
      </c>
    </row>
    <row r="1320" spans="1:11" x14ac:dyDescent="0.35">
      <c r="A1320" s="44">
        <v>688457</v>
      </c>
      <c r="B1320" s="44" t="s">
        <v>1793</v>
      </c>
      <c r="C1320" s="44">
        <v>0</v>
      </c>
      <c r="D1320" s="44">
        <v>26</v>
      </c>
      <c r="E1320" s="45">
        <v>42451</v>
      </c>
      <c r="F1320" s="44">
        <v>38</v>
      </c>
      <c r="G1320" s="44">
        <v>57</v>
      </c>
      <c r="H1320" s="44">
        <v>0</v>
      </c>
      <c r="I1320" s="44">
        <v>2</v>
      </c>
      <c r="J1320" s="44" t="s">
        <v>1794</v>
      </c>
      <c r="K1320" s="44">
        <v>12314278</v>
      </c>
    </row>
    <row r="1321" spans="1:11" x14ac:dyDescent="0.35">
      <c r="A1321" s="44">
        <v>692879</v>
      </c>
      <c r="B1321" s="44" t="s">
        <v>796</v>
      </c>
      <c r="C1321" s="44">
        <v>0</v>
      </c>
      <c r="D1321" s="44">
        <v>42</v>
      </c>
      <c r="E1321" s="45">
        <v>42459</v>
      </c>
      <c r="F1321" s="44">
        <v>15</v>
      </c>
      <c r="G1321" s="44">
        <v>48</v>
      </c>
      <c r="H1321" s="44">
        <v>0</v>
      </c>
      <c r="I1321" s="44">
        <v>1</v>
      </c>
      <c r="J1321" s="44" t="s">
        <v>487</v>
      </c>
      <c r="K1321" s="44">
        <v>6640</v>
      </c>
    </row>
    <row r="1322" spans="1:11" x14ac:dyDescent="0.35">
      <c r="A1322" s="44">
        <v>696824</v>
      </c>
      <c r="B1322" s="44" t="s">
        <v>1969</v>
      </c>
      <c r="C1322" s="44">
        <v>0</v>
      </c>
      <c r="D1322" s="44">
        <v>22</v>
      </c>
      <c r="E1322" s="45">
        <v>42471</v>
      </c>
      <c r="F1322" s="44">
        <v>20</v>
      </c>
      <c r="G1322" s="44">
        <v>38</v>
      </c>
      <c r="H1322" s="44">
        <v>0</v>
      </c>
      <c r="I1322" s="44">
        <v>2</v>
      </c>
      <c r="J1322" s="44" t="s">
        <v>1167</v>
      </c>
      <c r="K1322" s="44">
        <v>12160844</v>
      </c>
    </row>
    <row r="1323" spans="1:11" x14ac:dyDescent="0.35">
      <c r="A1323" s="44">
        <v>709887</v>
      </c>
      <c r="B1323" s="44" t="s">
        <v>775</v>
      </c>
      <c r="C1323" s="44">
        <v>0</v>
      </c>
      <c r="D1323" s="44">
        <v>69</v>
      </c>
      <c r="E1323" s="45">
        <v>42542</v>
      </c>
      <c r="F1323" s="44">
        <v>10</v>
      </c>
      <c r="G1323" s="44">
        <v>45</v>
      </c>
      <c r="H1323" s="44">
        <v>0</v>
      </c>
      <c r="I1323" s="44">
        <v>1</v>
      </c>
      <c r="J1323" s="44" t="s">
        <v>394</v>
      </c>
      <c r="K1323" s="44">
        <v>12334377</v>
      </c>
    </row>
    <row r="1324" spans="1:11" x14ac:dyDescent="0.35">
      <c r="A1324" s="44">
        <v>710358</v>
      </c>
      <c r="B1324" s="44" t="s">
        <v>769</v>
      </c>
      <c r="C1324" s="44">
        <v>0</v>
      </c>
      <c r="D1324" s="44">
        <v>109</v>
      </c>
      <c r="E1324" s="45">
        <v>42541</v>
      </c>
      <c r="F1324" s="44">
        <v>10</v>
      </c>
      <c r="G1324" s="44">
        <v>45</v>
      </c>
      <c r="H1324" s="44">
        <v>0</v>
      </c>
      <c r="I1324" s="44">
        <v>1</v>
      </c>
      <c r="J1324" s="44" t="s">
        <v>389</v>
      </c>
      <c r="K1324" s="44">
        <v>12366578</v>
      </c>
    </row>
    <row r="1325" spans="1:11" x14ac:dyDescent="0.35">
      <c r="A1325" s="44">
        <v>722550</v>
      </c>
      <c r="B1325" s="44" t="s">
        <v>771</v>
      </c>
      <c r="C1325" s="44">
        <v>0</v>
      </c>
      <c r="D1325" s="44">
        <v>83</v>
      </c>
      <c r="E1325" s="45">
        <v>42687</v>
      </c>
      <c r="F1325" s="44">
        <v>1.5</v>
      </c>
      <c r="G1325" s="44">
        <v>51</v>
      </c>
      <c r="H1325" s="44">
        <v>0</v>
      </c>
      <c r="I1325" s="44">
        <v>1</v>
      </c>
      <c r="J1325" s="44" t="s">
        <v>391</v>
      </c>
      <c r="K1325" s="44">
        <v>12464301</v>
      </c>
    </row>
    <row r="1326" spans="1:11" x14ac:dyDescent="0.35">
      <c r="A1326" s="44">
        <v>765360</v>
      </c>
      <c r="B1326" s="44" t="s">
        <v>762</v>
      </c>
      <c r="C1326" s="44">
        <v>0</v>
      </c>
      <c r="D1326" s="44">
        <v>53</v>
      </c>
      <c r="E1326" s="45">
        <v>42746</v>
      </c>
      <c r="F1326" s="44">
        <v>50</v>
      </c>
      <c r="G1326" s="44">
        <v>54</v>
      </c>
      <c r="H1326" s="44">
        <v>1</v>
      </c>
      <c r="I1326" s="44">
        <v>1</v>
      </c>
      <c r="J1326" s="44" t="s">
        <v>470</v>
      </c>
      <c r="K1326" s="44">
        <v>11743304</v>
      </c>
    </row>
    <row r="1327" spans="1:11" x14ac:dyDescent="0.35">
      <c r="A1327" s="44">
        <v>787027</v>
      </c>
      <c r="B1327" s="44" t="s">
        <v>1738</v>
      </c>
      <c r="C1327" s="44">
        <v>0</v>
      </c>
      <c r="D1327" s="44">
        <v>33</v>
      </c>
      <c r="E1327" s="45">
        <v>42908</v>
      </c>
      <c r="F1327" s="44">
        <v>40</v>
      </c>
      <c r="G1327" s="44">
        <v>54</v>
      </c>
      <c r="H1327" s="44">
        <v>0</v>
      </c>
      <c r="I1327" s="44">
        <v>1</v>
      </c>
      <c r="J1327" s="44" t="s">
        <v>1739</v>
      </c>
      <c r="K1327" s="44">
        <v>12842763</v>
      </c>
    </row>
    <row r="1328" spans="1:11" x14ac:dyDescent="0.35">
      <c r="A1328" s="44">
        <v>960552</v>
      </c>
      <c r="B1328" s="44" t="s">
        <v>756</v>
      </c>
      <c r="C1328" s="44">
        <v>0</v>
      </c>
      <c r="D1328" s="44">
        <v>78</v>
      </c>
      <c r="E1328" s="45">
        <v>43353</v>
      </c>
      <c r="F1328" s="44">
        <v>50</v>
      </c>
      <c r="G1328" s="44">
        <v>60</v>
      </c>
      <c r="H1328" s="44">
        <v>0</v>
      </c>
      <c r="I1328" s="44">
        <v>1</v>
      </c>
      <c r="J1328" s="44" t="s">
        <v>384</v>
      </c>
      <c r="K1328" s="44">
        <v>13911155</v>
      </c>
    </row>
    <row r="1329" spans="1:11" x14ac:dyDescent="0.35">
      <c r="A1329" s="44">
        <v>986610</v>
      </c>
      <c r="B1329" s="44" t="s">
        <v>2098</v>
      </c>
      <c r="C1329" s="44">
        <v>0</v>
      </c>
      <c r="D1329" s="44">
        <v>0</v>
      </c>
      <c r="E1329" s="45">
        <v>43608</v>
      </c>
      <c r="F1329" s="44">
        <v>68</v>
      </c>
      <c r="G1329" s="44">
        <v>100</v>
      </c>
      <c r="H1329" s="44">
        <v>1</v>
      </c>
      <c r="I1329" s="44">
        <v>1</v>
      </c>
      <c r="J1329" s="44" t="s">
        <v>30</v>
      </c>
      <c r="K1329" s="44">
        <v>5389259</v>
      </c>
    </row>
    <row r="1330" spans="1:11" x14ac:dyDescent="0.35">
      <c r="A1330" s="44">
        <v>986635</v>
      </c>
      <c r="B1330" s="44" t="s">
        <v>2245</v>
      </c>
      <c r="C1330" s="44">
        <v>0</v>
      </c>
      <c r="D1330" s="44">
        <v>0</v>
      </c>
      <c r="E1330" s="45">
        <v>43606</v>
      </c>
      <c r="F1330" s="44">
        <v>67</v>
      </c>
      <c r="G1330" s="44">
        <v>100</v>
      </c>
      <c r="H1330" s="44">
        <v>1</v>
      </c>
      <c r="I1330" s="44">
        <v>1</v>
      </c>
      <c r="J1330" s="44" t="s">
        <v>133</v>
      </c>
      <c r="K1330" s="44">
        <v>4285224</v>
      </c>
    </row>
    <row r="1331" spans="1:11" x14ac:dyDescent="0.35">
      <c r="A1331" s="44">
        <v>986643</v>
      </c>
      <c r="B1331" s="44" t="s">
        <v>2244</v>
      </c>
      <c r="C1331" s="44">
        <v>0</v>
      </c>
      <c r="D1331" s="44">
        <v>0</v>
      </c>
      <c r="E1331" s="45">
        <v>43612</v>
      </c>
      <c r="F1331" s="44">
        <v>60.5</v>
      </c>
      <c r="G1331" s="44">
        <v>100</v>
      </c>
      <c r="H1331" s="44">
        <v>1</v>
      </c>
      <c r="I1331" s="44">
        <v>1</v>
      </c>
      <c r="J1331" s="44" t="s">
        <v>133</v>
      </c>
      <c r="K1331" s="44">
        <v>4285224</v>
      </c>
    </row>
    <row r="1332" spans="1:11" x14ac:dyDescent="0.35">
      <c r="A1332" s="44">
        <v>986676</v>
      </c>
      <c r="B1332" s="44" t="s">
        <v>2284</v>
      </c>
      <c r="C1332" s="44">
        <v>0</v>
      </c>
      <c r="D1332" s="44">
        <v>0</v>
      </c>
      <c r="E1332" s="45">
        <v>43662</v>
      </c>
      <c r="F1332" s="44">
        <v>60</v>
      </c>
      <c r="G1332" s="44">
        <v>60</v>
      </c>
      <c r="H1332" s="44">
        <v>0</v>
      </c>
      <c r="I1332" s="44">
        <v>1</v>
      </c>
      <c r="J1332" s="44" t="s">
        <v>2285</v>
      </c>
      <c r="K1332" s="44">
        <v>210579</v>
      </c>
    </row>
    <row r="1333" spans="1:11" x14ac:dyDescent="0.35">
      <c r="A1333" s="44">
        <v>986682</v>
      </c>
      <c r="B1333" s="44" t="s">
        <v>225</v>
      </c>
      <c r="C1333" s="44">
        <v>0</v>
      </c>
      <c r="D1333" s="44">
        <v>0</v>
      </c>
      <c r="E1333" s="45">
        <v>43656</v>
      </c>
      <c r="F1333" s="44">
        <v>68</v>
      </c>
      <c r="G1333" s="44">
        <v>100</v>
      </c>
      <c r="H1333" s="44">
        <v>1</v>
      </c>
      <c r="I1333" s="44">
        <v>1</v>
      </c>
      <c r="J1333" s="44" t="s">
        <v>226</v>
      </c>
      <c r="K1333" s="44">
        <v>14168427</v>
      </c>
    </row>
    <row r="1334" spans="1:11" x14ac:dyDescent="0.35">
      <c r="A1334" s="44">
        <v>986685</v>
      </c>
      <c r="B1334" s="44" t="s">
        <v>2300</v>
      </c>
      <c r="C1334" s="44">
        <v>0</v>
      </c>
      <c r="D1334" s="44">
        <v>0</v>
      </c>
      <c r="E1334" s="45">
        <v>43669</v>
      </c>
      <c r="F1334" s="44">
        <v>68</v>
      </c>
      <c r="G1334" s="44">
        <v>100</v>
      </c>
      <c r="H1334" s="44">
        <v>1</v>
      </c>
      <c r="I1334" s="44">
        <v>1</v>
      </c>
      <c r="J1334" s="44" t="s">
        <v>855</v>
      </c>
      <c r="K1334" s="44">
        <v>165138</v>
      </c>
    </row>
    <row r="1335" spans="1:11" x14ac:dyDescent="0.35">
      <c r="A1335" s="44">
        <v>986686</v>
      </c>
      <c r="B1335" s="44" t="s">
        <v>2286</v>
      </c>
      <c r="C1335" s="44">
        <v>0</v>
      </c>
      <c r="D1335" s="44">
        <v>0</v>
      </c>
      <c r="E1335" s="45">
        <v>43665</v>
      </c>
      <c r="F1335" s="44">
        <v>60</v>
      </c>
      <c r="G1335" s="44">
        <v>100</v>
      </c>
      <c r="H1335" s="44">
        <v>1</v>
      </c>
      <c r="I1335" s="44">
        <v>1</v>
      </c>
      <c r="J1335" s="44" t="s">
        <v>2287</v>
      </c>
      <c r="K1335" s="44">
        <v>14161498</v>
      </c>
    </row>
    <row r="1336" spans="1:11" x14ac:dyDescent="0.35">
      <c r="A1336" s="44">
        <v>987651</v>
      </c>
      <c r="B1336" s="44" t="s">
        <v>2301</v>
      </c>
      <c r="C1336" s="44">
        <v>0</v>
      </c>
      <c r="D1336" s="44">
        <v>0</v>
      </c>
      <c r="E1336" s="45">
        <v>43673</v>
      </c>
      <c r="F1336" s="44">
        <v>60</v>
      </c>
      <c r="G1336" s="44">
        <v>100</v>
      </c>
      <c r="H1336" s="44">
        <v>1</v>
      </c>
      <c r="I1336" s="44">
        <v>1</v>
      </c>
      <c r="J1336" s="44" t="s">
        <v>1282</v>
      </c>
      <c r="K1336" s="44">
        <v>112681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70F2-5CAB-4FE6-BF05-686A9AD45268}">
  <dimension ref="A1:O980"/>
  <sheetViews>
    <sheetView topLeftCell="B1" workbookViewId="0">
      <selection activeCell="H2" sqref="H2:H980"/>
    </sheetView>
  </sheetViews>
  <sheetFormatPr defaultRowHeight="14.5" x14ac:dyDescent="0.35"/>
  <cols>
    <col min="1" max="1" width="8.81640625" bestFit="1" customWidth="1"/>
    <col min="2" max="2" width="26.6328125" customWidth="1"/>
    <col min="3" max="3" width="22.6328125" customWidth="1"/>
    <col min="4" max="4" width="6.6328125" customWidth="1"/>
    <col min="5" max="5" width="26.6328125" customWidth="1"/>
    <col min="6" max="8" width="26.6328125" style="44" customWidth="1"/>
    <col min="9" max="9" width="11" bestFit="1" customWidth="1"/>
    <col min="10" max="11" width="80.7265625" hidden="1" customWidth="1"/>
    <col min="12" max="13" width="80.7265625" style="44" customWidth="1"/>
    <col min="14" max="14" width="80.7265625" bestFit="1" customWidth="1"/>
  </cols>
  <sheetData>
    <row r="1" spans="1:15" s="44" customFormat="1" x14ac:dyDescent="0.35">
      <c r="A1" s="44" t="s">
        <v>8</v>
      </c>
      <c r="B1" s="44" t="s">
        <v>397</v>
      </c>
      <c r="C1" s="44" t="s">
        <v>4895</v>
      </c>
      <c r="D1" s="44" t="s">
        <v>4900</v>
      </c>
      <c r="E1" s="44" t="s">
        <v>4899</v>
      </c>
      <c r="F1" s="44" t="s">
        <v>4896</v>
      </c>
      <c r="G1" s="44" t="s">
        <v>4904</v>
      </c>
      <c r="H1" s="44" t="s">
        <v>4903</v>
      </c>
      <c r="I1" s="44" t="s">
        <v>4902</v>
      </c>
      <c r="J1" s="44" t="s">
        <v>4901</v>
      </c>
      <c r="K1" s="44" t="s">
        <v>4897</v>
      </c>
      <c r="L1" s="44" t="s">
        <v>4898</v>
      </c>
      <c r="O1" s="46"/>
    </row>
    <row r="2" spans="1:15" x14ac:dyDescent="0.35">
      <c r="A2">
        <v>43</v>
      </c>
      <c r="B2" t="s">
        <v>1731</v>
      </c>
      <c r="C2" t="s">
        <v>1731</v>
      </c>
      <c r="D2">
        <v>1</v>
      </c>
      <c r="F2" s="45">
        <v>39146</v>
      </c>
      <c r="G2" s="47">
        <f>MATCH(Table3[[#This Row],[ID]],Exts[AuthorId1],0)</f>
        <v>1025</v>
      </c>
      <c r="H2" s="48">
        <f>INDEX(Exts[],1,1)</f>
        <v>2313</v>
      </c>
      <c r="I2" s="45"/>
      <c r="K2" t="s">
        <v>2302</v>
      </c>
      <c r="L2" t="s">
        <v>2303</v>
      </c>
      <c r="N2" s="44"/>
    </row>
    <row r="3" spans="1:15" x14ac:dyDescent="0.35">
      <c r="A3">
        <v>54957</v>
      </c>
      <c r="B3" t="s">
        <v>2304</v>
      </c>
      <c r="C3" t="s">
        <v>2305</v>
      </c>
      <c r="D3">
        <v>10</v>
      </c>
      <c r="E3" t="s">
        <v>2306</v>
      </c>
      <c r="F3" s="45">
        <v>39146</v>
      </c>
      <c r="G3" s="48">
        <f>MATCH(Table3[[#This Row],[ID]],Exts[AuthorId1],0)</f>
        <v>210</v>
      </c>
      <c r="H3" s="48">
        <f>INDEX(Exts[],1,1)</f>
        <v>2313</v>
      </c>
      <c r="I3" s="45"/>
      <c r="K3" t="s">
        <v>2307</v>
      </c>
      <c r="L3"/>
      <c r="N3" s="44"/>
    </row>
    <row r="4" spans="1:15" x14ac:dyDescent="0.35">
      <c r="A4">
        <v>6</v>
      </c>
      <c r="B4" t="s">
        <v>2308</v>
      </c>
      <c r="C4" t="s">
        <v>2309</v>
      </c>
      <c r="D4">
        <v>2</v>
      </c>
      <c r="F4" s="45">
        <v>39146</v>
      </c>
      <c r="G4" s="48" t="e">
        <f>MATCH(Table3[[#This Row],[ID]],Exts[AuthorId1],0)</f>
        <v>#N/A</v>
      </c>
      <c r="H4" s="48">
        <f>INDEX(Exts[],1,1)</f>
        <v>2313</v>
      </c>
      <c r="I4" s="45"/>
      <c r="K4" t="s">
        <v>2310</v>
      </c>
      <c r="L4" t="s">
        <v>2311</v>
      </c>
      <c r="N4" s="44"/>
    </row>
    <row r="5" spans="1:15" x14ac:dyDescent="0.35">
      <c r="A5">
        <v>132</v>
      </c>
      <c r="B5" t="s">
        <v>434</v>
      </c>
      <c r="C5" t="s">
        <v>2312</v>
      </c>
      <c r="D5">
        <v>2</v>
      </c>
      <c r="E5" t="s">
        <v>2313</v>
      </c>
      <c r="F5" s="45">
        <v>39146</v>
      </c>
      <c r="G5" s="48">
        <f>MATCH(Table3[[#This Row],[ID]],Exts[AuthorId1],0)</f>
        <v>661</v>
      </c>
      <c r="H5" s="48">
        <f>INDEX(Exts[],1,1)</f>
        <v>2313</v>
      </c>
      <c r="I5" s="45"/>
      <c r="K5" t="s">
        <v>2314</v>
      </c>
      <c r="L5" t="s">
        <v>2315</v>
      </c>
      <c r="N5" s="44"/>
    </row>
    <row r="6" spans="1:15" x14ac:dyDescent="0.35">
      <c r="A6">
        <v>47</v>
      </c>
      <c r="B6" t="s">
        <v>1146</v>
      </c>
      <c r="C6" t="s">
        <v>2316</v>
      </c>
      <c r="D6">
        <v>3</v>
      </c>
      <c r="F6" s="45">
        <v>39146</v>
      </c>
      <c r="G6" s="48">
        <f>MATCH(Table3[[#This Row],[ID]],Exts[AuthorId1],0)</f>
        <v>582</v>
      </c>
      <c r="H6" s="48">
        <f>INDEX(Exts[],1,1)</f>
        <v>2313</v>
      </c>
      <c r="I6" s="45"/>
      <c r="K6" t="s">
        <v>2317</v>
      </c>
      <c r="L6" t="s">
        <v>2318</v>
      </c>
      <c r="N6" s="44"/>
    </row>
    <row r="7" spans="1:15" x14ac:dyDescent="0.35">
      <c r="A7">
        <v>52</v>
      </c>
      <c r="B7" t="s">
        <v>228</v>
      </c>
      <c r="C7" t="s">
        <v>2319</v>
      </c>
      <c r="D7">
        <v>3</v>
      </c>
      <c r="F7" s="45">
        <v>39146</v>
      </c>
      <c r="G7" s="48">
        <f>MATCH(Table3[[#This Row],[ID]],Exts[AuthorId1],0)</f>
        <v>149</v>
      </c>
      <c r="H7" s="48">
        <f>INDEX(Exts[],1,1)</f>
        <v>2313</v>
      </c>
      <c r="I7" s="45"/>
      <c r="K7" t="s">
        <v>2320</v>
      </c>
      <c r="L7" t="s">
        <v>2321</v>
      </c>
      <c r="N7" s="44"/>
    </row>
    <row r="8" spans="1:15" x14ac:dyDescent="0.35">
      <c r="A8">
        <v>53</v>
      </c>
      <c r="B8" t="s">
        <v>18</v>
      </c>
      <c r="C8" t="s">
        <v>2322</v>
      </c>
      <c r="D8">
        <v>2</v>
      </c>
      <c r="E8" t="s">
        <v>2323</v>
      </c>
      <c r="F8" s="45">
        <v>39146</v>
      </c>
      <c r="G8" s="48">
        <f>MATCH(Table3[[#This Row],[ID]],Exts[AuthorId1],0)</f>
        <v>6</v>
      </c>
      <c r="H8" s="48">
        <f>INDEX(Exts[],1,1)</f>
        <v>2313</v>
      </c>
      <c r="I8" s="45"/>
      <c r="K8" t="s">
        <v>2324</v>
      </c>
      <c r="L8" t="s">
        <v>2325</v>
      </c>
      <c r="N8" s="44"/>
    </row>
    <row r="9" spans="1:15" x14ac:dyDescent="0.35">
      <c r="A9">
        <v>59</v>
      </c>
      <c r="B9" t="s">
        <v>342</v>
      </c>
      <c r="C9" t="s">
        <v>342</v>
      </c>
      <c r="D9">
        <v>5</v>
      </c>
      <c r="E9" t="s">
        <v>2326</v>
      </c>
      <c r="F9" s="45">
        <v>39146</v>
      </c>
      <c r="G9" s="48">
        <f>MATCH(Table3[[#This Row],[ID]],Exts[AuthorId1],0)</f>
        <v>499</v>
      </c>
      <c r="H9" s="48">
        <f>INDEX(Exts[],1,1)</f>
        <v>2313</v>
      </c>
      <c r="I9" s="45"/>
      <c r="K9" t="s">
        <v>2327</v>
      </c>
      <c r="L9" t="s">
        <v>2328</v>
      </c>
      <c r="N9" s="44"/>
    </row>
    <row r="10" spans="1:15" x14ac:dyDescent="0.35">
      <c r="A10">
        <v>67</v>
      </c>
      <c r="B10" t="s">
        <v>222</v>
      </c>
      <c r="C10" t="s">
        <v>222</v>
      </c>
      <c r="D10">
        <v>4</v>
      </c>
      <c r="F10" s="45">
        <v>39146</v>
      </c>
      <c r="G10" s="48">
        <f>MATCH(Table3[[#This Row],[ID]],Exts[AuthorId1],0)</f>
        <v>158</v>
      </c>
      <c r="H10" s="48">
        <f>INDEX(Exts[],1,1)</f>
        <v>2313</v>
      </c>
      <c r="I10" s="45"/>
      <c r="K10" t="s">
        <v>2329</v>
      </c>
      <c r="L10" t="s">
        <v>2330</v>
      </c>
      <c r="N10" s="44"/>
    </row>
    <row r="11" spans="1:15" x14ac:dyDescent="0.35">
      <c r="A11">
        <v>68</v>
      </c>
      <c r="B11" t="s">
        <v>1753</v>
      </c>
      <c r="C11" t="s">
        <v>2331</v>
      </c>
      <c r="D11">
        <v>1</v>
      </c>
      <c r="F11" s="45">
        <v>39146</v>
      </c>
      <c r="G11" s="48">
        <f>MATCH(Table3[[#This Row],[ID]],Exts[AuthorId1],0)</f>
        <v>1026</v>
      </c>
      <c r="H11" s="48">
        <f>INDEX(Exts[],1,1)</f>
        <v>2313</v>
      </c>
      <c r="I11" s="45"/>
      <c r="K11" t="s">
        <v>2332</v>
      </c>
      <c r="L11" t="s">
        <v>2333</v>
      </c>
      <c r="N11" s="44"/>
    </row>
    <row r="12" spans="1:15" x14ac:dyDescent="0.35">
      <c r="A12">
        <v>77</v>
      </c>
      <c r="B12" t="s">
        <v>464</v>
      </c>
      <c r="C12" t="s">
        <v>2334</v>
      </c>
      <c r="D12">
        <v>4</v>
      </c>
      <c r="F12" s="45">
        <v>39146</v>
      </c>
      <c r="G12" s="48">
        <f>MATCH(Table3[[#This Row],[ID]],Exts[AuthorId1],0)</f>
        <v>718</v>
      </c>
      <c r="H12" s="48">
        <f>INDEX(Exts[],1,1)</f>
        <v>2313</v>
      </c>
      <c r="I12" s="45"/>
      <c r="K12" t="s">
        <v>2335</v>
      </c>
      <c r="L12" t="s">
        <v>2336</v>
      </c>
      <c r="N12" s="44"/>
    </row>
    <row r="13" spans="1:15" x14ac:dyDescent="0.35">
      <c r="A13">
        <v>429</v>
      </c>
      <c r="B13" t="s">
        <v>1791</v>
      </c>
      <c r="C13" t="s">
        <v>2337</v>
      </c>
      <c r="D13">
        <v>2</v>
      </c>
      <c r="E13" t="s">
        <v>2338</v>
      </c>
      <c r="F13" s="45">
        <v>39146</v>
      </c>
      <c r="G13" s="48">
        <f>MATCH(Table3[[#This Row],[ID]],Exts[AuthorId1],0)</f>
        <v>1028</v>
      </c>
      <c r="H13" s="48">
        <f>INDEX(Exts[],1,1)</f>
        <v>2313</v>
      </c>
      <c r="I13" s="45"/>
      <c r="K13" t="s">
        <v>2339</v>
      </c>
      <c r="L13" t="s">
        <v>2340</v>
      </c>
      <c r="N13" s="44"/>
    </row>
    <row r="14" spans="1:15" x14ac:dyDescent="0.35">
      <c r="A14">
        <v>84</v>
      </c>
      <c r="B14" t="s">
        <v>258</v>
      </c>
      <c r="C14" t="s">
        <v>2341</v>
      </c>
      <c r="D14">
        <v>1</v>
      </c>
      <c r="F14" s="45">
        <v>39146</v>
      </c>
      <c r="G14" s="48">
        <f>MATCH(Table3[[#This Row],[ID]],Exts[AuthorId1],0)</f>
        <v>188</v>
      </c>
      <c r="H14" s="48">
        <f>INDEX(Exts[],1,1)</f>
        <v>2313</v>
      </c>
      <c r="I14" s="45"/>
      <c r="K14" t="s">
        <v>2342</v>
      </c>
      <c r="L14" t="s">
        <v>2343</v>
      </c>
      <c r="N14" s="44"/>
    </row>
    <row r="15" spans="1:15" x14ac:dyDescent="0.35">
      <c r="A15">
        <v>88</v>
      </c>
      <c r="B15" t="s">
        <v>2344</v>
      </c>
      <c r="C15" t="s">
        <v>2345</v>
      </c>
      <c r="D15">
        <v>1</v>
      </c>
      <c r="E15" t="s">
        <v>2346</v>
      </c>
      <c r="F15" s="45">
        <v>39146</v>
      </c>
      <c r="G15" s="48">
        <f>MATCH(Table3[[#This Row],[ID]],Exts[AuthorId1],0)</f>
        <v>750</v>
      </c>
      <c r="H15" s="48">
        <f>INDEX(Exts[],1,1)</f>
        <v>2313</v>
      </c>
      <c r="I15" s="45"/>
      <c r="K15" t="s">
        <v>2347</v>
      </c>
      <c r="L15" t="s">
        <v>2348</v>
      </c>
      <c r="N15" s="44"/>
    </row>
    <row r="16" spans="1:15" x14ac:dyDescent="0.35">
      <c r="A16">
        <v>514</v>
      </c>
      <c r="B16" t="s">
        <v>2349</v>
      </c>
      <c r="C16" t="s">
        <v>2350</v>
      </c>
      <c r="D16">
        <v>1</v>
      </c>
      <c r="F16" s="45">
        <v>39146</v>
      </c>
      <c r="G16" s="48" t="e">
        <f>MATCH(Table3[[#This Row],[ID]],Exts[AuthorId1],0)</f>
        <v>#N/A</v>
      </c>
      <c r="H16" s="48">
        <f>INDEX(Exts[],1,1)</f>
        <v>2313</v>
      </c>
      <c r="I16" s="45"/>
      <c r="K16" t="s">
        <v>2351</v>
      </c>
      <c r="L16"/>
      <c r="N16" s="44"/>
    </row>
    <row r="17" spans="1:14" x14ac:dyDescent="0.35">
      <c r="A17">
        <v>93</v>
      </c>
      <c r="B17" t="s">
        <v>1299</v>
      </c>
      <c r="C17" t="s">
        <v>2352</v>
      </c>
      <c r="D17">
        <v>2</v>
      </c>
      <c r="F17" s="45">
        <v>39146</v>
      </c>
      <c r="G17" s="48">
        <f>MATCH(Table3[[#This Row],[ID]],Exts[AuthorId1],0)</f>
        <v>719</v>
      </c>
      <c r="H17" s="48">
        <f>INDEX(Exts[],1,1)</f>
        <v>2313</v>
      </c>
      <c r="I17" s="45"/>
      <c r="K17" t="s">
        <v>2353</v>
      </c>
      <c r="L17"/>
      <c r="N17" s="44"/>
    </row>
    <row r="18" spans="1:14" x14ac:dyDescent="0.35">
      <c r="A18">
        <v>102</v>
      </c>
      <c r="B18" t="s">
        <v>253</v>
      </c>
      <c r="C18" t="s">
        <v>2354</v>
      </c>
      <c r="D18">
        <v>1</v>
      </c>
      <c r="F18" s="45">
        <v>39146</v>
      </c>
      <c r="G18" s="48">
        <f>MATCH(Table3[[#This Row],[ID]],Exts[AuthorId1],0)</f>
        <v>164</v>
      </c>
      <c r="H18" s="48">
        <f>INDEX(Exts[],1,1)</f>
        <v>2313</v>
      </c>
      <c r="I18" s="45"/>
      <c r="K18" t="s">
        <v>2355</v>
      </c>
      <c r="L18" t="s">
        <v>2356</v>
      </c>
      <c r="N18" s="44"/>
    </row>
    <row r="19" spans="1:14" x14ac:dyDescent="0.35">
      <c r="A19">
        <v>135</v>
      </c>
      <c r="B19" t="s">
        <v>1513</v>
      </c>
      <c r="C19" t="s">
        <v>2357</v>
      </c>
      <c r="D19">
        <v>1</v>
      </c>
      <c r="F19" s="45">
        <v>39146</v>
      </c>
      <c r="G19" s="48">
        <f>MATCH(Table3[[#This Row],[ID]],Exts[AuthorId1],0)</f>
        <v>843</v>
      </c>
      <c r="H19" s="48">
        <f>INDEX(Exts[],1,1)</f>
        <v>2313</v>
      </c>
      <c r="I19" s="45"/>
      <c r="K19" t="s">
        <v>2358</v>
      </c>
      <c r="L19" t="s">
        <v>2359</v>
      </c>
      <c r="N19" s="44"/>
    </row>
    <row r="20" spans="1:14" x14ac:dyDescent="0.35">
      <c r="A20">
        <v>139</v>
      </c>
      <c r="B20" t="s">
        <v>1755</v>
      </c>
      <c r="C20" t="s">
        <v>2360</v>
      </c>
      <c r="D20">
        <v>1</v>
      </c>
      <c r="F20" s="45">
        <v>39146</v>
      </c>
      <c r="G20" s="48">
        <f>MATCH(Table3[[#This Row],[ID]],Exts[AuthorId1],0)</f>
        <v>1031</v>
      </c>
      <c r="H20" s="48">
        <f>INDEX(Exts[],1,1)</f>
        <v>2313</v>
      </c>
      <c r="I20" s="45"/>
      <c r="K20" t="s">
        <v>2361</v>
      </c>
      <c r="L20" t="s">
        <v>2362</v>
      </c>
      <c r="N20" s="44"/>
    </row>
    <row r="21" spans="1:14" x14ac:dyDescent="0.35">
      <c r="A21">
        <v>20</v>
      </c>
      <c r="B21" t="s">
        <v>2363</v>
      </c>
      <c r="C21" t="s">
        <v>2364</v>
      </c>
      <c r="D21">
        <v>2</v>
      </c>
      <c r="F21" s="45">
        <v>39146</v>
      </c>
      <c r="G21" s="48">
        <f>MATCH(Table3[[#This Row],[ID]],Exts[AuthorId1],0)</f>
        <v>51</v>
      </c>
      <c r="H21" s="48">
        <f>INDEX(Exts[],1,1)</f>
        <v>2313</v>
      </c>
      <c r="I21" s="45"/>
      <c r="K21" t="s">
        <v>2365</v>
      </c>
      <c r="L21"/>
      <c r="N21" s="44"/>
    </row>
    <row r="22" spans="1:14" x14ac:dyDescent="0.35">
      <c r="A22">
        <v>23</v>
      </c>
      <c r="B22" t="s">
        <v>2366</v>
      </c>
      <c r="C22" t="s">
        <v>2367</v>
      </c>
      <c r="D22">
        <v>2</v>
      </c>
      <c r="F22" s="45">
        <v>39146</v>
      </c>
      <c r="G22" s="48" t="e">
        <f>MATCH(Table3[[#This Row],[ID]],Exts[AuthorId1],0)</f>
        <v>#N/A</v>
      </c>
      <c r="H22" s="48">
        <f>INDEX(Exts[],1,1)</f>
        <v>2313</v>
      </c>
      <c r="I22" s="45"/>
      <c r="K22" t="s">
        <v>2368</v>
      </c>
      <c r="L22" t="s">
        <v>2369</v>
      </c>
      <c r="N22" s="44"/>
    </row>
    <row r="23" spans="1:14" x14ac:dyDescent="0.35">
      <c r="A23">
        <v>9275</v>
      </c>
      <c r="B23" t="s">
        <v>2370</v>
      </c>
      <c r="C23" t="s">
        <v>2371</v>
      </c>
      <c r="D23">
        <v>2</v>
      </c>
      <c r="E23" t="s">
        <v>2372</v>
      </c>
      <c r="F23" s="45">
        <v>39146</v>
      </c>
      <c r="G23" s="48" t="e">
        <f>MATCH(Table3[[#This Row],[ID]],Exts[AuthorId1],0)</f>
        <v>#N/A</v>
      </c>
      <c r="H23" s="48">
        <f>INDEX(Exts[],1,1)</f>
        <v>2313</v>
      </c>
      <c r="I23" s="45"/>
      <c r="K23" t="s">
        <v>2373</v>
      </c>
      <c r="L23" t="s">
        <v>2374</v>
      </c>
      <c r="N23" s="44"/>
    </row>
    <row r="24" spans="1:14" x14ac:dyDescent="0.35">
      <c r="A24">
        <v>143</v>
      </c>
      <c r="B24" t="s">
        <v>234</v>
      </c>
      <c r="C24" t="s">
        <v>2375</v>
      </c>
      <c r="D24">
        <v>1</v>
      </c>
      <c r="E24" t="s">
        <v>2376</v>
      </c>
      <c r="F24" s="45">
        <v>39146</v>
      </c>
      <c r="G24" s="48">
        <f>MATCH(Table3[[#This Row],[ID]],Exts[AuthorId1],0)</f>
        <v>155</v>
      </c>
      <c r="H24" s="48">
        <f>INDEX(Exts[],1,1)</f>
        <v>2313</v>
      </c>
      <c r="I24" s="45"/>
      <c r="K24" t="s">
        <v>2377</v>
      </c>
      <c r="L24" t="s">
        <v>2378</v>
      </c>
      <c r="N24" s="44"/>
    </row>
    <row r="25" spans="1:14" x14ac:dyDescent="0.35">
      <c r="A25">
        <v>260</v>
      </c>
      <c r="B25" t="s">
        <v>396</v>
      </c>
      <c r="C25" t="s">
        <v>2379</v>
      </c>
      <c r="D25">
        <v>1</v>
      </c>
      <c r="F25" s="45">
        <v>39146</v>
      </c>
      <c r="G25" s="48">
        <f>MATCH(Table3[[#This Row],[ID]],Exts[AuthorId1],0)</f>
        <v>1032</v>
      </c>
      <c r="H25" s="48">
        <f>INDEX(Exts[],1,1)</f>
        <v>2313</v>
      </c>
      <c r="I25" s="45"/>
      <c r="K25" t="s">
        <v>2380</v>
      </c>
      <c r="L25" t="s">
        <v>2381</v>
      </c>
      <c r="N25" s="44"/>
    </row>
    <row r="26" spans="1:14" x14ac:dyDescent="0.35">
      <c r="A26">
        <v>152</v>
      </c>
      <c r="B26" t="s">
        <v>1973</v>
      </c>
      <c r="C26" t="s">
        <v>2382</v>
      </c>
      <c r="D26">
        <v>1</v>
      </c>
      <c r="E26" t="s">
        <v>2383</v>
      </c>
      <c r="F26" s="45">
        <v>39146</v>
      </c>
      <c r="G26" s="48">
        <f>MATCH(Table3[[#This Row],[ID]],Exts[AuthorId1],0)</f>
        <v>1033</v>
      </c>
      <c r="H26" s="48">
        <f>INDEX(Exts[],1,1)</f>
        <v>2313</v>
      </c>
      <c r="I26" s="45"/>
      <c r="K26" t="s">
        <v>2384</v>
      </c>
      <c r="L26" t="s">
        <v>2385</v>
      </c>
      <c r="N26" s="44"/>
    </row>
    <row r="27" spans="1:14" x14ac:dyDescent="0.35">
      <c r="A27">
        <v>408</v>
      </c>
      <c r="B27" t="s">
        <v>427</v>
      </c>
      <c r="C27" t="s">
        <v>2386</v>
      </c>
      <c r="D27">
        <v>5</v>
      </c>
      <c r="F27" s="45">
        <v>39146</v>
      </c>
      <c r="G27" s="48">
        <f>MATCH(Table3[[#This Row],[ID]],Exts[AuthorId1],0)</f>
        <v>541</v>
      </c>
      <c r="H27" s="48">
        <f>INDEX(Exts[],1,1)</f>
        <v>2313</v>
      </c>
      <c r="I27" s="45"/>
      <c r="K27" t="s">
        <v>2387</v>
      </c>
      <c r="L27" t="s">
        <v>2388</v>
      </c>
      <c r="N27" s="44"/>
    </row>
    <row r="28" spans="1:14" x14ac:dyDescent="0.35">
      <c r="A28">
        <v>179</v>
      </c>
      <c r="B28" t="s">
        <v>1199</v>
      </c>
      <c r="C28" t="s">
        <v>2389</v>
      </c>
      <c r="D28">
        <v>1</v>
      </c>
      <c r="F28" s="45">
        <v>39146</v>
      </c>
      <c r="G28" s="48">
        <f>MATCH(Table3[[#This Row],[ID]],Exts[AuthorId1],0)</f>
        <v>653</v>
      </c>
      <c r="H28" s="48">
        <f>INDEX(Exts[],1,1)</f>
        <v>2313</v>
      </c>
      <c r="I28" s="45"/>
      <c r="K28" t="s">
        <v>2390</v>
      </c>
      <c r="L28" t="s">
        <v>2391</v>
      </c>
      <c r="N28" s="44"/>
    </row>
    <row r="29" spans="1:14" x14ac:dyDescent="0.35">
      <c r="A29">
        <v>204</v>
      </c>
      <c r="B29" t="s">
        <v>2392</v>
      </c>
      <c r="C29" t="s">
        <v>2393</v>
      </c>
      <c r="D29">
        <v>1</v>
      </c>
      <c r="F29" s="45">
        <v>39146</v>
      </c>
      <c r="G29" s="48">
        <f>MATCH(Table3[[#This Row],[ID]],Exts[AuthorId1],0)</f>
        <v>143</v>
      </c>
      <c r="H29" s="48">
        <f>INDEX(Exts[],1,1)</f>
        <v>2313</v>
      </c>
      <c r="I29" s="45"/>
      <c r="K29" t="s">
        <v>2394</v>
      </c>
      <c r="L29" t="s">
        <v>2395</v>
      </c>
      <c r="N29" s="44"/>
    </row>
    <row r="30" spans="1:14" x14ac:dyDescent="0.35">
      <c r="A30">
        <v>9020</v>
      </c>
      <c r="B30" t="s">
        <v>28</v>
      </c>
      <c r="C30" t="s">
        <v>2396</v>
      </c>
      <c r="D30">
        <v>2</v>
      </c>
      <c r="E30" t="s">
        <v>2397</v>
      </c>
      <c r="F30" s="45">
        <v>39146</v>
      </c>
      <c r="G30" s="48">
        <f>MATCH(Table3[[#This Row],[ID]],Exts[AuthorId1],0)</f>
        <v>10</v>
      </c>
      <c r="H30" s="48">
        <f>INDEX(Exts[],1,1)</f>
        <v>2313</v>
      </c>
      <c r="I30" s="45"/>
      <c r="K30" t="s">
        <v>2398</v>
      </c>
      <c r="L30" t="s">
        <v>2399</v>
      </c>
      <c r="N30" s="44"/>
    </row>
    <row r="31" spans="1:14" x14ac:dyDescent="0.35">
      <c r="A31">
        <v>185</v>
      </c>
      <c r="B31" t="s">
        <v>1757</v>
      </c>
      <c r="C31" t="s">
        <v>2400</v>
      </c>
      <c r="D31">
        <v>1</v>
      </c>
      <c r="F31" s="45">
        <v>39146</v>
      </c>
      <c r="G31" s="48">
        <f>MATCH(Table3[[#This Row],[ID]],Exts[AuthorId1],0)</f>
        <v>1034</v>
      </c>
      <c r="H31" s="48">
        <f>INDEX(Exts[],1,1)</f>
        <v>2313</v>
      </c>
      <c r="I31" s="45"/>
      <c r="K31" t="s">
        <v>2401</v>
      </c>
      <c r="L31"/>
      <c r="N31" s="44"/>
    </row>
    <row r="32" spans="1:14" x14ac:dyDescent="0.35">
      <c r="A32">
        <v>200</v>
      </c>
      <c r="B32" t="s">
        <v>1719</v>
      </c>
      <c r="C32" t="s">
        <v>2402</v>
      </c>
      <c r="D32">
        <v>1</v>
      </c>
      <c r="F32" s="45">
        <v>39146</v>
      </c>
      <c r="G32" s="48">
        <f>MATCH(Table3[[#This Row],[ID]],Exts[AuthorId1],0)</f>
        <v>1035</v>
      </c>
      <c r="H32" s="48">
        <f>INDEX(Exts[],1,1)</f>
        <v>2313</v>
      </c>
      <c r="I32" s="45"/>
      <c r="K32" t="s">
        <v>2403</v>
      </c>
      <c r="L32" t="s">
        <v>2404</v>
      </c>
      <c r="N32" s="44"/>
    </row>
    <row r="33" spans="1:14" x14ac:dyDescent="0.35">
      <c r="A33">
        <v>201</v>
      </c>
      <c r="B33" t="s">
        <v>1542</v>
      </c>
      <c r="C33" t="s">
        <v>2405</v>
      </c>
      <c r="D33">
        <v>1</v>
      </c>
      <c r="F33" s="45">
        <v>39146</v>
      </c>
      <c r="G33" s="48">
        <f>MATCH(Table3[[#This Row],[ID]],Exts[AuthorId1],0)</f>
        <v>881</v>
      </c>
      <c r="H33" s="48">
        <f>INDEX(Exts[],1,1)</f>
        <v>2313</v>
      </c>
      <c r="I33" s="45"/>
      <c r="K33" t="s">
        <v>2406</v>
      </c>
      <c r="L33" t="s">
        <v>2407</v>
      </c>
      <c r="N33" s="44"/>
    </row>
    <row r="34" spans="1:14" x14ac:dyDescent="0.35">
      <c r="A34">
        <v>176</v>
      </c>
      <c r="B34" t="s">
        <v>162</v>
      </c>
      <c r="C34" t="s">
        <v>2408</v>
      </c>
      <c r="D34">
        <v>3</v>
      </c>
      <c r="F34" s="45">
        <v>39146</v>
      </c>
      <c r="G34" s="48">
        <f>MATCH(Table3[[#This Row],[ID]],Exts[AuthorId1],0)</f>
        <v>105</v>
      </c>
      <c r="H34" s="48">
        <f>INDEX(Exts[],1,1)</f>
        <v>2313</v>
      </c>
      <c r="I34" s="45"/>
      <c r="K34" t="s">
        <v>2409</v>
      </c>
      <c r="L34"/>
      <c r="N34" s="44"/>
    </row>
    <row r="35" spans="1:14" x14ac:dyDescent="0.35">
      <c r="A35">
        <v>202</v>
      </c>
      <c r="B35" t="s">
        <v>1842</v>
      </c>
      <c r="C35" t="s">
        <v>2410</v>
      </c>
      <c r="D35">
        <v>1</v>
      </c>
      <c r="F35" s="45">
        <v>39146</v>
      </c>
      <c r="G35" s="48">
        <f>MATCH(Table3[[#This Row],[ID]],Exts[AuthorId1],0)</f>
        <v>1036</v>
      </c>
      <c r="H35" s="48">
        <f>INDEX(Exts[],1,1)</f>
        <v>2313</v>
      </c>
      <c r="I35" s="45"/>
      <c r="K35" t="s">
        <v>2411</v>
      </c>
      <c r="L35"/>
      <c r="N35" s="44"/>
    </row>
    <row r="36" spans="1:14" x14ac:dyDescent="0.35">
      <c r="A36">
        <v>210</v>
      </c>
      <c r="B36" t="s">
        <v>1140</v>
      </c>
      <c r="C36" t="s">
        <v>2412</v>
      </c>
      <c r="D36">
        <v>2</v>
      </c>
      <c r="F36" s="45">
        <v>39146</v>
      </c>
      <c r="G36" s="48">
        <f>MATCH(Table3[[#This Row],[ID]],Exts[AuthorId1],0)</f>
        <v>612</v>
      </c>
      <c r="H36" s="48">
        <f>INDEX(Exts[],1,1)</f>
        <v>2313</v>
      </c>
      <c r="I36" s="45"/>
      <c r="K36" t="s">
        <v>2413</v>
      </c>
      <c r="L36" t="s">
        <v>2414</v>
      </c>
      <c r="N36" s="44"/>
    </row>
    <row r="37" spans="1:14" x14ac:dyDescent="0.35">
      <c r="A37">
        <v>10213999</v>
      </c>
      <c r="B37" t="s">
        <v>2415</v>
      </c>
      <c r="C37" t="s">
        <v>2415</v>
      </c>
      <c r="D37">
        <v>1</v>
      </c>
      <c r="F37" s="45">
        <v>41498</v>
      </c>
      <c r="G37" s="48">
        <f>MATCH(Table3[[#This Row],[ID]],Exts[AuthorId1],0)</f>
        <v>547</v>
      </c>
      <c r="H37" s="48">
        <f>INDEX(Exts[],1,1)</f>
        <v>2313</v>
      </c>
      <c r="I37" s="45"/>
      <c r="K37" t="s">
        <v>2416</v>
      </c>
      <c r="L37"/>
      <c r="N37" s="44"/>
    </row>
    <row r="38" spans="1:14" x14ac:dyDescent="0.35">
      <c r="A38" t="s">
        <v>2417</v>
      </c>
      <c r="B38" t="s">
        <v>2417</v>
      </c>
      <c r="C38" t="s">
        <v>2417</v>
      </c>
      <c r="D38" t="s">
        <v>2417</v>
      </c>
      <c r="E38" t="s">
        <v>2417</v>
      </c>
      <c r="F38" s="44" t="s">
        <v>2417</v>
      </c>
      <c r="G38" s="48" t="e">
        <f>MATCH(Table3[[#This Row],[ID]],Exts[AuthorId1],0)</f>
        <v>#N/A</v>
      </c>
      <c r="H38" s="48">
        <f>INDEX(Exts[],1,1)</f>
        <v>2313</v>
      </c>
      <c r="I38" s="44"/>
      <c r="K38" t="s">
        <v>2417</v>
      </c>
      <c r="L38" t="s">
        <v>2417</v>
      </c>
      <c r="N38" s="44"/>
    </row>
    <row r="39" spans="1:14" x14ac:dyDescent="0.35">
      <c r="A39">
        <v>253</v>
      </c>
      <c r="B39" t="s">
        <v>380</v>
      </c>
      <c r="C39" t="s">
        <v>380</v>
      </c>
      <c r="D39">
        <v>11</v>
      </c>
      <c r="E39" t="s">
        <v>2418</v>
      </c>
      <c r="F39" s="45">
        <v>39146</v>
      </c>
      <c r="G39" s="48">
        <f>MATCH(Table3[[#This Row],[ID]],Exts[AuthorId1],0)</f>
        <v>708</v>
      </c>
      <c r="H39" s="48">
        <f>INDEX(Exts[],1,1)</f>
        <v>2313</v>
      </c>
      <c r="I39" s="45"/>
      <c r="K39" t="s">
        <v>2419</v>
      </c>
      <c r="L39" t="s">
        <v>2420</v>
      </c>
      <c r="N39" s="44"/>
    </row>
    <row r="40" spans="1:14" x14ac:dyDescent="0.35">
      <c r="A40">
        <v>291</v>
      </c>
      <c r="B40" t="s">
        <v>2249</v>
      </c>
      <c r="C40" t="s">
        <v>2421</v>
      </c>
      <c r="D40">
        <v>1</v>
      </c>
      <c r="F40" s="45">
        <v>39146</v>
      </c>
      <c r="G40" s="48">
        <f>MATCH(Table3[[#This Row],[ID]],Exts[AuthorId1],0)</f>
        <v>819</v>
      </c>
      <c r="H40" s="48">
        <f>INDEX(Exts[],1,1)</f>
        <v>2313</v>
      </c>
      <c r="I40" s="45"/>
      <c r="K40" t="s">
        <v>2422</v>
      </c>
      <c r="L40" t="s">
        <v>2423</v>
      </c>
      <c r="N40" s="44"/>
    </row>
    <row r="41" spans="1:14" x14ac:dyDescent="0.35">
      <c r="A41">
        <v>169</v>
      </c>
      <c r="B41" t="s">
        <v>1822</v>
      </c>
      <c r="C41" t="s">
        <v>2424</v>
      </c>
      <c r="D41">
        <v>1</v>
      </c>
      <c r="F41" s="45">
        <v>39146</v>
      </c>
      <c r="G41" s="48">
        <f>MATCH(Table3[[#This Row],[ID]],Exts[AuthorId1],0)</f>
        <v>923</v>
      </c>
      <c r="H41" s="48">
        <f>INDEX(Exts[],1,1)</f>
        <v>2313</v>
      </c>
      <c r="I41" s="45"/>
      <c r="K41" t="s">
        <v>2425</v>
      </c>
      <c r="L41" t="s">
        <v>2426</v>
      </c>
      <c r="N41" s="44"/>
    </row>
    <row r="42" spans="1:14" x14ac:dyDescent="0.35">
      <c r="A42">
        <v>359</v>
      </c>
      <c r="B42" t="s">
        <v>1594</v>
      </c>
      <c r="C42" t="s">
        <v>2427</v>
      </c>
      <c r="D42">
        <v>2</v>
      </c>
      <c r="E42" t="s">
        <v>2428</v>
      </c>
      <c r="F42" s="45">
        <v>39146</v>
      </c>
      <c r="G42" s="48">
        <f>MATCH(Table3[[#This Row],[ID]],Exts[AuthorId1],0)</f>
        <v>884</v>
      </c>
      <c r="H42" s="48">
        <f>INDEX(Exts[],1,1)</f>
        <v>2313</v>
      </c>
      <c r="I42" s="45"/>
      <c r="K42" t="s">
        <v>2429</v>
      </c>
      <c r="L42" t="s">
        <v>2430</v>
      </c>
      <c r="N42" s="44"/>
    </row>
    <row r="43" spans="1:14" x14ac:dyDescent="0.35">
      <c r="A43">
        <v>463</v>
      </c>
      <c r="B43" t="s">
        <v>309</v>
      </c>
      <c r="C43" t="s">
        <v>2431</v>
      </c>
      <c r="D43">
        <v>1</v>
      </c>
      <c r="F43" s="45">
        <v>39146</v>
      </c>
      <c r="G43" s="48">
        <f>MATCH(Table3[[#This Row],[ID]],Exts[AuthorId1],0)</f>
        <v>360</v>
      </c>
      <c r="H43" s="48">
        <f>INDEX(Exts[],1,1)</f>
        <v>2313</v>
      </c>
      <c r="I43" s="45"/>
      <c r="K43" t="s">
        <v>2432</v>
      </c>
      <c r="L43" t="s">
        <v>2433</v>
      </c>
      <c r="N43" s="44"/>
    </row>
    <row r="44" spans="1:14" x14ac:dyDescent="0.35">
      <c r="A44">
        <v>507</v>
      </c>
      <c r="B44" t="s">
        <v>1809</v>
      </c>
      <c r="C44" t="s">
        <v>2434</v>
      </c>
      <c r="D44">
        <v>1</v>
      </c>
      <c r="F44" s="45">
        <v>39146</v>
      </c>
      <c r="G44" s="48">
        <f>MATCH(Table3[[#This Row],[ID]],Exts[AuthorId1],0)</f>
        <v>1038</v>
      </c>
      <c r="H44" s="48">
        <f>INDEX(Exts[],1,1)</f>
        <v>2313</v>
      </c>
      <c r="I44" s="45"/>
      <c r="K44" t="s">
        <v>2435</v>
      </c>
      <c r="L44" t="s">
        <v>2436</v>
      </c>
      <c r="N44" s="44"/>
    </row>
    <row r="45" spans="1:14" x14ac:dyDescent="0.35">
      <c r="A45">
        <v>131881</v>
      </c>
      <c r="B45" t="s">
        <v>410</v>
      </c>
      <c r="C45" t="s">
        <v>2437</v>
      </c>
      <c r="D45">
        <v>3</v>
      </c>
      <c r="F45" s="45">
        <v>39191</v>
      </c>
      <c r="G45" s="48">
        <f>MATCH(Table3[[#This Row],[ID]],Exts[AuthorId1],0)</f>
        <v>15</v>
      </c>
      <c r="H45" s="48">
        <f>INDEX(Exts[],1,1)</f>
        <v>2313</v>
      </c>
      <c r="I45" s="45"/>
      <c r="K45" t="s">
        <v>2438</v>
      </c>
      <c r="L45"/>
      <c r="N45" s="44"/>
    </row>
    <row r="46" spans="1:14" x14ac:dyDescent="0.35">
      <c r="A46">
        <v>544</v>
      </c>
      <c r="B46" t="s">
        <v>2439</v>
      </c>
      <c r="C46" t="s">
        <v>2440</v>
      </c>
      <c r="D46">
        <v>1</v>
      </c>
      <c r="F46" s="45">
        <v>39146</v>
      </c>
      <c r="G46" s="48" t="e">
        <f>MATCH(Table3[[#This Row],[ID]],Exts[AuthorId1],0)</f>
        <v>#N/A</v>
      </c>
      <c r="H46" s="48">
        <f>INDEX(Exts[],1,1)</f>
        <v>2313</v>
      </c>
      <c r="I46" s="45"/>
      <c r="K46" t="s">
        <v>2441</v>
      </c>
      <c r="L46"/>
      <c r="N46" s="44"/>
    </row>
    <row r="47" spans="1:14" x14ac:dyDescent="0.35">
      <c r="A47">
        <v>620</v>
      </c>
      <c r="B47" t="s">
        <v>1532</v>
      </c>
      <c r="C47" t="s">
        <v>2442</v>
      </c>
      <c r="D47">
        <v>2</v>
      </c>
      <c r="E47" t="s">
        <v>2443</v>
      </c>
      <c r="F47" s="45">
        <v>39146</v>
      </c>
      <c r="G47" s="48">
        <f>MATCH(Table3[[#This Row],[ID]],Exts[AuthorId1],0)</f>
        <v>845</v>
      </c>
      <c r="H47" s="48">
        <f>INDEX(Exts[],1,1)</f>
        <v>2313</v>
      </c>
      <c r="I47" s="45"/>
      <c r="K47" t="s">
        <v>2444</v>
      </c>
      <c r="L47" t="s">
        <v>2445</v>
      </c>
      <c r="N47" s="44"/>
    </row>
    <row r="48" spans="1:14" x14ac:dyDescent="0.35">
      <c r="A48">
        <v>631</v>
      </c>
      <c r="B48" t="s">
        <v>156</v>
      </c>
      <c r="C48" t="s">
        <v>2446</v>
      </c>
      <c r="D48">
        <v>4</v>
      </c>
      <c r="E48" t="s">
        <v>2447</v>
      </c>
      <c r="F48" s="45">
        <v>39146</v>
      </c>
      <c r="G48" s="48">
        <f>MATCH(Table3[[#This Row],[ID]],Exts[AuthorId1],0)</f>
        <v>111</v>
      </c>
      <c r="H48" s="48">
        <f>INDEX(Exts[],1,1)</f>
        <v>2313</v>
      </c>
      <c r="I48" s="45"/>
      <c r="K48" t="s">
        <v>2448</v>
      </c>
      <c r="L48" t="s">
        <v>2449</v>
      </c>
      <c r="N48" s="44"/>
    </row>
    <row r="49" spans="1:14" x14ac:dyDescent="0.35">
      <c r="A49">
        <v>659</v>
      </c>
      <c r="B49" t="s">
        <v>365</v>
      </c>
      <c r="C49" t="s">
        <v>2450</v>
      </c>
      <c r="D49">
        <v>4</v>
      </c>
      <c r="F49" s="45">
        <v>39146</v>
      </c>
      <c r="G49" s="48">
        <f>MATCH(Table3[[#This Row],[ID]],Exts[AuthorId1],0)</f>
        <v>689</v>
      </c>
      <c r="H49" s="48">
        <f>INDEX(Exts[],1,1)</f>
        <v>2313</v>
      </c>
      <c r="I49" s="45"/>
      <c r="K49" t="s">
        <v>2451</v>
      </c>
      <c r="L49" t="s">
        <v>2452</v>
      </c>
      <c r="N49" s="44"/>
    </row>
    <row r="50" spans="1:14" x14ac:dyDescent="0.35">
      <c r="A50">
        <v>808</v>
      </c>
      <c r="B50" t="s">
        <v>1090</v>
      </c>
      <c r="C50" t="s">
        <v>2453</v>
      </c>
      <c r="D50">
        <v>1</v>
      </c>
      <c r="F50" s="45">
        <v>39146</v>
      </c>
      <c r="G50" s="48">
        <f>MATCH(Table3[[#This Row],[ID]],Exts[AuthorId1],0)</f>
        <v>538</v>
      </c>
      <c r="H50" s="48">
        <f>INDEX(Exts[],1,1)</f>
        <v>2313</v>
      </c>
      <c r="I50" s="45"/>
      <c r="K50" t="s">
        <v>2454</v>
      </c>
      <c r="L50" t="s">
        <v>2455</v>
      </c>
      <c r="N50" s="44"/>
    </row>
    <row r="51" spans="1:14" x14ac:dyDescent="0.35">
      <c r="A51">
        <v>858</v>
      </c>
      <c r="B51" t="s">
        <v>1589</v>
      </c>
      <c r="C51" t="s">
        <v>2456</v>
      </c>
      <c r="D51">
        <v>1</v>
      </c>
      <c r="F51" s="45">
        <v>39146</v>
      </c>
      <c r="G51" s="48">
        <f>MATCH(Table3[[#This Row],[ID]],Exts[AuthorId1],0)</f>
        <v>844</v>
      </c>
      <c r="H51" s="48">
        <f>INDEX(Exts[],1,1)</f>
        <v>2313</v>
      </c>
      <c r="I51" s="45"/>
      <c r="K51" t="s">
        <v>2457</v>
      </c>
      <c r="L51" t="s">
        <v>2458</v>
      </c>
      <c r="N51" s="44"/>
    </row>
    <row r="52" spans="1:14" x14ac:dyDescent="0.35">
      <c r="A52">
        <v>552</v>
      </c>
      <c r="B52" t="s">
        <v>462</v>
      </c>
      <c r="C52" t="s">
        <v>2459</v>
      </c>
      <c r="D52">
        <v>1</v>
      </c>
      <c r="F52" s="45">
        <v>39146</v>
      </c>
      <c r="G52" s="48">
        <f>MATCH(Table3[[#This Row],[ID]],Exts[AuthorId1],0)</f>
        <v>692</v>
      </c>
      <c r="H52" s="48">
        <f>INDEX(Exts[],1,1)</f>
        <v>2313</v>
      </c>
      <c r="I52" s="45"/>
      <c r="K52" t="s">
        <v>2460</v>
      </c>
      <c r="L52" t="s">
        <v>2461</v>
      </c>
      <c r="N52" s="44"/>
    </row>
    <row r="53" spans="1:14" x14ac:dyDescent="0.35">
      <c r="A53">
        <v>912</v>
      </c>
      <c r="B53" t="s">
        <v>32</v>
      </c>
      <c r="C53" t="s">
        <v>2462</v>
      </c>
      <c r="D53">
        <v>2</v>
      </c>
      <c r="F53" s="45">
        <v>39146</v>
      </c>
      <c r="G53" s="48">
        <f>MATCH(Table3[[#This Row],[ID]],Exts[AuthorId1],0)</f>
        <v>12</v>
      </c>
      <c r="H53" s="48">
        <f>INDEX(Exts[],1,1)</f>
        <v>2313</v>
      </c>
      <c r="I53" s="45"/>
      <c r="K53" t="s">
        <v>2463</v>
      </c>
      <c r="L53" t="s">
        <v>2464</v>
      </c>
      <c r="N53" s="44"/>
    </row>
    <row r="54" spans="1:14" x14ac:dyDescent="0.35">
      <c r="A54">
        <v>316</v>
      </c>
      <c r="B54" t="s">
        <v>1569</v>
      </c>
      <c r="C54" t="s">
        <v>2465</v>
      </c>
      <c r="D54">
        <v>2</v>
      </c>
      <c r="F54" s="45">
        <v>39146</v>
      </c>
      <c r="G54" s="48">
        <f>MATCH(Table3[[#This Row],[ID]],Exts[AuthorId1],0)</f>
        <v>924</v>
      </c>
      <c r="H54" s="48">
        <f>INDEX(Exts[],1,1)</f>
        <v>2313</v>
      </c>
      <c r="I54" s="45"/>
      <c r="K54" t="s">
        <v>2466</v>
      </c>
      <c r="L54" t="s">
        <v>2467</v>
      </c>
      <c r="N54" s="44"/>
    </row>
    <row r="55" spans="1:14" x14ac:dyDescent="0.35">
      <c r="A55">
        <v>10309007</v>
      </c>
      <c r="B55" t="s">
        <v>62</v>
      </c>
      <c r="C55" t="s">
        <v>2468</v>
      </c>
      <c r="D55">
        <v>5</v>
      </c>
      <c r="E55" t="s">
        <v>2469</v>
      </c>
      <c r="F55" s="45">
        <v>41552</v>
      </c>
      <c r="G55" s="48">
        <f>MATCH(Table3[[#This Row],[ID]],Exts[AuthorId1],0)</f>
        <v>7</v>
      </c>
      <c r="H55" s="48">
        <f>INDEX(Exts[],1,1)</f>
        <v>2313</v>
      </c>
      <c r="I55" s="45"/>
      <c r="K55" t="s">
        <v>2470</v>
      </c>
      <c r="L55" t="s">
        <v>2471</v>
      </c>
      <c r="N55" s="44"/>
    </row>
    <row r="56" spans="1:14" x14ac:dyDescent="0.35">
      <c r="A56">
        <v>3346687</v>
      </c>
      <c r="B56" t="s">
        <v>22</v>
      </c>
      <c r="C56" t="s">
        <v>2472</v>
      </c>
      <c r="D56">
        <v>8</v>
      </c>
      <c r="E56" t="s">
        <v>2473</v>
      </c>
      <c r="F56" s="45">
        <v>39773</v>
      </c>
      <c r="G56" s="48">
        <f>MATCH(Table3[[#This Row],[ID]],Exts[AuthorId1],0)</f>
        <v>57</v>
      </c>
      <c r="H56" s="48">
        <f>INDEX(Exts[],1,1)</f>
        <v>2313</v>
      </c>
      <c r="I56" s="45"/>
      <c r="K56" t="s">
        <v>2474</v>
      </c>
      <c r="L56" t="s">
        <v>2475</v>
      </c>
      <c r="N56" s="44"/>
    </row>
    <row r="57" spans="1:14" x14ac:dyDescent="0.35">
      <c r="A57">
        <v>12110223</v>
      </c>
      <c r="B57" t="s">
        <v>425</v>
      </c>
      <c r="C57" t="s">
        <v>2476</v>
      </c>
      <c r="D57">
        <v>3</v>
      </c>
      <c r="F57" s="45">
        <v>42408</v>
      </c>
      <c r="G57" s="48">
        <f>MATCH(Table3[[#This Row],[ID]],Exts[AuthorId1],0)</f>
        <v>30</v>
      </c>
      <c r="H57" s="48">
        <f>INDEX(Exts[],1,1)</f>
        <v>2313</v>
      </c>
      <c r="I57" s="45"/>
      <c r="K57" t="s">
        <v>2477</v>
      </c>
      <c r="L57"/>
      <c r="N57" s="44"/>
    </row>
    <row r="58" spans="1:14" x14ac:dyDescent="0.35">
      <c r="A58">
        <v>317</v>
      </c>
      <c r="B58" t="s">
        <v>1906</v>
      </c>
      <c r="C58" t="s">
        <v>2478</v>
      </c>
      <c r="D58">
        <v>1</v>
      </c>
      <c r="F58" s="45">
        <v>39146</v>
      </c>
      <c r="G58" s="48">
        <f>MATCH(Table3[[#This Row],[ID]],Exts[AuthorId1],0)</f>
        <v>1041</v>
      </c>
      <c r="H58" s="48">
        <f>INDEX(Exts[],1,1)</f>
        <v>2313</v>
      </c>
      <c r="I58" s="45"/>
      <c r="K58" t="s">
        <v>2479</v>
      </c>
      <c r="L58"/>
      <c r="N58" s="44"/>
    </row>
    <row r="59" spans="1:14" x14ac:dyDescent="0.35">
      <c r="A59">
        <v>2058</v>
      </c>
      <c r="B59" t="s">
        <v>1117</v>
      </c>
      <c r="C59" t="s">
        <v>2480</v>
      </c>
      <c r="D59">
        <v>12</v>
      </c>
      <c r="F59" s="45">
        <v>39146</v>
      </c>
      <c r="G59" s="48">
        <f>MATCH(Table3[[#This Row],[ID]],Exts[AuthorId1],0)</f>
        <v>540</v>
      </c>
      <c r="H59" s="48">
        <f>INDEX(Exts[],1,1)</f>
        <v>2313</v>
      </c>
      <c r="I59" s="45"/>
      <c r="K59" t="s">
        <v>2481</v>
      </c>
      <c r="L59" t="s">
        <v>2482</v>
      </c>
      <c r="N59" s="44"/>
    </row>
    <row r="60" spans="1:14" x14ac:dyDescent="0.35">
      <c r="A60">
        <v>2091</v>
      </c>
      <c r="B60" t="s">
        <v>2147</v>
      </c>
      <c r="C60" t="s">
        <v>2483</v>
      </c>
      <c r="D60">
        <v>1</v>
      </c>
      <c r="F60" s="45">
        <v>39146</v>
      </c>
      <c r="G60" s="48">
        <f>MATCH(Table3[[#This Row],[ID]],Exts[AuthorId1],0)</f>
        <v>679</v>
      </c>
      <c r="H60" s="48">
        <f>INDEX(Exts[],1,1)</f>
        <v>2313</v>
      </c>
      <c r="I60" s="45"/>
      <c r="K60" t="s">
        <v>2484</v>
      </c>
      <c r="L60"/>
      <c r="N60" s="44"/>
    </row>
    <row r="61" spans="1:14" x14ac:dyDescent="0.35">
      <c r="A61">
        <v>325</v>
      </c>
      <c r="B61" t="s">
        <v>1984</v>
      </c>
      <c r="C61" t="s">
        <v>2485</v>
      </c>
      <c r="D61">
        <v>1</v>
      </c>
      <c r="F61" s="45">
        <v>39146</v>
      </c>
      <c r="G61" s="48">
        <f>MATCH(Table3[[#This Row],[ID]],Exts[AuthorId1],0)</f>
        <v>1047</v>
      </c>
      <c r="H61" s="48">
        <f>INDEX(Exts[],1,1)</f>
        <v>2313</v>
      </c>
      <c r="I61" s="45"/>
      <c r="K61" t="s">
        <v>2486</v>
      </c>
      <c r="L61"/>
      <c r="N61" s="44"/>
    </row>
    <row r="62" spans="1:14" x14ac:dyDescent="0.35">
      <c r="A62">
        <v>1880</v>
      </c>
      <c r="B62" t="s">
        <v>2487</v>
      </c>
      <c r="C62" t="s">
        <v>2488</v>
      </c>
      <c r="D62">
        <v>1</v>
      </c>
      <c r="F62" s="45">
        <v>39146</v>
      </c>
      <c r="G62" s="48">
        <f>MATCH(Table3[[#This Row],[ID]],Exts[AuthorId1],0)</f>
        <v>1048</v>
      </c>
      <c r="H62" s="48">
        <f>INDEX(Exts[],1,1)</f>
        <v>2313</v>
      </c>
      <c r="I62" s="45"/>
      <c r="K62" t="s">
        <v>2489</v>
      </c>
      <c r="L62"/>
      <c r="N62" s="44"/>
    </row>
    <row r="63" spans="1:14" x14ac:dyDescent="0.35">
      <c r="A63">
        <v>7946</v>
      </c>
      <c r="B63" t="s">
        <v>2490</v>
      </c>
      <c r="C63" t="s">
        <v>2491</v>
      </c>
      <c r="D63">
        <v>1</v>
      </c>
      <c r="F63" s="45">
        <v>39146</v>
      </c>
      <c r="G63" s="48" t="e">
        <f>MATCH(Table3[[#This Row],[ID]],Exts[AuthorId1],0)</f>
        <v>#N/A</v>
      </c>
      <c r="H63" s="48">
        <f>INDEX(Exts[],1,1)</f>
        <v>2313</v>
      </c>
      <c r="I63" s="45"/>
      <c r="K63" t="s">
        <v>2492</v>
      </c>
      <c r="L63" t="s">
        <v>2493</v>
      </c>
      <c r="N63" s="44"/>
    </row>
    <row r="64" spans="1:14" x14ac:dyDescent="0.35">
      <c r="A64">
        <v>7947</v>
      </c>
      <c r="B64" t="s">
        <v>2494</v>
      </c>
      <c r="C64" t="s">
        <v>2495</v>
      </c>
      <c r="D64">
        <v>1</v>
      </c>
      <c r="F64" s="45">
        <v>39146</v>
      </c>
      <c r="G64" s="48" t="e">
        <f>MATCH(Table3[[#This Row],[ID]],Exts[AuthorId1],0)</f>
        <v>#N/A</v>
      </c>
      <c r="H64" s="48">
        <f>INDEX(Exts[],1,1)</f>
        <v>2313</v>
      </c>
      <c r="I64" s="45"/>
      <c r="K64" t="s">
        <v>2496</v>
      </c>
      <c r="L64"/>
      <c r="N64" s="44"/>
    </row>
    <row r="65" spans="1:14" x14ac:dyDescent="0.35">
      <c r="A65">
        <v>2979</v>
      </c>
      <c r="B65" t="s">
        <v>1749</v>
      </c>
      <c r="C65" t="s">
        <v>2497</v>
      </c>
      <c r="D65">
        <v>1</v>
      </c>
      <c r="F65" s="45">
        <v>39146</v>
      </c>
      <c r="G65" s="48">
        <f>MATCH(Table3[[#This Row],[ID]],Exts[AuthorId1],0)</f>
        <v>1049</v>
      </c>
      <c r="H65" s="48">
        <f>INDEX(Exts[],1,1)</f>
        <v>2313</v>
      </c>
      <c r="I65" s="45"/>
      <c r="K65" t="s">
        <v>2498</v>
      </c>
      <c r="L65"/>
      <c r="N65" s="44"/>
    </row>
    <row r="66" spans="1:14" x14ac:dyDescent="0.35">
      <c r="A66">
        <v>3098</v>
      </c>
      <c r="B66" t="s">
        <v>42</v>
      </c>
      <c r="C66" t="s">
        <v>2499</v>
      </c>
      <c r="D66">
        <v>1</v>
      </c>
      <c r="F66" s="45">
        <v>39146</v>
      </c>
      <c r="G66" s="48">
        <f>MATCH(Table3[[#This Row],[ID]],Exts[AuthorId1],0)</f>
        <v>16</v>
      </c>
      <c r="H66" s="48">
        <f>INDEX(Exts[],1,1)</f>
        <v>2313</v>
      </c>
      <c r="I66" s="45"/>
      <c r="K66" t="s">
        <v>2500</v>
      </c>
      <c r="L66"/>
      <c r="N66" s="44"/>
    </row>
    <row r="67" spans="1:14" x14ac:dyDescent="0.35">
      <c r="A67">
        <v>3102</v>
      </c>
      <c r="B67" t="s">
        <v>346</v>
      </c>
      <c r="C67" t="s">
        <v>2501</v>
      </c>
      <c r="D67">
        <v>1</v>
      </c>
      <c r="F67" s="45">
        <v>39146</v>
      </c>
      <c r="G67" s="48">
        <f>MATCH(Table3[[#This Row],[ID]],Exts[AuthorId1],0)</f>
        <v>508</v>
      </c>
      <c r="H67" s="48">
        <f>INDEX(Exts[],1,1)</f>
        <v>2313</v>
      </c>
      <c r="I67" s="45"/>
      <c r="K67" t="s">
        <v>2502</v>
      </c>
      <c r="L67" t="s">
        <v>2503</v>
      </c>
      <c r="N67" s="44"/>
    </row>
    <row r="68" spans="1:14" x14ac:dyDescent="0.35">
      <c r="A68">
        <v>3207</v>
      </c>
      <c r="B68" t="s">
        <v>1725</v>
      </c>
      <c r="C68" t="s">
        <v>2504</v>
      </c>
      <c r="D68">
        <v>1</v>
      </c>
      <c r="F68" s="45">
        <v>39146</v>
      </c>
      <c r="G68" s="48">
        <f>MATCH(Table3[[#This Row],[ID]],Exts[AuthorId1],0)</f>
        <v>1051</v>
      </c>
      <c r="H68" s="48">
        <f>INDEX(Exts[],1,1)</f>
        <v>2313</v>
      </c>
      <c r="I68" s="45"/>
      <c r="K68" t="s">
        <v>2505</v>
      </c>
      <c r="L68" t="s">
        <v>2506</v>
      </c>
      <c r="N68" s="44"/>
    </row>
    <row r="69" spans="1:14" x14ac:dyDescent="0.35">
      <c r="A69">
        <v>712</v>
      </c>
      <c r="B69" t="s">
        <v>100</v>
      </c>
      <c r="C69" t="s">
        <v>2507</v>
      </c>
      <c r="D69">
        <v>4</v>
      </c>
      <c r="F69" s="45">
        <v>39146</v>
      </c>
      <c r="G69" s="48">
        <f>MATCH(Table3[[#This Row],[ID]],Exts[AuthorId1],0)</f>
        <v>59</v>
      </c>
      <c r="H69" s="48">
        <f>INDEX(Exts[],1,1)</f>
        <v>2313</v>
      </c>
      <c r="I69" s="45"/>
      <c r="K69" t="s">
        <v>2508</v>
      </c>
      <c r="L69" t="s">
        <v>2509</v>
      </c>
      <c r="N69" s="44"/>
    </row>
    <row r="70" spans="1:14" x14ac:dyDescent="0.35">
      <c r="A70">
        <v>1945</v>
      </c>
      <c r="B70" t="s">
        <v>1762</v>
      </c>
      <c r="C70" t="s">
        <v>2510</v>
      </c>
      <c r="D70">
        <v>1</v>
      </c>
      <c r="F70" s="45">
        <v>39146</v>
      </c>
      <c r="G70" s="48">
        <f>MATCH(Table3[[#This Row],[ID]],Exts[AuthorId1],0)</f>
        <v>1052</v>
      </c>
      <c r="H70" s="48">
        <f>INDEX(Exts[],1,1)</f>
        <v>2313</v>
      </c>
      <c r="I70" s="45"/>
      <c r="K70" t="s">
        <v>2511</v>
      </c>
      <c r="L70" t="s">
        <v>2512</v>
      </c>
      <c r="N70" s="44"/>
    </row>
    <row r="71" spans="1:14" x14ac:dyDescent="0.35">
      <c r="A71">
        <v>3261</v>
      </c>
      <c r="B71" t="s">
        <v>1829</v>
      </c>
      <c r="C71" t="s">
        <v>2513</v>
      </c>
      <c r="D71">
        <v>1</v>
      </c>
      <c r="F71" s="45">
        <v>39146</v>
      </c>
      <c r="G71" s="48">
        <f>MATCH(Table3[[#This Row],[ID]],Exts[AuthorId1],0)</f>
        <v>930</v>
      </c>
      <c r="H71" s="48">
        <f>INDEX(Exts[],1,1)</f>
        <v>2313</v>
      </c>
      <c r="I71" s="45"/>
      <c r="K71" t="s">
        <v>2514</v>
      </c>
      <c r="L71" t="s">
        <v>2515</v>
      </c>
      <c r="N71" s="44"/>
    </row>
    <row r="72" spans="1:14" x14ac:dyDescent="0.35">
      <c r="A72">
        <v>3128</v>
      </c>
      <c r="B72" t="s">
        <v>1044</v>
      </c>
      <c r="C72" t="s">
        <v>2516</v>
      </c>
      <c r="D72">
        <v>2</v>
      </c>
      <c r="F72" s="45">
        <v>39146</v>
      </c>
      <c r="G72" s="48">
        <f>MATCH(Table3[[#This Row],[ID]],Exts[AuthorId1],0)</f>
        <v>464</v>
      </c>
      <c r="H72" s="48">
        <f>INDEX(Exts[],1,1)</f>
        <v>2313</v>
      </c>
      <c r="I72" s="45"/>
      <c r="K72" t="s">
        <v>2517</v>
      </c>
      <c r="L72" t="s">
        <v>2518</v>
      </c>
      <c r="N72" s="44"/>
    </row>
    <row r="73" spans="1:14" x14ac:dyDescent="0.35">
      <c r="A73">
        <v>3455</v>
      </c>
      <c r="B73" t="s">
        <v>1962</v>
      </c>
      <c r="C73" t="s">
        <v>1962</v>
      </c>
      <c r="D73">
        <v>1</v>
      </c>
      <c r="F73" s="45">
        <v>39146</v>
      </c>
      <c r="G73" s="48">
        <f>MATCH(Table3[[#This Row],[ID]],Exts[AuthorId1],0)</f>
        <v>1053</v>
      </c>
      <c r="H73" s="48">
        <f>INDEX(Exts[],1,1)</f>
        <v>2313</v>
      </c>
      <c r="I73" s="45"/>
      <c r="K73" t="s">
        <v>2519</v>
      </c>
      <c r="L73"/>
      <c r="N73" s="44"/>
    </row>
    <row r="74" spans="1:14" x14ac:dyDescent="0.35">
      <c r="A74">
        <v>3643</v>
      </c>
      <c r="B74" t="s">
        <v>171</v>
      </c>
      <c r="C74" t="s">
        <v>2520</v>
      </c>
      <c r="D74">
        <v>1</v>
      </c>
      <c r="E74" t="s">
        <v>2521</v>
      </c>
      <c r="F74" s="45">
        <v>39146</v>
      </c>
      <c r="G74" s="48">
        <f>MATCH(Table3[[#This Row],[ID]],Exts[AuthorId1],0)</f>
        <v>120</v>
      </c>
      <c r="H74" s="48">
        <f>INDEX(Exts[],1,1)</f>
        <v>2313</v>
      </c>
      <c r="I74" s="45"/>
      <c r="K74" t="s">
        <v>2522</v>
      </c>
      <c r="L74"/>
      <c r="N74" s="44"/>
    </row>
    <row r="75" spans="1:14" x14ac:dyDescent="0.35">
      <c r="A75">
        <v>1500</v>
      </c>
      <c r="B75" t="s">
        <v>1897</v>
      </c>
      <c r="C75" t="s">
        <v>2523</v>
      </c>
      <c r="D75">
        <v>1</v>
      </c>
      <c r="F75" s="45">
        <v>39146</v>
      </c>
      <c r="G75" s="48">
        <f>MATCH(Table3[[#This Row],[ID]],Exts[AuthorId1],0)</f>
        <v>1054</v>
      </c>
      <c r="H75" s="48">
        <f>INDEX(Exts[],1,1)</f>
        <v>2313</v>
      </c>
      <c r="I75" s="45"/>
      <c r="K75" t="s">
        <v>2524</v>
      </c>
      <c r="L75"/>
      <c r="N75" s="44"/>
    </row>
    <row r="76" spans="1:14" x14ac:dyDescent="0.35">
      <c r="A76">
        <v>4502</v>
      </c>
      <c r="B76" t="s">
        <v>275</v>
      </c>
      <c r="C76" t="s">
        <v>2525</v>
      </c>
      <c r="D76">
        <v>2</v>
      </c>
      <c r="E76" t="s">
        <v>2526</v>
      </c>
      <c r="F76" s="45">
        <v>39146</v>
      </c>
      <c r="G76" s="48">
        <f>MATCH(Table3[[#This Row],[ID]],Exts[AuthorId1],0)</f>
        <v>213</v>
      </c>
      <c r="H76" s="48">
        <f>INDEX(Exts[],1,1)</f>
        <v>2313</v>
      </c>
      <c r="I76" s="45"/>
      <c r="K76" t="s">
        <v>2527</v>
      </c>
      <c r="L76"/>
      <c r="N76" s="44"/>
    </row>
    <row r="77" spans="1:14" x14ac:dyDescent="0.35">
      <c r="A77">
        <v>4907</v>
      </c>
      <c r="B77" t="s">
        <v>1880</v>
      </c>
      <c r="C77" t="s">
        <v>1880</v>
      </c>
      <c r="D77">
        <v>1</v>
      </c>
      <c r="F77" s="45">
        <v>39146</v>
      </c>
      <c r="G77" s="48">
        <f>MATCH(Table3[[#This Row],[ID]],Exts[AuthorId1],0)</f>
        <v>1056</v>
      </c>
      <c r="H77" s="48">
        <f>INDEX(Exts[],1,1)</f>
        <v>2313</v>
      </c>
      <c r="I77" s="45"/>
      <c r="K77" t="s">
        <v>2528</v>
      </c>
      <c r="L77" t="s">
        <v>2529</v>
      </c>
      <c r="N77" s="44"/>
    </row>
    <row r="78" spans="1:14" x14ac:dyDescent="0.35">
      <c r="A78">
        <v>5275</v>
      </c>
      <c r="B78" t="s">
        <v>2530</v>
      </c>
      <c r="C78" t="s">
        <v>2531</v>
      </c>
      <c r="D78">
        <v>1</v>
      </c>
      <c r="E78" t="s">
        <v>2532</v>
      </c>
      <c r="F78" s="45">
        <v>39146</v>
      </c>
      <c r="G78" s="48">
        <f>MATCH(Table3[[#This Row],[ID]],Exts[AuthorId1],0)</f>
        <v>39</v>
      </c>
      <c r="H78" s="48">
        <f>INDEX(Exts[],1,1)</f>
        <v>2313</v>
      </c>
      <c r="I78" s="45"/>
      <c r="K78" t="s">
        <v>2533</v>
      </c>
      <c r="L78" t="s">
        <v>2534</v>
      </c>
      <c r="N78" s="44"/>
    </row>
    <row r="79" spans="1:14" x14ac:dyDescent="0.35">
      <c r="A79">
        <v>5664</v>
      </c>
      <c r="B79" t="s">
        <v>2535</v>
      </c>
      <c r="C79" t="s">
        <v>2536</v>
      </c>
      <c r="D79">
        <v>1</v>
      </c>
      <c r="E79" t="s">
        <v>2537</v>
      </c>
      <c r="F79" s="45">
        <v>39146</v>
      </c>
      <c r="G79" s="48" t="e">
        <f>MATCH(Table3[[#This Row],[ID]],Exts[AuthorId1],0)</f>
        <v>#N/A</v>
      </c>
      <c r="H79" s="48">
        <f>INDEX(Exts[],1,1)</f>
        <v>2313</v>
      </c>
      <c r="I79" s="45"/>
      <c r="K79" t="s">
        <v>2538</v>
      </c>
      <c r="L79" t="s">
        <v>2539</v>
      </c>
      <c r="N79" s="44"/>
    </row>
    <row r="80" spans="1:14" x14ac:dyDescent="0.35">
      <c r="A80">
        <v>36999</v>
      </c>
      <c r="B80" t="s">
        <v>2540</v>
      </c>
      <c r="C80" t="s">
        <v>2541</v>
      </c>
      <c r="D80">
        <v>1</v>
      </c>
      <c r="F80" s="45">
        <v>39146</v>
      </c>
      <c r="G80" s="48" t="e">
        <f>MATCH(Table3[[#This Row],[ID]],Exts[AuthorId1],0)</f>
        <v>#N/A</v>
      </c>
      <c r="H80" s="48">
        <f>INDEX(Exts[],1,1)</f>
        <v>2313</v>
      </c>
      <c r="I80" s="45"/>
      <c r="K80" t="s">
        <v>2542</v>
      </c>
      <c r="L80"/>
      <c r="N80" s="44"/>
    </row>
    <row r="81" spans="1:14" x14ac:dyDescent="0.35">
      <c r="A81">
        <v>5420</v>
      </c>
      <c r="B81" t="s">
        <v>1826</v>
      </c>
      <c r="C81" t="s">
        <v>2543</v>
      </c>
      <c r="D81">
        <v>1</v>
      </c>
      <c r="F81" s="45">
        <v>39146</v>
      </c>
      <c r="G81" s="48">
        <f>MATCH(Table3[[#This Row],[ID]],Exts[AuthorId1],0)</f>
        <v>1057</v>
      </c>
      <c r="H81" s="48">
        <f>INDEX(Exts[],1,1)</f>
        <v>2313</v>
      </c>
      <c r="I81" s="45"/>
      <c r="K81" t="s">
        <v>2544</v>
      </c>
      <c r="L81" t="s">
        <v>2545</v>
      </c>
      <c r="N81" s="44"/>
    </row>
    <row r="82" spans="1:14" x14ac:dyDescent="0.35">
      <c r="A82">
        <v>6199</v>
      </c>
      <c r="B82" t="s">
        <v>98</v>
      </c>
      <c r="C82" t="s">
        <v>2546</v>
      </c>
      <c r="D82">
        <v>1</v>
      </c>
      <c r="F82" s="45">
        <v>39146</v>
      </c>
      <c r="G82" s="48">
        <f>MATCH(Table3[[#This Row],[ID]],Exts[AuthorId1],0)</f>
        <v>56</v>
      </c>
      <c r="H82" s="48">
        <f>INDEX(Exts[],1,1)</f>
        <v>2313</v>
      </c>
      <c r="I82" s="45"/>
      <c r="K82" t="s">
        <v>2547</v>
      </c>
      <c r="L82" t="s">
        <v>2548</v>
      </c>
      <c r="N82" s="44"/>
    </row>
    <row r="83" spans="1:14" x14ac:dyDescent="0.35">
      <c r="A83">
        <v>6709</v>
      </c>
      <c r="B83" t="s">
        <v>2549</v>
      </c>
      <c r="C83" t="s">
        <v>2550</v>
      </c>
      <c r="D83">
        <v>1</v>
      </c>
      <c r="F83" s="45">
        <v>39146</v>
      </c>
      <c r="G83" s="48" t="e">
        <f>MATCH(Table3[[#This Row],[ID]],Exts[AuthorId1],0)</f>
        <v>#N/A</v>
      </c>
      <c r="H83" s="48">
        <f>INDEX(Exts[],1,1)</f>
        <v>2313</v>
      </c>
      <c r="I83" s="45"/>
      <c r="K83" t="s">
        <v>2551</v>
      </c>
      <c r="L83" t="s">
        <v>2552</v>
      </c>
      <c r="N83" s="44"/>
    </row>
    <row r="84" spans="1:14" x14ac:dyDescent="0.35">
      <c r="A84">
        <v>9201</v>
      </c>
      <c r="B84" t="s">
        <v>2553</v>
      </c>
      <c r="C84" t="s">
        <v>2554</v>
      </c>
      <c r="D84">
        <v>3</v>
      </c>
      <c r="E84" t="s">
        <v>2555</v>
      </c>
      <c r="F84" s="45">
        <v>39146</v>
      </c>
      <c r="G84" s="48" t="e">
        <f>MATCH(Table3[[#This Row],[ID]],Exts[AuthorId1],0)</f>
        <v>#N/A</v>
      </c>
      <c r="H84" s="48">
        <f>INDEX(Exts[],1,1)</f>
        <v>2313</v>
      </c>
      <c r="I84" s="45"/>
      <c r="K84" t="s">
        <v>2556</v>
      </c>
      <c r="L84" t="s">
        <v>2557</v>
      </c>
      <c r="N84" s="44"/>
    </row>
    <row r="85" spans="1:14" x14ac:dyDescent="0.35">
      <c r="A85">
        <v>6636647</v>
      </c>
      <c r="B85" t="s">
        <v>264</v>
      </c>
      <c r="C85" t="s">
        <v>264</v>
      </c>
      <c r="D85">
        <v>1</v>
      </c>
      <c r="F85" s="45">
        <v>41210</v>
      </c>
      <c r="G85" s="48">
        <f>MATCH(Table3[[#This Row],[ID]],Exts[AuthorId1],0)</f>
        <v>212</v>
      </c>
      <c r="H85" s="48">
        <f>INDEX(Exts[],1,1)</f>
        <v>2313</v>
      </c>
      <c r="I85" s="45"/>
      <c r="K85" t="s">
        <v>2558</v>
      </c>
      <c r="L85" t="s">
        <v>2559</v>
      </c>
      <c r="N85" s="44"/>
    </row>
    <row r="86" spans="1:14" x14ac:dyDescent="0.35">
      <c r="A86">
        <v>2624362</v>
      </c>
      <c r="B86" t="s">
        <v>116</v>
      </c>
      <c r="C86" t="s">
        <v>2560</v>
      </c>
      <c r="D86">
        <v>3</v>
      </c>
      <c r="E86" t="s">
        <v>2561</v>
      </c>
      <c r="F86" s="45">
        <v>39702</v>
      </c>
      <c r="G86" s="48">
        <f>MATCH(Table3[[#This Row],[ID]],Exts[AuthorId1],0)</f>
        <v>67</v>
      </c>
      <c r="H86" s="48">
        <f>INDEX(Exts[],1,1)</f>
        <v>2313</v>
      </c>
      <c r="I86" s="45"/>
      <c r="K86" t="s">
        <v>2562</v>
      </c>
      <c r="L86"/>
      <c r="N86" s="44"/>
    </row>
    <row r="87" spans="1:14" x14ac:dyDescent="0.35">
      <c r="A87">
        <v>6634</v>
      </c>
      <c r="B87" t="s">
        <v>1230</v>
      </c>
      <c r="C87" t="s">
        <v>1230</v>
      </c>
      <c r="D87">
        <v>1</v>
      </c>
      <c r="F87" s="45">
        <v>39146</v>
      </c>
      <c r="G87" s="48">
        <f>MATCH(Table3[[#This Row],[ID]],Exts[AuthorId1],0)</f>
        <v>654</v>
      </c>
      <c r="H87" s="48">
        <f>INDEX(Exts[],1,1)</f>
        <v>2313</v>
      </c>
      <c r="I87" s="45"/>
      <c r="K87" t="s">
        <v>2563</v>
      </c>
      <c r="L87"/>
      <c r="N87" s="44"/>
    </row>
    <row r="88" spans="1:14" x14ac:dyDescent="0.35">
      <c r="A88">
        <v>7212</v>
      </c>
      <c r="B88" t="s">
        <v>1729</v>
      </c>
      <c r="C88" t="s">
        <v>2564</v>
      </c>
      <c r="D88">
        <v>1</v>
      </c>
      <c r="F88" s="45">
        <v>39146</v>
      </c>
      <c r="G88" s="48">
        <f>MATCH(Table3[[#This Row],[ID]],Exts[AuthorId1],0)</f>
        <v>1058</v>
      </c>
      <c r="H88" s="48">
        <f>INDEX(Exts[],1,1)</f>
        <v>2313</v>
      </c>
      <c r="I88" s="45"/>
      <c r="K88" t="s">
        <v>2565</v>
      </c>
      <c r="L88" t="s">
        <v>2566</v>
      </c>
      <c r="N88" s="44"/>
    </row>
    <row r="89" spans="1:14" x14ac:dyDescent="0.35">
      <c r="A89">
        <v>7226</v>
      </c>
      <c r="B89" t="s">
        <v>71</v>
      </c>
      <c r="C89" t="s">
        <v>2567</v>
      </c>
      <c r="D89">
        <v>10</v>
      </c>
      <c r="F89" s="45">
        <v>39146</v>
      </c>
      <c r="G89" s="48">
        <f>MATCH(Table3[[#This Row],[ID]],Exts[AuthorId1],0)</f>
        <v>32</v>
      </c>
      <c r="H89" s="48">
        <f>INDEX(Exts[],1,1)</f>
        <v>2313</v>
      </c>
      <c r="I89" s="45"/>
      <c r="K89" t="s">
        <v>2568</v>
      </c>
      <c r="L89" t="s">
        <v>2569</v>
      </c>
      <c r="N89" s="44"/>
    </row>
    <row r="90" spans="1:14" x14ac:dyDescent="0.35">
      <c r="A90">
        <v>7156</v>
      </c>
      <c r="B90" t="s">
        <v>1474</v>
      </c>
      <c r="C90" t="s">
        <v>2570</v>
      </c>
      <c r="D90">
        <v>2</v>
      </c>
      <c r="F90" s="45">
        <v>39146</v>
      </c>
      <c r="G90" s="48">
        <f>MATCH(Table3[[#This Row],[ID]],Exts[AuthorId1],0)</f>
        <v>821</v>
      </c>
      <c r="H90" s="48">
        <f>INDEX(Exts[],1,1)</f>
        <v>2313</v>
      </c>
      <c r="I90" s="45"/>
      <c r="K90" t="s">
        <v>2571</v>
      </c>
      <c r="L90"/>
      <c r="N90" s="44"/>
    </row>
    <row r="91" spans="1:14" x14ac:dyDescent="0.35">
      <c r="A91">
        <v>2210</v>
      </c>
      <c r="B91" t="s">
        <v>2243</v>
      </c>
      <c r="C91" t="s">
        <v>2572</v>
      </c>
      <c r="D91">
        <v>1</v>
      </c>
      <c r="F91" s="45">
        <v>39146</v>
      </c>
      <c r="G91" s="48">
        <f>MATCH(Table3[[#This Row],[ID]],Exts[AuthorId1],0)</f>
        <v>1059</v>
      </c>
      <c r="H91" s="48">
        <f>INDEX(Exts[],1,1)</f>
        <v>2313</v>
      </c>
      <c r="I91" s="45"/>
      <c r="K91" t="s">
        <v>2573</v>
      </c>
      <c r="L91" t="s">
        <v>2574</v>
      </c>
      <c r="N91" s="44"/>
    </row>
    <row r="92" spans="1:14" x14ac:dyDescent="0.35">
      <c r="A92">
        <v>4405</v>
      </c>
      <c r="B92" t="s">
        <v>475</v>
      </c>
      <c r="C92" t="s">
        <v>2575</v>
      </c>
      <c r="D92">
        <v>2</v>
      </c>
      <c r="F92" s="45">
        <v>39146</v>
      </c>
      <c r="G92" s="48">
        <f>MATCH(Table3[[#This Row],[ID]],Exts[AuthorId1],0)</f>
        <v>883</v>
      </c>
      <c r="H92" s="48">
        <f>INDEX(Exts[],1,1)</f>
        <v>2313</v>
      </c>
      <c r="I92" s="45"/>
      <c r="K92" t="s">
        <v>2576</v>
      </c>
      <c r="L92" t="s">
        <v>2577</v>
      </c>
      <c r="N92" s="44"/>
    </row>
    <row r="93" spans="1:14" x14ac:dyDescent="0.35">
      <c r="A93">
        <v>8615</v>
      </c>
      <c r="B93" t="s">
        <v>2097</v>
      </c>
      <c r="C93" t="s">
        <v>2578</v>
      </c>
      <c r="D93">
        <v>1</v>
      </c>
      <c r="F93" s="45">
        <v>39146</v>
      </c>
      <c r="G93" s="48">
        <f>MATCH(Table3[[#This Row],[ID]],Exts[AuthorId1],0)</f>
        <v>1061</v>
      </c>
      <c r="H93" s="48">
        <f>INDEX(Exts[],1,1)</f>
        <v>2313</v>
      </c>
      <c r="I93" s="45"/>
      <c r="K93" t="s">
        <v>2579</v>
      </c>
      <c r="L93" t="s">
        <v>2580</v>
      </c>
      <c r="N93" s="44"/>
    </row>
    <row r="94" spans="1:14" x14ac:dyDescent="0.35">
      <c r="A94">
        <v>8752</v>
      </c>
      <c r="B94" t="s">
        <v>1670</v>
      </c>
      <c r="C94" t="s">
        <v>2581</v>
      </c>
      <c r="D94">
        <v>1</v>
      </c>
      <c r="F94" s="45">
        <v>39146</v>
      </c>
      <c r="G94" s="48">
        <f>MATCH(Table3[[#This Row],[ID]],Exts[AuthorId1],0)</f>
        <v>931</v>
      </c>
      <c r="H94" s="48">
        <f>INDEX(Exts[],1,1)</f>
        <v>2313</v>
      </c>
      <c r="I94" s="45"/>
      <c r="K94" t="s">
        <v>2582</v>
      </c>
      <c r="L94" t="s">
        <v>2583</v>
      </c>
      <c r="N94" s="44"/>
    </row>
    <row r="95" spans="1:14" x14ac:dyDescent="0.35">
      <c r="A95">
        <v>8891</v>
      </c>
      <c r="B95" t="s">
        <v>1213</v>
      </c>
      <c r="C95" t="s">
        <v>2584</v>
      </c>
      <c r="D95">
        <v>1</v>
      </c>
      <c r="F95" s="45">
        <v>39146</v>
      </c>
      <c r="G95" s="48">
        <f>MATCH(Table3[[#This Row],[ID]],Exts[AuthorId1],0)</f>
        <v>643</v>
      </c>
      <c r="H95" s="48">
        <f>INDEX(Exts[],1,1)</f>
        <v>2313</v>
      </c>
      <c r="I95" s="45"/>
      <c r="K95" t="s">
        <v>2585</v>
      </c>
      <c r="L95" t="s">
        <v>2586</v>
      </c>
      <c r="N95" s="44"/>
    </row>
    <row r="96" spans="1:14" x14ac:dyDescent="0.35">
      <c r="A96">
        <v>376</v>
      </c>
      <c r="B96" t="s">
        <v>2128</v>
      </c>
      <c r="C96" t="s">
        <v>2587</v>
      </c>
      <c r="D96">
        <v>2</v>
      </c>
      <c r="F96" s="45">
        <v>39146</v>
      </c>
      <c r="G96" s="48">
        <f>MATCH(Table3[[#This Row],[ID]],Exts[AuthorId1],0)</f>
        <v>1062</v>
      </c>
      <c r="H96" s="48">
        <f>INDEX(Exts[],1,1)</f>
        <v>2313</v>
      </c>
      <c r="I96" s="45"/>
      <c r="K96" t="s">
        <v>2588</v>
      </c>
      <c r="L96" t="s">
        <v>2589</v>
      </c>
      <c r="N96" s="44"/>
    </row>
    <row r="97" spans="1:14" x14ac:dyDescent="0.35">
      <c r="A97">
        <v>8910</v>
      </c>
      <c r="B97" t="s">
        <v>1835</v>
      </c>
      <c r="C97" t="s">
        <v>2590</v>
      </c>
      <c r="D97">
        <v>1</v>
      </c>
      <c r="E97" t="s">
        <v>2591</v>
      </c>
      <c r="F97" s="45">
        <v>39146</v>
      </c>
      <c r="G97" s="48">
        <f>MATCH(Table3[[#This Row],[ID]],Exts[AuthorId1],0)</f>
        <v>1063</v>
      </c>
      <c r="H97" s="48">
        <f>INDEX(Exts[],1,1)</f>
        <v>2313</v>
      </c>
      <c r="I97" s="45"/>
      <c r="K97" t="s">
        <v>2592</v>
      </c>
      <c r="L97" t="s">
        <v>2593</v>
      </c>
      <c r="N97" s="44"/>
    </row>
    <row r="98" spans="1:14" x14ac:dyDescent="0.35">
      <c r="A98">
        <v>2803</v>
      </c>
      <c r="B98" t="s">
        <v>390</v>
      </c>
      <c r="C98" t="s">
        <v>2594</v>
      </c>
      <c r="D98">
        <v>1</v>
      </c>
      <c r="F98" s="45">
        <v>39146</v>
      </c>
      <c r="G98" s="48">
        <f>MATCH(Table3[[#This Row],[ID]],Exts[AuthorId1],0)</f>
        <v>1064</v>
      </c>
      <c r="H98" s="48">
        <f>INDEX(Exts[],1,1)</f>
        <v>2313</v>
      </c>
      <c r="I98" s="45"/>
      <c r="K98" t="s">
        <v>2595</v>
      </c>
      <c r="L98" t="s">
        <v>2596</v>
      </c>
      <c r="N98" s="44"/>
    </row>
    <row r="99" spans="1:14" x14ac:dyDescent="0.35">
      <c r="A99">
        <v>8578</v>
      </c>
      <c r="B99" t="s">
        <v>1816</v>
      </c>
      <c r="C99" t="s">
        <v>2597</v>
      </c>
      <c r="D99">
        <v>2</v>
      </c>
      <c r="F99" s="45">
        <v>39146</v>
      </c>
      <c r="G99" s="48">
        <f>MATCH(Table3[[#This Row],[ID]],Exts[AuthorId1],0)</f>
        <v>1065</v>
      </c>
      <c r="H99" s="48">
        <f>INDEX(Exts[],1,1)</f>
        <v>2313</v>
      </c>
      <c r="I99" s="45"/>
      <c r="K99" t="s">
        <v>2598</v>
      </c>
      <c r="L99" t="s">
        <v>2599</v>
      </c>
      <c r="N99" s="44"/>
    </row>
    <row r="100" spans="1:14" x14ac:dyDescent="0.35">
      <c r="A100">
        <v>7118</v>
      </c>
      <c r="B100" t="s">
        <v>1012</v>
      </c>
      <c r="C100" t="s">
        <v>2600</v>
      </c>
      <c r="D100">
        <v>1</v>
      </c>
      <c r="F100" s="45">
        <v>39146</v>
      </c>
      <c r="G100" s="48">
        <f>MATCH(Table3[[#This Row],[ID]],Exts[AuthorId1],0)</f>
        <v>442</v>
      </c>
      <c r="H100" s="48">
        <f>INDEX(Exts[],1,1)</f>
        <v>2313</v>
      </c>
      <c r="I100" s="45"/>
      <c r="K100" t="s">
        <v>2601</v>
      </c>
      <c r="L100" t="s">
        <v>2602</v>
      </c>
      <c r="N100" s="44"/>
    </row>
    <row r="101" spans="1:14" x14ac:dyDescent="0.35">
      <c r="A101">
        <v>9225</v>
      </c>
      <c r="B101" t="s">
        <v>2603</v>
      </c>
      <c r="C101" t="s">
        <v>2603</v>
      </c>
      <c r="D101">
        <v>1</v>
      </c>
      <c r="F101" s="45">
        <v>39146</v>
      </c>
      <c r="G101" s="48" t="e">
        <f>MATCH(Table3[[#This Row],[ID]],Exts[AuthorId1],0)</f>
        <v>#N/A</v>
      </c>
      <c r="H101" s="48">
        <f>INDEX(Exts[],1,1)</f>
        <v>2313</v>
      </c>
      <c r="I101" s="45"/>
      <c r="K101" t="s">
        <v>2604</v>
      </c>
      <c r="L101"/>
      <c r="N101" s="44"/>
    </row>
    <row r="102" spans="1:14" x14ac:dyDescent="0.35">
      <c r="A102">
        <v>9161</v>
      </c>
      <c r="B102" t="s">
        <v>1824</v>
      </c>
      <c r="C102" t="s">
        <v>2605</v>
      </c>
      <c r="D102">
        <v>1</v>
      </c>
      <c r="F102" s="45">
        <v>39146</v>
      </c>
      <c r="G102" s="48">
        <f>MATCH(Table3[[#This Row],[ID]],Exts[AuthorId1],0)</f>
        <v>1066</v>
      </c>
      <c r="H102" s="48">
        <f>INDEX(Exts[],1,1)</f>
        <v>2313</v>
      </c>
      <c r="I102" s="45"/>
      <c r="K102" t="s">
        <v>2606</v>
      </c>
      <c r="L102" t="s">
        <v>2607</v>
      </c>
      <c r="N102" s="44"/>
    </row>
    <row r="103" spans="1:14" x14ac:dyDescent="0.35">
      <c r="A103">
        <v>8928</v>
      </c>
      <c r="B103" t="s">
        <v>1884</v>
      </c>
      <c r="C103" t="s">
        <v>1884</v>
      </c>
      <c r="D103">
        <v>1</v>
      </c>
      <c r="E103" t="s">
        <v>2608</v>
      </c>
      <c r="F103" s="45">
        <v>39146</v>
      </c>
      <c r="G103" s="48">
        <f>MATCH(Table3[[#This Row],[ID]],Exts[AuthorId1],0)</f>
        <v>1067</v>
      </c>
      <c r="H103" s="48">
        <f>INDEX(Exts[],1,1)</f>
        <v>2313</v>
      </c>
      <c r="I103" s="45"/>
      <c r="K103" t="s">
        <v>2609</v>
      </c>
      <c r="L103" t="s">
        <v>2610</v>
      </c>
      <c r="N103" s="44"/>
    </row>
    <row r="104" spans="1:14" x14ac:dyDescent="0.35">
      <c r="A104">
        <v>212</v>
      </c>
      <c r="B104" t="s">
        <v>2084</v>
      </c>
      <c r="C104" t="s">
        <v>2611</v>
      </c>
      <c r="D104">
        <v>1</v>
      </c>
      <c r="F104" s="45">
        <v>39146</v>
      </c>
      <c r="G104" s="48">
        <f>MATCH(Table3[[#This Row],[ID]],Exts[AuthorId1],0)</f>
        <v>1069</v>
      </c>
      <c r="H104" s="48">
        <f>INDEX(Exts[],1,1)</f>
        <v>2313</v>
      </c>
      <c r="I104" s="45"/>
      <c r="K104" t="s">
        <v>2612</v>
      </c>
      <c r="L104" t="s">
        <v>2613</v>
      </c>
      <c r="N104" s="44"/>
    </row>
    <row r="105" spans="1:14" x14ac:dyDescent="0.35">
      <c r="A105">
        <v>237</v>
      </c>
      <c r="B105" t="s">
        <v>312</v>
      </c>
      <c r="C105" t="s">
        <v>312</v>
      </c>
      <c r="D105">
        <v>1</v>
      </c>
      <c r="E105" t="s">
        <v>2614</v>
      </c>
      <c r="F105" s="45">
        <v>39146</v>
      </c>
      <c r="G105" s="48">
        <f>MATCH(Table3[[#This Row],[ID]],Exts[AuthorId1],0)</f>
        <v>347</v>
      </c>
      <c r="H105" s="48">
        <f>INDEX(Exts[],1,1)</f>
        <v>2313</v>
      </c>
      <c r="I105" s="45"/>
      <c r="K105" t="s">
        <v>2615</v>
      </c>
      <c r="L105" t="s">
        <v>2616</v>
      </c>
      <c r="N105" s="44"/>
    </row>
    <row r="106" spans="1:14" x14ac:dyDescent="0.35">
      <c r="A106">
        <v>9398</v>
      </c>
      <c r="B106" t="s">
        <v>2232</v>
      </c>
      <c r="C106" t="s">
        <v>2617</v>
      </c>
      <c r="D106">
        <v>1</v>
      </c>
      <c r="F106" s="45">
        <v>39146</v>
      </c>
      <c r="G106" s="48">
        <f>MATCH(Table3[[#This Row],[ID]],Exts[AuthorId1],0)</f>
        <v>1070</v>
      </c>
      <c r="H106" s="48">
        <f>INDEX(Exts[],1,1)</f>
        <v>2313</v>
      </c>
      <c r="I106" s="45"/>
      <c r="K106" t="s">
        <v>2618</v>
      </c>
      <c r="L106"/>
      <c r="N106" s="44"/>
    </row>
    <row r="107" spans="1:14" x14ac:dyDescent="0.35">
      <c r="A107">
        <v>9429</v>
      </c>
      <c r="B107" t="s">
        <v>412</v>
      </c>
      <c r="C107" t="s">
        <v>2619</v>
      </c>
      <c r="D107">
        <v>5</v>
      </c>
      <c r="F107" s="45">
        <v>39146</v>
      </c>
      <c r="G107" s="48">
        <f>MATCH(Table3[[#This Row],[ID]],Exts[AuthorId1],0)</f>
        <v>109</v>
      </c>
      <c r="H107" s="48">
        <f>INDEX(Exts[],1,1)</f>
        <v>2313</v>
      </c>
      <c r="I107" s="45"/>
      <c r="K107" t="s">
        <v>2620</v>
      </c>
      <c r="L107" t="s">
        <v>2621</v>
      </c>
      <c r="N107" s="44"/>
    </row>
    <row r="108" spans="1:14" x14ac:dyDescent="0.35">
      <c r="A108">
        <v>9436</v>
      </c>
      <c r="B108" t="s">
        <v>1930</v>
      </c>
      <c r="C108" t="s">
        <v>2622</v>
      </c>
      <c r="D108">
        <v>1</v>
      </c>
      <c r="E108" t="s">
        <v>2623</v>
      </c>
      <c r="F108" s="45">
        <v>39146</v>
      </c>
      <c r="G108" s="48">
        <f>MATCH(Table3[[#This Row],[ID]],Exts[AuthorId1],0)</f>
        <v>1071</v>
      </c>
      <c r="H108" s="48">
        <f>INDEX(Exts[],1,1)</f>
        <v>2313</v>
      </c>
      <c r="I108" s="45"/>
      <c r="K108" t="s">
        <v>2624</v>
      </c>
      <c r="L108" t="s">
        <v>2625</v>
      </c>
      <c r="N108" s="44"/>
    </row>
    <row r="109" spans="1:14" x14ac:dyDescent="0.35">
      <c r="A109">
        <v>5639843</v>
      </c>
      <c r="B109" t="s">
        <v>334</v>
      </c>
      <c r="C109" t="s">
        <v>2626</v>
      </c>
      <c r="D109">
        <v>1</v>
      </c>
      <c r="F109" s="45">
        <v>40594</v>
      </c>
      <c r="G109" s="48">
        <f>MATCH(Table3[[#This Row],[ID]],Exts[AuthorId1],0)</f>
        <v>437</v>
      </c>
      <c r="H109" s="48">
        <f>INDEX(Exts[],1,1)</f>
        <v>2313</v>
      </c>
      <c r="I109" s="45"/>
      <c r="K109" t="s">
        <v>2627</v>
      </c>
      <c r="L109"/>
      <c r="N109" s="44"/>
    </row>
    <row r="110" spans="1:14" x14ac:dyDescent="0.35">
      <c r="A110">
        <v>9549</v>
      </c>
      <c r="B110" t="s">
        <v>2186</v>
      </c>
      <c r="C110" t="s">
        <v>2186</v>
      </c>
      <c r="D110">
        <v>1</v>
      </c>
      <c r="F110" s="45">
        <v>39146</v>
      </c>
      <c r="G110" s="48">
        <f>MATCH(Table3[[#This Row],[ID]],Exts[AuthorId1],0)</f>
        <v>932</v>
      </c>
      <c r="H110" s="48">
        <f>INDEX(Exts[],1,1)</f>
        <v>2313</v>
      </c>
      <c r="I110" s="45"/>
      <c r="K110" t="s">
        <v>2628</v>
      </c>
      <c r="L110" t="s">
        <v>2629</v>
      </c>
      <c r="N110" s="44"/>
    </row>
    <row r="111" spans="1:14" x14ac:dyDescent="0.35">
      <c r="A111">
        <v>9569</v>
      </c>
      <c r="B111" t="s">
        <v>1644</v>
      </c>
      <c r="C111" t="s">
        <v>2630</v>
      </c>
      <c r="D111">
        <v>1</v>
      </c>
      <c r="F111" s="45">
        <v>39146</v>
      </c>
      <c r="G111" s="48">
        <f>MATCH(Table3[[#This Row],[ID]],Exts[AuthorId1],0)</f>
        <v>933</v>
      </c>
      <c r="H111" s="48">
        <f>INDEX(Exts[],1,1)</f>
        <v>2313</v>
      </c>
      <c r="I111" s="45"/>
      <c r="K111" t="s">
        <v>2631</v>
      </c>
      <c r="L111" t="s">
        <v>2632</v>
      </c>
      <c r="N111" s="44"/>
    </row>
    <row r="112" spans="1:14" x14ac:dyDescent="0.35">
      <c r="A112">
        <v>9706</v>
      </c>
      <c r="B112" t="s">
        <v>1067</v>
      </c>
      <c r="C112" t="s">
        <v>2633</v>
      </c>
      <c r="D112">
        <v>1</v>
      </c>
      <c r="F112" s="45">
        <v>39146</v>
      </c>
      <c r="G112" s="48">
        <f>MATCH(Table3[[#This Row],[ID]],Exts[AuthorId1],0)</f>
        <v>491</v>
      </c>
      <c r="H112" s="48">
        <f>INDEX(Exts[],1,1)</f>
        <v>2313</v>
      </c>
      <c r="I112" s="45"/>
      <c r="K112" t="s">
        <v>2634</v>
      </c>
      <c r="L112" t="s">
        <v>2635</v>
      </c>
      <c r="N112" s="44"/>
    </row>
    <row r="113" spans="1:14" x14ac:dyDescent="0.35">
      <c r="A113">
        <v>9821</v>
      </c>
      <c r="B113" t="s">
        <v>1886</v>
      </c>
      <c r="C113" t="s">
        <v>2636</v>
      </c>
      <c r="D113">
        <v>3</v>
      </c>
      <c r="F113" s="45">
        <v>39146</v>
      </c>
      <c r="G113" s="48">
        <f>MATCH(Table3[[#This Row],[ID]],Exts[AuthorId1],0)</f>
        <v>934</v>
      </c>
      <c r="H113" s="48">
        <f>INDEX(Exts[],1,1)</f>
        <v>2313</v>
      </c>
      <c r="I113" s="45"/>
      <c r="K113" t="s">
        <v>2637</v>
      </c>
      <c r="L113"/>
      <c r="N113" s="44"/>
    </row>
    <row r="114" spans="1:14" x14ac:dyDescent="0.35">
      <c r="A114">
        <v>6232</v>
      </c>
      <c r="B114" t="s">
        <v>1528</v>
      </c>
      <c r="C114" t="s">
        <v>2638</v>
      </c>
      <c r="D114">
        <v>2</v>
      </c>
      <c r="E114" t="s">
        <v>2639</v>
      </c>
      <c r="F114" s="45">
        <v>39146</v>
      </c>
      <c r="G114" s="48">
        <f>MATCH(Table3[[#This Row],[ID]],Exts[AuthorId1],0)</f>
        <v>935</v>
      </c>
      <c r="H114" s="48">
        <f>INDEX(Exts[],1,1)</f>
        <v>2313</v>
      </c>
      <c r="I114" s="45"/>
      <c r="K114" t="s">
        <v>2640</v>
      </c>
      <c r="L114" t="s">
        <v>2641</v>
      </c>
      <c r="N114" s="44"/>
    </row>
    <row r="115" spans="1:14" x14ac:dyDescent="0.35">
      <c r="A115">
        <v>1952</v>
      </c>
      <c r="B115" t="s">
        <v>2642</v>
      </c>
      <c r="C115" t="s">
        <v>2643</v>
      </c>
      <c r="D115">
        <v>1</v>
      </c>
      <c r="F115" s="45">
        <v>39146</v>
      </c>
      <c r="G115" s="48">
        <f>MATCH(Table3[[#This Row],[ID]],Exts[AuthorId1],0)</f>
        <v>1073</v>
      </c>
      <c r="H115" s="48">
        <f>INDEX(Exts[],1,1)</f>
        <v>2313</v>
      </c>
      <c r="I115" s="45"/>
      <c r="K115" t="s">
        <v>2644</v>
      </c>
      <c r="L115"/>
      <c r="N115" s="44"/>
    </row>
    <row r="116" spans="1:14" x14ac:dyDescent="0.35">
      <c r="A116">
        <v>4214</v>
      </c>
      <c r="B116" t="s">
        <v>2645</v>
      </c>
      <c r="C116" t="s">
        <v>2646</v>
      </c>
      <c r="D116">
        <v>1</v>
      </c>
      <c r="F116" s="45">
        <v>39146</v>
      </c>
      <c r="G116" s="48" t="e">
        <f>MATCH(Table3[[#This Row],[ID]],Exts[AuthorId1],0)</f>
        <v>#N/A</v>
      </c>
      <c r="H116" s="48">
        <f>INDEX(Exts[],1,1)</f>
        <v>2313</v>
      </c>
      <c r="I116" s="45"/>
      <c r="K116" t="s">
        <v>2647</v>
      </c>
      <c r="L116" t="s">
        <v>2648</v>
      </c>
      <c r="N116" s="44"/>
    </row>
    <row r="117" spans="1:14" x14ac:dyDescent="0.35">
      <c r="A117">
        <v>9940</v>
      </c>
      <c r="B117" t="s">
        <v>1592</v>
      </c>
      <c r="C117" t="s">
        <v>2649</v>
      </c>
      <c r="D117">
        <v>1</v>
      </c>
      <c r="F117" s="45">
        <v>39146</v>
      </c>
      <c r="G117" s="48">
        <f>MATCH(Table3[[#This Row],[ID]],Exts[AuthorId1],0)</f>
        <v>885</v>
      </c>
      <c r="H117" s="48">
        <f>INDEX(Exts[],1,1)</f>
        <v>2313</v>
      </c>
      <c r="I117" s="45"/>
      <c r="K117" t="s">
        <v>2650</v>
      </c>
      <c r="L117"/>
      <c r="N117" s="44"/>
    </row>
    <row r="118" spans="1:14" x14ac:dyDescent="0.35">
      <c r="A118">
        <v>9957</v>
      </c>
      <c r="B118" t="s">
        <v>1603</v>
      </c>
      <c r="C118" t="s">
        <v>2651</v>
      </c>
      <c r="D118">
        <v>1</v>
      </c>
      <c r="F118" s="45">
        <v>39146</v>
      </c>
      <c r="G118" s="48">
        <f>MATCH(Table3[[#This Row],[ID]],Exts[AuthorId1],0)</f>
        <v>886</v>
      </c>
      <c r="H118" s="48">
        <f>INDEX(Exts[],1,1)</f>
        <v>2313</v>
      </c>
      <c r="I118" s="45"/>
      <c r="K118" t="s">
        <v>2652</v>
      </c>
      <c r="L118" t="s">
        <v>2653</v>
      </c>
      <c r="N118" s="44"/>
    </row>
    <row r="119" spans="1:14" x14ac:dyDescent="0.35">
      <c r="A119">
        <v>9975</v>
      </c>
      <c r="B119" t="s">
        <v>1904</v>
      </c>
      <c r="C119" t="s">
        <v>1904</v>
      </c>
      <c r="D119">
        <v>1</v>
      </c>
      <c r="F119" s="45">
        <v>39146</v>
      </c>
      <c r="G119" s="48">
        <f>MATCH(Table3[[#This Row],[ID]],Exts[AuthorId1],0)</f>
        <v>1076</v>
      </c>
      <c r="H119" s="48">
        <f>INDEX(Exts[],1,1)</f>
        <v>2313</v>
      </c>
      <c r="I119" s="45"/>
      <c r="K119" t="s">
        <v>2654</v>
      </c>
      <c r="L119" t="s">
        <v>2655</v>
      </c>
      <c r="N119" s="44"/>
    </row>
    <row r="120" spans="1:14" x14ac:dyDescent="0.35">
      <c r="A120">
        <v>9945</v>
      </c>
      <c r="B120" t="s">
        <v>281</v>
      </c>
      <c r="C120" t="s">
        <v>2656</v>
      </c>
      <c r="D120">
        <v>2</v>
      </c>
      <c r="E120" t="s">
        <v>2657</v>
      </c>
      <c r="F120" s="45">
        <v>39146</v>
      </c>
      <c r="G120" s="48">
        <f>MATCH(Table3[[#This Row],[ID]],Exts[AuthorId1],0)</f>
        <v>247</v>
      </c>
      <c r="H120" s="48">
        <f>INDEX(Exts[],1,1)</f>
        <v>2313</v>
      </c>
      <c r="I120" s="45"/>
      <c r="K120" t="s">
        <v>2658</v>
      </c>
      <c r="L120" t="s">
        <v>2659</v>
      </c>
      <c r="N120" s="44"/>
    </row>
    <row r="121" spans="1:14" x14ac:dyDescent="0.35">
      <c r="A121">
        <v>9572</v>
      </c>
      <c r="B121" t="s">
        <v>208</v>
      </c>
      <c r="C121" t="s">
        <v>2660</v>
      </c>
      <c r="D121">
        <v>4</v>
      </c>
      <c r="F121" s="45">
        <v>39146</v>
      </c>
      <c r="G121" s="48">
        <f>MATCH(Table3[[#This Row],[ID]],Exts[AuthorId1],0)</f>
        <v>130</v>
      </c>
      <c r="H121" s="48">
        <f>INDEX(Exts[],1,1)</f>
        <v>2313</v>
      </c>
      <c r="I121" s="45"/>
      <c r="K121" t="s">
        <v>2661</v>
      </c>
      <c r="L121" t="s">
        <v>2662</v>
      </c>
      <c r="N121" s="44"/>
    </row>
    <row r="122" spans="1:14" x14ac:dyDescent="0.35">
      <c r="A122">
        <v>10047</v>
      </c>
      <c r="B122" t="s">
        <v>1932</v>
      </c>
      <c r="C122" t="s">
        <v>2663</v>
      </c>
      <c r="D122">
        <v>1</v>
      </c>
      <c r="F122" s="45">
        <v>39146</v>
      </c>
      <c r="G122" s="48">
        <f>MATCH(Table3[[#This Row],[ID]],Exts[AuthorId1],0)</f>
        <v>1078</v>
      </c>
      <c r="H122" s="48">
        <f>INDEX(Exts[],1,1)</f>
        <v>2313</v>
      </c>
      <c r="I122" s="45"/>
      <c r="K122" t="s">
        <v>2664</v>
      </c>
      <c r="L122"/>
      <c r="N122" s="44"/>
    </row>
    <row r="123" spans="1:14" x14ac:dyDescent="0.35">
      <c r="A123">
        <v>10065</v>
      </c>
      <c r="B123" t="s">
        <v>1101</v>
      </c>
      <c r="C123" t="s">
        <v>1101</v>
      </c>
      <c r="D123">
        <v>1</v>
      </c>
      <c r="F123" s="45">
        <v>39146</v>
      </c>
      <c r="G123" s="48">
        <f>MATCH(Table3[[#This Row],[ID]],Exts[AuthorId1],0)</f>
        <v>528</v>
      </c>
      <c r="H123" s="48">
        <f>INDEX(Exts[],1,1)</f>
        <v>2313</v>
      </c>
      <c r="I123" s="45"/>
      <c r="K123" t="s">
        <v>2665</v>
      </c>
      <c r="L123" t="s">
        <v>2666</v>
      </c>
      <c r="N123" s="44"/>
    </row>
    <row r="124" spans="1:14" x14ac:dyDescent="0.35">
      <c r="A124">
        <v>10089</v>
      </c>
      <c r="B124" t="s">
        <v>1605</v>
      </c>
      <c r="C124" t="s">
        <v>2667</v>
      </c>
      <c r="D124">
        <v>1</v>
      </c>
      <c r="F124" s="45">
        <v>39146</v>
      </c>
      <c r="G124" s="48">
        <f>MATCH(Table3[[#This Row],[ID]],Exts[AuthorId1],0)</f>
        <v>936</v>
      </c>
      <c r="H124" s="48">
        <f>INDEX(Exts[],1,1)</f>
        <v>2313</v>
      </c>
      <c r="I124" s="45"/>
      <c r="K124" t="s">
        <v>2668</v>
      </c>
      <c r="L124" t="s">
        <v>2669</v>
      </c>
      <c r="N124" s="44"/>
    </row>
    <row r="125" spans="1:14" x14ac:dyDescent="0.35">
      <c r="A125">
        <v>8706</v>
      </c>
      <c r="B125" t="s">
        <v>951</v>
      </c>
      <c r="C125" t="s">
        <v>2670</v>
      </c>
      <c r="D125">
        <v>5</v>
      </c>
      <c r="F125" s="45">
        <v>39146</v>
      </c>
      <c r="G125" s="48">
        <f>MATCH(Table3[[#This Row],[ID]],Exts[AuthorId1],0)</f>
        <v>355</v>
      </c>
      <c r="H125" s="48">
        <f>INDEX(Exts[],1,1)</f>
        <v>2313</v>
      </c>
      <c r="I125" s="45"/>
      <c r="K125" t="s">
        <v>2671</v>
      </c>
      <c r="L125" t="s">
        <v>2672</v>
      </c>
      <c r="N125" s="44"/>
    </row>
    <row r="126" spans="1:14" x14ac:dyDescent="0.35">
      <c r="A126">
        <v>10138</v>
      </c>
      <c r="B126" t="s">
        <v>2253</v>
      </c>
      <c r="C126" t="s">
        <v>2673</v>
      </c>
      <c r="D126">
        <v>1</v>
      </c>
      <c r="F126" s="45">
        <v>39146</v>
      </c>
      <c r="G126" s="48">
        <f>MATCH(Table3[[#This Row],[ID]],Exts[AuthorId1],0)</f>
        <v>1079</v>
      </c>
      <c r="H126" s="48">
        <f>INDEX(Exts[],1,1)</f>
        <v>2313</v>
      </c>
      <c r="I126" s="45"/>
      <c r="K126" t="s">
        <v>2674</v>
      </c>
      <c r="L126" t="s">
        <v>2675</v>
      </c>
      <c r="N126" s="44"/>
    </row>
    <row r="127" spans="1:14" x14ac:dyDescent="0.35">
      <c r="A127">
        <v>10020</v>
      </c>
      <c r="B127" t="s">
        <v>2255</v>
      </c>
      <c r="C127" t="s">
        <v>2255</v>
      </c>
      <c r="D127">
        <v>1</v>
      </c>
      <c r="F127" s="45">
        <v>39146</v>
      </c>
      <c r="G127" s="48">
        <f>MATCH(Table3[[#This Row],[ID]],Exts[AuthorId1],0)</f>
        <v>296</v>
      </c>
      <c r="H127" s="48">
        <f>INDEX(Exts[],1,1)</f>
        <v>2313</v>
      </c>
      <c r="I127" s="45"/>
      <c r="K127" t="s">
        <v>2676</v>
      </c>
      <c r="L127"/>
      <c r="N127" s="44"/>
    </row>
    <row r="128" spans="1:14" x14ac:dyDescent="0.35">
      <c r="A128">
        <v>3277</v>
      </c>
      <c r="B128" t="s">
        <v>2171</v>
      </c>
      <c r="C128" t="s">
        <v>2677</v>
      </c>
      <c r="D128">
        <v>1</v>
      </c>
      <c r="F128" s="45">
        <v>39146</v>
      </c>
      <c r="G128" s="48">
        <f>MATCH(Table3[[#This Row],[ID]],Exts[AuthorId1],0)</f>
        <v>1080</v>
      </c>
      <c r="H128" s="48">
        <f>INDEX(Exts[],1,1)</f>
        <v>2313</v>
      </c>
      <c r="I128" s="45"/>
      <c r="K128" t="s">
        <v>2678</v>
      </c>
      <c r="L128" t="s">
        <v>2679</v>
      </c>
      <c r="N128" s="44"/>
    </row>
    <row r="129" spans="1:14" x14ac:dyDescent="0.35">
      <c r="A129">
        <v>10337</v>
      </c>
      <c r="B129" t="s">
        <v>1999</v>
      </c>
      <c r="C129" t="s">
        <v>2680</v>
      </c>
      <c r="D129">
        <v>1</v>
      </c>
      <c r="F129" s="45">
        <v>39146</v>
      </c>
      <c r="G129" s="48">
        <f>MATCH(Table3[[#This Row],[ID]],Exts[AuthorId1],0)</f>
        <v>1081</v>
      </c>
      <c r="H129" s="48">
        <f>INDEX(Exts[],1,1)</f>
        <v>2313</v>
      </c>
      <c r="I129" s="45"/>
      <c r="K129" t="s">
        <v>2681</v>
      </c>
      <c r="L129" t="s">
        <v>2682</v>
      </c>
      <c r="N129" s="44"/>
    </row>
    <row r="130" spans="1:14" x14ac:dyDescent="0.35">
      <c r="A130">
        <v>10344</v>
      </c>
      <c r="B130" t="s">
        <v>1270</v>
      </c>
      <c r="C130" t="s">
        <v>2683</v>
      </c>
      <c r="D130">
        <v>1</v>
      </c>
      <c r="F130" s="45">
        <v>39146</v>
      </c>
      <c r="G130" s="48">
        <f>MATCH(Table3[[#This Row],[ID]],Exts[AuthorId1],0)</f>
        <v>720</v>
      </c>
      <c r="H130" s="48">
        <f>INDEX(Exts[],1,1)</f>
        <v>2313</v>
      </c>
      <c r="I130" s="45"/>
      <c r="K130" t="s">
        <v>2684</v>
      </c>
      <c r="L130"/>
      <c r="N130" s="44"/>
    </row>
    <row r="131" spans="1:14" x14ac:dyDescent="0.35">
      <c r="A131">
        <v>10287</v>
      </c>
      <c r="B131" t="s">
        <v>2685</v>
      </c>
      <c r="C131" t="s">
        <v>2686</v>
      </c>
      <c r="D131">
        <v>1</v>
      </c>
      <c r="F131" s="45">
        <v>39146</v>
      </c>
      <c r="G131" s="48" t="e">
        <f>MATCH(Table3[[#This Row],[ID]],Exts[AuthorId1],0)</f>
        <v>#N/A</v>
      </c>
      <c r="H131" s="48">
        <f>INDEX(Exts[],1,1)</f>
        <v>2313</v>
      </c>
      <c r="I131" s="45"/>
      <c r="K131" t="s">
        <v>2687</v>
      </c>
      <c r="L131" t="s">
        <v>2688</v>
      </c>
      <c r="N131" s="44"/>
    </row>
    <row r="132" spans="1:14" x14ac:dyDescent="0.35">
      <c r="A132">
        <v>1891102</v>
      </c>
      <c r="B132" t="s">
        <v>319</v>
      </c>
      <c r="C132" t="s">
        <v>319</v>
      </c>
      <c r="D132">
        <v>6</v>
      </c>
      <c r="F132" s="45">
        <v>39626</v>
      </c>
      <c r="G132" s="48">
        <f>MATCH(Table3[[#This Row],[ID]],Exts[AuthorId1],0)</f>
        <v>183</v>
      </c>
      <c r="H132" s="48">
        <f>INDEX(Exts[],1,1)</f>
        <v>2313</v>
      </c>
      <c r="I132" s="45"/>
      <c r="K132" t="s">
        <v>2689</v>
      </c>
      <c r="L132"/>
      <c r="N132" s="44"/>
    </row>
    <row r="133" spans="1:14" x14ac:dyDescent="0.35">
      <c r="A133">
        <v>133</v>
      </c>
      <c r="B133" t="s">
        <v>10</v>
      </c>
      <c r="C133" t="s">
        <v>2690</v>
      </c>
      <c r="D133">
        <v>1</v>
      </c>
      <c r="F133" s="45">
        <v>39146</v>
      </c>
      <c r="G133" s="48">
        <f>MATCH(Table3[[#This Row],[ID]],Exts[AuthorId1],0)</f>
        <v>1</v>
      </c>
      <c r="H133" s="48">
        <f>INDEX(Exts[],1,1)</f>
        <v>2313</v>
      </c>
      <c r="I133" s="45"/>
      <c r="K133" t="s">
        <v>2691</v>
      </c>
      <c r="L133" t="s">
        <v>2692</v>
      </c>
      <c r="N133" s="44"/>
    </row>
    <row r="134" spans="1:14" x14ac:dyDescent="0.35">
      <c r="A134">
        <v>10420</v>
      </c>
      <c r="B134" t="s">
        <v>1169</v>
      </c>
      <c r="C134" t="s">
        <v>2693</v>
      </c>
      <c r="D134">
        <v>1</v>
      </c>
      <c r="F134" s="45">
        <v>39146</v>
      </c>
      <c r="G134" s="48">
        <f>MATCH(Table3[[#This Row],[ID]],Exts[AuthorId1],0)</f>
        <v>620</v>
      </c>
      <c r="H134" s="48">
        <f>INDEX(Exts[],1,1)</f>
        <v>2313</v>
      </c>
      <c r="I134" s="45"/>
      <c r="K134" t="s">
        <v>2694</v>
      </c>
      <c r="L134" t="s">
        <v>2695</v>
      </c>
      <c r="N134" s="44"/>
    </row>
    <row r="135" spans="1:14" x14ac:dyDescent="0.35">
      <c r="A135">
        <v>66492</v>
      </c>
      <c r="B135" t="s">
        <v>58</v>
      </c>
      <c r="C135" t="s">
        <v>2696</v>
      </c>
      <c r="D135">
        <v>9</v>
      </c>
      <c r="E135" t="s">
        <v>2697</v>
      </c>
      <c r="F135" s="45">
        <v>39146</v>
      </c>
      <c r="G135" s="48">
        <f>MATCH(Table3[[#This Row],[ID]],Exts[AuthorId1],0)</f>
        <v>26</v>
      </c>
      <c r="H135" s="48">
        <f>INDEX(Exts[],1,1)</f>
        <v>2313</v>
      </c>
      <c r="I135" s="45"/>
      <c r="K135" t="s">
        <v>2698</v>
      </c>
      <c r="L135" t="s">
        <v>2699</v>
      </c>
      <c r="N135" s="44"/>
    </row>
    <row r="136" spans="1:14" x14ac:dyDescent="0.35">
      <c r="A136">
        <v>10396</v>
      </c>
      <c r="B136" t="s">
        <v>2700</v>
      </c>
      <c r="C136" t="s">
        <v>2701</v>
      </c>
      <c r="D136">
        <v>1</v>
      </c>
      <c r="F136" s="45">
        <v>39146</v>
      </c>
      <c r="G136" s="48" t="e">
        <f>MATCH(Table3[[#This Row],[ID]],Exts[AuthorId1],0)</f>
        <v>#N/A</v>
      </c>
      <c r="H136" s="48">
        <f>INDEX(Exts[],1,1)</f>
        <v>2313</v>
      </c>
      <c r="I136" s="45"/>
      <c r="K136" t="s">
        <v>2702</v>
      </c>
      <c r="L136" t="s">
        <v>2703</v>
      </c>
      <c r="N136" s="44"/>
    </row>
    <row r="137" spans="1:14" x14ac:dyDescent="0.35">
      <c r="A137">
        <v>9562</v>
      </c>
      <c r="B137" t="s">
        <v>187</v>
      </c>
      <c r="C137" t="s">
        <v>2704</v>
      </c>
      <c r="D137">
        <v>1</v>
      </c>
      <c r="F137" s="45">
        <v>39146</v>
      </c>
      <c r="G137" s="48" t="e">
        <f>MATCH(Table3[[#This Row],[ID]],Exts[AuthorId1],0)</f>
        <v>#N/A</v>
      </c>
      <c r="H137" s="48">
        <f>INDEX(Exts[],1,1)</f>
        <v>2313</v>
      </c>
      <c r="I137" s="45"/>
      <c r="K137" t="s">
        <v>2705</v>
      </c>
      <c r="L137"/>
      <c r="N137" s="44"/>
    </row>
    <row r="138" spans="1:14" x14ac:dyDescent="0.35">
      <c r="A138">
        <v>11280414</v>
      </c>
      <c r="B138" t="s">
        <v>118</v>
      </c>
      <c r="C138" t="s">
        <v>2706</v>
      </c>
      <c r="D138">
        <v>13</v>
      </c>
      <c r="F138" s="45">
        <v>41967</v>
      </c>
      <c r="G138" s="48">
        <f>MATCH(Table3[[#This Row],[ID]],Exts[AuthorId1],0)</f>
        <v>75</v>
      </c>
      <c r="H138" s="48">
        <f>INDEX(Exts[],1,1)</f>
        <v>2313</v>
      </c>
      <c r="I138" s="45"/>
      <c r="K138" t="s">
        <v>2707</v>
      </c>
      <c r="L138" t="s">
        <v>2708</v>
      </c>
      <c r="N138" s="44"/>
    </row>
    <row r="139" spans="1:14" x14ac:dyDescent="0.35">
      <c r="A139">
        <v>13528</v>
      </c>
      <c r="B139" t="s">
        <v>2709</v>
      </c>
      <c r="C139" t="s">
        <v>2710</v>
      </c>
      <c r="D139">
        <v>1</v>
      </c>
      <c r="E139" t="s">
        <v>2711</v>
      </c>
      <c r="F139" s="45">
        <v>39146</v>
      </c>
      <c r="G139" s="48">
        <f>MATCH(Table3[[#This Row],[ID]],Exts[AuthorId1],0)</f>
        <v>847</v>
      </c>
      <c r="H139" s="48">
        <f>INDEX(Exts[],1,1)</f>
        <v>2313</v>
      </c>
      <c r="I139" s="45"/>
      <c r="K139" t="s">
        <v>2712</v>
      </c>
      <c r="L139" t="s">
        <v>2713</v>
      </c>
      <c r="N139" s="44"/>
    </row>
    <row r="140" spans="1:14" x14ac:dyDescent="0.35">
      <c r="A140">
        <v>15650</v>
      </c>
      <c r="B140" t="s">
        <v>2714</v>
      </c>
      <c r="C140" t="s">
        <v>2715</v>
      </c>
      <c r="D140">
        <v>1</v>
      </c>
      <c r="F140" s="45">
        <v>39146</v>
      </c>
      <c r="G140" s="48" t="e">
        <f>MATCH(Table3[[#This Row],[ID]],Exts[AuthorId1],0)</f>
        <v>#N/A</v>
      </c>
      <c r="H140" s="48">
        <f>INDEX(Exts[],1,1)</f>
        <v>2313</v>
      </c>
      <c r="I140" s="45"/>
      <c r="K140" t="s">
        <v>2716</v>
      </c>
      <c r="L140" t="s">
        <v>2717</v>
      </c>
      <c r="N140" s="44"/>
    </row>
    <row r="141" spans="1:14" x14ac:dyDescent="0.35">
      <c r="A141">
        <v>2846</v>
      </c>
      <c r="B141" t="s">
        <v>338</v>
      </c>
      <c r="C141" t="s">
        <v>338</v>
      </c>
      <c r="D141">
        <v>8</v>
      </c>
      <c r="F141" s="45">
        <v>39146</v>
      </c>
      <c r="G141" s="48">
        <f>MATCH(Table3[[#This Row],[ID]],Exts[AuthorId1],0)</f>
        <v>453</v>
      </c>
      <c r="H141" s="48">
        <f>INDEX(Exts[],1,1)</f>
        <v>2313</v>
      </c>
      <c r="I141" s="45"/>
      <c r="K141" t="s">
        <v>2718</v>
      </c>
      <c r="L141" t="s">
        <v>2719</v>
      </c>
      <c r="N141" s="44"/>
    </row>
    <row r="142" spans="1:14" x14ac:dyDescent="0.35">
      <c r="A142">
        <v>16310</v>
      </c>
      <c r="B142" t="s">
        <v>356</v>
      </c>
      <c r="C142" t="s">
        <v>2720</v>
      </c>
      <c r="D142">
        <v>4</v>
      </c>
      <c r="F142" s="45">
        <v>39146</v>
      </c>
      <c r="G142" s="48">
        <f>MATCH(Table3[[#This Row],[ID]],Exts[AuthorId1],0)</f>
        <v>593</v>
      </c>
      <c r="H142" s="48">
        <f>INDEX(Exts[],1,1)</f>
        <v>2313</v>
      </c>
      <c r="I142" s="45"/>
      <c r="K142" t="s">
        <v>2721</v>
      </c>
      <c r="L142" t="s">
        <v>2722</v>
      </c>
      <c r="N142" s="44"/>
    </row>
    <row r="143" spans="1:14" x14ac:dyDescent="0.35">
      <c r="A143">
        <v>17071</v>
      </c>
      <c r="B143" t="s">
        <v>129</v>
      </c>
      <c r="C143" t="s">
        <v>2723</v>
      </c>
      <c r="D143">
        <v>1</v>
      </c>
      <c r="F143" s="45">
        <v>39146</v>
      </c>
      <c r="G143" s="48">
        <f>MATCH(Table3[[#This Row],[ID]],Exts[AuthorId1],0)</f>
        <v>82</v>
      </c>
      <c r="H143" s="48">
        <f>INDEX(Exts[],1,1)</f>
        <v>2313</v>
      </c>
      <c r="I143" s="45"/>
      <c r="K143" t="s">
        <v>2724</v>
      </c>
      <c r="L143" t="s">
        <v>2725</v>
      </c>
      <c r="N143" s="44"/>
    </row>
    <row r="144" spans="1:14" x14ac:dyDescent="0.35">
      <c r="A144">
        <v>10289</v>
      </c>
      <c r="B144" t="s">
        <v>2726</v>
      </c>
      <c r="C144" t="s">
        <v>2727</v>
      </c>
      <c r="D144">
        <v>1</v>
      </c>
      <c r="F144" s="45">
        <v>39146</v>
      </c>
      <c r="G144" s="48">
        <f>MATCH(Table3[[#This Row],[ID]],Exts[AuthorId1],0)</f>
        <v>197</v>
      </c>
      <c r="H144" s="48">
        <f>INDEX(Exts[],1,1)</f>
        <v>2313</v>
      </c>
      <c r="I144" s="45"/>
      <c r="K144" t="s">
        <v>2728</v>
      </c>
      <c r="L144" t="s">
        <v>2729</v>
      </c>
      <c r="N144" s="44"/>
    </row>
    <row r="145" spans="1:15" x14ac:dyDescent="0.35">
      <c r="A145">
        <v>5112656</v>
      </c>
      <c r="B145" t="s">
        <v>2730</v>
      </c>
      <c r="C145" t="s">
        <v>2731</v>
      </c>
      <c r="D145">
        <v>1</v>
      </c>
      <c r="F145" s="45">
        <v>40187</v>
      </c>
      <c r="G145" s="48" t="e">
        <f>MATCH(Table3[[#This Row],[ID]],Exts[AuthorId1],0)</f>
        <v>#N/A</v>
      </c>
      <c r="H145" s="48">
        <f>INDEX(Exts[],1,1)</f>
        <v>2313</v>
      </c>
      <c r="I145" s="45"/>
      <c r="K145" t="s">
        <v>2732</v>
      </c>
      <c r="L145"/>
      <c r="N145" s="44"/>
    </row>
    <row r="146" spans="1:15" x14ac:dyDescent="0.35">
      <c r="A146">
        <v>15722</v>
      </c>
      <c r="B146" t="s">
        <v>2733</v>
      </c>
      <c r="C146" t="s">
        <v>2734</v>
      </c>
      <c r="D146">
        <v>1</v>
      </c>
      <c r="F146" s="45">
        <v>39146</v>
      </c>
      <c r="G146" s="48">
        <f>MATCH(Table3[[#This Row],[ID]],Exts[AuthorId1],0)</f>
        <v>426</v>
      </c>
      <c r="H146" s="48">
        <f>INDEX(Exts[],1,1)</f>
        <v>2313</v>
      </c>
      <c r="I146" s="45"/>
      <c r="K146" t="s">
        <v>2735</v>
      </c>
      <c r="L146"/>
      <c r="N146" s="44"/>
    </row>
    <row r="147" spans="1:15" x14ac:dyDescent="0.35">
      <c r="A147">
        <v>16512</v>
      </c>
      <c r="B147" t="s">
        <v>40</v>
      </c>
      <c r="C147" t="s">
        <v>2736</v>
      </c>
      <c r="D147">
        <v>3</v>
      </c>
      <c r="F147" s="45">
        <v>39146</v>
      </c>
      <c r="G147" s="48">
        <f>MATCH(Table3[[#This Row],[ID]],Exts[AuthorId1],0)</f>
        <v>17</v>
      </c>
      <c r="H147" s="48">
        <f>INDEX(Exts[],1,1)</f>
        <v>2313</v>
      </c>
      <c r="I147" s="45"/>
      <c r="K147" t="s">
        <v>2737</v>
      </c>
      <c r="L147" t="s">
        <v>2738</v>
      </c>
      <c r="N147" s="44"/>
    </row>
    <row r="148" spans="1:15" x14ac:dyDescent="0.35">
      <c r="A148">
        <v>19246</v>
      </c>
      <c r="B148" t="s">
        <v>112</v>
      </c>
      <c r="C148" t="s">
        <v>2739</v>
      </c>
      <c r="D148">
        <v>2</v>
      </c>
      <c r="F148" s="45">
        <v>39146</v>
      </c>
      <c r="G148" s="48">
        <f>MATCH(Table3[[#This Row],[ID]],Exts[AuthorId1],0)</f>
        <v>65</v>
      </c>
      <c r="H148" s="48">
        <f>INDEX(Exts[],1,1)</f>
        <v>2313</v>
      </c>
      <c r="I148" s="45"/>
      <c r="K148" t="s">
        <v>2740</v>
      </c>
      <c r="L148" t="s">
        <v>2741</v>
      </c>
      <c r="N148" s="44"/>
    </row>
    <row r="149" spans="1:15" x14ac:dyDescent="0.35">
      <c r="A149">
        <v>3311</v>
      </c>
      <c r="B149" t="s">
        <v>1844</v>
      </c>
      <c r="C149" t="s">
        <v>2742</v>
      </c>
      <c r="D149">
        <v>1</v>
      </c>
      <c r="F149" s="45">
        <v>39146</v>
      </c>
      <c r="G149" s="48">
        <f>MATCH(Table3[[#This Row],[ID]],Exts[AuthorId1],0)</f>
        <v>1083</v>
      </c>
      <c r="H149" s="48">
        <f>INDEX(Exts[],1,1)</f>
        <v>2313</v>
      </c>
      <c r="I149" s="45"/>
      <c r="K149" t="s">
        <v>2743</v>
      </c>
      <c r="L149" t="s">
        <v>2744</v>
      </c>
      <c r="N149" s="44"/>
    </row>
    <row r="150" spans="1:15" x14ac:dyDescent="0.35">
      <c r="A150">
        <v>5484</v>
      </c>
      <c r="B150" t="s">
        <v>388</v>
      </c>
      <c r="C150" t="s">
        <v>2745</v>
      </c>
      <c r="D150">
        <v>1</v>
      </c>
      <c r="F150" s="45">
        <v>39146</v>
      </c>
      <c r="G150" s="48">
        <f>MATCH(Table3[[#This Row],[ID]],Exts[AuthorId1],0)</f>
        <v>1084</v>
      </c>
      <c r="H150" s="48">
        <f>INDEX(Exts[],1,1)</f>
        <v>2313</v>
      </c>
      <c r="I150" s="45"/>
      <c r="K150" t="s">
        <v>2746</v>
      </c>
      <c r="L150" t="s">
        <v>2747</v>
      </c>
      <c r="N150" s="44"/>
      <c r="O150" t="s">
        <v>2748</v>
      </c>
    </row>
    <row r="151" spans="1:15" x14ac:dyDescent="0.35">
      <c r="A151">
        <v>20904</v>
      </c>
      <c r="B151" t="s">
        <v>1915</v>
      </c>
      <c r="C151" t="s">
        <v>1916</v>
      </c>
      <c r="D151" t="s">
        <v>2749</v>
      </c>
      <c r="E151">
        <v>1</v>
      </c>
      <c r="G151" s="48" t="e">
        <f>MATCH(Table3[[#This Row],[ID]],Exts[AuthorId1],0)</f>
        <v>#N/A</v>
      </c>
      <c r="H151" s="48">
        <f>INDEX(Exts[],1,1)</f>
        <v>2313</v>
      </c>
      <c r="I151" s="44"/>
      <c r="K151" s="45">
        <v>39146</v>
      </c>
      <c r="L151" t="s">
        <v>2750</v>
      </c>
      <c r="N151" s="44"/>
      <c r="O151" t="s">
        <v>2751</v>
      </c>
    </row>
    <row r="152" spans="1:15" x14ac:dyDescent="0.35">
      <c r="A152">
        <v>21748</v>
      </c>
      <c r="B152" t="s">
        <v>87</v>
      </c>
      <c r="C152" t="s">
        <v>2752</v>
      </c>
      <c r="D152">
        <v>1</v>
      </c>
      <c r="G152" s="48">
        <f>MATCH(Table3[[#This Row],[ID]],Exts[AuthorId1],0)</f>
        <v>43</v>
      </c>
      <c r="H152" s="48">
        <f>INDEX(Exts[],1,1)</f>
        <v>2313</v>
      </c>
      <c r="I152" s="44"/>
      <c r="K152" t="s">
        <v>2753</v>
      </c>
      <c r="L152" t="s">
        <v>2754</v>
      </c>
      <c r="N152" s="44"/>
    </row>
    <row r="153" spans="1:15" x14ac:dyDescent="0.35">
      <c r="A153">
        <v>11944</v>
      </c>
      <c r="B153" t="s">
        <v>2150</v>
      </c>
      <c r="C153" t="s">
        <v>2755</v>
      </c>
      <c r="D153">
        <v>1</v>
      </c>
      <c r="G153" s="48">
        <f>MATCH(Table3[[#This Row],[ID]],Exts[AuthorId1],0)</f>
        <v>709</v>
      </c>
      <c r="H153" s="48">
        <f>INDEX(Exts[],1,1)</f>
        <v>2313</v>
      </c>
      <c r="I153" s="44"/>
      <c r="K153" t="s">
        <v>2756</v>
      </c>
      <c r="L153" t="s">
        <v>2757</v>
      </c>
      <c r="N153" s="44"/>
    </row>
    <row r="154" spans="1:15" x14ac:dyDescent="0.35">
      <c r="A154">
        <v>24061</v>
      </c>
      <c r="B154" t="s">
        <v>1802</v>
      </c>
      <c r="C154" t="s">
        <v>2758</v>
      </c>
      <c r="D154">
        <v>1</v>
      </c>
      <c r="G154" s="48">
        <f>MATCH(Table3[[#This Row],[ID]],Exts[AuthorId1],0)</f>
        <v>1086</v>
      </c>
      <c r="H154" s="48">
        <f>INDEX(Exts[],1,1)</f>
        <v>2313</v>
      </c>
      <c r="I154" s="44"/>
      <c r="K154" t="s">
        <v>2759</v>
      </c>
      <c r="L154" t="s">
        <v>2760</v>
      </c>
      <c r="N154" s="44"/>
    </row>
    <row r="155" spans="1:15" x14ac:dyDescent="0.35">
      <c r="A155">
        <v>24363</v>
      </c>
      <c r="B155" t="s">
        <v>2017</v>
      </c>
      <c r="C155" t="s">
        <v>2761</v>
      </c>
      <c r="D155">
        <v>1</v>
      </c>
      <c r="G155" s="48">
        <f>MATCH(Table3[[#This Row],[ID]],Exts[AuthorId1],0)</f>
        <v>1087</v>
      </c>
      <c r="H155" s="48">
        <f>INDEX(Exts[],1,1)</f>
        <v>2313</v>
      </c>
      <c r="I155" s="44"/>
      <c r="K155" t="s">
        <v>2762</v>
      </c>
      <c r="L155" t="s">
        <v>2763</v>
      </c>
      <c r="N155" s="44"/>
    </row>
    <row r="156" spans="1:15" x14ac:dyDescent="0.35">
      <c r="A156">
        <v>17203</v>
      </c>
      <c r="B156" t="s">
        <v>372</v>
      </c>
      <c r="C156" t="s">
        <v>372</v>
      </c>
      <c r="D156">
        <v>3</v>
      </c>
      <c r="G156" s="48">
        <f>MATCH(Table3[[#This Row],[ID]],Exts[AuthorId1],0)</f>
        <v>801</v>
      </c>
      <c r="H156" s="48">
        <f>INDEX(Exts[],1,1)</f>
        <v>2313</v>
      </c>
      <c r="I156" s="44"/>
      <c r="K156" t="s">
        <v>2764</v>
      </c>
      <c r="L156" t="s">
        <v>2765</v>
      </c>
      <c r="N156" s="44"/>
    </row>
    <row r="157" spans="1:15" x14ac:dyDescent="0.35">
      <c r="A157">
        <v>1266645</v>
      </c>
      <c r="B157" t="s">
        <v>2766</v>
      </c>
      <c r="C157" t="s">
        <v>2766</v>
      </c>
      <c r="D157">
        <v>1</v>
      </c>
      <c r="E157" t="s">
        <v>2767</v>
      </c>
      <c r="G157" s="48" t="e">
        <f>MATCH(Table3[[#This Row],[ID]],Exts[AuthorId1],0)</f>
        <v>#N/A</v>
      </c>
      <c r="H157" s="48">
        <f>INDEX(Exts[],1,1)</f>
        <v>2313</v>
      </c>
      <c r="I157" s="44"/>
      <c r="K157" t="s">
        <v>2768</v>
      </c>
      <c r="L157" t="s">
        <v>2769</v>
      </c>
      <c r="N157" s="44"/>
    </row>
    <row r="158" spans="1:15" x14ac:dyDescent="0.35">
      <c r="A158">
        <v>8852</v>
      </c>
      <c r="B158" t="s">
        <v>2770</v>
      </c>
      <c r="C158" t="s">
        <v>2771</v>
      </c>
      <c r="D158">
        <v>1</v>
      </c>
      <c r="G158" s="48">
        <f>MATCH(Table3[[#This Row],[ID]],Exts[AuthorId1],0)</f>
        <v>343</v>
      </c>
      <c r="H158" s="48">
        <f>INDEX(Exts[],1,1)</f>
        <v>2313</v>
      </c>
      <c r="I158" s="44"/>
      <c r="K158" t="s">
        <v>2772</v>
      </c>
      <c r="L158"/>
      <c r="N158" s="44"/>
    </row>
    <row r="159" spans="1:15" x14ac:dyDescent="0.35">
      <c r="A159">
        <v>302065</v>
      </c>
      <c r="B159" t="s">
        <v>2773</v>
      </c>
      <c r="C159" t="s">
        <v>2773</v>
      </c>
      <c r="D159">
        <v>1</v>
      </c>
      <c r="G159" s="48" t="e">
        <f>MATCH(Table3[[#This Row],[ID]],Exts[AuthorId1],0)</f>
        <v>#N/A</v>
      </c>
      <c r="H159" s="48">
        <f>INDEX(Exts[],1,1)</f>
        <v>2313</v>
      </c>
      <c r="I159" s="44"/>
      <c r="K159" t="s">
        <v>2774</v>
      </c>
      <c r="L159"/>
      <c r="N159" s="44"/>
    </row>
    <row r="160" spans="1:15" x14ac:dyDescent="0.35">
      <c r="A160">
        <v>82573</v>
      </c>
      <c r="B160" t="s">
        <v>2775</v>
      </c>
      <c r="C160" t="s">
        <v>2776</v>
      </c>
      <c r="D160">
        <v>2</v>
      </c>
      <c r="G160" s="48">
        <f>MATCH(Table3[[#This Row],[ID]],Exts[AuthorId1],0)</f>
        <v>1136</v>
      </c>
      <c r="H160" s="48">
        <f>INDEX(Exts[],1,1)</f>
        <v>2313</v>
      </c>
      <c r="I160" s="44"/>
      <c r="K160" t="s">
        <v>2777</v>
      </c>
      <c r="L160" t="s">
        <v>2778</v>
      </c>
      <c r="N160" s="44"/>
    </row>
    <row r="161" spans="1:14" x14ac:dyDescent="0.35">
      <c r="A161">
        <v>9216</v>
      </c>
      <c r="B161" t="s">
        <v>1811</v>
      </c>
      <c r="C161" t="s">
        <v>1811</v>
      </c>
      <c r="D161">
        <v>1</v>
      </c>
      <c r="G161" s="48">
        <f>MATCH(Table3[[#This Row],[ID]],Exts[AuthorId1],0)</f>
        <v>1088</v>
      </c>
      <c r="H161" s="48">
        <f>INDEX(Exts[],1,1)</f>
        <v>2313</v>
      </c>
      <c r="I161" s="44"/>
      <c r="K161" t="s">
        <v>2779</v>
      </c>
      <c r="L161" t="s">
        <v>2780</v>
      </c>
      <c r="N161" s="44"/>
    </row>
    <row r="162" spans="1:14" x14ac:dyDescent="0.35">
      <c r="A162">
        <v>27151</v>
      </c>
      <c r="B162" t="s">
        <v>1839</v>
      </c>
      <c r="C162" t="s">
        <v>2781</v>
      </c>
      <c r="D162">
        <v>1</v>
      </c>
      <c r="G162" s="48">
        <f>MATCH(Table3[[#This Row],[ID]],Exts[AuthorId1],0)</f>
        <v>1089</v>
      </c>
      <c r="H162" s="48">
        <f>INDEX(Exts[],1,1)</f>
        <v>2313</v>
      </c>
      <c r="I162" s="44"/>
      <c r="K162" t="s">
        <v>2782</v>
      </c>
      <c r="L162" t="s">
        <v>2783</v>
      </c>
      <c r="N162" s="44"/>
    </row>
    <row r="163" spans="1:14" x14ac:dyDescent="0.35">
      <c r="A163">
        <v>3362</v>
      </c>
      <c r="B163" t="s">
        <v>2066</v>
      </c>
      <c r="C163" t="s">
        <v>2784</v>
      </c>
      <c r="D163">
        <v>1</v>
      </c>
      <c r="G163" s="48">
        <f>MATCH(Table3[[#This Row],[ID]],Exts[AuthorId1],0)</f>
        <v>1090</v>
      </c>
      <c r="H163" s="48">
        <f>INDEX(Exts[],1,1)</f>
        <v>2313</v>
      </c>
      <c r="I163" s="44"/>
      <c r="K163" t="s">
        <v>2785</v>
      </c>
      <c r="L163" t="s">
        <v>2786</v>
      </c>
      <c r="N163" s="44"/>
    </row>
    <row r="164" spans="1:14" x14ac:dyDescent="0.35">
      <c r="A164">
        <v>4230</v>
      </c>
      <c r="B164" t="s">
        <v>2787</v>
      </c>
      <c r="C164" t="s">
        <v>2788</v>
      </c>
      <c r="D164">
        <v>10</v>
      </c>
      <c r="E164" t="s">
        <v>2789</v>
      </c>
      <c r="G164" s="48" t="e">
        <f>MATCH(Table3[[#This Row],[ID]],Exts[AuthorId1],0)</f>
        <v>#N/A</v>
      </c>
      <c r="H164" s="48">
        <f>INDEX(Exts[],1,1)</f>
        <v>2313</v>
      </c>
      <c r="I164" s="44"/>
      <c r="K164" t="s">
        <v>2790</v>
      </c>
      <c r="L164"/>
      <c r="N164" s="44"/>
    </row>
    <row r="165" spans="1:14" x14ac:dyDescent="0.35">
      <c r="A165">
        <v>2856</v>
      </c>
      <c r="B165" t="s">
        <v>1615</v>
      </c>
      <c r="C165" t="s">
        <v>1615</v>
      </c>
      <c r="D165">
        <v>1</v>
      </c>
      <c r="G165" s="48">
        <f>MATCH(Table3[[#This Row],[ID]],Exts[AuthorId1],0)</f>
        <v>937</v>
      </c>
      <c r="H165" s="48">
        <f>INDEX(Exts[],1,1)</f>
        <v>2313</v>
      </c>
      <c r="I165" s="44"/>
      <c r="K165" t="s">
        <v>2791</v>
      </c>
      <c r="L165" t="s">
        <v>2792</v>
      </c>
      <c r="N165" s="44"/>
    </row>
    <row r="166" spans="1:14" x14ac:dyDescent="0.35">
      <c r="A166">
        <v>28603</v>
      </c>
      <c r="B166" t="s">
        <v>847</v>
      </c>
      <c r="C166" t="s">
        <v>2793</v>
      </c>
      <c r="D166">
        <v>1</v>
      </c>
      <c r="G166" s="48">
        <f>MATCH(Table3[[#This Row],[ID]],Exts[AuthorId1],0)</f>
        <v>154</v>
      </c>
      <c r="H166" s="48">
        <f>INDEX(Exts[],1,1)</f>
        <v>2313</v>
      </c>
      <c r="I166" s="44"/>
      <c r="K166" t="s">
        <v>2794</v>
      </c>
      <c r="L166" t="s">
        <v>2795</v>
      </c>
      <c r="N166" s="44"/>
    </row>
    <row r="167" spans="1:14" x14ac:dyDescent="0.35">
      <c r="A167">
        <v>29096</v>
      </c>
      <c r="B167" t="s">
        <v>1717</v>
      </c>
      <c r="C167" t="s">
        <v>2796</v>
      </c>
      <c r="D167">
        <v>1</v>
      </c>
      <c r="E167" t="s">
        <v>2797</v>
      </c>
      <c r="G167" s="48">
        <f>MATCH(Table3[[#This Row],[ID]],Exts[AuthorId1],0)</f>
        <v>938</v>
      </c>
      <c r="H167" s="48">
        <f>INDEX(Exts[],1,1)</f>
        <v>2313</v>
      </c>
      <c r="I167" s="44"/>
      <c r="K167" t="s">
        <v>2798</v>
      </c>
      <c r="L167"/>
      <c r="N167" s="44"/>
    </row>
    <row r="168" spans="1:14" x14ac:dyDescent="0.35">
      <c r="A168">
        <v>30286</v>
      </c>
      <c r="B168" t="s">
        <v>2227</v>
      </c>
      <c r="C168" t="s">
        <v>2799</v>
      </c>
      <c r="D168">
        <v>1</v>
      </c>
      <c r="G168" s="48">
        <f>MATCH(Table3[[#This Row],[ID]],Exts[AuthorId1],0)</f>
        <v>1091</v>
      </c>
      <c r="H168" s="48">
        <f>INDEX(Exts[],1,1)</f>
        <v>2313</v>
      </c>
      <c r="I168" s="44"/>
      <c r="K168" t="s">
        <v>2800</v>
      </c>
      <c r="L168" t="s">
        <v>2801</v>
      </c>
      <c r="N168" s="44"/>
    </row>
    <row r="169" spans="1:14" x14ac:dyDescent="0.35">
      <c r="A169">
        <v>14219</v>
      </c>
      <c r="B169" t="s">
        <v>2802</v>
      </c>
      <c r="C169" t="s">
        <v>2803</v>
      </c>
      <c r="D169">
        <v>2</v>
      </c>
      <c r="E169" t="s">
        <v>2804</v>
      </c>
      <c r="G169" s="48">
        <f>MATCH(Table3[[#This Row],[ID]],Exts[AuthorId1],0)</f>
        <v>569</v>
      </c>
      <c r="H169" s="48">
        <f>INDEX(Exts[],1,1)</f>
        <v>2313</v>
      </c>
      <c r="I169" s="44"/>
      <c r="K169" t="s">
        <v>2805</v>
      </c>
      <c r="L169" t="s">
        <v>2806</v>
      </c>
      <c r="N169" s="44"/>
    </row>
    <row r="170" spans="1:14" x14ac:dyDescent="0.35">
      <c r="A170">
        <v>31014</v>
      </c>
      <c r="B170" t="s">
        <v>2807</v>
      </c>
      <c r="C170" t="s">
        <v>2808</v>
      </c>
      <c r="D170">
        <v>1</v>
      </c>
      <c r="G170" s="48" t="e">
        <f>MATCH(Table3[[#This Row],[ID]],Exts[AuthorId1],0)</f>
        <v>#N/A</v>
      </c>
      <c r="H170" s="48">
        <f>INDEX(Exts[],1,1)</f>
        <v>2313</v>
      </c>
      <c r="I170" s="44"/>
      <c r="K170" t="s">
        <v>2809</v>
      </c>
      <c r="L170" t="s">
        <v>2810</v>
      </c>
      <c r="N170" s="44"/>
    </row>
    <row r="171" spans="1:14" x14ac:dyDescent="0.35">
      <c r="A171">
        <v>31520</v>
      </c>
      <c r="B171" t="s">
        <v>2184</v>
      </c>
      <c r="C171" t="s">
        <v>2811</v>
      </c>
      <c r="D171">
        <v>1</v>
      </c>
      <c r="G171" s="48">
        <f>MATCH(Table3[[#This Row],[ID]],Exts[AuthorId1],0)</f>
        <v>1092</v>
      </c>
      <c r="H171" s="48">
        <f>INDEX(Exts[],1,1)</f>
        <v>2313</v>
      </c>
      <c r="I171" s="44"/>
      <c r="K171" t="s">
        <v>2812</v>
      </c>
      <c r="L171"/>
      <c r="N171" s="44"/>
    </row>
    <row r="172" spans="1:14" x14ac:dyDescent="0.35">
      <c r="A172">
        <v>31927</v>
      </c>
      <c r="B172" t="s">
        <v>1928</v>
      </c>
      <c r="C172" t="s">
        <v>2813</v>
      </c>
      <c r="D172">
        <v>1</v>
      </c>
      <c r="G172" s="48">
        <f>MATCH(Table3[[#This Row],[ID]],Exts[AuthorId1],0)</f>
        <v>1093</v>
      </c>
      <c r="H172" s="48">
        <f>INDEX(Exts[],1,1)</f>
        <v>2313</v>
      </c>
      <c r="I172" s="44"/>
      <c r="K172" t="s">
        <v>2814</v>
      </c>
      <c r="L172"/>
      <c r="N172" s="44"/>
    </row>
    <row r="173" spans="1:14" x14ac:dyDescent="0.35">
      <c r="A173">
        <v>416</v>
      </c>
      <c r="B173" t="s">
        <v>2815</v>
      </c>
      <c r="C173" t="s">
        <v>2816</v>
      </c>
      <c r="D173">
        <v>2</v>
      </c>
      <c r="E173" t="s">
        <v>2817</v>
      </c>
      <c r="G173" s="48">
        <f>MATCH(Table3[[#This Row],[ID]],Exts[AuthorId1],0)</f>
        <v>1094</v>
      </c>
      <c r="H173" s="48">
        <f>INDEX(Exts[],1,1)</f>
        <v>2313</v>
      </c>
      <c r="I173" s="44"/>
      <c r="K173" t="s">
        <v>2818</v>
      </c>
      <c r="L173" t="s">
        <v>2819</v>
      </c>
      <c r="N173" s="44"/>
    </row>
    <row r="174" spans="1:14" x14ac:dyDescent="0.35">
      <c r="A174">
        <v>1430</v>
      </c>
      <c r="B174" t="s">
        <v>2820</v>
      </c>
      <c r="C174" t="s">
        <v>2821</v>
      </c>
      <c r="D174">
        <v>1</v>
      </c>
      <c r="G174" s="48" t="e">
        <f>MATCH(Table3[[#This Row],[ID]],Exts[AuthorId1],0)</f>
        <v>#N/A</v>
      </c>
      <c r="H174" s="48">
        <f>INDEX(Exts[],1,1)</f>
        <v>2313</v>
      </c>
      <c r="I174" s="44"/>
      <c r="K174" t="s">
        <v>2822</v>
      </c>
      <c r="L174"/>
      <c r="N174" s="44"/>
    </row>
    <row r="175" spans="1:14" x14ac:dyDescent="0.35">
      <c r="A175">
        <v>54842</v>
      </c>
      <c r="B175" t="s">
        <v>1913</v>
      </c>
      <c r="C175" t="s">
        <v>2823</v>
      </c>
      <c r="D175">
        <v>2</v>
      </c>
      <c r="E175" t="s">
        <v>2824</v>
      </c>
      <c r="G175" s="48">
        <f>MATCH(Table3[[#This Row],[ID]],Exts[AuthorId1],0)</f>
        <v>1111</v>
      </c>
      <c r="H175" s="48">
        <f>INDEX(Exts[],1,1)</f>
        <v>2313</v>
      </c>
      <c r="I175" s="44"/>
      <c r="K175" t="s">
        <v>2825</v>
      </c>
      <c r="L175" t="s">
        <v>2826</v>
      </c>
      <c r="N175" s="44"/>
    </row>
    <row r="176" spans="1:14" x14ac:dyDescent="0.35">
      <c r="A176">
        <v>9338</v>
      </c>
      <c r="B176" t="s">
        <v>2827</v>
      </c>
      <c r="C176" t="s">
        <v>2827</v>
      </c>
      <c r="D176">
        <v>1</v>
      </c>
      <c r="G176" s="48" t="e">
        <f>MATCH(Table3[[#This Row],[ID]],Exts[AuthorId1],0)</f>
        <v>#N/A</v>
      </c>
      <c r="H176" s="48">
        <f>INDEX(Exts[],1,1)</f>
        <v>2313</v>
      </c>
      <c r="I176" s="44"/>
      <c r="K176" t="s">
        <v>2828</v>
      </c>
      <c r="L176" t="s">
        <v>2829</v>
      </c>
      <c r="N176" s="44"/>
    </row>
    <row r="177" spans="1:14" x14ac:dyDescent="0.35">
      <c r="A177">
        <v>31185</v>
      </c>
      <c r="B177" t="s">
        <v>393</v>
      </c>
      <c r="C177" t="s">
        <v>2830</v>
      </c>
      <c r="D177">
        <v>1</v>
      </c>
      <c r="G177" s="48">
        <f>MATCH(Table3[[#This Row],[ID]],Exts[AuthorId1],0)</f>
        <v>1095</v>
      </c>
      <c r="H177" s="48">
        <f>INDEX(Exts[],1,1)</f>
        <v>2313</v>
      </c>
      <c r="I177" s="44"/>
      <c r="K177" t="s">
        <v>2831</v>
      </c>
      <c r="L177" t="s">
        <v>2832</v>
      </c>
      <c r="N177" s="44"/>
    </row>
    <row r="178" spans="1:14" x14ac:dyDescent="0.35">
      <c r="A178">
        <v>9337</v>
      </c>
      <c r="B178" t="s">
        <v>888</v>
      </c>
      <c r="C178" t="s">
        <v>2833</v>
      </c>
      <c r="D178">
        <v>4</v>
      </c>
      <c r="E178" t="s">
        <v>2834</v>
      </c>
      <c r="G178" s="48">
        <f>MATCH(Table3[[#This Row],[ID]],Exts[AuthorId1],0)</f>
        <v>272</v>
      </c>
      <c r="H178" s="48">
        <f>INDEX(Exts[],1,1)</f>
        <v>2313</v>
      </c>
      <c r="I178" s="44"/>
      <c r="K178" t="s">
        <v>2835</v>
      </c>
      <c r="L178" t="s">
        <v>2836</v>
      </c>
      <c r="N178" s="44"/>
    </row>
    <row r="179" spans="1:14" x14ac:dyDescent="0.35">
      <c r="A179">
        <v>34571</v>
      </c>
      <c r="B179" t="s">
        <v>2837</v>
      </c>
      <c r="C179" t="s">
        <v>2838</v>
      </c>
      <c r="D179">
        <v>1</v>
      </c>
      <c r="G179" s="48">
        <f>MATCH(Table3[[#This Row],[ID]],Exts[AuthorId1],0)</f>
        <v>738</v>
      </c>
      <c r="H179" s="48">
        <f>INDEX(Exts[],1,1)</f>
        <v>2313</v>
      </c>
      <c r="I179" s="44"/>
      <c r="K179" t="s">
        <v>2839</v>
      </c>
      <c r="L179" t="s">
        <v>2840</v>
      </c>
      <c r="N179" s="44"/>
    </row>
    <row r="180" spans="1:14" x14ac:dyDescent="0.35">
      <c r="A180">
        <v>223346</v>
      </c>
      <c r="B180" t="s">
        <v>2841</v>
      </c>
      <c r="C180" t="s">
        <v>2841</v>
      </c>
      <c r="D180">
        <v>1</v>
      </c>
      <c r="G180" s="48" t="e">
        <f>MATCH(Table3[[#This Row],[ID]],Exts[AuthorId1],0)</f>
        <v>#N/A</v>
      </c>
      <c r="H180" s="48">
        <f>INDEX(Exts[],1,1)</f>
        <v>2313</v>
      </c>
      <c r="I180" s="44"/>
      <c r="K180" t="s">
        <v>2842</v>
      </c>
      <c r="L180" t="s">
        <v>2843</v>
      </c>
      <c r="N180" s="44"/>
    </row>
    <row r="181" spans="1:14" x14ac:dyDescent="0.35">
      <c r="A181">
        <v>947395</v>
      </c>
      <c r="B181" t="s">
        <v>2844</v>
      </c>
      <c r="C181" t="s">
        <v>2845</v>
      </c>
      <c r="D181">
        <v>1</v>
      </c>
      <c r="G181" s="48" t="e">
        <f>MATCH(Table3[[#This Row],[ID]],Exts[AuthorId1],0)</f>
        <v>#N/A</v>
      </c>
      <c r="H181" s="48">
        <f>INDEX(Exts[],1,1)</f>
        <v>2313</v>
      </c>
      <c r="I181" s="44"/>
      <c r="K181" t="s">
        <v>2846</v>
      </c>
      <c r="L181" t="s">
        <v>2847</v>
      </c>
      <c r="N181" s="44"/>
    </row>
    <row r="182" spans="1:14" x14ac:dyDescent="0.35">
      <c r="A182">
        <v>36228</v>
      </c>
      <c r="B182" t="s">
        <v>433</v>
      </c>
      <c r="C182" t="s">
        <v>2848</v>
      </c>
      <c r="D182">
        <v>5</v>
      </c>
      <c r="G182" s="48">
        <f>MATCH(Table3[[#This Row],[ID]],Exts[AuthorId1],0)</f>
        <v>275</v>
      </c>
      <c r="H182" s="48">
        <f>INDEX(Exts[],1,1)</f>
        <v>2313</v>
      </c>
      <c r="I182" s="44"/>
      <c r="K182" t="s">
        <v>2849</v>
      </c>
      <c r="L182" t="s">
        <v>2850</v>
      </c>
      <c r="N182" s="44"/>
    </row>
    <row r="183" spans="1:14" x14ac:dyDescent="0.35">
      <c r="A183">
        <v>39029</v>
      </c>
      <c r="B183" t="s">
        <v>2174</v>
      </c>
      <c r="C183" t="s">
        <v>2851</v>
      </c>
      <c r="D183">
        <v>1</v>
      </c>
      <c r="G183" s="48">
        <f>MATCH(Table3[[#This Row],[ID]],Exts[AuthorId1],0)</f>
        <v>1097</v>
      </c>
      <c r="H183" s="48">
        <f>INDEX(Exts[],1,1)</f>
        <v>2313</v>
      </c>
      <c r="I183" s="44"/>
      <c r="K183" t="s">
        <v>2852</v>
      </c>
      <c r="L183"/>
      <c r="N183" s="44"/>
    </row>
    <row r="184" spans="1:14" x14ac:dyDescent="0.35">
      <c r="A184">
        <v>40600</v>
      </c>
      <c r="B184" t="s">
        <v>2853</v>
      </c>
      <c r="C184" t="s">
        <v>2854</v>
      </c>
      <c r="D184">
        <v>1</v>
      </c>
      <c r="G184" s="48" t="e">
        <f>MATCH(Table3[[#This Row],[ID]],Exts[AuthorId1],0)</f>
        <v>#N/A</v>
      </c>
      <c r="H184" s="48">
        <f>INDEX(Exts[],1,1)</f>
        <v>2313</v>
      </c>
      <c r="I184" s="44"/>
      <c r="K184" t="s">
        <v>2855</v>
      </c>
      <c r="L184" t="s">
        <v>2856</v>
      </c>
      <c r="N184" s="44"/>
    </row>
    <row r="185" spans="1:14" x14ac:dyDescent="0.35">
      <c r="A185">
        <v>26090</v>
      </c>
      <c r="B185" t="s">
        <v>1587</v>
      </c>
      <c r="C185" t="s">
        <v>2857</v>
      </c>
      <c r="D185">
        <v>1</v>
      </c>
      <c r="G185" s="48">
        <f>MATCH(Table3[[#This Row],[ID]],Exts[AuthorId1],0)</f>
        <v>887</v>
      </c>
      <c r="H185" s="48">
        <f>INDEX(Exts[],1,1)</f>
        <v>2313</v>
      </c>
      <c r="I185" s="44"/>
      <c r="K185" t="s">
        <v>2858</v>
      </c>
      <c r="L185" t="s">
        <v>2859</v>
      </c>
      <c r="N185" s="44"/>
    </row>
    <row r="186" spans="1:14" x14ac:dyDescent="0.35">
      <c r="A186">
        <v>43362</v>
      </c>
      <c r="B186" t="s">
        <v>1870</v>
      </c>
      <c r="C186" t="s">
        <v>2860</v>
      </c>
      <c r="D186">
        <v>1</v>
      </c>
      <c r="G186" s="48">
        <f>MATCH(Table3[[#This Row],[ID]],Exts[AuthorId1],0)</f>
        <v>1098</v>
      </c>
      <c r="H186" s="48">
        <f>INDEX(Exts[],1,1)</f>
        <v>2313</v>
      </c>
      <c r="I186" s="44"/>
      <c r="K186" t="s">
        <v>2861</v>
      </c>
      <c r="L186" t="s">
        <v>2862</v>
      </c>
      <c r="N186" s="44"/>
    </row>
    <row r="187" spans="1:14" x14ac:dyDescent="0.35">
      <c r="A187">
        <v>45045</v>
      </c>
      <c r="B187" t="s">
        <v>1837</v>
      </c>
      <c r="C187" t="s">
        <v>2863</v>
      </c>
      <c r="D187">
        <v>1</v>
      </c>
      <c r="G187" s="48">
        <f>MATCH(Table3[[#This Row],[ID]],Exts[AuthorId1],0)</f>
        <v>1099</v>
      </c>
      <c r="H187" s="48">
        <f>INDEX(Exts[],1,1)</f>
        <v>2313</v>
      </c>
      <c r="I187" s="44"/>
      <c r="K187" t="s">
        <v>2864</v>
      </c>
      <c r="L187"/>
      <c r="N187" s="44"/>
    </row>
    <row r="188" spans="1:14" x14ac:dyDescent="0.35">
      <c r="A188">
        <v>46078</v>
      </c>
      <c r="B188" t="s">
        <v>2015</v>
      </c>
      <c r="C188" t="s">
        <v>2865</v>
      </c>
      <c r="D188">
        <v>1</v>
      </c>
      <c r="E188" t="s">
        <v>2834</v>
      </c>
      <c r="G188" s="48">
        <f>MATCH(Table3[[#This Row],[ID]],Exts[AuthorId1],0)</f>
        <v>1100</v>
      </c>
      <c r="H188" s="48">
        <f>INDEX(Exts[],1,1)</f>
        <v>2313</v>
      </c>
      <c r="I188" s="44"/>
      <c r="K188" t="s">
        <v>2866</v>
      </c>
      <c r="L188" t="s">
        <v>2867</v>
      </c>
      <c r="N188" s="44"/>
    </row>
    <row r="189" spans="1:14" x14ac:dyDescent="0.35">
      <c r="A189">
        <v>15165</v>
      </c>
      <c r="B189" t="s">
        <v>2229</v>
      </c>
      <c r="C189" t="s">
        <v>2868</v>
      </c>
      <c r="D189">
        <v>3</v>
      </c>
      <c r="G189" s="48">
        <f>MATCH(Table3[[#This Row],[ID]],Exts[AuthorId1],0)</f>
        <v>301</v>
      </c>
      <c r="H189" s="48">
        <f>INDEX(Exts[],1,1)</f>
        <v>2313</v>
      </c>
      <c r="I189" s="44"/>
      <c r="K189" t="s">
        <v>2869</v>
      </c>
      <c r="L189" t="s">
        <v>2870</v>
      </c>
      <c r="N189" s="44"/>
    </row>
    <row r="190" spans="1:14" x14ac:dyDescent="0.35">
      <c r="A190">
        <v>5802610</v>
      </c>
      <c r="B190" t="s">
        <v>2871</v>
      </c>
      <c r="C190" t="s">
        <v>2872</v>
      </c>
      <c r="D190">
        <v>2</v>
      </c>
      <c r="E190" t="s">
        <v>2555</v>
      </c>
      <c r="G190" s="48" t="e">
        <f>MATCH(Table3[[#This Row],[ID]],Exts[AuthorId1],0)</f>
        <v>#N/A</v>
      </c>
      <c r="H190" s="48">
        <f>INDEX(Exts[],1,1)</f>
        <v>2313</v>
      </c>
      <c r="I190" s="44"/>
      <c r="K190" t="s">
        <v>2873</v>
      </c>
      <c r="L190"/>
      <c r="N190" s="44"/>
    </row>
    <row r="191" spans="1:14" x14ac:dyDescent="0.35">
      <c r="A191">
        <v>47282</v>
      </c>
      <c r="B191" t="s">
        <v>1820</v>
      </c>
      <c r="C191" t="s">
        <v>2874</v>
      </c>
      <c r="D191">
        <v>1</v>
      </c>
      <c r="G191" s="48">
        <f>MATCH(Table3[[#This Row],[ID]],Exts[AuthorId1],0)</f>
        <v>1101</v>
      </c>
      <c r="H191" s="48">
        <f>INDEX(Exts[],1,1)</f>
        <v>2313</v>
      </c>
      <c r="I191" s="44"/>
      <c r="K191" t="s">
        <v>2875</v>
      </c>
      <c r="L191" t="s">
        <v>2876</v>
      </c>
      <c r="N191" s="44"/>
    </row>
    <row r="192" spans="1:14" x14ac:dyDescent="0.35">
      <c r="A192">
        <v>48359</v>
      </c>
      <c r="B192" t="s">
        <v>1240</v>
      </c>
      <c r="C192" t="s">
        <v>2877</v>
      </c>
      <c r="D192">
        <v>1</v>
      </c>
      <c r="G192" s="48">
        <f>MATCH(Table3[[#This Row],[ID]],Exts[AuthorId1],0)</f>
        <v>650</v>
      </c>
      <c r="H192" s="48">
        <f>INDEX(Exts[],1,1)</f>
        <v>2313</v>
      </c>
      <c r="I192" s="44"/>
      <c r="K192" t="s">
        <v>2878</v>
      </c>
      <c r="L192" t="s">
        <v>2879</v>
      </c>
      <c r="N192" s="44"/>
    </row>
    <row r="193" spans="1:14" x14ac:dyDescent="0.35">
      <c r="A193">
        <v>47845</v>
      </c>
      <c r="B193" t="s">
        <v>1787</v>
      </c>
      <c r="C193" t="s">
        <v>2880</v>
      </c>
      <c r="D193">
        <v>1</v>
      </c>
      <c r="G193" s="48">
        <f>MATCH(Table3[[#This Row],[ID]],Exts[AuthorId1],0)</f>
        <v>1102</v>
      </c>
      <c r="H193" s="48">
        <f>INDEX(Exts[],1,1)</f>
        <v>2313</v>
      </c>
      <c r="I193" s="44"/>
      <c r="K193" t="s">
        <v>2881</v>
      </c>
      <c r="L193" t="s">
        <v>2882</v>
      </c>
      <c r="N193" s="44"/>
    </row>
    <row r="194" spans="1:14" x14ac:dyDescent="0.35">
      <c r="A194">
        <v>48893</v>
      </c>
      <c r="B194" t="s">
        <v>1948</v>
      </c>
      <c r="C194" t="s">
        <v>2883</v>
      </c>
      <c r="D194">
        <v>1</v>
      </c>
      <c r="G194" s="48">
        <f>MATCH(Table3[[#This Row],[ID]],Exts[AuthorId1],0)</f>
        <v>1103</v>
      </c>
      <c r="H194" s="48">
        <f>INDEX(Exts[],1,1)</f>
        <v>2313</v>
      </c>
      <c r="I194" s="44"/>
      <c r="K194" t="s">
        <v>2884</v>
      </c>
      <c r="L194"/>
      <c r="N194" s="44"/>
    </row>
    <row r="195" spans="1:14" x14ac:dyDescent="0.35">
      <c r="A195">
        <v>53676</v>
      </c>
      <c r="B195" t="s">
        <v>2234</v>
      </c>
      <c r="C195" t="s">
        <v>2885</v>
      </c>
      <c r="D195">
        <v>1</v>
      </c>
      <c r="G195" s="48">
        <f>MATCH(Table3[[#This Row],[ID]],Exts[AuthorId1],0)</f>
        <v>1104</v>
      </c>
      <c r="H195" s="48">
        <f>INDEX(Exts[],1,1)</f>
        <v>2313</v>
      </c>
      <c r="I195" s="44"/>
      <c r="K195" t="s">
        <v>2886</v>
      </c>
      <c r="L195"/>
      <c r="N195" s="44"/>
    </row>
    <row r="196" spans="1:14" x14ac:dyDescent="0.35">
      <c r="A196">
        <v>54650</v>
      </c>
      <c r="B196" t="s">
        <v>1194</v>
      </c>
      <c r="C196" t="s">
        <v>2887</v>
      </c>
      <c r="D196">
        <v>1</v>
      </c>
      <c r="G196" s="48">
        <f>MATCH(Table3[[#This Row],[ID]],Exts[AuthorId1],0)</f>
        <v>605</v>
      </c>
      <c r="H196" s="48">
        <f>INDEX(Exts[],1,1)</f>
        <v>2313</v>
      </c>
      <c r="I196" s="44"/>
      <c r="K196" t="s">
        <v>2888</v>
      </c>
      <c r="L196"/>
      <c r="N196" s="44"/>
    </row>
    <row r="197" spans="1:14" x14ac:dyDescent="0.35">
      <c r="A197">
        <v>47878</v>
      </c>
      <c r="B197" t="s">
        <v>2068</v>
      </c>
      <c r="C197" t="s">
        <v>2889</v>
      </c>
      <c r="D197">
        <v>6</v>
      </c>
      <c r="G197" s="48">
        <f>MATCH(Table3[[#This Row],[ID]],Exts[AuthorId1],0)</f>
        <v>849</v>
      </c>
      <c r="H197" s="48">
        <f>INDEX(Exts[],1,1)</f>
        <v>2313</v>
      </c>
      <c r="I197" s="44"/>
      <c r="K197" t="s">
        <v>2890</v>
      </c>
      <c r="L197" t="s">
        <v>2891</v>
      </c>
      <c r="N197" s="44"/>
    </row>
    <row r="198" spans="1:14" x14ac:dyDescent="0.35">
      <c r="A198">
        <v>55706</v>
      </c>
      <c r="B198" t="s">
        <v>1452</v>
      </c>
      <c r="C198" t="s">
        <v>2892</v>
      </c>
      <c r="D198">
        <v>2</v>
      </c>
      <c r="G198" s="48">
        <f>MATCH(Table3[[#This Row],[ID]],Exts[AuthorId1],0)</f>
        <v>788</v>
      </c>
      <c r="H198" s="48">
        <f>INDEX(Exts[],1,1)</f>
        <v>2313</v>
      </c>
      <c r="I198" s="44"/>
      <c r="K198" t="s">
        <v>2893</v>
      </c>
      <c r="L198" t="s">
        <v>2894</v>
      </c>
      <c r="N198" s="44"/>
    </row>
    <row r="199" spans="1:14" x14ac:dyDescent="0.35">
      <c r="A199">
        <v>2936</v>
      </c>
      <c r="B199" t="s">
        <v>2895</v>
      </c>
      <c r="C199" t="s">
        <v>2896</v>
      </c>
      <c r="D199">
        <v>1</v>
      </c>
      <c r="E199" t="s">
        <v>2897</v>
      </c>
      <c r="G199" s="48">
        <f>MATCH(Table3[[#This Row],[ID]],Exts[AuthorId1],0)</f>
        <v>680</v>
      </c>
      <c r="H199" s="48">
        <f>INDEX(Exts[],1,1)</f>
        <v>2313</v>
      </c>
      <c r="I199" s="44"/>
      <c r="K199" t="s">
        <v>2898</v>
      </c>
      <c r="L199" t="s">
        <v>2899</v>
      </c>
      <c r="N199" s="44"/>
    </row>
    <row r="200" spans="1:14" x14ac:dyDescent="0.35">
      <c r="A200">
        <v>1202549</v>
      </c>
      <c r="B200" t="s">
        <v>2900</v>
      </c>
      <c r="C200" t="s">
        <v>2901</v>
      </c>
      <c r="D200">
        <v>1</v>
      </c>
      <c r="G200" s="48" t="e">
        <f>MATCH(Table3[[#This Row],[ID]],Exts[AuthorId1],0)</f>
        <v>#N/A</v>
      </c>
      <c r="H200" s="48">
        <f>INDEX(Exts[],1,1)</f>
        <v>2313</v>
      </c>
      <c r="I200" s="44"/>
      <c r="K200" t="s">
        <v>2902</v>
      </c>
      <c r="L200"/>
      <c r="N200" s="44"/>
    </row>
    <row r="201" spans="1:14" x14ac:dyDescent="0.35">
      <c r="A201">
        <v>60998</v>
      </c>
      <c r="B201" t="s">
        <v>984</v>
      </c>
      <c r="C201" t="s">
        <v>2903</v>
      </c>
      <c r="D201">
        <v>1</v>
      </c>
      <c r="G201" s="48">
        <f>MATCH(Table3[[#This Row],[ID]],Exts[AuthorId1],0)</f>
        <v>410</v>
      </c>
      <c r="H201" s="48">
        <f>INDEX(Exts[],1,1)</f>
        <v>2313</v>
      </c>
      <c r="I201" s="44"/>
      <c r="K201" t="s">
        <v>2904</v>
      </c>
      <c r="L201"/>
      <c r="N201" s="44"/>
    </row>
    <row r="202" spans="1:14" x14ac:dyDescent="0.35">
      <c r="A202">
        <v>63183</v>
      </c>
      <c r="B202" t="s">
        <v>284</v>
      </c>
      <c r="C202" t="s">
        <v>2905</v>
      </c>
      <c r="D202">
        <v>3</v>
      </c>
      <c r="G202" s="48">
        <f>MATCH(Table3[[#This Row],[ID]],Exts[AuthorId1],0)</f>
        <v>253</v>
      </c>
      <c r="H202" s="48">
        <f>INDEX(Exts[],1,1)</f>
        <v>2313</v>
      </c>
      <c r="I202" s="44"/>
      <c r="K202" t="s">
        <v>2906</v>
      </c>
      <c r="L202"/>
      <c r="N202" s="44"/>
    </row>
    <row r="203" spans="1:14" x14ac:dyDescent="0.35">
      <c r="A203">
        <v>63819</v>
      </c>
      <c r="B203" t="s">
        <v>932</v>
      </c>
      <c r="C203" t="s">
        <v>2907</v>
      </c>
      <c r="D203">
        <v>1</v>
      </c>
      <c r="E203" t="s">
        <v>2908</v>
      </c>
      <c r="G203" s="48">
        <f>MATCH(Table3[[#This Row],[ID]],Exts[AuthorId1],0)</f>
        <v>340</v>
      </c>
      <c r="H203" s="48">
        <f>INDEX(Exts[],1,1)</f>
        <v>2313</v>
      </c>
      <c r="I203" s="44"/>
      <c r="K203" t="s">
        <v>2909</v>
      </c>
      <c r="L203" t="s">
        <v>2910</v>
      </c>
      <c r="N203" s="44"/>
    </row>
    <row r="204" spans="1:14" x14ac:dyDescent="0.35">
      <c r="A204">
        <v>59168</v>
      </c>
      <c r="B204" t="s">
        <v>1336</v>
      </c>
      <c r="C204" t="s">
        <v>2911</v>
      </c>
      <c r="D204">
        <v>1</v>
      </c>
      <c r="G204" s="48">
        <f>MATCH(Table3[[#This Row],[ID]],Exts[AuthorId1],0)</f>
        <v>710</v>
      </c>
      <c r="H204" s="48">
        <f>INDEX(Exts[],1,1)</f>
        <v>2313</v>
      </c>
      <c r="I204" s="44"/>
      <c r="K204" t="s">
        <v>2912</v>
      </c>
      <c r="L204" t="s">
        <v>2913</v>
      </c>
      <c r="N204" s="44"/>
    </row>
    <row r="205" spans="1:14" x14ac:dyDescent="0.35">
      <c r="A205">
        <v>66077</v>
      </c>
      <c r="B205" t="s">
        <v>289</v>
      </c>
      <c r="C205" t="s">
        <v>2914</v>
      </c>
      <c r="D205">
        <v>4</v>
      </c>
      <c r="G205" s="48">
        <f>MATCH(Table3[[#This Row],[ID]],Exts[AuthorId1],0)</f>
        <v>254</v>
      </c>
      <c r="H205" s="48">
        <f>INDEX(Exts[],1,1)</f>
        <v>2313</v>
      </c>
      <c r="I205" s="44"/>
      <c r="K205" t="s">
        <v>2915</v>
      </c>
      <c r="L205"/>
      <c r="N205" s="44"/>
    </row>
    <row r="206" spans="1:14" x14ac:dyDescent="0.35">
      <c r="A206">
        <v>155502</v>
      </c>
      <c r="B206" t="s">
        <v>1550</v>
      </c>
      <c r="C206" t="s">
        <v>2916</v>
      </c>
      <c r="D206">
        <v>4</v>
      </c>
      <c r="E206" t="s">
        <v>2917</v>
      </c>
      <c r="G206" s="48">
        <f>MATCH(Table3[[#This Row],[ID]],Exts[AuthorId1],0)</f>
        <v>943</v>
      </c>
      <c r="H206" s="48">
        <f>INDEX(Exts[],1,1)</f>
        <v>2313</v>
      </c>
      <c r="I206" s="44"/>
      <c r="K206" t="s">
        <v>2918</v>
      </c>
      <c r="L206" t="s">
        <v>2919</v>
      </c>
      <c r="N206" s="44"/>
    </row>
    <row r="207" spans="1:14" x14ac:dyDescent="0.35">
      <c r="A207">
        <v>4723245</v>
      </c>
      <c r="B207" t="s">
        <v>948</v>
      </c>
      <c r="C207" t="s">
        <v>2920</v>
      </c>
      <c r="D207">
        <v>2</v>
      </c>
      <c r="G207" s="48">
        <f>MATCH(Table3[[#This Row],[ID]],Exts[AuthorId1],0)</f>
        <v>351</v>
      </c>
      <c r="H207" s="48">
        <f>INDEX(Exts[],1,1)</f>
        <v>2313</v>
      </c>
      <c r="I207" s="44"/>
      <c r="K207" t="s">
        <v>2921</v>
      </c>
      <c r="L207"/>
      <c r="N207" s="44"/>
    </row>
    <row r="208" spans="1:14" x14ac:dyDescent="0.35">
      <c r="A208">
        <v>64326</v>
      </c>
      <c r="B208" t="s">
        <v>1609</v>
      </c>
      <c r="C208" t="s">
        <v>1609</v>
      </c>
      <c r="D208">
        <v>1</v>
      </c>
      <c r="G208" s="48">
        <f>MATCH(Table3[[#This Row],[ID]],Exts[AuthorId1],0)</f>
        <v>1112</v>
      </c>
      <c r="H208" s="48">
        <f>INDEX(Exts[],1,1)</f>
        <v>2313</v>
      </c>
      <c r="I208" s="44"/>
      <c r="K208" t="s">
        <v>2922</v>
      </c>
      <c r="L208" t="s">
        <v>2923</v>
      </c>
      <c r="N208" s="44"/>
    </row>
    <row r="209" spans="1:15" x14ac:dyDescent="0.35">
      <c r="A209">
        <v>67364</v>
      </c>
      <c r="B209" t="s">
        <v>2924</v>
      </c>
      <c r="C209" t="s">
        <v>2925</v>
      </c>
      <c r="D209">
        <v>1</v>
      </c>
      <c r="G209" s="48">
        <f>MATCH(Table3[[#This Row],[ID]],Exts[AuthorId1],0)</f>
        <v>1113</v>
      </c>
      <c r="H209" s="48">
        <f>INDEX(Exts[],1,1)</f>
        <v>2313</v>
      </c>
      <c r="I209" s="44"/>
      <c r="K209" t="s">
        <v>2926</v>
      </c>
      <c r="L209"/>
      <c r="N209" s="44"/>
    </row>
    <row r="210" spans="1:15" x14ac:dyDescent="0.35">
      <c r="A210">
        <v>71106</v>
      </c>
      <c r="B210" t="s">
        <v>1385</v>
      </c>
      <c r="C210" t="s">
        <v>2927</v>
      </c>
      <c r="D210">
        <v>2</v>
      </c>
      <c r="E210" t="s">
        <v>2928</v>
      </c>
      <c r="G210" s="48">
        <f>MATCH(Table3[[#This Row],[ID]],Exts[AuthorId1],0)</f>
        <v>769</v>
      </c>
      <c r="H210" s="48">
        <f>INDEX(Exts[],1,1)</f>
        <v>2313</v>
      </c>
      <c r="I210" s="44"/>
      <c r="K210" t="s">
        <v>2929</v>
      </c>
      <c r="L210" t="s">
        <v>2930</v>
      </c>
      <c r="N210" s="44"/>
    </row>
    <row r="211" spans="1:15" x14ac:dyDescent="0.35">
      <c r="A211">
        <v>73859</v>
      </c>
      <c r="B211" t="s">
        <v>2257</v>
      </c>
      <c r="C211" t="s">
        <v>2258</v>
      </c>
      <c r="D211" t="s">
        <v>2931</v>
      </c>
      <c r="E211">
        <v>1</v>
      </c>
      <c r="G211" s="48" t="e">
        <f>MATCH(Table3[[#This Row],[ID]],Exts[AuthorId1],0)</f>
        <v>#N/A</v>
      </c>
      <c r="H211" s="48">
        <f>INDEX(Exts[],1,1)</f>
        <v>2313</v>
      </c>
      <c r="I211" s="44"/>
      <c r="K211" s="45">
        <v>39146</v>
      </c>
      <c r="L211" t="s">
        <v>2932</v>
      </c>
      <c r="N211" s="44"/>
      <c r="O211" t="s">
        <v>2933</v>
      </c>
    </row>
    <row r="212" spans="1:15" x14ac:dyDescent="0.35">
      <c r="A212">
        <v>77207</v>
      </c>
      <c r="B212" t="s">
        <v>2934</v>
      </c>
      <c r="C212" t="s">
        <v>2935</v>
      </c>
      <c r="D212">
        <v>1</v>
      </c>
      <c r="G212" s="48" t="e">
        <f>MATCH(Table3[[#This Row],[ID]],Exts[AuthorId1],0)</f>
        <v>#N/A</v>
      </c>
      <c r="H212" s="48">
        <f>INDEX(Exts[],1,1)</f>
        <v>2313</v>
      </c>
      <c r="I212" s="44"/>
      <c r="K212" t="s">
        <v>2936</v>
      </c>
      <c r="L212" t="s">
        <v>2937</v>
      </c>
      <c r="N212" s="44"/>
    </row>
    <row r="213" spans="1:15" x14ac:dyDescent="0.35">
      <c r="A213">
        <v>78130</v>
      </c>
      <c r="B213" t="s">
        <v>371</v>
      </c>
      <c r="C213" t="s">
        <v>2938</v>
      </c>
      <c r="D213">
        <v>2</v>
      </c>
      <c r="G213" s="48">
        <f>MATCH(Table3[[#This Row],[ID]],Exts[AuthorId1],0)</f>
        <v>802</v>
      </c>
      <c r="H213" s="48">
        <f>INDEX(Exts[],1,1)</f>
        <v>2313</v>
      </c>
      <c r="I213" s="44"/>
      <c r="K213" t="s">
        <v>2939</v>
      </c>
      <c r="L213"/>
      <c r="N213" s="44"/>
    </row>
    <row r="214" spans="1:15" x14ac:dyDescent="0.35">
      <c r="A214">
        <v>79425</v>
      </c>
      <c r="B214" t="s">
        <v>1872</v>
      </c>
      <c r="C214" t="s">
        <v>1873</v>
      </c>
      <c r="D214" t="s">
        <v>1874</v>
      </c>
      <c r="E214" t="s">
        <v>2940</v>
      </c>
      <c r="G214" s="48" t="e">
        <f>MATCH(Table3[[#This Row],[ID]],Exts[AuthorId1],0)</f>
        <v>#N/A</v>
      </c>
      <c r="H214" s="48">
        <f>INDEX(Exts[],1,1)</f>
        <v>2313</v>
      </c>
      <c r="I214" s="44"/>
      <c r="L214" s="45">
        <v>39146</v>
      </c>
      <c r="M214" s="45"/>
      <c r="N214" s="45"/>
      <c r="O214" t="s">
        <v>2941</v>
      </c>
    </row>
    <row r="215" spans="1:15" x14ac:dyDescent="0.35">
      <c r="A215">
        <v>79497</v>
      </c>
      <c r="B215" t="s">
        <v>1607</v>
      </c>
      <c r="C215" t="s">
        <v>2942</v>
      </c>
      <c r="D215">
        <v>1</v>
      </c>
      <c r="G215" s="48">
        <f>MATCH(Table3[[#This Row],[ID]],Exts[AuthorId1],0)</f>
        <v>941</v>
      </c>
      <c r="H215" s="48">
        <f>INDEX(Exts[],1,1)</f>
        <v>2313</v>
      </c>
      <c r="I215" s="44"/>
      <c r="K215" t="s">
        <v>2943</v>
      </c>
      <c r="L215" t="s">
        <v>2944</v>
      </c>
      <c r="N215" s="44"/>
    </row>
    <row r="216" spans="1:15" x14ac:dyDescent="0.35">
      <c r="A216">
        <v>4924</v>
      </c>
      <c r="B216" t="s">
        <v>1899</v>
      </c>
      <c r="C216" t="s">
        <v>2945</v>
      </c>
      <c r="D216">
        <v>1</v>
      </c>
      <c r="G216" s="48">
        <f>MATCH(Table3[[#This Row],[ID]],Exts[AuthorId1],0)</f>
        <v>1117</v>
      </c>
      <c r="H216" s="48">
        <f>INDEX(Exts[],1,1)</f>
        <v>2313</v>
      </c>
      <c r="I216" s="44"/>
      <c r="K216" t="s">
        <v>2946</v>
      </c>
      <c r="L216" t="s">
        <v>2947</v>
      </c>
      <c r="N216" s="44"/>
    </row>
    <row r="217" spans="1:15" x14ac:dyDescent="0.35">
      <c r="A217">
        <v>80640</v>
      </c>
      <c r="B217" t="s">
        <v>1175</v>
      </c>
      <c r="C217" t="s">
        <v>2948</v>
      </c>
      <c r="D217">
        <v>1</v>
      </c>
      <c r="G217" s="48">
        <f>MATCH(Table3[[#This Row],[ID]],Exts[AuthorId1],0)</f>
        <v>621</v>
      </c>
      <c r="H217" s="48">
        <f>INDEX(Exts[],1,1)</f>
        <v>2313</v>
      </c>
      <c r="I217" s="44"/>
      <c r="K217" t="s">
        <v>2949</v>
      </c>
      <c r="L217" t="s">
        <v>2950</v>
      </c>
      <c r="N217" s="44"/>
    </row>
    <row r="218" spans="1:15" x14ac:dyDescent="0.35">
      <c r="A218">
        <v>82343</v>
      </c>
      <c r="B218" t="s">
        <v>1734</v>
      </c>
      <c r="C218" t="s">
        <v>2951</v>
      </c>
      <c r="D218">
        <v>1</v>
      </c>
      <c r="G218" s="48">
        <f>MATCH(Table3[[#This Row],[ID]],Exts[AuthorId1],0)</f>
        <v>1118</v>
      </c>
      <c r="H218" s="48">
        <f>INDEX(Exts[],1,1)</f>
        <v>2313</v>
      </c>
      <c r="I218" s="44"/>
      <c r="K218" t="s">
        <v>2952</v>
      </c>
      <c r="L218" t="s">
        <v>2953</v>
      </c>
      <c r="N218" s="44"/>
    </row>
    <row r="219" spans="1:15" x14ac:dyDescent="0.35">
      <c r="A219">
        <v>82509</v>
      </c>
      <c r="B219" t="s">
        <v>1925</v>
      </c>
      <c r="C219" t="s">
        <v>2954</v>
      </c>
      <c r="D219">
        <v>1</v>
      </c>
      <c r="G219" s="48">
        <f>MATCH(Table3[[#This Row],[ID]],Exts[AuthorId1],0)</f>
        <v>1119</v>
      </c>
      <c r="H219" s="48">
        <f>INDEX(Exts[],1,1)</f>
        <v>2313</v>
      </c>
      <c r="I219" s="44"/>
      <c r="K219" t="s">
        <v>2955</v>
      </c>
      <c r="L219" t="s">
        <v>2956</v>
      </c>
      <c r="N219" s="44"/>
    </row>
    <row r="220" spans="1:15" x14ac:dyDescent="0.35">
      <c r="A220">
        <v>82512</v>
      </c>
      <c r="B220" t="s">
        <v>1804</v>
      </c>
      <c r="C220" t="s">
        <v>2957</v>
      </c>
      <c r="D220">
        <v>1</v>
      </c>
      <c r="G220" s="48">
        <f>MATCH(Table3[[#This Row],[ID]],Exts[AuthorId1],0)</f>
        <v>942</v>
      </c>
      <c r="H220" s="48">
        <f>INDEX(Exts[],1,1)</f>
        <v>2313</v>
      </c>
      <c r="I220" s="44"/>
      <c r="K220" t="s">
        <v>2958</v>
      </c>
      <c r="L220" t="s">
        <v>2959</v>
      </c>
      <c r="N220" s="44"/>
    </row>
    <row r="221" spans="1:15" x14ac:dyDescent="0.35">
      <c r="A221">
        <v>3790</v>
      </c>
      <c r="B221" t="s">
        <v>2044</v>
      </c>
      <c r="C221" t="s">
        <v>2960</v>
      </c>
      <c r="D221">
        <v>1</v>
      </c>
      <c r="G221" s="48">
        <f>MATCH(Table3[[#This Row],[ID]],Exts[AuthorId1],0)</f>
        <v>1120</v>
      </c>
      <c r="H221" s="48">
        <f>INDEX(Exts[],1,1)</f>
        <v>2313</v>
      </c>
      <c r="I221" s="44"/>
      <c r="K221" t="s">
        <v>2961</v>
      </c>
      <c r="L221" t="s">
        <v>2962</v>
      </c>
      <c r="N221" s="44"/>
    </row>
    <row r="222" spans="1:15" x14ac:dyDescent="0.35">
      <c r="A222">
        <v>85127</v>
      </c>
      <c r="B222" t="s">
        <v>1332</v>
      </c>
      <c r="C222" t="s">
        <v>2963</v>
      </c>
      <c r="D222">
        <v>1</v>
      </c>
      <c r="G222" s="48">
        <f>MATCH(Table3[[#This Row],[ID]],Exts[AuthorId1],0)</f>
        <v>732</v>
      </c>
      <c r="H222" s="48">
        <f>INDEX(Exts[],1,1)</f>
        <v>2313</v>
      </c>
      <c r="I222" s="44"/>
      <c r="K222" t="s">
        <v>2964</v>
      </c>
      <c r="L222" t="s">
        <v>2965</v>
      </c>
      <c r="N222" s="44"/>
    </row>
    <row r="223" spans="1:15" x14ac:dyDescent="0.35">
      <c r="A223">
        <v>81053</v>
      </c>
      <c r="B223" t="s">
        <v>2966</v>
      </c>
      <c r="C223" t="s">
        <v>2967</v>
      </c>
      <c r="D223">
        <v>1</v>
      </c>
      <c r="G223" s="48">
        <f>MATCH(Table3[[#This Row],[ID]],Exts[AuthorId1],0)</f>
        <v>757</v>
      </c>
      <c r="H223" s="48">
        <f>INDEX(Exts[],1,1)</f>
        <v>2313</v>
      </c>
      <c r="I223" s="44"/>
      <c r="K223" t="s">
        <v>2968</v>
      </c>
      <c r="L223"/>
      <c r="N223" s="44"/>
    </row>
    <row r="224" spans="1:15" x14ac:dyDescent="0.35">
      <c r="A224">
        <v>222</v>
      </c>
      <c r="B224" t="s">
        <v>1991</v>
      </c>
      <c r="C224" t="s">
        <v>2969</v>
      </c>
      <c r="D224">
        <v>1</v>
      </c>
      <c r="G224" s="48">
        <f>MATCH(Table3[[#This Row],[ID]],Exts[AuthorId1],0)</f>
        <v>1123</v>
      </c>
      <c r="H224" s="48">
        <f>INDEX(Exts[],1,1)</f>
        <v>2313</v>
      </c>
      <c r="I224" s="44"/>
      <c r="K224" t="s">
        <v>2970</v>
      </c>
      <c r="L224" t="s">
        <v>2971</v>
      </c>
      <c r="N224" s="44"/>
    </row>
    <row r="225" spans="1:14" x14ac:dyDescent="0.35">
      <c r="A225">
        <v>91654</v>
      </c>
      <c r="B225" t="s">
        <v>1366</v>
      </c>
      <c r="C225" t="s">
        <v>2972</v>
      </c>
      <c r="D225">
        <v>1</v>
      </c>
      <c r="E225" t="s">
        <v>2973</v>
      </c>
      <c r="G225" s="48">
        <f>MATCH(Table3[[#This Row],[ID]],Exts[AuthorId1],0)</f>
        <v>733</v>
      </c>
      <c r="H225" s="48">
        <f>INDEX(Exts[],1,1)</f>
        <v>2313</v>
      </c>
      <c r="I225" s="44"/>
      <c r="K225" t="s">
        <v>2974</v>
      </c>
      <c r="L225" t="s">
        <v>2975</v>
      </c>
      <c r="N225" s="44"/>
    </row>
    <row r="226" spans="1:14" x14ac:dyDescent="0.35">
      <c r="A226">
        <v>92296</v>
      </c>
      <c r="B226" t="s">
        <v>2976</v>
      </c>
      <c r="C226" t="s">
        <v>2977</v>
      </c>
      <c r="D226">
        <v>1</v>
      </c>
      <c r="G226" s="48">
        <f>MATCH(Table3[[#This Row],[ID]],Exts[AuthorId1],0)</f>
        <v>262</v>
      </c>
      <c r="H226" s="48">
        <f>INDEX(Exts[],1,1)</f>
        <v>2313</v>
      </c>
      <c r="I226" s="44"/>
      <c r="K226" t="s">
        <v>2978</v>
      </c>
      <c r="L226"/>
      <c r="N226" s="44"/>
    </row>
    <row r="227" spans="1:14" x14ac:dyDescent="0.35">
      <c r="A227">
        <v>22216</v>
      </c>
      <c r="B227" t="s">
        <v>2979</v>
      </c>
      <c r="C227" t="s">
        <v>2980</v>
      </c>
      <c r="D227">
        <v>1</v>
      </c>
      <c r="G227" s="48" t="e">
        <f>MATCH(Table3[[#This Row],[ID]],Exts[AuthorId1],0)</f>
        <v>#N/A</v>
      </c>
      <c r="H227" s="48">
        <f>INDEX(Exts[],1,1)</f>
        <v>2313</v>
      </c>
      <c r="I227" s="44"/>
      <c r="K227" t="s">
        <v>2981</v>
      </c>
      <c r="L227"/>
      <c r="N227" s="44"/>
    </row>
    <row r="228" spans="1:14" x14ac:dyDescent="0.35">
      <c r="A228">
        <v>11066970</v>
      </c>
      <c r="B228" t="s">
        <v>1642</v>
      </c>
      <c r="C228" t="s">
        <v>1642</v>
      </c>
      <c r="D228">
        <v>2</v>
      </c>
      <c r="G228" s="48">
        <f>MATCH(Table3[[#This Row],[ID]],Exts[AuthorId1],0)</f>
        <v>1020</v>
      </c>
      <c r="H228" s="48">
        <f>INDEX(Exts[],1,1)</f>
        <v>2313</v>
      </c>
      <c r="I228" s="44"/>
      <c r="K228" t="s">
        <v>2982</v>
      </c>
      <c r="L228" t="s">
        <v>2983</v>
      </c>
      <c r="N228" s="44"/>
    </row>
    <row r="229" spans="1:14" x14ac:dyDescent="0.35">
      <c r="A229">
        <v>70395</v>
      </c>
      <c r="B229" t="s">
        <v>2093</v>
      </c>
      <c r="C229" t="s">
        <v>2984</v>
      </c>
      <c r="D229">
        <v>1</v>
      </c>
      <c r="E229" t="s">
        <v>2985</v>
      </c>
      <c r="G229" s="48">
        <f>MATCH(Table3[[#This Row],[ID]],Exts[AuthorId1],0)</f>
        <v>1124</v>
      </c>
      <c r="H229" s="48">
        <f>INDEX(Exts[],1,1)</f>
        <v>2313</v>
      </c>
      <c r="I229" s="44"/>
      <c r="K229" t="s">
        <v>2986</v>
      </c>
      <c r="L229" t="s">
        <v>2987</v>
      </c>
      <c r="N229" s="44"/>
    </row>
    <row r="230" spans="1:14" x14ac:dyDescent="0.35">
      <c r="A230">
        <v>12991016</v>
      </c>
      <c r="B230" t="s">
        <v>267</v>
      </c>
      <c r="C230" t="s">
        <v>2988</v>
      </c>
      <c r="D230">
        <v>1</v>
      </c>
      <c r="G230" s="48">
        <f>MATCH(Table3[[#This Row],[ID]],Exts[AuthorId1],0)</f>
        <v>198</v>
      </c>
      <c r="H230" s="48">
        <f>INDEX(Exts[],1,1)</f>
        <v>2313</v>
      </c>
      <c r="I230" s="44"/>
      <c r="K230" t="s">
        <v>2989</v>
      </c>
      <c r="L230"/>
      <c r="N230" s="44"/>
    </row>
    <row r="231" spans="1:14" x14ac:dyDescent="0.35">
      <c r="A231">
        <v>98980</v>
      </c>
      <c r="B231" t="s">
        <v>1297</v>
      </c>
      <c r="C231" t="s">
        <v>2990</v>
      </c>
      <c r="D231">
        <v>1</v>
      </c>
      <c r="G231" s="48">
        <f>MATCH(Table3[[#This Row],[ID]],Exts[AuthorId1],0)</f>
        <v>683</v>
      </c>
      <c r="H231" s="48">
        <f>INDEX(Exts[],1,1)</f>
        <v>2313</v>
      </c>
      <c r="I231" s="44"/>
      <c r="K231" t="s">
        <v>2991</v>
      </c>
      <c r="L231"/>
      <c r="N231" s="44"/>
    </row>
    <row r="232" spans="1:14" x14ac:dyDescent="0.35">
      <c r="A232">
        <v>98987</v>
      </c>
      <c r="B232" t="s">
        <v>44</v>
      </c>
      <c r="C232" t="s">
        <v>2992</v>
      </c>
      <c r="D232">
        <v>2</v>
      </c>
      <c r="G232" s="48">
        <f>MATCH(Table3[[#This Row],[ID]],Exts[AuthorId1],0)</f>
        <v>20</v>
      </c>
      <c r="H232" s="48">
        <f>INDEX(Exts[],1,1)</f>
        <v>2313</v>
      </c>
      <c r="I232" s="44"/>
      <c r="K232" t="s">
        <v>2993</v>
      </c>
      <c r="L232"/>
      <c r="N232" s="44"/>
    </row>
    <row r="233" spans="1:14" x14ac:dyDescent="0.35">
      <c r="A233">
        <v>3930</v>
      </c>
      <c r="B233" t="s">
        <v>2994</v>
      </c>
      <c r="C233" t="s">
        <v>2995</v>
      </c>
      <c r="D233">
        <v>1</v>
      </c>
      <c r="E233" t="s">
        <v>2383</v>
      </c>
      <c r="G233" s="48">
        <f>MATCH(Table3[[#This Row],[ID]],Exts[AuthorId1],0)</f>
        <v>524</v>
      </c>
      <c r="H233" s="48">
        <f>INDEX(Exts[],1,1)</f>
        <v>2313</v>
      </c>
      <c r="I233" s="44"/>
      <c r="K233" t="s">
        <v>2996</v>
      </c>
      <c r="L233" t="s">
        <v>2997</v>
      </c>
      <c r="N233" s="44"/>
    </row>
    <row r="234" spans="1:14" x14ac:dyDescent="0.35">
      <c r="A234">
        <v>3690611</v>
      </c>
      <c r="B234" t="s">
        <v>2998</v>
      </c>
      <c r="C234" t="s">
        <v>2999</v>
      </c>
      <c r="D234">
        <v>1</v>
      </c>
      <c r="G234" s="48" t="e">
        <f>MATCH(Table3[[#This Row],[ID]],Exts[AuthorId1],0)</f>
        <v>#N/A</v>
      </c>
      <c r="H234" s="48">
        <f>INDEX(Exts[],1,1)</f>
        <v>2313</v>
      </c>
      <c r="I234" s="44"/>
      <c r="K234" t="s">
        <v>3000</v>
      </c>
      <c r="L234" t="s">
        <v>3001</v>
      </c>
      <c r="N234" s="44"/>
    </row>
    <row r="235" spans="1:14" x14ac:dyDescent="0.35">
      <c r="A235">
        <v>5232859</v>
      </c>
      <c r="B235" t="s">
        <v>3002</v>
      </c>
      <c r="C235" t="s">
        <v>3003</v>
      </c>
      <c r="D235">
        <v>1</v>
      </c>
      <c r="G235" s="48" t="e">
        <f>MATCH(Table3[[#This Row],[ID]],Exts[AuthorId1],0)</f>
        <v>#N/A</v>
      </c>
      <c r="H235" s="48">
        <f>INDEX(Exts[],1,1)</f>
        <v>2313</v>
      </c>
      <c r="I235" s="44"/>
      <c r="K235" t="s">
        <v>3004</v>
      </c>
      <c r="L235" t="s">
        <v>3005</v>
      </c>
      <c r="N235" s="44"/>
    </row>
    <row r="236" spans="1:14" x14ac:dyDescent="0.35">
      <c r="A236">
        <v>100945</v>
      </c>
      <c r="B236" t="s">
        <v>48</v>
      </c>
      <c r="C236" t="s">
        <v>3006</v>
      </c>
      <c r="D236">
        <v>1</v>
      </c>
      <c r="G236" s="48">
        <f>MATCH(Table3[[#This Row],[ID]],Exts[AuthorId1],0)</f>
        <v>34</v>
      </c>
      <c r="H236" s="48">
        <f>INDEX(Exts[],1,1)</f>
        <v>2313</v>
      </c>
      <c r="I236" s="44"/>
      <c r="K236" t="s">
        <v>3007</v>
      </c>
      <c r="L236" t="s">
        <v>3008</v>
      </c>
      <c r="N236" s="44"/>
    </row>
    <row r="237" spans="1:14" x14ac:dyDescent="0.35">
      <c r="A237">
        <v>62305</v>
      </c>
      <c r="B237" t="s">
        <v>392</v>
      </c>
      <c r="C237" t="s">
        <v>3009</v>
      </c>
      <c r="D237">
        <v>2</v>
      </c>
      <c r="G237" s="48">
        <f>MATCH(Table3[[#This Row],[ID]],Exts[AuthorId1],0)</f>
        <v>1126</v>
      </c>
      <c r="H237" s="48">
        <f>INDEX(Exts[],1,1)</f>
        <v>2313</v>
      </c>
      <c r="I237" s="44"/>
      <c r="K237" t="s">
        <v>3010</v>
      </c>
      <c r="L237"/>
      <c r="N237" s="44"/>
    </row>
    <row r="238" spans="1:14" x14ac:dyDescent="0.35">
      <c r="A238">
        <v>107022</v>
      </c>
      <c r="B238" t="s">
        <v>1946</v>
      </c>
      <c r="C238" t="s">
        <v>3011</v>
      </c>
      <c r="D238">
        <v>1</v>
      </c>
      <c r="G238" s="48">
        <f>MATCH(Table3[[#This Row],[ID]],Exts[AuthorId1],0)</f>
        <v>1131</v>
      </c>
      <c r="H238" s="48">
        <f>INDEX(Exts[],1,1)</f>
        <v>2313</v>
      </c>
      <c r="I238" s="44"/>
      <c r="K238" t="s">
        <v>3012</v>
      </c>
      <c r="L238" t="s">
        <v>3013</v>
      </c>
      <c r="N238" s="44"/>
    </row>
    <row r="239" spans="1:14" x14ac:dyDescent="0.35">
      <c r="A239">
        <v>106954</v>
      </c>
      <c r="B239" t="s">
        <v>877</v>
      </c>
      <c r="C239" t="s">
        <v>3014</v>
      </c>
      <c r="D239">
        <v>1</v>
      </c>
      <c r="G239" s="48">
        <f>MATCH(Table3[[#This Row],[ID]],Exts[AuthorId1],0)</f>
        <v>242</v>
      </c>
      <c r="H239" s="48">
        <f>INDEX(Exts[],1,1)</f>
        <v>2313</v>
      </c>
      <c r="I239" s="44"/>
      <c r="K239" t="s">
        <v>3015</v>
      </c>
      <c r="L239"/>
      <c r="N239" s="44"/>
    </row>
    <row r="240" spans="1:14" x14ac:dyDescent="0.35">
      <c r="A240">
        <v>108029</v>
      </c>
      <c r="B240" t="s">
        <v>329</v>
      </c>
      <c r="C240" t="s">
        <v>3016</v>
      </c>
      <c r="D240">
        <v>2</v>
      </c>
      <c r="E240" t="s">
        <v>3017</v>
      </c>
      <c r="G240" s="48">
        <f>MATCH(Table3[[#This Row],[ID]],Exts[AuthorId1],0)</f>
        <v>429</v>
      </c>
      <c r="H240" s="48">
        <f>INDEX(Exts[],1,1)</f>
        <v>2313</v>
      </c>
      <c r="I240" s="44"/>
      <c r="K240" t="s">
        <v>3018</v>
      </c>
      <c r="L240" t="s">
        <v>3019</v>
      </c>
      <c r="N240" s="44"/>
    </row>
    <row r="241" spans="1:14" x14ac:dyDescent="0.35">
      <c r="A241">
        <v>8577</v>
      </c>
      <c r="B241" t="s">
        <v>226</v>
      </c>
      <c r="C241" t="s">
        <v>3020</v>
      </c>
      <c r="D241">
        <v>1</v>
      </c>
      <c r="G241" s="48">
        <f>MATCH(Table3[[#This Row],[ID]],Exts[AuthorId1],0)</f>
        <v>140</v>
      </c>
      <c r="H241" s="48">
        <f>INDEX(Exts[],1,1)</f>
        <v>2313</v>
      </c>
      <c r="I241" s="44"/>
      <c r="K241" t="s">
        <v>3021</v>
      </c>
      <c r="L241" t="s">
        <v>3022</v>
      </c>
      <c r="N241" s="44"/>
    </row>
    <row r="242" spans="1:14" x14ac:dyDescent="0.35">
      <c r="A242">
        <v>85036</v>
      </c>
      <c r="B242" t="s">
        <v>14</v>
      </c>
      <c r="C242" t="s">
        <v>3023</v>
      </c>
      <c r="D242">
        <v>15</v>
      </c>
      <c r="E242" t="s">
        <v>3024</v>
      </c>
      <c r="G242" s="48">
        <f>MATCH(Table3[[#This Row],[ID]],Exts[AuthorId1],0)</f>
        <v>3</v>
      </c>
      <c r="H242" s="48">
        <f>INDEX(Exts[],1,1)</f>
        <v>2313</v>
      </c>
      <c r="I242" s="44"/>
      <c r="K242" t="s">
        <v>3025</v>
      </c>
      <c r="L242" t="s">
        <v>3026</v>
      </c>
      <c r="N242" s="44"/>
    </row>
    <row r="243" spans="1:14" x14ac:dyDescent="0.35">
      <c r="A243">
        <v>97044</v>
      </c>
      <c r="B243" t="s">
        <v>1953</v>
      </c>
      <c r="C243" t="s">
        <v>1953</v>
      </c>
      <c r="D243">
        <v>2</v>
      </c>
      <c r="G243" s="48">
        <f>MATCH(Table3[[#This Row],[ID]],Exts[AuthorId1],0)</f>
        <v>1192</v>
      </c>
      <c r="H243" s="48">
        <f>INDEX(Exts[],1,1)</f>
        <v>2313</v>
      </c>
      <c r="I243" s="44"/>
      <c r="K243" t="s">
        <v>3027</v>
      </c>
      <c r="L243" t="s">
        <v>3028</v>
      </c>
      <c r="N243" s="44"/>
    </row>
    <row r="244" spans="1:14" x14ac:dyDescent="0.35">
      <c r="A244">
        <v>115003</v>
      </c>
      <c r="B244" t="s">
        <v>928</v>
      </c>
      <c r="C244" t="s">
        <v>928</v>
      </c>
      <c r="D244">
        <v>1</v>
      </c>
      <c r="G244" s="48">
        <f>MATCH(Table3[[#This Row],[ID]],Exts[AuthorId1],0)</f>
        <v>322</v>
      </c>
      <c r="H244" s="48">
        <f>INDEX(Exts[],1,1)</f>
        <v>2313</v>
      </c>
      <c r="I244" s="44"/>
      <c r="K244" t="s">
        <v>3029</v>
      </c>
      <c r="L244" t="s">
        <v>3030</v>
      </c>
      <c r="N244" s="44"/>
    </row>
    <row r="245" spans="1:14" x14ac:dyDescent="0.35">
      <c r="A245">
        <v>118</v>
      </c>
      <c r="B245" t="s">
        <v>1600</v>
      </c>
      <c r="C245" t="s">
        <v>3031</v>
      </c>
      <c r="D245">
        <v>1</v>
      </c>
      <c r="G245" s="48">
        <f>MATCH(Table3[[#This Row],[ID]],Exts[AuthorId1],0)</f>
        <v>944</v>
      </c>
      <c r="H245" s="48">
        <f>INDEX(Exts[],1,1)</f>
        <v>2313</v>
      </c>
      <c r="I245" s="44"/>
      <c r="K245" t="s">
        <v>3032</v>
      </c>
      <c r="L245" t="s">
        <v>3033</v>
      </c>
      <c r="N245" s="44"/>
    </row>
    <row r="246" spans="1:14" x14ac:dyDescent="0.35">
      <c r="A246">
        <v>7775</v>
      </c>
      <c r="B246" t="s">
        <v>453</v>
      </c>
      <c r="C246" t="s">
        <v>453</v>
      </c>
      <c r="D246">
        <v>2</v>
      </c>
      <c r="E246" t="s">
        <v>3034</v>
      </c>
      <c r="G246" s="48">
        <f>MATCH(Table3[[#This Row],[ID]],Exts[AuthorId1],0)</f>
        <v>507</v>
      </c>
      <c r="H246" s="48">
        <f>INDEX(Exts[],1,1)</f>
        <v>2313</v>
      </c>
      <c r="I246" s="44"/>
      <c r="K246" t="s">
        <v>3035</v>
      </c>
      <c r="L246"/>
      <c r="N246" s="44"/>
    </row>
    <row r="247" spans="1:14" x14ac:dyDescent="0.35">
      <c r="A247">
        <v>32166</v>
      </c>
      <c r="B247" t="s">
        <v>3036</v>
      </c>
      <c r="C247" t="s">
        <v>3037</v>
      </c>
      <c r="D247">
        <v>4</v>
      </c>
      <c r="G247" s="48">
        <f>MATCH(Table3[[#This Row],[ID]],Exts[AuthorId1],0)</f>
        <v>542</v>
      </c>
      <c r="H247" s="48">
        <f>INDEX(Exts[],1,1)</f>
        <v>2313</v>
      </c>
      <c r="I247" s="44"/>
      <c r="K247" t="s">
        <v>3038</v>
      </c>
      <c r="L247" t="s">
        <v>3039</v>
      </c>
      <c r="N247" s="44"/>
    </row>
    <row r="248" spans="1:14" x14ac:dyDescent="0.35">
      <c r="A248">
        <v>10010</v>
      </c>
      <c r="B248" t="s">
        <v>3040</v>
      </c>
      <c r="C248" t="s">
        <v>3041</v>
      </c>
      <c r="D248">
        <v>2</v>
      </c>
      <c r="E248" t="s">
        <v>3042</v>
      </c>
      <c r="G248" s="48" t="e">
        <f>MATCH(Table3[[#This Row],[ID]],Exts[AuthorId1],0)</f>
        <v>#N/A</v>
      </c>
      <c r="H248" s="48">
        <f>INDEX(Exts[],1,1)</f>
        <v>2313</v>
      </c>
      <c r="I248" s="44"/>
      <c r="K248" t="s">
        <v>3043</v>
      </c>
      <c r="L248" t="s">
        <v>3044</v>
      </c>
      <c r="N248" s="44"/>
    </row>
    <row r="249" spans="1:14" x14ac:dyDescent="0.35">
      <c r="A249">
        <v>5761479</v>
      </c>
      <c r="B249" t="s">
        <v>3045</v>
      </c>
      <c r="C249" t="s">
        <v>3046</v>
      </c>
      <c r="D249">
        <v>1</v>
      </c>
      <c r="E249" t="s">
        <v>3047</v>
      </c>
      <c r="G249" s="48">
        <f>MATCH(Table3[[#This Row],[ID]],Exts[AuthorId1],0)</f>
        <v>49</v>
      </c>
      <c r="H249" s="48">
        <f>INDEX(Exts[],1,1)</f>
        <v>2313</v>
      </c>
      <c r="I249" s="44"/>
      <c r="K249" t="s">
        <v>3048</v>
      </c>
      <c r="L249"/>
      <c r="N249" s="44"/>
    </row>
    <row r="250" spans="1:14" x14ac:dyDescent="0.35">
      <c r="A250" t="s">
        <v>2417</v>
      </c>
      <c r="B250" t="s">
        <v>2417</v>
      </c>
      <c r="C250" t="s">
        <v>2417</v>
      </c>
      <c r="D250" t="s">
        <v>2417</v>
      </c>
      <c r="E250" t="s">
        <v>2417</v>
      </c>
      <c r="G250" s="48" t="e">
        <f>MATCH(Table3[[#This Row],[ID]],Exts[AuthorId1],0)</f>
        <v>#N/A</v>
      </c>
      <c r="H250" s="48">
        <f>INDEX(Exts[],1,1)</f>
        <v>2313</v>
      </c>
      <c r="I250" s="44"/>
      <c r="K250" t="s">
        <v>2417</v>
      </c>
      <c r="L250" t="s">
        <v>2417</v>
      </c>
      <c r="N250" s="44"/>
    </row>
    <row r="251" spans="1:14" x14ac:dyDescent="0.35">
      <c r="A251" t="s">
        <v>2417</v>
      </c>
      <c r="B251" t="s">
        <v>2417</v>
      </c>
      <c r="C251" t="s">
        <v>2417</v>
      </c>
      <c r="D251" t="s">
        <v>2417</v>
      </c>
      <c r="E251" t="s">
        <v>2417</v>
      </c>
      <c r="G251" s="48" t="e">
        <f>MATCH(Table3[[#This Row],[ID]],Exts[AuthorId1],0)</f>
        <v>#N/A</v>
      </c>
      <c r="H251" s="48">
        <f>INDEX(Exts[],1,1)</f>
        <v>2313</v>
      </c>
      <c r="I251" s="44"/>
      <c r="K251" t="s">
        <v>2417</v>
      </c>
      <c r="L251" t="s">
        <v>2417</v>
      </c>
      <c r="N251" s="44"/>
    </row>
    <row r="252" spans="1:14" x14ac:dyDescent="0.35">
      <c r="A252">
        <v>118311</v>
      </c>
      <c r="B252" t="s">
        <v>3049</v>
      </c>
      <c r="C252" t="s">
        <v>3050</v>
      </c>
      <c r="D252">
        <v>1</v>
      </c>
      <c r="G252" s="48" t="e">
        <f>MATCH(Table3[[#This Row],[ID]],Exts[AuthorId1],0)</f>
        <v>#N/A</v>
      </c>
      <c r="H252" s="48">
        <f>INDEX(Exts[],1,1)</f>
        <v>2313</v>
      </c>
      <c r="I252" s="44"/>
      <c r="K252" t="s">
        <v>3051</v>
      </c>
      <c r="L252" t="s">
        <v>3052</v>
      </c>
      <c r="N252" s="44"/>
    </row>
    <row r="253" spans="1:14" x14ac:dyDescent="0.35">
      <c r="A253">
        <v>143323</v>
      </c>
      <c r="B253" t="s">
        <v>1578</v>
      </c>
      <c r="C253" t="s">
        <v>3053</v>
      </c>
      <c r="D253">
        <v>1</v>
      </c>
      <c r="G253" s="48">
        <f>MATCH(Table3[[#This Row],[ID]],Exts[AuthorId1],0)</f>
        <v>890</v>
      </c>
      <c r="H253" s="48">
        <f>INDEX(Exts[],1,1)</f>
        <v>2313</v>
      </c>
      <c r="I253" s="44"/>
      <c r="K253" t="s">
        <v>3054</v>
      </c>
      <c r="L253" t="s">
        <v>3055</v>
      </c>
      <c r="N253" s="44"/>
    </row>
    <row r="254" spans="1:14" x14ac:dyDescent="0.35">
      <c r="A254">
        <v>147337</v>
      </c>
      <c r="B254" t="s">
        <v>1408</v>
      </c>
      <c r="C254" t="s">
        <v>1408</v>
      </c>
      <c r="D254">
        <v>2</v>
      </c>
      <c r="G254" s="48">
        <f>MATCH(Table3[[#This Row],[ID]],Exts[AuthorId1],0)</f>
        <v>758</v>
      </c>
      <c r="H254" s="48">
        <f>INDEX(Exts[],1,1)</f>
        <v>2313</v>
      </c>
      <c r="I254" s="44"/>
      <c r="K254" t="s">
        <v>3056</v>
      </c>
      <c r="L254"/>
      <c r="N254" s="44"/>
    </row>
    <row r="255" spans="1:14" x14ac:dyDescent="0.35">
      <c r="A255">
        <v>147370</v>
      </c>
      <c r="B255" t="s">
        <v>1032</v>
      </c>
      <c r="C255" t="s">
        <v>1032</v>
      </c>
      <c r="D255">
        <v>1</v>
      </c>
      <c r="G255" s="48">
        <f>MATCH(Table3[[#This Row],[ID]],Exts[AuthorId1],0)</f>
        <v>487</v>
      </c>
      <c r="H255" s="48">
        <f>INDEX(Exts[],1,1)</f>
        <v>2313</v>
      </c>
      <c r="I255" s="44"/>
      <c r="K255" t="s">
        <v>3057</v>
      </c>
      <c r="L255" t="s">
        <v>3058</v>
      </c>
      <c r="N255" s="44"/>
    </row>
    <row r="256" spans="1:14" x14ac:dyDescent="0.35">
      <c r="A256">
        <v>143820</v>
      </c>
      <c r="B256" t="s">
        <v>1461</v>
      </c>
      <c r="C256" t="s">
        <v>3059</v>
      </c>
      <c r="D256">
        <v>3</v>
      </c>
      <c r="G256" s="48">
        <f>MATCH(Table3[[#This Row],[ID]],Exts[AuthorId1],0)</f>
        <v>891</v>
      </c>
      <c r="H256" s="48">
        <f>INDEX(Exts[],1,1)</f>
        <v>2313</v>
      </c>
      <c r="I256" s="44"/>
      <c r="K256" t="s">
        <v>3060</v>
      </c>
      <c r="L256" t="s">
        <v>3061</v>
      </c>
      <c r="N256" s="44"/>
    </row>
    <row r="257" spans="1:14" x14ac:dyDescent="0.35">
      <c r="A257">
        <v>36783</v>
      </c>
      <c r="B257" t="s">
        <v>3062</v>
      </c>
      <c r="C257" t="s">
        <v>3062</v>
      </c>
      <c r="D257">
        <v>1</v>
      </c>
      <c r="E257" t="s">
        <v>3063</v>
      </c>
      <c r="G257" s="48" t="e">
        <f>MATCH(Table3[[#This Row],[ID]],Exts[AuthorId1],0)</f>
        <v>#N/A</v>
      </c>
      <c r="H257" s="48">
        <f>INDEX(Exts[],1,1)</f>
        <v>2313</v>
      </c>
      <c r="I257" s="44"/>
      <c r="K257" t="s">
        <v>3064</v>
      </c>
      <c r="L257" t="s">
        <v>3065</v>
      </c>
      <c r="N257" s="44"/>
    </row>
    <row r="258" spans="1:14" x14ac:dyDescent="0.35">
      <c r="A258">
        <v>68337</v>
      </c>
      <c r="B258" t="s">
        <v>3066</v>
      </c>
      <c r="C258" t="s">
        <v>3066</v>
      </c>
      <c r="D258">
        <v>1</v>
      </c>
      <c r="G258" s="48" t="e">
        <f>MATCH(Table3[[#This Row],[ID]],Exts[AuthorId1],0)</f>
        <v>#N/A</v>
      </c>
      <c r="H258" s="48">
        <f>INDEX(Exts[],1,1)</f>
        <v>2313</v>
      </c>
      <c r="I258" s="44"/>
      <c r="K258" t="s">
        <v>3067</v>
      </c>
      <c r="L258"/>
      <c r="N258" s="44"/>
    </row>
    <row r="259" spans="1:14" x14ac:dyDescent="0.35">
      <c r="A259">
        <v>166942</v>
      </c>
      <c r="B259" t="s">
        <v>904</v>
      </c>
      <c r="C259" t="s">
        <v>3068</v>
      </c>
      <c r="D259">
        <v>3</v>
      </c>
      <c r="G259" s="48">
        <f>MATCH(Table3[[#This Row],[ID]],Exts[AuthorId1],0)</f>
        <v>302</v>
      </c>
      <c r="H259" s="48">
        <f>INDEX(Exts[],1,1)</f>
        <v>2313</v>
      </c>
      <c r="I259" s="44"/>
      <c r="K259" t="s">
        <v>3069</v>
      </c>
      <c r="L259"/>
      <c r="N259" s="44"/>
    </row>
    <row r="260" spans="1:14" x14ac:dyDescent="0.35">
      <c r="A260">
        <v>176865</v>
      </c>
      <c r="B260" t="s">
        <v>3070</v>
      </c>
      <c r="C260" t="s">
        <v>3070</v>
      </c>
      <c r="D260">
        <v>2</v>
      </c>
      <c r="G260" s="48">
        <f>MATCH(Table3[[#This Row],[ID]],Exts[AuthorId1],0)</f>
        <v>1137</v>
      </c>
      <c r="H260" s="48">
        <f>INDEX(Exts[],1,1)</f>
        <v>2313</v>
      </c>
      <c r="I260" s="44"/>
      <c r="K260" t="s">
        <v>3071</v>
      </c>
      <c r="L260" t="s">
        <v>3072</v>
      </c>
      <c r="N260" s="44"/>
    </row>
    <row r="261" spans="1:14" x14ac:dyDescent="0.35">
      <c r="A261">
        <v>221036</v>
      </c>
      <c r="B261" t="s">
        <v>3073</v>
      </c>
      <c r="C261" t="s">
        <v>3074</v>
      </c>
      <c r="D261">
        <v>2</v>
      </c>
      <c r="G261" s="48" t="e">
        <f>MATCH(Table3[[#This Row],[ID]],Exts[AuthorId1],0)</f>
        <v>#N/A</v>
      </c>
      <c r="H261" s="48">
        <f>INDEX(Exts[],1,1)</f>
        <v>2313</v>
      </c>
      <c r="I261" s="44"/>
      <c r="K261" t="s">
        <v>3075</v>
      </c>
      <c r="L261" t="s">
        <v>3076</v>
      </c>
      <c r="N261" s="44"/>
    </row>
    <row r="262" spans="1:14" x14ac:dyDescent="0.35">
      <c r="A262">
        <v>4660347</v>
      </c>
      <c r="B262" t="s">
        <v>885</v>
      </c>
      <c r="C262" t="s">
        <v>3077</v>
      </c>
      <c r="D262">
        <v>9</v>
      </c>
      <c r="G262" s="48">
        <f>MATCH(Table3[[#This Row],[ID]],Exts[AuthorId1],0)</f>
        <v>823</v>
      </c>
      <c r="H262" s="48">
        <f>INDEX(Exts[],1,1)</f>
        <v>2313</v>
      </c>
      <c r="I262" s="44"/>
      <c r="K262" t="s">
        <v>3078</v>
      </c>
      <c r="L262" t="s">
        <v>3076</v>
      </c>
      <c r="N262" s="44"/>
    </row>
    <row r="263" spans="1:14" x14ac:dyDescent="0.35">
      <c r="A263">
        <v>9480</v>
      </c>
      <c r="B263" t="s">
        <v>851</v>
      </c>
      <c r="C263" t="s">
        <v>3079</v>
      </c>
      <c r="D263">
        <v>2</v>
      </c>
      <c r="E263" t="s">
        <v>3017</v>
      </c>
      <c r="G263" s="48">
        <f>MATCH(Table3[[#This Row],[ID]],Exts[AuthorId1],0)</f>
        <v>159</v>
      </c>
      <c r="H263" s="48">
        <f>INDEX(Exts[],1,1)</f>
        <v>2313</v>
      </c>
      <c r="I263" s="44"/>
      <c r="K263" t="s">
        <v>3080</v>
      </c>
      <c r="L263" t="s">
        <v>3081</v>
      </c>
      <c r="N263" s="44"/>
    </row>
    <row r="264" spans="1:14" x14ac:dyDescent="0.35">
      <c r="A264">
        <v>10832</v>
      </c>
      <c r="B264" t="s">
        <v>1706</v>
      </c>
      <c r="C264" t="s">
        <v>3082</v>
      </c>
      <c r="D264">
        <v>1</v>
      </c>
      <c r="G264" s="48">
        <f>MATCH(Table3[[#This Row],[ID]],Exts[AuthorId1],0)</f>
        <v>945</v>
      </c>
      <c r="H264" s="48">
        <f>INDEX(Exts[],1,1)</f>
        <v>2313</v>
      </c>
      <c r="I264" s="44"/>
      <c r="K264" t="s">
        <v>3083</v>
      </c>
      <c r="L264" t="s">
        <v>3084</v>
      </c>
      <c r="N264" s="44"/>
    </row>
    <row r="265" spans="1:14" x14ac:dyDescent="0.35">
      <c r="A265">
        <v>7349</v>
      </c>
      <c r="B265" t="s">
        <v>265</v>
      </c>
      <c r="C265" t="s">
        <v>3085</v>
      </c>
      <c r="D265">
        <v>4</v>
      </c>
      <c r="E265" t="s">
        <v>3086</v>
      </c>
      <c r="G265" s="48">
        <f>MATCH(Table3[[#This Row],[ID]],Exts[AuthorId1],0)</f>
        <v>207</v>
      </c>
      <c r="H265" s="48">
        <f>INDEX(Exts[],1,1)</f>
        <v>2313</v>
      </c>
      <c r="I265" s="44"/>
      <c r="K265" t="s">
        <v>3087</v>
      </c>
      <c r="L265" t="s">
        <v>3088</v>
      </c>
      <c r="N265" s="44"/>
    </row>
    <row r="266" spans="1:14" x14ac:dyDescent="0.35">
      <c r="A266">
        <v>177630</v>
      </c>
      <c r="B266" t="s">
        <v>422</v>
      </c>
      <c r="C266" t="s">
        <v>3089</v>
      </c>
      <c r="D266">
        <v>5</v>
      </c>
      <c r="G266" s="48">
        <f>MATCH(Table3[[#This Row],[ID]],Exts[AuthorId1],0)</f>
        <v>172</v>
      </c>
      <c r="H266" s="48">
        <f>INDEX(Exts[],1,1)</f>
        <v>2313</v>
      </c>
      <c r="I266" s="44"/>
      <c r="K266" t="s">
        <v>3090</v>
      </c>
      <c r="L266" t="s">
        <v>3091</v>
      </c>
      <c r="N266" s="44"/>
    </row>
    <row r="267" spans="1:14" x14ac:dyDescent="0.35">
      <c r="A267">
        <v>179906</v>
      </c>
      <c r="B267" t="s">
        <v>944</v>
      </c>
      <c r="C267" t="s">
        <v>3092</v>
      </c>
      <c r="D267">
        <v>1</v>
      </c>
      <c r="E267" t="s">
        <v>3093</v>
      </c>
      <c r="G267" s="48">
        <f>MATCH(Table3[[#This Row],[ID]],Exts[AuthorId1],0)</f>
        <v>350</v>
      </c>
      <c r="H267" s="48">
        <f>INDEX(Exts[],1,1)</f>
        <v>2313</v>
      </c>
      <c r="I267" s="44"/>
      <c r="K267" t="s">
        <v>3094</v>
      </c>
      <c r="L267" t="s">
        <v>3095</v>
      </c>
      <c r="N267" s="44"/>
    </row>
    <row r="268" spans="1:14" x14ac:dyDescent="0.35">
      <c r="A268">
        <v>10482</v>
      </c>
      <c r="B268" t="s">
        <v>1965</v>
      </c>
      <c r="C268" t="s">
        <v>3096</v>
      </c>
      <c r="D268">
        <v>20</v>
      </c>
      <c r="E268" t="s">
        <v>3097</v>
      </c>
      <c r="G268" s="48">
        <f>MATCH(Table3[[#This Row],[ID]],Exts[AuthorId1],0)</f>
        <v>1140</v>
      </c>
      <c r="H268" s="48">
        <f>INDEX(Exts[],1,1)</f>
        <v>2313</v>
      </c>
      <c r="I268" s="44"/>
      <c r="K268" t="s">
        <v>3098</v>
      </c>
      <c r="L268" t="s">
        <v>3099</v>
      </c>
      <c r="N268" s="44"/>
    </row>
    <row r="269" spans="1:14" x14ac:dyDescent="0.35">
      <c r="A269">
        <v>184482</v>
      </c>
      <c r="B269" t="s">
        <v>93</v>
      </c>
      <c r="C269" t="s">
        <v>3100</v>
      </c>
      <c r="D269">
        <v>1</v>
      </c>
      <c r="G269" s="48">
        <f>MATCH(Table3[[#This Row],[ID]],Exts[AuthorId1],0)</f>
        <v>55</v>
      </c>
      <c r="H269" s="48">
        <f>INDEX(Exts[],1,1)</f>
        <v>2313</v>
      </c>
      <c r="I269" s="44"/>
      <c r="K269" t="s">
        <v>3101</v>
      </c>
      <c r="L269" t="s">
        <v>3102</v>
      </c>
      <c r="N269" s="44"/>
    </row>
    <row r="270" spans="1:14" x14ac:dyDescent="0.35">
      <c r="A270">
        <v>9402</v>
      </c>
      <c r="B270" t="s">
        <v>477</v>
      </c>
      <c r="C270" t="s">
        <v>3103</v>
      </c>
      <c r="D270">
        <v>1</v>
      </c>
      <c r="G270" s="48">
        <f>MATCH(Table3[[#This Row],[ID]],Exts[AuthorId1],0)</f>
        <v>1141</v>
      </c>
      <c r="H270" s="48">
        <f>INDEX(Exts[],1,1)</f>
        <v>2313</v>
      </c>
      <c r="I270" s="44"/>
      <c r="K270" t="s">
        <v>3104</v>
      </c>
      <c r="L270" t="s">
        <v>3105</v>
      </c>
      <c r="N270" s="44"/>
    </row>
    <row r="271" spans="1:14" x14ac:dyDescent="0.35">
      <c r="A271">
        <v>207140</v>
      </c>
      <c r="B271" t="s">
        <v>1156</v>
      </c>
      <c r="C271" t="s">
        <v>1156</v>
      </c>
      <c r="D271">
        <v>1</v>
      </c>
      <c r="G271" s="48">
        <f>MATCH(Table3[[#This Row],[ID]],Exts[AuthorId1],0)</f>
        <v>606</v>
      </c>
      <c r="H271" s="48">
        <f>INDEX(Exts[],1,1)</f>
        <v>2313</v>
      </c>
      <c r="I271" s="44"/>
      <c r="K271" t="s">
        <v>3106</v>
      </c>
      <c r="L271"/>
      <c r="N271" s="44"/>
    </row>
    <row r="272" spans="1:14" x14ac:dyDescent="0.35">
      <c r="A272">
        <v>44479</v>
      </c>
      <c r="B272" t="s">
        <v>1831</v>
      </c>
      <c r="C272" t="s">
        <v>3107</v>
      </c>
      <c r="D272">
        <v>1</v>
      </c>
      <c r="G272" s="48">
        <f>MATCH(Table3[[#This Row],[ID]],Exts[AuthorId1],0)</f>
        <v>1142</v>
      </c>
      <c r="H272" s="48">
        <f>INDEX(Exts[],1,1)</f>
        <v>2313</v>
      </c>
      <c r="I272" s="44"/>
      <c r="K272" t="s">
        <v>3108</v>
      </c>
      <c r="L272"/>
      <c r="N272" s="44"/>
    </row>
    <row r="273" spans="1:14" x14ac:dyDescent="0.35">
      <c r="A273">
        <v>4848388</v>
      </c>
      <c r="B273" t="s">
        <v>56</v>
      </c>
      <c r="C273" t="s">
        <v>3109</v>
      </c>
      <c r="D273">
        <v>1</v>
      </c>
      <c r="G273" s="48">
        <f>MATCH(Table3[[#This Row],[ID]],Exts[AuthorId1],0)</f>
        <v>19</v>
      </c>
      <c r="H273" s="48">
        <f>INDEX(Exts[],1,1)</f>
        <v>2313</v>
      </c>
      <c r="I273" s="44"/>
      <c r="K273" t="s">
        <v>3110</v>
      </c>
      <c r="L273" t="s">
        <v>3111</v>
      </c>
      <c r="N273" s="44"/>
    </row>
    <row r="274" spans="1:14" x14ac:dyDescent="0.35">
      <c r="A274">
        <v>185524</v>
      </c>
      <c r="B274" t="s">
        <v>458</v>
      </c>
      <c r="C274" t="s">
        <v>3112</v>
      </c>
      <c r="D274">
        <v>1</v>
      </c>
      <c r="G274" s="48">
        <f>MATCH(Table3[[#This Row],[ID]],Exts[AuthorId1],0)</f>
        <v>671</v>
      </c>
      <c r="H274" s="48">
        <f>INDEX(Exts[],1,1)</f>
        <v>2313</v>
      </c>
      <c r="I274" s="44"/>
      <c r="K274" t="s">
        <v>3113</v>
      </c>
      <c r="L274"/>
      <c r="N274" s="44"/>
    </row>
    <row r="275" spans="1:14" x14ac:dyDescent="0.35">
      <c r="A275">
        <v>212790</v>
      </c>
      <c r="B275" t="s">
        <v>106</v>
      </c>
      <c r="C275" t="s">
        <v>106</v>
      </c>
      <c r="D275">
        <v>2</v>
      </c>
      <c r="G275" s="48">
        <f>MATCH(Table3[[#This Row],[ID]],Exts[AuthorId1],0)</f>
        <v>62</v>
      </c>
      <c r="H275" s="48">
        <f>INDEX(Exts[],1,1)</f>
        <v>2313</v>
      </c>
      <c r="I275" s="44"/>
      <c r="K275" t="s">
        <v>3114</v>
      </c>
      <c r="L275" t="s">
        <v>3058</v>
      </c>
      <c r="N275" s="44"/>
    </row>
    <row r="276" spans="1:14" x14ac:dyDescent="0.35">
      <c r="A276">
        <v>228402</v>
      </c>
      <c r="B276" t="s">
        <v>837</v>
      </c>
      <c r="C276" t="s">
        <v>3115</v>
      </c>
      <c r="D276">
        <v>2</v>
      </c>
      <c r="E276" t="s">
        <v>3116</v>
      </c>
      <c r="G276" s="48">
        <f>MATCH(Table3[[#This Row],[ID]],Exts[AuthorId1],0)</f>
        <v>131</v>
      </c>
      <c r="H276" s="48">
        <f>INDEX(Exts[],1,1)</f>
        <v>2313</v>
      </c>
      <c r="I276" s="44"/>
      <c r="K276" t="s">
        <v>3117</v>
      </c>
      <c r="L276"/>
      <c r="N276" s="44"/>
    </row>
    <row r="277" spans="1:14" x14ac:dyDescent="0.35">
      <c r="A277">
        <v>209883</v>
      </c>
      <c r="B277" t="s">
        <v>1859</v>
      </c>
      <c r="C277" t="s">
        <v>3118</v>
      </c>
      <c r="D277">
        <v>1</v>
      </c>
      <c r="G277" s="48">
        <f>MATCH(Table3[[#This Row],[ID]],Exts[AuthorId1],0)</f>
        <v>1143</v>
      </c>
      <c r="H277" s="48">
        <f>INDEX(Exts[],1,1)</f>
        <v>2313</v>
      </c>
      <c r="I277" s="44"/>
      <c r="K277" t="s">
        <v>3119</v>
      </c>
      <c r="L277" t="s">
        <v>3120</v>
      </c>
      <c r="N277" s="44"/>
    </row>
    <row r="278" spans="1:14" x14ac:dyDescent="0.35">
      <c r="A278">
        <v>231136</v>
      </c>
      <c r="B278" t="s">
        <v>1978</v>
      </c>
      <c r="C278" t="s">
        <v>3121</v>
      </c>
      <c r="D278">
        <v>1</v>
      </c>
      <c r="G278" s="48">
        <f>MATCH(Table3[[#This Row],[ID]],Exts[AuthorId1],0)</f>
        <v>1145</v>
      </c>
      <c r="H278" s="48">
        <f>INDEX(Exts[],1,1)</f>
        <v>2313</v>
      </c>
      <c r="I278" s="44"/>
      <c r="K278" t="s">
        <v>3122</v>
      </c>
      <c r="L278" t="s">
        <v>3123</v>
      </c>
      <c r="N278" s="44"/>
    </row>
    <row r="279" spans="1:14" x14ac:dyDescent="0.35">
      <c r="A279">
        <v>223315</v>
      </c>
      <c r="B279" t="s">
        <v>3124</v>
      </c>
      <c r="C279" t="s">
        <v>3124</v>
      </c>
      <c r="D279">
        <v>1</v>
      </c>
      <c r="G279" s="48">
        <f>MATCH(Table3[[#This Row],[ID]],Exts[AuthorId1],0)</f>
        <v>1146</v>
      </c>
      <c r="H279" s="48">
        <f>INDEX(Exts[],1,1)</f>
        <v>2313</v>
      </c>
      <c r="I279" s="44"/>
      <c r="K279" t="s">
        <v>3125</v>
      </c>
      <c r="L279" t="s">
        <v>3126</v>
      </c>
      <c r="N279" s="44"/>
    </row>
    <row r="280" spans="1:14" x14ac:dyDescent="0.35">
      <c r="A280">
        <v>5250414</v>
      </c>
      <c r="B280" t="s">
        <v>67</v>
      </c>
      <c r="C280" t="s">
        <v>3127</v>
      </c>
      <c r="D280">
        <v>6</v>
      </c>
      <c r="E280" t="s">
        <v>3047</v>
      </c>
      <c r="G280" s="48">
        <f>MATCH(Table3[[#This Row],[ID]],Exts[AuthorId1],0)</f>
        <v>36</v>
      </c>
      <c r="H280" s="48">
        <f>INDEX(Exts[],1,1)</f>
        <v>2313</v>
      </c>
      <c r="I280" s="44"/>
      <c r="K280" t="s">
        <v>3128</v>
      </c>
      <c r="L280" t="s">
        <v>3129</v>
      </c>
      <c r="N280" s="44"/>
    </row>
    <row r="281" spans="1:14" x14ac:dyDescent="0.35">
      <c r="A281">
        <v>194035</v>
      </c>
      <c r="B281" t="s">
        <v>347</v>
      </c>
      <c r="C281" t="s">
        <v>347</v>
      </c>
      <c r="D281">
        <v>1</v>
      </c>
      <c r="G281" s="48">
        <f>MATCH(Table3[[#This Row],[ID]],Exts[AuthorId1],0)</f>
        <v>512</v>
      </c>
      <c r="H281" s="48">
        <f>INDEX(Exts[],1,1)</f>
        <v>2313</v>
      </c>
      <c r="I281" s="44"/>
      <c r="K281" t="s">
        <v>3130</v>
      </c>
      <c r="L281" t="s">
        <v>3131</v>
      </c>
      <c r="N281" s="44"/>
    </row>
    <row r="282" spans="1:14" x14ac:dyDescent="0.35">
      <c r="A282">
        <v>237862</v>
      </c>
      <c r="B282" t="s">
        <v>291</v>
      </c>
      <c r="C282" t="s">
        <v>291</v>
      </c>
      <c r="D282">
        <v>1</v>
      </c>
      <c r="G282" s="48">
        <f>MATCH(Table3[[#This Row],[ID]],Exts[AuthorId1],0)</f>
        <v>267</v>
      </c>
      <c r="H282" s="48">
        <f>INDEX(Exts[],1,1)</f>
        <v>2313</v>
      </c>
      <c r="I282" s="44"/>
      <c r="K282" t="s">
        <v>3132</v>
      </c>
      <c r="L282" t="s">
        <v>3133</v>
      </c>
      <c r="N282" s="44"/>
    </row>
    <row r="283" spans="1:14" x14ac:dyDescent="0.35">
      <c r="A283">
        <v>61348</v>
      </c>
      <c r="B283" t="s">
        <v>260</v>
      </c>
      <c r="C283" t="s">
        <v>3134</v>
      </c>
      <c r="D283">
        <v>3</v>
      </c>
      <c r="E283" t="s">
        <v>3135</v>
      </c>
      <c r="G283" s="48">
        <f>MATCH(Table3[[#This Row],[ID]],Exts[AuthorId1],0)</f>
        <v>179</v>
      </c>
      <c r="H283" s="48">
        <f>INDEX(Exts[],1,1)</f>
        <v>2313</v>
      </c>
      <c r="I283" s="44"/>
      <c r="K283" t="s">
        <v>3136</v>
      </c>
      <c r="L283" t="s">
        <v>3137</v>
      </c>
      <c r="N283" s="44"/>
    </row>
    <row r="284" spans="1:14" x14ac:dyDescent="0.35">
      <c r="A284">
        <v>182568</v>
      </c>
      <c r="B284" t="s">
        <v>349</v>
      </c>
      <c r="C284" t="s">
        <v>3138</v>
      </c>
      <c r="D284">
        <v>11</v>
      </c>
      <c r="E284" t="s">
        <v>3139</v>
      </c>
      <c r="G284" s="48">
        <f>MATCH(Table3[[#This Row],[ID]],Exts[AuthorId1],0)</f>
        <v>525</v>
      </c>
      <c r="H284" s="48">
        <f>INDEX(Exts[],1,1)</f>
        <v>2313</v>
      </c>
      <c r="I284" s="44"/>
      <c r="K284" t="s">
        <v>3140</v>
      </c>
      <c r="L284" t="s">
        <v>3141</v>
      </c>
      <c r="N284" s="44"/>
    </row>
    <row r="285" spans="1:14" x14ac:dyDescent="0.35">
      <c r="A285">
        <v>389294</v>
      </c>
      <c r="B285" t="s">
        <v>1144</v>
      </c>
      <c r="C285" t="s">
        <v>3142</v>
      </c>
      <c r="D285">
        <v>1</v>
      </c>
      <c r="G285" s="48">
        <f>MATCH(Table3[[#This Row],[ID]],Exts[AuthorId1],0)</f>
        <v>597</v>
      </c>
      <c r="H285" s="48">
        <f>INDEX(Exts[],1,1)</f>
        <v>2313</v>
      </c>
      <c r="I285" s="44"/>
      <c r="K285" t="s">
        <v>3143</v>
      </c>
      <c r="L285"/>
      <c r="N285" s="44"/>
    </row>
    <row r="286" spans="1:14" x14ac:dyDescent="0.35">
      <c r="A286">
        <v>377335</v>
      </c>
      <c r="B286" t="s">
        <v>1944</v>
      </c>
      <c r="C286" t="s">
        <v>3144</v>
      </c>
      <c r="D286">
        <v>1</v>
      </c>
      <c r="G286" s="48">
        <f>MATCH(Table3[[#This Row],[ID]],Exts[AuthorId1],0)</f>
        <v>1147</v>
      </c>
      <c r="H286" s="48">
        <f>INDEX(Exts[],1,1)</f>
        <v>2313</v>
      </c>
      <c r="I286" s="44"/>
      <c r="K286" t="s">
        <v>3145</v>
      </c>
      <c r="L286" t="s">
        <v>3146</v>
      </c>
      <c r="N286" s="44"/>
    </row>
    <row r="287" spans="1:14" x14ac:dyDescent="0.35">
      <c r="A287">
        <v>405777</v>
      </c>
      <c r="B287" t="s">
        <v>892</v>
      </c>
      <c r="C287" t="s">
        <v>3147</v>
      </c>
      <c r="D287">
        <v>1</v>
      </c>
      <c r="G287" s="48">
        <f>MATCH(Table3[[#This Row],[ID]],Exts[AuthorId1],0)</f>
        <v>263</v>
      </c>
      <c r="H287" s="48">
        <f>INDEX(Exts[],1,1)</f>
        <v>2313</v>
      </c>
      <c r="I287" s="44"/>
      <c r="K287" t="s">
        <v>3148</v>
      </c>
      <c r="L287" t="s">
        <v>3149</v>
      </c>
      <c r="N287" s="44"/>
    </row>
    <row r="288" spans="1:14" x14ac:dyDescent="0.35">
      <c r="A288">
        <v>498924</v>
      </c>
      <c r="B288" t="s">
        <v>273</v>
      </c>
      <c r="C288" t="s">
        <v>3150</v>
      </c>
      <c r="D288">
        <v>1</v>
      </c>
      <c r="G288" s="48">
        <f>MATCH(Table3[[#This Row],[ID]],Exts[AuthorId1],0)</f>
        <v>228</v>
      </c>
      <c r="H288" s="48">
        <f>INDEX(Exts[],1,1)</f>
        <v>2313</v>
      </c>
      <c r="I288" s="44"/>
      <c r="K288" t="s">
        <v>3151</v>
      </c>
      <c r="L288" t="s">
        <v>3152</v>
      </c>
      <c r="N288" s="44"/>
    </row>
    <row r="289" spans="1:14" x14ac:dyDescent="0.35">
      <c r="A289">
        <v>511435</v>
      </c>
      <c r="B289" t="s">
        <v>2086</v>
      </c>
      <c r="C289" t="s">
        <v>3153</v>
      </c>
      <c r="D289">
        <v>1</v>
      </c>
      <c r="G289" s="48">
        <f>MATCH(Table3[[#This Row],[ID]],Exts[AuthorId1],0)</f>
        <v>1150</v>
      </c>
      <c r="H289" s="48">
        <f>INDEX(Exts[],1,1)</f>
        <v>2313</v>
      </c>
      <c r="I289" s="44"/>
      <c r="K289" t="s">
        <v>3154</v>
      </c>
      <c r="L289" t="s">
        <v>3155</v>
      </c>
      <c r="N289" s="44"/>
    </row>
    <row r="290" spans="1:14" x14ac:dyDescent="0.35">
      <c r="A290">
        <v>578870</v>
      </c>
      <c r="B290" t="s">
        <v>1664</v>
      </c>
      <c r="C290" t="s">
        <v>1664</v>
      </c>
      <c r="D290">
        <v>2</v>
      </c>
      <c r="G290" s="48">
        <f>MATCH(Table3[[#This Row],[ID]],Exts[AuthorId1],0)</f>
        <v>949</v>
      </c>
      <c r="H290" s="48">
        <f>INDEX(Exts[],1,1)</f>
        <v>2313</v>
      </c>
      <c r="I290" s="44"/>
      <c r="K290" t="s">
        <v>3156</v>
      </c>
      <c r="L290" t="s">
        <v>3157</v>
      </c>
      <c r="N290" s="44"/>
    </row>
    <row r="291" spans="1:14" x14ac:dyDescent="0.35">
      <c r="A291">
        <v>610257</v>
      </c>
      <c r="B291" t="s">
        <v>1626</v>
      </c>
      <c r="C291" t="s">
        <v>3158</v>
      </c>
      <c r="D291">
        <v>1</v>
      </c>
      <c r="G291" s="48">
        <f>MATCH(Table3[[#This Row],[ID]],Exts[AuthorId1],0)</f>
        <v>950</v>
      </c>
      <c r="H291" s="48">
        <f>INDEX(Exts[],1,1)</f>
        <v>2313</v>
      </c>
      <c r="I291" s="44"/>
      <c r="K291" t="s">
        <v>3159</v>
      </c>
      <c r="L291" t="s">
        <v>3160</v>
      </c>
      <c r="N291" s="44"/>
    </row>
    <row r="292" spans="1:14" x14ac:dyDescent="0.35">
      <c r="A292">
        <v>182999</v>
      </c>
      <c r="B292" t="s">
        <v>76</v>
      </c>
      <c r="C292" t="s">
        <v>3161</v>
      </c>
      <c r="D292">
        <v>37</v>
      </c>
      <c r="G292" s="48">
        <f>MATCH(Table3[[#This Row],[ID]],Exts[AuthorId1],0)</f>
        <v>31</v>
      </c>
      <c r="H292" s="48">
        <f>INDEX(Exts[],1,1)</f>
        <v>2313</v>
      </c>
      <c r="I292" s="44"/>
      <c r="K292" t="s">
        <v>3162</v>
      </c>
      <c r="L292" t="s">
        <v>3163</v>
      </c>
      <c r="N292" s="44"/>
    </row>
    <row r="293" spans="1:14" x14ac:dyDescent="0.35">
      <c r="A293">
        <v>715307</v>
      </c>
      <c r="B293" t="s">
        <v>3164</v>
      </c>
      <c r="C293" t="s">
        <v>3165</v>
      </c>
      <c r="D293">
        <v>1</v>
      </c>
      <c r="G293" s="48">
        <f>MATCH(Table3[[#This Row],[ID]],Exts[AuthorId1],0)</f>
        <v>447</v>
      </c>
      <c r="H293" s="48">
        <f>INDEX(Exts[],1,1)</f>
        <v>2313</v>
      </c>
      <c r="I293" s="44"/>
      <c r="K293" t="s">
        <v>3166</v>
      </c>
      <c r="L293" t="s">
        <v>3167</v>
      </c>
      <c r="N293" s="44"/>
    </row>
    <row r="294" spans="1:14" x14ac:dyDescent="0.35">
      <c r="A294">
        <v>2037635</v>
      </c>
      <c r="B294" t="s">
        <v>3168</v>
      </c>
      <c r="C294" t="s">
        <v>3169</v>
      </c>
      <c r="D294">
        <v>1</v>
      </c>
      <c r="G294" s="48" t="e">
        <f>MATCH(Table3[[#This Row],[ID]],Exts[AuthorId1],0)</f>
        <v>#N/A</v>
      </c>
      <c r="H294" s="48">
        <f>INDEX(Exts[],1,1)</f>
        <v>2313</v>
      </c>
      <c r="I294" s="44"/>
      <c r="K294" t="s">
        <v>3170</v>
      </c>
      <c r="L294"/>
      <c r="N294" s="44"/>
    </row>
    <row r="295" spans="1:14" x14ac:dyDescent="0.35">
      <c r="A295">
        <v>137354</v>
      </c>
      <c r="B295" t="s">
        <v>3171</v>
      </c>
      <c r="C295" t="s">
        <v>3171</v>
      </c>
      <c r="D295">
        <v>1</v>
      </c>
      <c r="E295" t="s">
        <v>3172</v>
      </c>
      <c r="G295" s="48" t="e">
        <f>MATCH(Table3[[#This Row],[ID]],Exts[AuthorId1],0)</f>
        <v>#N/A</v>
      </c>
      <c r="H295" s="48">
        <f>INDEX(Exts[],1,1)</f>
        <v>2313</v>
      </c>
      <c r="I295" s="44"/>
      <c r="K295" t="s">
        <v>3173</v>
      </c>
      <c r="L295" t="s">
        <v>3174</v>
      </c>
      <c r="N295" s="44"/>
    </row>
    <row r="296" spans="1:14" x14ac:dyDescent="0.35">
      <c r="A296">
        <v>754071</v>
      </c>
      <c r="B296" t="s">
        <v>1338</v>
      </c>
      <c r="C296" t="s">
        <v>3175</v>
      </c>
      <c r="D296">
        <v>2</v>
      </c>
      <c r="G296" s="48">
        <f>MATCH(Table3[[#This Row],[ID]],Exts[AuthorId1],0)</f>
        <v>739</v>
      </c>
      <c r="H296" s="48">
        <f>INDEX(Exts[],1,1)</f>
        <v>2313</v>
      </c>
      <c r="I296" s="44"/>
      <c r="K296" t="s">
        <v>3176</v>
      </c>
      <c r="L296"/>
      <c r="N296" s="44"/>
    </row>
    <row r="297" spans="1:14" x14ac:dyDescent="0.35">
      <c r="A297">
        <v>752870</v>
      </c>
      <c r="B297" t="s">
        <v>2152</v>
      </c>
      <c r="C297" t="s">
        <v>3177</v>
      </c>
      <c r="D297">
        <v>1</v>
      </c>
      <c r="G297" s="48">
        <f>MATCH(Table3[[#This Row],[ID]],Exts[AuthorId1],0)</f>
        <v>740</v>
      </c>
      <c r="H297" s="48">
        <f>INDEX(Exts[],1,1)</f>
        <v>2313</v>
      </c>
      <c r="I297" s="44"/>
      <c r="K297" t="s">
        <v>3178</v>
      </c>
      <c r="L297" t="s">
        <v>3179</v>
      </c>
      <c r="N297" s="44"/>
    </row>
    <row r="298" spans="1:14" x14ac:dyDescent="0.35">
      <c r="A298">
        <v>784513</v>
      </c>
      <c r="B298" t="s">
        <v>450</v>
      </c>
      <c r="C298" t="s">
        <v>3180</v>
      </c>
      <c r="D298">
        <v>1</v>
      </c>
      <c r="G298" s="48">
        <f>MATCH(Table3[[#This Row],[ID]],Exts[AuthorId1],0)</f>
        <v>483</v>
      </c>
      <c r="H298" s="48">
        <f>INDEX(Exts[],1,1)</f>
        <v>2313</v>
      </c>
      <c r="I298" s="44"/>
      <c r="K298" t="s">
        <v>3181</v>
      </c>
      <c r="L298"/>
      <c r="N298" s="44"/>
    </row>
    <row r="299" spans="1:14" x14ac:dyDescent="0.35">
      <c r="A299">
        <v>788855</v>
      </c>
      <c r="B299" t="s">
        <v>387</v>
      </c>
      <c r="C299" t="s">
        <v>3182</v>
      </c>
      <c r="D299">
        <v>1</v>
      </c>
      <c r="G299" s="48">
        <f>MATCH(Table3[[#This Row],[ID]],Exts[AuthorId1],0)</f>
        <v>951</v>
      </c>
      <c r="H299" s="48">
        <f>INDEX(Exts[],1,1)</f>
        <v>2313</v>
      </c>
      <c r="I299" s="44"/>
      <c r="K299" t="s">
        <v>3183</v>
      </c>
      <c r="L299"/>
      <c r="N299" s="44"/>
    </row>
    <row r="300" spans="1:14" x14ac:dyDescent="0.35">
      <c r="A300">
        <v>799943</v>
      </c>
      <c r="B300" t="s">
        <v>153</v>
      </c>
      <c r="C300" t="s">
        <v>153</v>
      </c>
      <c r="D300">
        <v>1</v>
      </c>
      <c r="G300" s="48">
        <f>MATCH(Table3[[#This Row],[ID]],Exts[AuthorId1],0)</f>
        <v>102</v>
      </c>
      <c r="H300" s="48">
        <f>INDEX(Exts[],1,1)</f>
        <v>2313</v>
      </c>
      <c r="I300" s="44"/>
      <c r="K300" t="s">
        <v>3184</v>
      </c>
      <c r="L300" t="s">
        <v>3185</v>
      </c>
      <c r="N300" s="44"/>
    </row>
    <row r="301" spans="1:14" x14ac:dyDescent="0.35">
      <c r="A301">
        <v>390763</v>
      </c>
      <c r="B301" t="s">
        <v>482</v>
      </c>
      <c r="C301" t="s">
        <v>3186</v>
      </c>
      <c r="D301">
        <v>1</v>
      </c>
      <c r="G301" s="48">
        <f>MATCH(Table3[[#This Row],[ID]],Exts[AuthorId1],0)</f>
        <v>1154</v>
      </c>
      <c r="H301" s="48">
        <f>INDEX(Exts[],1,1)</f>
        <v>2313</v>
      </c>
      <c r="I301" s="44"/>
      <c r="K301" t="s">
        <v>3187</v>
      </c>
      <c r="L301" t="s">
        <v>3188</v>
      </c>
      <c r="N301" s="44"/>
    </row>
    <row r="302" spans="1:14" x14ac:dyDescent="0.35">
      <c r="A302">
        <v>5422377</v>
      </c>
      <c r="B302" t="s">
        <v>46</v>
      </c>
      <c r="C302" t="s">
        <v>3189</v>
      </c>
      <c r="D302">
        <v>4</v>
      </c>
      <c r="G302" s="48">
        <f>MATCH(Table3[[#This Row],[ID]],Exts[AuthorId1],0)</f>
        <v>23</v>
      </c>
      <c r="H302" s="48">
        <f>INDEX(Exts[],1,1)</f>
        <v>2313</v>
      </c>
      <c r="I302" s="44"/>
      <c r="K302" t="s">
        <v>3190</v>
      </c>
      <c r="L302" t="s">
        <v>3191</v>
      </c>
      <c r="N302" s="44"/>
    </row>
    <row r="303" spans="1:14" x14ac:dyDescent="0.35">
      <c r="A303">
        <v>9012</v>
      </c>
      <c r="B303" t="s">
        <v>1228</v>
      </c>
      <c r="C303" t="s">
        <v>3192</v>
      </c>
      <c r="D303">
        <v>1</v>
      </c>
      <c r="G303" s="48">
        <f>MATCH(Table3[[#This Row],[ID]],Exts[AuthorId1],0)</f>
        <v>631</v>
      </c>
      <c r="H303" s="48">
        <f>INDEX(Exts[],1,1)</f>
        <v>2313</v>
      </c>
      <c r="I303" s="44"/>
      <c r="K303" t="s">
        <v>3193</v>
      </c>
      <c r="L303"/>
      <c r="N303" s="44"/>
    </row>
    <row r="304" spans="1:14" x14ac:dyDescent="0.35">
      <c r="A304">
        <v>62250</v>
      </c>
      <c r="B304" t="s">
        <v>3194</v>
      </c>
      <c r="C304" t="s">
        <v>3195</v>
      </c>
      <c r="D304">
        <v>4</v>
      </c>
      <c r="G304" s="48">
        <f>MATCH(Table3[[#This Row],[ID]],Exts[AuthorId1],0)</f>
        <v>1155</v>
      </c>
      <c r="H304" s="48">
        <f>INDEX(Exts[],1,1)</f>
        <v>2313</v>
      </c>
      <c r="I304" s="44"/>
      <c r="K304" t="s">
        <v>3196</v>
      </c>
      <c r="L304" t="s">
        <v>3197</v>
      </c>
      <c r="N304" s="44"/>
    </row>
    <row r="305" spans="1:14" x14ac:dyDescent="0.35">
      <c r="A305">
        <v>721365</v>
      </c>
      <c r="B305" t="s">
        <v>2179</v>
      </c>
      <c r="C305" t="s">
        <v>3198</v>
      </c>
      <c r="D305">
        <v>1</v>
      </c>
      <c r="G305" s="48">
        <f>MATCH(Table3[[#This Row],[ID]],Exts[AuthorId1],0)</f>
        <v>1156</v>
      </c>
      <c r="H305" s="48">
        <f>INDEX(Exts[],1,1)</f>
        <v>2313</v>
      </c>
      <c r="I305" s="44"/>
      <c r="K305" t="s">
        <v>3199</v>
      </c>
      <c r="L305" t="s">
        <v>3058</v>
      </c>
      <c r="N305" s="44"/>
    </row>
    <row r="306" spans="1:14" x14ac:dyDescent="0.35">
      <c r="A306">
        <v>194827</v>
      </c>
      <c r="B306" t="s">
        <v>894</v>
      </c>
      <c r="C306" t="s">
        <v>894</v>
      </c>
      <c r="D306">
        <v>1</v>
      </c>
      <c r="G306" s="48">
        <f>MATCH(Table3[[#This Row],[ID]],Exts[AuthorId1],0)</f>
        <v>252</v>
      </c>
      <c r="H306" s="48">
        <f>INDEX(Exts[],1,1)</f>
        <v>2313</v>
      </c>
      <c r="I306" s="44"/>
      <c r="K306" t="s">
        <v>3200</v>
      </c>
      <c r="L306"/>
      <c r="N306" s="44"/>
    </row>
    <row r="307" spans="1:14" x14ac:dyDescent="0.35">
      <c r="A307">
        <v>225894</v>
      </c>
      <c r="B307" t="s">
        <v>3201</v>
      </c>
      <c r="C307" t="s">
        <v>3202</v>
      </c>
      <c r="D307">
        <v>2</v>
      </c>
      <c r="G307" s="48">
        <f>MATCH(Table3[[#This Row],[ID]],Exts[AuthorId1],0)</f>
        <v>1157</v>
      </c>
      <c r="H307" s="48">
        <f>INDEX(Exts[],1,1)</f>
        <v>2313</v>
      </c>
      <c r="I307" s="44"/>
      <c r="K307" t="s">
        <v>3203</v>
      </c>
      <c r="L307"/>
      <c r="N307" s="44"/>
    </row>
    <row r="308" spans="1:14" x14ac:dyDescent="0.35">
      <c r="A308">
        <v>800978</v>
      </c>
      <c r="B308" t="s">
        <v>196</v>
      </c>
      <c r="C308" t="s">
        <v>196</v>
      </c>
      <c r="D308">
        <v>1</v>
      </c>
      <c r="G308" s="48">
        <f>MATCH(Table3[[#This Row],[ID]],Exts[AuthorId1],0)</f>
        <v>123</v>
      </c>
      <c r="H308" s="48">
        <f>INDEX(Exts[],1,1)</f>
        <v>2313</v>
      </c>
      <c r="I308" s="44"/>
      <c r="K308" t="s">
        <v>3204</v>
      </c>
      <c r="L308"/>
      <c r="N308" s="44"/>
    </row>
    <row r="309" spans="1:14" x14ac:dyDescent="0.35">
      <c r="A309">
        <v>125461</v>
      </c>
      <c r="B309" t="s">
        <v>3205</v>
      </c>
      <c r="C309" t="s">
        <v>3205</v>
      </c>
      <c r="D309">
        <v>1</v>
      </c>
      <c r="G309" s="48">
        <f>MATCH(Table3[[#This Row],[ID]],Exts[AuthorId1],0)</f>
        <v>577</v>
      </c>
      <c r="H309" s="48">
        <f>INDEX(Exts[],1,1)</f>
        <v>2313</v>
      </c>
      <c r="I309" s="44"/>
      <c r="K309" t="s">
        <v>3206</v>
      </c>
      <c r="L309" t="s">
        <v>3207</v>
      </c>
      <c r="N309" s="44"/>
    </row>
    <row r="310" spans="1:14" x14ac:dyDescent="0.35">
      <c r="A310">
        <v>11414318</v>
      </c>
      <c r="B310" t="s">
        <v>3208</v>
      </c>
      <c r="C310" t="s">
        <v>3208</v>
      </c>
      <c r="D310">
        <v>1</v>
      </c>
      <c r="G310" s="48" t="e">
        <f>MATCH(Table3[[#This Row],[ID]],Exts[AuthorId1],0)</f>
        <v>#N/A</v>
      </c>
      <c r="H310" s="48">
        <f>INDEX(Exts[],1,1)</f>
        <v>2313</v>
      </c>
      <c r="I310" s="44"/>
      <c r="K310" t="s">
        <v>3209</v>
      </c>
      <c r="L310" t="s">
        <v>3210</v>
      </c>
      <c r="N310" s="44"/>
    </row>
    <row r="311" spans="1:14" x14ac:dyDescent="0.35">
      <c r="A311">
        <v>101596</v>
      </c>
      <c r="B311" t="s">
        <v>375</v>
      </c>
      <c r="C311" t="s">
        <v>3211</v>
      </c>
      <c r="D311">
        <v>1</v>
      </c>
      <c r="G311" s="48">
        <f>MATCH(Table3[[#This Row],[ID]],Exts[AuthorId1],0)</f>
        <v>848</v>
      </c>
      <c r="H311" s="48">
        <f>INDEX(Exts[],1,1)</f>
        <v>2313</v>
      </c>
      <c r="I311" s="44"/>
      <c r="K311" t="s">
        <v>3212</v>
      </c>
      <c r="L311" t="s">
        <v>3213</v>
      </c>
      <c r="N311" s="44"/>
    </row>
    <row r="312" spans="1:14" x14ac:dyDescent="0.35">
      <c r="A312">
        <v>853381</v>
      </c>
      <c r="B312" t="s">
        <v>1524</v>
      </c>
      <c r="C312" t="s">
        <v>1524</v>
      </c>
      <c r="D312">
        <v>1</v>
      </c>
      <c r="G312" s="48">
        <f>MATCH(Table3[[#This Row],[ID]],Exts[AuthorId1],0)</f>
        <v>893</v>
      </c>
      <c r="H312" s="48">
        <f>INDEX(Exts[],1,1)</f>
        <v>2313</v>
      </c>
      <c r="I312" s="44"/>
      <c r="K312" t="s">
        <v>3214</v>
      </c>
      <c r="L312"/>
      <c r="N312" s="44"/>
    </row>
    <row r="313" spans="1:14" x14ac:dyDescent="0.35">
      <c r="A313">
        <v>1449503</v>
      </c>
      <c r="B313" t="s">
        <v>461</v>
      </c>
      <c r="C313" t="s">
        <v>461</v>
      </c>
      <c r="D313">
        <v>2</v>
      </c>
      <c r="E313" t="s">
        <v>3047</v>
      </c>
      <c r="G313" s="48">
        <f>MATCH(Table3[[#This Row],[ID]],Exts[AuthorId1],0)</f>
        <v>544</v>
      </c>
      <c r="H313" s="48">
        <f>INDEX(Exts[],1,1)</f>
        <v>2313</v>
      </c>
      <c r="I313" s="44"/>
      <c r="K313" t="s">
        <v>3215</v>
      </c>
      <c r="L313" t="s">
        <v>3216</v>
      </c>
      <c r="N313" s="44"/>
    </row>
    <row r="314" spans="1:14" x14ac:dyDescent="0.35">
      <c r="A314">
        <v>58</v>
      </c>
      <c r="B314" t="s">
        <v>1248</v>
      </c>
      <c r="C314" t="s">
        <v>3217</v>
      </c>
      <c r="D314">
        <v>3</v>
      </c>
      <c r="G314" s="48">
        <f>MATCH(Table3[[#This Row],[ID]],Exts[AuthorId1],0)</f>
        <v>648</v>
      </c>
      <c r="H314" s="48">
        <f>INDEX(Exts[],1,1)</f>
        <v>2313</v>
      </c>
      <c r="I314" s="44"/>
      <c r="K314" t="s">
        <v>3218</v>
      </c>
      <c r="L314" t="s">
        <v>3219</v>
      </c>
      <c r="N314" s="44"/>
    </row>
    <row r="315" spans="1:14" x14ac:dyDescent="0.35">
      <c r="A315">
        <v>150216</v>
      </c>
      <c r="B315" t="s">
        <v>3220</v>
      </c>
      <c r="C315" t="s">
        <v>3221</v>
      </c>
      <c r="D315">
        <v>2</v>
      </c>
      <c r="E315" t="s">
        <v>3222</v>
      </c>
      <c r="G315" s="48" t="e">
        <f>MATCH(Table3[[#This Row],[ID]],Exts[AuthorId1],0)</f>
        <v>#N/A</v>
      </c>
      <c r="H315" s="48">
        <f>INDEX(Exts[],1,1)</f>
        <v>2313</v>
      </c>
      <c r="I315" s="44"/>
      <c r="K315" t="s">
        <v>3223</v>
      </c>
      <c r="L315" t="s">
        <v>3224</v>
      </c>
      <c r="N315" s="44"/>
    </row>
    <row r="316" spans="1:14" x14ac:dyDescent="0.35">
      <c r="A316">
        <v>120243</v>
      </c>
      <c r="B316" t="s">
        <v>2190</v>
      </c>
      <c r="C316" t="s">
        <v>3225</v>
      </c>
      <c r="D316">
        <v>2</v>
      </c>
      <c r="G316" s="48">
        <f>MATCH(Table3[[#This Row],[ID]],Exts[AuthorId1],0)</f>
        <v>1210</v>
      </c>
      <c r="H316" s="48">
        <f>INDEX(Exts[],1,1)</f>
        <v>2313</v>
      </c>
      <c r="I316" s="44"/>
      <c r="K316" t="s">
        <v>3226</v>
      </c>
      <c r="L316" t="s">
        <v>3227</v>
      </c>
      <c r="N316" s="44"/>
    </row>
    <row r="317" spans="1:14" x14ac:dyDescent="0.35">
      <c r="A317">
        <v>9800810</v>
      </c>
      <c r="B317" t="s">
        <v>3228</v>
      </c>
      <c r="C317" t="s">
        <v>3229</v>
      </c>
      <c r="D317">
        <v>1</v>
      </c>
      <c r="G317" s="48" t="e">
        <f>MATCH(Table3[[#This Row],[ID]],Exts[AuthorId1],0)</f>
        <v>#N/A</v>
      </c>
      <c r="H317" s="48">
        <f>INDEX(Exts[],1,1)</f>
        <v>2313</v>
      </c>
      <c r="I317" s="44"/>
      <c r="K317" t="s">
        <v>3230</v>
      </c>
      <c r="L317" t="s">
        <v>3231</v>
      </c>
      <c r="N317" s="44"/>
    </row>
    <row r="318" spans="1:14" x14ac:dyDescent="0.35">
      <c r="A318">
        <v>126323</v>
      </c>
      <c r="B318" t="s">
        <v>1242</v>
      </c>
      <c r="C318" t="s">
        <v>1242</v>
      </c>
      <c r="D318">
        <v>1</v>
      </c>
      <c r="E318" t="s">
        <v>3047</v>
      </c>
      <c r="G318" s="48">
        <f>MATCH(Table3[[#This Row],[ID]],Exts[AuthorId1],0)</f>
        <v>673</v>
      </c>
      <c r="H318" s="48">
        <f>INDEX(Exts[],1,1)</f>
        <v>2313</v>
      </c>
      <c r="I318" s="44"/>
      <c r="K318" t="s">
        <v>3232</v>
      </c>
      <c r="L318" t="s">
        <v>3233</v>
      </c>
      <c r="N318" s="44"/>
    </row>
    <row r="319" spans="1:14" x14ac:dyDescent="0.35">
      <c r="A319">
        <v>221658</v>
      </c>
      <c r="B319" t="s">
        <v>3234</v>
      </c>
      <c r="C319" t="s">
        <v>3235</v>
      </c>
      <c r="D319">
        <v>1</v>
      </c>
      <c r="G319" s="48">
        <f>MATCH(Table3[[#This Row],[ID]],Exts[AuthorId1],0)</f>
        <v>1159</v>
      </c>
      <c r="H319" s="48">
        <f>INDEX(Exts[],1,1)</f>
        <v>2313</v>
      </c>
      <c r="I319" s="44"/>
      <c r="K319" t="s">
        <v>3236</v>
      </c>
      <c r="L319"/>
      <c r="N319" s="44"/>
    </row>
    <row r="320" spans="1:14" x14ac:dyDescent="0.35">
      <c r="A320">
        <v>1032227</v>
      </c>
      <c r="B320" t="s">
        <v>3237</v>
      </c>
      <c r="C320" t="s">
        <v>3237</v>
      </c>
      <c r="D320">
        <v>1</v>
      </c>
      <c r="G320" s="48" t="e">
        <f>MATCH(Table3[[#This Row],[ID]],Exts[AuthorId1],0)</f>
        <v>#N/A</v>
      </c>
      <c r="H320" s="48">
        <f>INDEX(Exts[],1,1)</f>
        <v>2313</v>
      </c>
      <c r="I320" s="44"/>
      <c r="K320" t="s">
        <v>3238</v>
      </c>
      <c r="L320" t="s">
        <v>3239</v>
      </c>
      <c r="N320" s="44"/>
    </row>
    <row r="321" spans="1:14" x14ac:dyDescent="0.35">
      <c r="A321">
        <v>1849753</v>
      </c>
      <c r="B321" t="s">
        <v>2134</v>
      </c>
      <c r="C321" t="s">
        <v>2134</v>
      </c>
      <c r="D321">
        <v>1</v>
      </c>
      <c r="G321" s="48">
        <f>MATCH(Table3[[#This Row],[ID]],Exts[AuthorId1],0)</f>
        <v>303</v>
      </c>
      <c r="H321" s="48">
        <f>INDEX(Exts[],1,1)</f>
        <v>2313</v>
      </c>
      <c r="I321" s="44"/>
      <c r="K321" t="s">
        <v>3240</v>
      </c>
      <c r="L321" t="s">
        <v>3241</v>
      </c>
      <c r="N321" s="44"/>
    </row>
    <row r="322" spans="1:14" x14ac:dyDescent="0.35">
      <c r="A322">
        <v>6431</v>
      </c>
      <c r="B322" t="s">
        <v>3242</v>
      </c>
      <c r="C322" t="s">
        <v>3243</v>
      </c>
      <c r="D322">
        <v>1</v>
      </c>
      <c r="E322" t="s">
        <v>3244</v>
      </c>
      <c r="G322" s="48">
        <f>MATCH(Table3[[#This Row],[ID]],Exts[AuthorId1],0)</f>
        <v>953</v>
      </c>
      <c r="H322" s="48">
        <f>INDEX(Exts[],1,1)</f>
        <v>2313</v>
      </c>
      <c r="I322" s="44"/>
      <c r="K322" t="s">
        <v>3245</v>
      </c>
      <c r="L322" t="s">
        <v>3246</v>
      </c>
      <c r="N322" s="44"/>
    </row>
    <row r="323" spans="1:14" x14ac:dyDescent="0.35">
      <c r="A323">
        <v>1831577</v>
      </c>
      <c r="B323" t="s">
        <v>2057</v>
      </c>
      <c r="C323" t="s">
        <v>3247</v>
      </c>
      <c r="D323">
        <v>1</v>
      </c>
      <c r="E323" t="s">
        <v>3248</v>
      </c>
      <c r="G323" s="48">
        <f>MATCH(Table3[[#This Row],[ID]],Exts[AuthorId1],0)</f>
        <v>1160</v>
      </c>
      <c r="H323" s="48">
        <f>INDEX(Exts[],1,1)</f>
        <v>2313</v>
      </c>
      <c r="I323" s="44"/>
      <c r="K323" t="s">
        <v>3249</v>
      </c>
      <c r="L323" t="s">
        <v>3250</v>
      </c>
      <c r="N323" s="44"/>
    </row>
    <row r="324" spans="1:14" x14ac:dyDescent="0.35">
      <c r="A324">
        <v>866509</v>
      </c>
      <c r="B324" t="s">
        <v>320</v>
      </c>
      <c r="C324" t="s">
        <v>320</v>
      </c>
      <c r="D324">
        <v>1</v>
      </c>
      <c r="G324" s="48">
        <f>MATCH(Table3[[#This Row],[ID]],Exts[AuthorId1],0)</f>
        <v>375</v>
      </c>
      <c r="H324" s="48">
        <f>INDEX(Exts[],1,1)</f>
        <v>2313</v>
      </c>
      <c r="I324" s="44"/>
      <c r="K324" t="s">
        <v>3251</v>
      </c>
      <c r="L324" t="s">
        <v>3252</v>
      </c>
      <c r="N324" s="44"/>
    </row>
    <row r="325" spans="1:14" x14ac:dyDescent="0.35">
      <c r="A325">
        <v>2104980</v>
      </c>
      <c r="B325" t="s">
        <v>1486</v>
      </c>
      <c r="C325" t="s">
        <v>3253</v>
      </c>
      <c r="D325">
        <v>2</v>
      </c>
      <c r="G325" s="48">
        <f>MATCH(Table3[[#This Row],[ID]],Exts[AuthorId1],0)</f>
        <v>824</v>
      </c>
      <c r="H325" s="48">
        <f>INDEX(Exts[],1,1)</f>
        <v>2313</v>
      </c>
      <c r="I325" s="44"/>
      <c r="K325" t="s">
        <v>3254</v>
      </c>
      <c r="L325" t="s">
        <v>3255</v>
      </c>
      <c r="N325" s="44"/>
    </row>
    <row r="326" spans="1:14" x14ac:dyDescent="0.35">
      <c r="A326">
        <v>2233840</v>
      </c>
      <c r="B326" t="s">
        <v>24</v>
      </c>
      <c r="C326" t="s">
        <v>3256</v>
      </c>
      <c r="D326">
        <v>2</v>
      </c>
      <c r="E326" t="s">
        <v>3257</v>
      </c>
      <c r="G326" s="48">
        <f>MATCH(Table3[[#This Row],[ID]],Exts[AuthorId1],0)</f>
        <v>8</v>
      </c>
      <c r="H326" s="48">
        <f>INDEX(Exts[],1,1)</f>
        <v>2313</v>
      </c>
      <c r="I326" s="44"/>
      <c r="K326" t="s">
        <v>3258</v>
      </c>
      <c r="L326" t="s">
        <v>3259</v>
      </c>
      <c r="N326" s="44"/>
    </row>
    <row r="327" spans="1:14" x14ac:dyDescent="0.35">
      <c r="A327">
        <v>2253048</v>
      </c>
      <c r="B327" t="s">
        <v>1892</v>
      </c>
      <c r="C327" t="s">
        <v>3260</v>
      </c>
      <c r="D327">
        <v>1</v>
      </c>
      <c r="G327" s="48">
        <f>MATCH(Table3[[#This Row],[ID]],Exts[AuthorId1],0)</f>
        <v>1161</v>
      </c>
      <c r="H327" s="48">
        <f>INDEX(Exts[],1,1)</f>
        <v>2313</v>
      </c>
      <c r="I327" s="44"/>
      <c r="K327" t="s">
        <v>3261</v>
      </c>
      <c r="L327" t="s">
        <v>3262</v>
      </c>
      <c r="N327" s="44"/>
    </row>
    <row r="328" spans="1:14" x14ac:dyDescent="0.35">
      <c r="A328">
        <v>2458698</v>
      </c>
      <c r="B328" t="s">
        <v>1709</v>
      </c>
      <c r="C328" t="s">
        <v>1709</v>
      </c>
      <c r="D328">
        <v>1</v>
      </c>
      <c r="G328" s="48">
        <f>MATCH(Table3[[#This Row],[ID]],Exts[AuthorId1],0)</f>
        <v>1162</v>
      </c>
      <c r="H328" s="48">
        <f>INDEX(Exts[],1,1)</f>
        <v>2313</v>
      </c>
      <c r="I328" s="44"/>
      <c r="K328" t="s">
        <v>3263</v>
      </c>
      <c r="L328" t="s">
        <v>3264</v>
      </c>
      <c r="N328" s="44"/>
    </row>
    <row r="329" spans="1:14" x14ac:dyDescent="0.35">
      <c r="A329">
        <v>1165448</v>
      </c>
      <c r="B329" t="s">
        <v>2239</v>
      </c>
      <c r="C329" t="s">
        <v>3265</v>
      </c>
      <c r="D329">
        <v>2</v>
      </c>
      <c r="E329" t="s">
        <v>3266</v>
      </c>
      <c r="G329" s="48">
        <f>MATCH(Table3[[#This Row],[ID]],Exts[AuthorId1],0)</f>
        <v>1163</v>
      </c>
      <c r="H329" s="48">
        <f>INDEX(Exts[],1,1)</f>
        <v>2313</v>
      </c>
      <c r="I329" s="44"/>
      <c r="K329" t="s">
        <v>3267</v>
      </c>
      <c r="L329" t="s">
        <v>3268</v>
      </c>
      <c r="N329" s="44"/>
    </row>
    <row r="330" spans="1:14" x14ac:dyDescent="0.35">
      <c r="A330">
        <v>2535525</v>
      </c>
      <c r="B330" t="s">
        <v>1225</v>
      </c>
      <c r="C330" t="s">
        <v>3269</v>
      </c>
      <c r="D330">
        <v>2</v>
      </c>
      <c r="G330" s="48">
        <f>MATCH(Table3[[#This Row],[ID]],Exts[AuthorId1],0)</f>
        <v>644</v>
      </c>
      <c r="H330" s="48">
        <f>INDEX(Exts[],1,1)</f>
        <v>2313</v>
      </c>
      <c r="I330" s="44"/>
      <c r="K330" t="s">
        <v>3270</v>
      </c>
      <c r="L330" t="s">
        <v>3271</v>
      </c>
      <c r="N330" s="44"/>
    </row>
    <row r="331" spans="1:14" x14ac:dyDescent="0.35">
      <c r="A331">
        <v>1243140</v>
      </c>
      <c r="B331" t="s">
        <v>3272</v>
      </c>
      <c r="C331" t="s">
        <v>3273</v>
      </c>
      <c r="D331">
        <v>1</v>
      </c>
      <c r="G331" s="48">
        <f>MATCH(Table3[[#This Row],[ID]],Exts[AuthorId1],0)</f>
        <v>894</v>
      </c>
      <c r="H331" s="48">
        <f>INDEX(Exts[],1,1)</f>
        <v>2313</v>
      </c>
      <c r="I331" s="44"/>
      <c r="K331" t="s">
        <v>3274</v>
      </c>
      <c r="L331" t="s">
        <v>3275</v>
      </c>
      <c r="N331" s="44"/>
    </row>
    <row r="332" spans="1:14" x14ac:dyDescent="0.35">
      <c r="A332">
        <v>8935</v>
      </c>
      <c r="B332" t="s">
        <v>1882</v>
      </c>
      <c r="C332" t="s">
        <v>3276</v>
      </c>
      <c r="D332">
        <v>1</v>
      </c>
      <c r="G332" s="48">
        <f>MATCH(Table3[[#This Row],[ID]],Exts[AuthorId1],0)</f>
        <v>1165</v>
      </c>
      <c r="H332" s="48">
        <f>INDEX(Exts[],1,1)</f>
        <v>2313</v>
      </c>
      <c r="I332" s="44"/>
      <c r="K332" t="s">
        <v>3277</v>
      </c>
      <c r="L332"/>
      <c r="N332" s="44"/>
    </row>
    <row r="333" spans="1:14" x14ac:dyDescent="0.35">
      <c r="A333">
        <v>346935</v>
      </c>
      <c r="B333" t="s">
        <v>1833</v>
      </c>
      <c r="C333" t="s">
        <v>1833</v>
      </c>
      <c r="D333">
        <v>2</v>
      </c>
      <c r="G333" s="48">
        <f>MATCH(Table3[[#This Row],[ID]],Exts[AuthorId1],0)</f>
        <v>1166</v>
      </c>
      <c r="H333" s="48">
        <f>INDEX(Exts[],1,1)</f>
        <v>2313</v>
      </c>
      <c r="I333" s="44"/>
      <c r="K333" t="s">
        <v>3278</v>
      </c>
      <c r="L333"/>
      <c r="N333" s="44"/>
    </row>
    <row r="334" spans="1:14" x14ac:dyDescent="0.35">
      <c r="A334">
        <v>2758280</v>
      </c>
      <c r="B334" t="s">
        <v>2035</v>
      </c>
      <c r="C334" t="s">
        <v>2035</v>
      </c>
      <c r="D334">
        <v>1</v>
      </c>
      <c r="G334" s="48">
        <f>MATCH(Table3[[#This Row],[ID]],Exts[AuthorId1],0)</f>
        <v>1167</v>
      </c>
      <c r="H334" s="48">
        <f>INDEX(Exts[],1,1)</f>
        <v>2313</v>
      </c>
      <c r="I334" s="44"/>
      <c r="K334" t="s">
        <v>3279</v>
      </c>
      <c r="L334" t="s">
        <v>3280</v>
      </c>
      <c r="N334" s="44"/>
    </row>
    <row r="335" spans="1:14" x14ac:dyDescent="0.35">
      <c r="A335">
        <v>866067</v>
      </c>
      <c r="B335" t="s">
        <v>457</v>
      </c>
      <c r="C335" t="s">
        <v>3281</v>
      </c>
      <c r="D335">
        <v>1</v>
      </c>
      <c r="E335" t="s">
        <v>2526</v>
      </c>
      <c r="G335" s="48">
        <f>MATCH(Table3[[#This Row],[ID]],Exts[AuthorId1],0)</f>
        <v>616</v>
      </c>
      <c r="H335" s="48">
        <f>INDEX(Exts[],1,1)</f>
        <v>2313</v>
      </c>
      <c r="I335" s="44"/>
      <c r="K335" t="s">
        <v>3282</v>
      </c>
      <c r="L335" t="s">
        <v>3283</v>
      </c>
      <c r="N335" s="44"/>
    </row>
    <row r="336" spans="1:14" x14ac:dyDescent="0.35">
      <c r="A336">
        <v>2830751</v>
      </c>
      <c r="B336" t="s">
        <v>1184</v>
      </c>
      <c r="C336" t="s">
        <v>3284</v>
      </c>
      <c r="D336">
        <v>1</v>
      </c>
      <c r="G336" s="48">
        <f>MATCH(Table3[[#This Row],[ID]],Exts[AuthorId1],0)</f>
        <v>587</v>
      </c>
      <c r="H336" s="48">
        <f>INDEX(Exts[],1,1)</f>
        <v>2313</v>
      </c>
      <c r="I336" s="44"/>
      <c r="K336" t="s">
        <v>3285</v>
      </c>
      <c r="L336"/>
      <c r="N336" s="44"/>
    </row>
    <row r="337" spans="1:14" x14ac:dyDescent="0.35">
      <c r="A337">
        <v>10257</v>
      </c>
      <c r="B337" t="s">
        <v>1382</v>
      </c>
      <c r="C337" t="s">
        <v>1382</v>
      </c>
      <c r="D337">
        <v>1</v>
      </c>
      <c r="G337" s="48">
        <f>MATCH(Table3[[#This Row],[ID]],Exts[AuthorId1],0)</f>
        <v>851</v>
      </c>
      <c r="H337" s="48">
        <f>INDEX(Exts[],1,1)</f>
        <v>2313</v>
      </c>
      <c r="I337" s="44"/>
      <c r="K337" t="s">
        <v>3286</v>
      </c>
      <c r="L337"/>
      <c r="N337" s="44"/>
    </row>
    <row r="338" spans="1:14" x14ac:dyDescent="0.35">
      <c r="A338">
        <v>3263448</v>
      </c>
      <c r="B338" t="s">
        <v>3287</v>
      </c>
      <c r="C338" t="s">
        <v>3288</v>
      </c>
      <c r="D338">
        <v>1</v>
      </c>
      <c r="G338" s="48">
        <f>MATCH(Table3[[#This Row],[ID]],Exts[AuthorId1],0)</f>
        <v>770</v>
      </c>
      <c r="H338" s="48">
        <f>INDEX(Exts[],1,1)</f>
        <v>2313</v>
      </c>
      <c r="I338" s="44"/>
      <c r="K338" t="s">
        <v>3289</v>
      </c>
      <c r="L338"/>
      <c r="N338" s="44"/>
    </row>
    <row r="339" spans="1:14" x14ac:dyDescent="0.35">
      <c r="A339">
        <v>109021</v>
      </c>
      <c r="B339" t="s">
        <v>3290</v>
      </c>
      <c r="C339" t="s">
        <v>3290</v>
      </c>
      <c r="D339">
        <v>2</v>
      </c>
      <c r="E339" t="s">
        <v>3222</v>
      </c>
      <c r="G339" s="48">
        <f>MATCH(Table3[[#This Row],[ID]],Exts[AuthorId1],0)</f>
        <v>791</v>
      </c>
      <c r="H339" s="48">
        <f>INDEX(Exts[],1,1)</f>
        <v>2313</v>
      </c>
      <c r="I339" s="44"/>
      <c r="K339" t="s">
        <v>3291</v>
      </c>
      <c r="L339" t="s">
        <v>3292</v>
      </c>
      <c r="N339" s="44"/>
    </row>
    <row r="340" spans="1:14" x14ac:dyDescent="0.35">
      <c r="A340">
        <v>494096</v>
      </c>
      <c r="B340" t="s">
        <v>268</v>
      </c>
      <c r="C340" t="s">
        <v>3293</v>
      </c>
      <c r="D340">
        <v>1</v>
      </c>
      <c r="G340" s="48">
        <f>MATCH(Table3[[#This Row],[ID]],Exts[AuthorId1],0)</f>
        <v>195</v>
      </c>
      <c r="H340" s="48">
        <f>INDEX(Exts[],1,1)</f>
        <v>2313</v>
      </c>
      <c r="I340" s="44"/>
      <c r="K340" t="s">
        <v>3294</v>
      </c>
      <c r="L340" t="s">
        <v>3295</v>
      </c>
      <c r="N340" s="44"/>
    </row>
    <row r="341" spans="1:14" x14ac:dyDescent="0.35">
      <c r="A341">
        <v>1374683</v>
      </c>
      <c r="B341" t="s">
        <v>1480</v>
      </c>
      <c r="C341" t="s">
        <v>3296</v>
      </c>
      <c r="D341">
        <v>1</v>
      </c>
      <c r="E341" t="s">
        <v>3297</v>
      </c>
      <c r="G341" s="48">
        <f>MATCH(Table3[[#This Row],[ID]],Exts[AuthorId1],0)</f>
        <v>852</v>
      </c>
      <c r="H341" s="48">
        <f>INDEX(Exts[],1,1)</f>
        <v>2313</v>
      </c>
      <c r="I341" s="44"/>
      <c r="K341" t="s">
        <v>3298</v>
      </c>
      <c r="L341" t="s">
        <v>3299</v>
      </c>
      <c r="N341" s="44"/>
    </row>
    <row r="342" spans="1:14" x14ac:dyDescent="0.35">
      <c r="A342">
        <v>1702469</v>
      </c>
      <c r="B342" t="s">
        <v>74</v>
      </c>
      <c r="C342" t="s">
        <v>74</v>
      </c>
      <c r="D342">
        <v>1</v>
      </c>
      <c r="G342" s="48">
        <f>MATCH(Table3[[#This Row],[ID]],Exts[AuthorId1],0)</f>
        <v>38</v>
      </c>
      <c r="H342" s="48">
        <f>INDEX(Exts[],1,1)</f>
        <v>2313</v>
      </c>
      <c r="I342" s="44"/>
      <c r="K342" t="s">
        <v>3300</v>
      </c>
      <c r="L342"/>
      <c r="N342" s="44"/>
    </row>
    <row r="343" spans="1:14" x14ac:dyDescent="0.35">
      <c r="A343">
        <v>3454948</v>
      </c>
      <c r="B343" t="s">
        <v>1054</v>
      </c>
      <c r="C343" t="s">
        <v>3301</v>
      </c>
      <c r="D343">
        <v>1</v>
      </c>
      <c r="G343" s="48">
        <f>MATCH(Table3[[#This Row],[ID]],Exts[AuthorId1],0)</f>
        <v>500</v>
      </c>
      <c r="H343" s="48">
        <f>INDEX(Exts[],1,1)</f>
        <v>2313</v>
      </c>
      <c r="I343" s="44"/>
      <c r="K343" t="s">
        <v>3302</v>
      </c>
      <c r="L343"/>
      <c r="N343" s="44"/>
    </row>
    <row r="344" spans="1:14" x14ac:dyDescent="0.35">
      <c r="A344">
        <v>3158721</v>
      </c>
      <c r="B344" t="s">
        <v>1789</v>
      </c>
      <c r="C344" t="s">
        <v>3303</v>
      </c>
      <c r="D344">
        <v>1</v>
      </c>
      <c r="G344" s="48">
        <f>MATCH(Table3[[#This Row],[ID]],Exts[AuthorId1],0)</f>
        <v>1169</v>
      </c>
      <c r="H344" s="48">
        <f>INDEX(Exts[],1,1)</f>
        <v>2313</v>
      </c>
      <c r="I344" s="44"/>
      <c r="K344" t="s">
        <v>3304</v>
      </c>
      <c r="L344"/>
      <c r="N344" s="44"/>
    </row>
    <row r="345" spans="1:14" x14ac:dyDescent="0.35">
      <c r="A345">
        <v>9693</v>
      </c>
      <c r="B345" t="s">
        <v>2140</v>
      </c>
      <c r="C345" t="s">
        <v>3305</v>
      </c>
      <c r="D345">
        <v>4</v>
      </c>
      <c r="E345" t="s">
        <v>3306</v>
      </c>
      <c r="G345" s="48">
        <f>MATCH(Table3[[#This Row],[ID]],Exts[AuthorId1],0)</f>
        <v>565</v>
      </c>
      <c r="H345" s="48">
        <f>INDEX(Exts[],1,1)</f>
        <v>2313</v>
      </c>
      <c r="I345" s="44"/>
      <c r="K345" t="s">
        <v>3307</v>
      </c>
      <c r="L345"/>
      <c r="N345" s="44"/>
    </row>
    <row r="346" spans="1:14" x14ac:dyDescent="0.35">
      <c r="A346">
        <v>3359682</v>
      </c>
      <c r="B346" t="s">
        <v>337</v>
      </c>
      <c r="C346" t="s">
        <v>3308</v>
      </c>
      <c r="D346">
        <v>1</v>
      </c>
      <c r="G346" s="48">
        <f>MATCH(Table3[[#This Row],[ID]],Exts[AuthorId1],0)</f>
        <v>444</v>
      </c>
      <c r="H346" s="48">
        <f>INDEX(Exts[],1,1)</f>
        <v>2313</v>
      </c>
      <c r="I346" s="44"/>
      <c r="K346" t="s">
        <v>3309</v>
      </c>
      <c r="L346"/>
      <c r="N346" s="44"/>
    </row>
    <row r="347" spans="1:14" x14ac:dyDescent="0.35">
      <c r="A347">
        <v>3640064</v>
      </c>
      <c r="B347" t="s">
        <v>1878</v>
      </c>
      <c r="C347" t="s">
        <v>3310</v>
      </c>
      <c r="D347">
        <v>1</v>
      </c>
      <c r="G347" s="48">
        <f>MATCH(Table3[[#This Row],[ID]],Exts[AuthorId1],0)</f>
        <v>1170</v>
      </c>
      <c r="H347" s="48">
        <f>INDEX(Exts[],1,1)</f>
        <v>2313</v>
      </c>
      <c r="I347" s="44"/>
      <c r="K347" t="s">
        <v>3311</v>
      </c>
      <c r="L347"/>
      <c r="N347" s="44"/>
    </row>
    <row r="348" spans="1:14" x14ac:dyDescent="0.35">
      <c r="A348">
        <v>3446169</v>
      </c>
      <c r="B348" t="s">
        <v>1704</v>
      </c>
      <c r="C348" t="s">
        <v>1704</v>
      </c>
      <c r="D348">
        <v>1</v>
      </c>
      <c r="G348" s="48">
        <f>MATCH(Table3[[#This Row],[ID]],Exts[AuthorId1],0)</f>
        <v>1171</v>
      </c>
      <c r="H348" s="48">
        <f>INDEX(Exts[],1,1)</f>
        <v>2313</v>
      </c>
      <c r="I348" s="44"/>
      <c r="K348" t="s">
        <v>3312</v>
      </c>
      <c r="L348" t="s">
        <v>3313</v>
      </c>
      <c r="N348" s="44"/>
    </row>
    <row r="349" spans="1:14" x14ac:dyDescent="0.35">
      <c r="A349">
        <v>3837341</v>
      </c>
      <c r="B349" t="s">
        <v>382</v>
      </c>
      <c r="C349" t="s">
        <v>3314</v>
      </c>
      <c r="D349">
        <v>2</v>
      </c>
      <c r="G349" s="48">
        <f>MATCH(Table3[[#This Row],[ID]],Exts[AuthorId1],0)</f>
        <v>954</v>
      </c>
      <c r="H349" s="48">
        <f>INDEX(Exts[],1,1)</f>
        <v>2313</v>
      </c>
      <c r="I349" s="44"/>
      <c r="K349" t="s">
        <v>3315</v>
      </c>
      <c r="L349" t="s">
        <v>3316</v>
      </c>
      <c r="N349" s="44"/>
    </row>
    <row r="350" spans="1:14" x14ac:dyDescent="0.35">
      <c r="A350">
        <v>3208269</v>
      </c>
      <c r="B350" t="s">
        <v>269</v>
      </c>
      <c r="C350" t="s">
        <v>3317</v>
      </c>
      <c r="D350">
        <v>3</v>
      </c>
      <c r="G350" s="48">
        <f>MATCH(Table3[[#This Row],[ID]],Exts[AuthorId1],0)</f>
        <v>194</v>
      </c>
      <c r="H350" s="48">
        <f>INDEX(Exts[],1,1)</f>
        <v>2313</v>
      </c>
      <c r="I350" s="44"/>
      <c r="K350" t="s">
        <v>3318</v>
      </c>
      <c r="L350"/>
      <c r="N350" s="44"/>
    </row>
    <row r="351" spans="1:14" x14ac:dyDescent="0.35">
      <c r="A351">
        <v>208639</v>
      </c>
      <c r="B351" t="s">
        <v>1034</v>
      </c>
      <c r="C351" t="s">
        <v>3319</v>
      </c>
      <c r="D351">
        <v>2</v>
      </c>
      <c r="G351" s="48">
        <f>MATCH(Table3[[#This Row],[ID]],Exts[AuthorId1],0)</f>
        <v>450</v>
      </c>
      <c r="H351" s="48">
        <f>INDEX(Exts[],1,1)</f>
        <v>2313</v>
      </c>
      <c r="I351" s="44"/>
      <c r="K351" t="s">
        <v>3320</v>
      </c>
      <c r="L351" t="s">
        <v>3058</v>
      </c>
      <c r="N351" s="44"/>
    </row>
    <row r="352" spans="1:14" x14ac:dyDescent="0.35">
      <c r="A352">
        <v>4042808</v>
      </c>
      <c r="B352" t="s">
        <v>478</v>
      </c>
      <c r="C352" t="s">
        <v>478</v>
      </c>
      <c r="D352">
        <v>1</v>
      </c>
      <c r="G352" s="48">
        <f>MATCH(Table3[[#This Row],[ID]],Exts[AuthorId1],0)</f>
        <v>1172</v>
      </c>
      <c r="H352" s="48">
        <f>INDEX(Exts[],1,1)</f>
        <v>2313</v>
      </c>
      <c r="I352" s="44"/>
      <c r="K352" t="s">
        <v>3321</v>
      </c>
      <c r="L352"/>
      <c r="N352" s="44"/>
    </row>
    <row r="353" spans="1:14" x14ac:dyDescent="0.35">
      <c r="A353">
        <v>4096589</v>
      </c>
      <c r="B353" t="s">
        <v>318</v>
      </c>
      <c r="C353" t="s">
        <v>3322</v>
      </c>
      <c r="D353">
        <v>1</v>
      </c>
      <c r="G353" s="48">
        <f>MATCH(Table3[[#This Row],[ID]],Exts[AuthorId1],0)</f>
        <v>365</v>
      </c>
      <c r="H353" s="48">
        <f>INDEX(Exts[],1,1)</f>
        <v>2313</v>
      </c>
      <c r="I353" s="44"/>
      <c r="K353" t="s">
        <v>3323</v>
      </c>
      <c r="L353" t="s">
        <v>3324</v>
      </c>
      <c r="N353" s="44"/>
    </row>
    <row r="354" spans="1:14" x14ac:dyDescent="0.35">
      <c r="A354">
        <v>4285224</v>
      </c>
      <c r="B354" t="s">
        <v>133</v>
      </c>
      <c r="C354" t="s">
        <v>3325</v>
      </c>
      <c r="D354">
        <v>8</v>
      </c>
      <c r="G354" s="48">
        <f>MATCH(Table3[[#This Row],[ID]],Exts[AuthorId1],0)</f>
        <v>84</v>
      </c>
      <c r="H354" s="48">
        <f>INDEX(Exts[],1,1)</f>
        <v>2313</v>
      </c>
      <c r="I354" s="44"/>
      <c r="K354" t="s">
        <v>3326</v>
      </c>
      <c r="L354" t="s">
        <v>3327</v>
      </c>
      <c r="N354" s="44"/>
    </row>
    <row r="355" spans="1:14" x14ac:dyDescent="0.35">
      <c r="A355">
        <v>996144</v>
      </c>
      <c r="B355" t="s">
        <v>362</v>
      </c>
      <c r="C355" t="s">
        <v>362</v>
      </c>
      <c r="D355">
        <v>1</v>
      </c>
      <c r="G355" s="48">
        <f>MATCH(Table3[[#This Row],[ID]],Exts[AuthorId1],0)</f>
        <v>721</v>
      </c>
      <c r="H355" s="48">
        <f>INDEX(Exts[],1,1)</f>
        <v>2313</v>
      </c>
      <c r="I355" s="44"/>
      <c r="K355" t="s">
        <v>3328</v>
      </c>
      <c r="L355" t="s">
        <v>3329</v>
      </c>
      <c r="N355" s="44"/>
    </row>
    <row r="356" spans="1:14" x14ac:dyDescent="0.35">
      <c r="A356">
        <v>1714299</v>
      </c>
      <c r="B356" t="s">
        <v>486</v>
      </c>
      <c r="C356" t="s">
        <v>3330</v>
      </c>
      <c r="D356">
        <v>1</v>
      </c>
      <c r="G356" s="48">
        <f>MATCH(Table3[[#This Row],[ID]],Exts[AuthorId1],0)</f>
        <v>1173</v>
      </c>
      <c r="H356" s="48">
        <f>INDEX(Exts[],1,1)</f>
        <v>2313</v>
      </c>
      <c r="I356" s="44"/>
      <c r="K356" t="s">
        <v>3331</v>
      </c>
      <c r="L356" t="s">
        <v>3332</v>
      </c>
      <c r="N356" s="44"/>
    </row>
    <row r="357" spans="1:14" x14ac:dyDescent="0.35">
      <c r="A357">
        <v>272</v>
      </c>
      <c r="B357" t="s">
        <v>1330</v>
      </c>
      <c r="C357" t="s">
        <v>3333</v>
      </c>
      <c r="D357">
        <v>1</v>
      </c>
      <c r="G357" s="48">
        <f>MATCH(Table3[[#This Row],[ID]],Exts[AuthorId1],0)</f>
        <v>792</v>
      </c>
      <c r="H357" s="48">
        <f>INDEX(Exts[],1,1)</f>
        <v>2313</v>
      </c>
      <c r="I357" s="44"/>
      <c r="K357" t="s">
        <v>3334</v>
      </c>
      <c r="L357" t="s">
        <v>3335</v>
      </c>
      <c r="N357" s="44"/>
    </row>
    <row r="358" spans="1:14" x14ac:dyDescent="0.35">
      <c r="A358">
        <v>153195</v>
      </c>
      <c r="B358" t="s">
        <v>1009</v>
      </c>
      <c r="C358" t="s">
        <v>3336</v>
      </c>
      <c r="D358">
        <v>2</v>
      </c>
      <c r="G358" s="48">
        <f>MATCH(Table3[[#This Row],[ID]],Exts[AuthorId1],0)</f>
        <v>439</v>
      </c>
      <c r="H358" s="48">
        <f>INDEX(Exts[],1,1)</f>
        <v>2313</v>
      </c>
      <c r="I358" s="44"/>
      <c r="K358" t="s">
        <v>3337</v>
      </c>
      <c r="L358" t="s">
        <v>3338</v>
      </c>
      <c r="N358" s="44"/>
    </row>
    <row r="359" spans="1:14" x14ac:dyDescent="0.35">
      <c r="A359">
        <v>767791</v>
      </c>
      <c r="B359" t="s">
        <v>446</v>
      </c>
      <c r="C359" t="s">
        <v>446</v>
      </c>
      <c r="D359">
        <v>2</v>
      </c>
      <c r="G359" s="48">
        <f>MATCH(Table3[[#This Row],[ID]],Exts[AuthorId1],0)</f>
        <v>408</v>
      </c>
      <c r="H359" s="48">
        <f>INDEX(Exts[],1,1)</f>
        <v>2313</v>
      </c>
      <c r="I359" s="44"/>
      <c r="K359" t="s">
        <v>3339</v>
      </c>
      <c r="L359" t="s">
        <v>3340</v>
      </c>
      <c r="N359" s="44"/>
    </row>
    <row r="360" spans="1:14" x14ac:dyDescent="0.35">
      <c r="A360">
        <v>2042974</v>
      </c>
      <c r="B360" t="s">
        <v>217</v>
      </c>
      <c r="C360" t="s">
        <v>217</v>
      </c>
      <c r="D360">
        <v>1</v>
      </c>
      <c r="G360" s="48">
        <f>MATCH(Table3[[#This Row],[ID]],Exts[AuthorId1],0)</f>
        <v>137</v>
      </c>
      <c r="H360" s="48">
        <f>INDEX(Exts[],1,1)</f>
        <v>2313</v>
      </c>
      <c r="I360" s="44"/>
      <c r="K360" t="s">
        <v>3341</v>
      </c>
      <c r="L360" t="s">
        <v>3342</v>
      </c>
      <c r="N360" s="44"/>
    </row>
    <row r="361" spans="1:14" x14ac:dyDescent="0.35">
      <c r="A361">
        <v>1680847</v>
      </c>
      <c r="B361" t="s">
        <v>81</v>
      </c>
      <c r="C361" t="s">
        <v>81</v>
      </c>
      <c r="D361">
        <v>3</v>
      </c>
      <c r="G361" s="48">
        <f>MATCH(Table3[[#This Row],[ID]],Exts[AuthorId1],0)</f>
        <v>48</v>
      </c>
      <c r="H361" s="48">
        <f>INDEX(Exts[],1,1)</f>
        <v>2313</v>
      </c>
      <c r="I361" s="44"/>
      <c r="K361" t="s">
        <v>3343</v>
      </c>
      <c r="L361" t="s">
        <v>3344</v>
      </c>
      <c r="N361" s="44"/>
    </row>
    <row r="362" spans="1:14" x14ac:dyDescent="0.35">
      <c r="A362">
        <v>3240010</v>
      </c>
      <c r="B362" t="s">
        <v>206</v>
      </c>
      <c r="C362" t="s">
        <v>206</v>
      </c>
      <c r="D362">
        <v>1</v>
      </c>
      <c r="G362" s="48">
        <f>MATCH(Table3[[#This Row],[ID]],Exts[AuthorId1],0)</f>
        <v>127</v>
      </c>
      <c r="H362" s="48">
        <f>INDEX(Exts[],1,1)</f>
        <v>2313</v>
      </c>
      <c r="I362" s="44"/>
      <c r="K362" t="s">
        <v>3345</v>
      </c>
      <c r="L362" t="s">
        <v>3346</v>
      </c>
      <c r="N362" s="44"/>
    </row>
    <row r="363" spans="1:14" x14ac:dyDescent="0.35">
      <c r="A363">
        <v>4710843</v>
      </c>
      <c r="B363" t="s">
        <v>1003</v>
      </c>
      <c r="C363" t="s">
        <v>3347</v>
      </c>
      <c r="D363">
        <v>1</v>
      </c>
      <c r="G363" s="48">
        <f>MATCH(Table3[[#This Row],[ID]],Exts[AuthorId1],0)</f>
        <v>422</v>
      </c>
      <c r="H363" s="48">
        <f>INDEX(Exts[],1,1)</f>
        <v>2313</v>
      </c>
      <c r="I363" s="44"/>
      <c r="K363" t="s">
        <v>3348</v>
      </c>
      <c r="L363" t="s">
        <v>3349</v>
      </c>
      <c r="N363" s="44"/>
    </row>
    <row r="364" spans="1:14" x14ac:dyDescent="0.35">
      <c r="A364">
        <v>3559963</v>
      </c>
      <c r="B364" t="s">
        <v>1235</v>
      </c>
      <c r="C364" t="s">
        <v>3350</v>
      </c>
      <c r="D364">
        <v>1</v>
      </c>
      <c r="E364" t="s">
        <v>3351</v>
      </c>
      <c r="G364" s="48">
        <f>MATCH(Table3[[#This Row],[ID]],Exts[AuthorId1],0)</f>
        <v>655</v>
      </c>
      <c r="H364" s="48">
        <f>INDEX(Exts[],1,1)</f>
        <v>2313</v>
      </c>
      <c r="I364" s="44"/>
      <c r="K364" t="s">
        <v>3352</v>
      </c>
      <c r="L364" t="s">
        <v>3353</v>
      </c>
      <c r="N364" s="44"/>
    </row>
    <row r="365" spans="1:14" x14ac:dyDescent="0.35">
      <c r="A365">
        <v>4738126</v>
      </c>
      <c r="B365" t="s">
        <v>1950</v>
      </c>
      <c r="C365" t="s">
        <v>1950</v>
      </c>
      <c r="D365">
        <v>1</v>
      </c>
      <c r="G365" s="48">
        <f>MATCH(Table3[[#This Row],[ID]],Exts[AuthorId1],0)</f>
        <v>1180</v>
      </c>
      <c r="H365" s="48">
        <f>INDEX(Exts[],1,1)</f>
        <v>2313</v>
      </c>
      <c r="I365" s="44"/>
      <c r="K365" t="s">
        <v>3354</v>
      </c>
      <c r="L365"/>
      <c r="N365" s="44"/>
    </row>
    <row r="366" spans="1:14" x14ac:dyDescent="0.35">
      <c r="A366">
        <v>5133025</v>
      </c>
      <c r="B366" t="s">
        <v>1747</v>
      </c>
      <c r="C366" t="s">
        <v>3355</v>
      </c>
      <c r="D366">
        <v>1</v>
      </c>
      <c r="G366" s="48">
        <f>MATCH(Table3[[#This Row],[ID]],Exts[AuthorId1],0)</f>
        <v>1181</v>
      </c>
      <c r="H366" s="48">
        <f>INDEX(Exts[],1,1)</f>
        <v>2313</v>
      </c>
      <c r="I366" s="44"/>
      <c r="K366" t="s">
        <v>3356</v>
      </c>
      <c r="L366" t="s">
        <v>3357</v>
      </c>
      <c r="N366" s="44"/>
    </row>
    <row r="367" spans="1:14" x14ac:dyDescent="0.35">
      <c r="A367">
        <v>4742384</v>
      </c>
      <c r="B367" t="s">
        <v>1711</v>
      </c>
      <c r="C367" t="s">
        <v>3358</v>
      </c>
      <c r="D367">
        <v>2</v>
      </c>
      <c r="G367" s="48">
        <f>MATCH(Table3[[#This Row],[ID]],Exts[AuthorId1],0)</f>
        <v>958</v>
      </c>
      <c r="H367" s="48">
        <f>INDEX(Exts[],1,1)</f>
        <v>2313</v>
      </c>
      <c r="I367" s="44"/>
      <c r="K367" t="s">
        <v>3359</v>
      </c>
      <c r="L367" t="s">
        <v>3360</v>
      </c>
      <c r="N367" s="44"/>
    </row>
    <row r="368" spans="1:14" x14ac:dyDescent="0.35">
      <c r="A368">
        <v>12658859</v>
      </c>
      <c r="B368" t="s">
        <v>359</v>
      </c>
      <c r="C368" t="s">
        <v>359</v>
      </c>
      <c r="D368">
        <v>1</v>
      </c>
      <c r="E368" t="s">
        <v>3361</v>
      </c>
      <c r="G368" s="48">
        <f>MATCH(Table3[[#This Row],[ID]],Exts[AuthorId1],0)</f>
        <v>685</v>
      </c>
      <c r="H368" s="48">
        <f>INDEX(Exts[],1,1)</f>
        <v>2313</v>
      </c>
      <c r="I368" s="44"/>
      <c r="K368" t="s">
        <v>3362</v>
      </c>
      <c r="L368" t="s">
        <v>3363</v>
      </c>
      <c r="N368" s="44"/>
    </row>
    <row r="369" spans="1:14" x14ac:dyDescent="0.35">
      <c r="A369">
        <v>4766685</v>
      </c>
      <c r="B369" t="s">
        <v>3364</v>
      </c>
      <c r="C369" t="s">
        <v>3365</v>
      </c>
      <c r="D369">
        <v>1</v>
      </c>
      <c r="G369" s="48">
        <f>MATCH(Table3[[#This Row],[ID]],Exts[AuthorId1],0)</f>
        <v>1184</v>
      </c>
      <c r="H369" s="48">
        <f>INDEX(Exts[],1,1)</f>
        <v>2313</v>
      </c>
      <c r="I369" s="44"/>
      <c r="K369" t="s">
        <v>3366</v>
      </c>
      <c r="L369" t="s">
        <v>3367</v>
      </c>
      <c r="N369" s="44"/>
    </row>
    <row r="370" spans="1:14" x14ac:dyDescent="0.35">
      <c r="A370">
        <v>2662367</v>
      </c>
      <c r="B370" t="s">
        <v>1575</v>
      </c>
      <c r="C370" t="s">
        <v>1575</v>
      </c>
      <c r="D370">
        <v>1</v>
      </c>
      <c r="G370" s="48">
        <f>MATCH(Table3[[#This Row],[ID]],Exts[AuthorId1],0)</f>
        <v>955</v>
      </c>
      <c r="H370" s="48">
        <f>INDEX(Exts[],1,1)</f>
        <v>2313</v>
      </c>
      <c r="I370" s="44"/>
      <c r="K370" t="s">
        <v>3368</v>
      </c>
      <c r="L370"/>
      <c r="N370" s="44"/>
    </row>
    <row r="371" spans="1:14" x14ac:dyDescent="0.35">
      <c r="A371">
        <v>13336735</v>
      </c>
      <c r="B371" t="s">
        <v>1201</v>
      </c>
      <c r="C371" t="s">
        <v>3369</v>
      </c>
      <c r="D371">
        <v>1</v>
      </c>
      <c r="E371" t="s">
        <v>3370</v>
      </c>
      <c r="G371" s="48">
        <f>MATCH(Table3[[#This Row],[ID]],Exts[AuthorId1],0)</f>
        <v>658</v>
      </c>
      <c r="H371" s="48">
        <f>INDEX(Exts[],1,1)</f>
        <v>2313</v>
      </c>
      <c r="I371" s="44"/>
      <c r="K371" t="s">
        <v>3371</v>
      </c>
      <c r="L371" t="s">
        <v>3372</v>
      </c>
      <c r="N371" s="44"/>
    </row>
    <row r="372" spans="1:14" x14ac:dyDescent="0.35">
      <c r="A372">
        <v>4775265</v>
      </c>
      <c r="B372" t="s">
        <v>1511</v>
      </c>
      <c r="C372" t="s">
        <v>3373</v>
      </c>
      <c r="D372">
        <v>21</v>
      </c>
      <c r="E372" t="s">
        <v>3374</v>
      </c>
      <c r="G372" s="48">
        <f>MATCH(Table3[[#This Row],[ID]],Exts[AuthorId1],0)</f>
        <v>956</v>
      </c>
      <c r="H372" s="48">
        <f>INDEX(Exts[],1,1)</f>
        <v>2313</v>
      </c>
      <c r="I372" s="44"/>
      <c r="K372" t="s">
        <v>3375</v>
      </c>
      <c r="L372"/>
      <c r="N372" s="44"/>
    </row>
    <row r="373" spans="1:14" x14ac:dyDescent="0.35">
      <c r="A373">
        <v>35213</v>
      </c>
      <c r="B373" t="s">
        <v>181</v>
      </c>
      <c r="C373" t="s">
        <v>3376</v>
      </c>
      <c r="D373">
        <v>1</v>
      </c>
      <c r="E373" t="s">
        <v>3377</v>
      </c>
      <c r="G373" s="48">
        <f>MATCH(Table3[[#This Row],[ID]],Exts[AuthorId1],0)</f>
        <v>116</v>
      </c>
      <c r="H373" s="48">
        <f>INDEX(Exts[],1,1)</f>
        <v>2313</v>
      </c>
      <c r="I373" s="44"/>
      <c r="K373" t="s">
        <v>3378</v>
      </c>
      <c r="L373" t="s">
        <v>3379</v>
      </c>
      <c r="N373" s="44"/>
    </row>
    <row r="374" spans="1:14" x14ac:dyDescent="0.35">
      <c r="A374">
        <v>3416547</v>
      </c>
      <c r="B374" t="s">
        <v>385</v>
      </c>
      <c r="C374" t="s">
        <v>3380</v>
      </c>
      <c r="D374">
        <v>1</v>
      </c>
      <c r="E374" t="s">
        <v>3381</v>
      </c>
      <c r="G374" s="48">
        <f>MATCH(Table3[[#This Row],[ID]],Exts[AuthorId1],0)</f>
        <v>957</v>
      </c>
      <c r="H374" s="48">
        <f>INDEX(Exts[],1,1)</f>
        <v>2313</v>
      </c>
      <c r="I374" s="44"/>
      <c r="K374" t="s">
        <v>3382</v>
      </c>
      <c r="L374" t="s">
        <v>3383</v>
      </c>
      <c r="N374" s="44"/>
    </row>
    <row r="375" spans="1:14" x14ac:dyDescent="0.35">
      <c r="A375">
        <v>105689</v>
      </c>
      <c r="B375" t="s">
        <v>84</v>
      </c>
      <c r="C375" t="s">
        <v>3384</v>
      </c>
      <c r="D375">
        <v>7</v>
      </c>
      <c r="E375" t="s">
        <v>2521</v>
      </c>
      <c r="G375" s="48">
        <f>MATCH(Table3[[#This Row],[ID]],Exts[AuthorId1],0)</f>
        <v>58</v>
      </c>
      <c r="H375" s="48">
        <f>INDEX(Exts[],1,1)</f>
        <v>2313</v>
      </c>
      <c r="I375" s="44"/>
      <c r="K375" t="s">
        <v>3385</v>
      </c>
      <c r="L375" t="s">
        <v>3386</v>
      </c>
      <c r="N375" s="44"/>
    </row>
    <row r="376" spans="1:14" x14ac:dyDescent="0.35">
      <c r="A376">
        <v>165138</v>
      </c>
      <c r="B376" t="s">
        <v>855</v>
      </c>
      <c r="C376" t="s">
        <v>3387</v>
      </c>
      <c r="D376">
        <v>5</v>
      </c>
      <c r="G376" s="48">
        <f>MATCH(Table3[[#This Row],[ID]],Exts[AuthorId1],0)</f>
        <v>182</v>
      </c>
      <c r="H376" s="48">
        <f>INDEX(Exts[],1,1)</f>
        <v>2313</v>
      </c>
      <c r="I376" s="44"/>
      <c r="K376" t="s">
        <v>3388</v>
      </c>
      <c r="L376"/>
      <c r="N376" s="44"/>
    </row>
    <row r="377" spans="1:14" x14ac:dyDescent="0.35">
      <c r="A377">
        <v>4643056</v>
      </c>
      <c r="B377" t="s">
        <v>1781</v>
      </c>
      <c r="C377" t="s">
        <v>1781</v>
      </c>
      <c r="D377">
        <v>1</v>
      </c>
      <c r="G377" s="48">
        <f>MATCH(Table3[[#This Row],[ID]],Exts[AuthorId1],0)</f>
        <v>1185</v>
      </c>
      <c r="H377" s="48">
        <f>INDEX(Exts[],1,1)</f>
        <v>2313</v>
      </c>
      <c r="I377" s="44"/>
      <c r="K377" t="s">
        <v>3389</v>
      </c>
      <c r="L377"/>
      <c r="N377" s="44"/>
    </row>
    <row r="378" spans="1:14" x14ac:dyDescent="0.35">
      <c r="A378">
        <v>4809707</v>
      </c>
      <c r="B378" t="s">
        <v>902</v>
      </c>
      <c r="C378" t="s">
        <v>3390</v>
      </c>
      <c r="D378">
        <v>1</v>
      </c>
      <c r="E378" t="s">
        <v>3391</v>
      </c>
      <c r="G378" s="48">
        <f>MATCH(Table3[[#This Row],[ID]],Exts[AuthorId1],0)</f>
        <v>285</v>
      </c>
      <c r="H378" s="48">
        <f>INDEX(Exts[],1,1)</f>
        <v>2313</v>
      </c>
      <c r="I378" s="44"/>
      <c r="K378" t="s">
        <v>3392</v>
      </c>
      <c r="L378" t="s">
        <v>3393</v>
      </c>
      <c r="N378" s="44"/>
    </row>
    <row r="379" spans="1:14" x14ac:dyDescent="0.35">
      <c r="A379">
        <v>4816920</v>
      </c>
      <c r="B379" t="s">
        <v>3394</v>
      </c>
      <c r="C379" t="s">
        <v>3395</v>
      </c>
      <c r="D379">
        <v>1</v>
      </c>
      <c r="E379" t="s">
        <v>3396</v>
      </c>
      <c r="G379" s="48">
        <f>MATCH(Table3[[#This Row],[ID]],Exts[AuthorId1],0)</f>
        <v>570</v>
      </c>
      <c r="H379" s="48">
        <f>INDEX(Exts[],1,1)</f>
        <v>2313</v>
      </c>
      <c r="I379" s="44"/>
      <c r="K379" t="s">
        <v>3397</v>
      </c>
      <c r="L379"/>
      <c r="N379" s="44"/>
    </row>
    <row r="380" spans="1:14" x14ac:dyDescent="0.35">
      <c r="A380">
        <v>25957</v>
      </c>
      <c r="B380" t="s">
        <v>26</v>
      </c>
      <c r="C380" t="s">
        <v>26</v>
      </c>
      <c r="D380">
        <v>4</v>
      </c>
      <c r="G380" s="48">
        <f>MATCH(Table3[[#This Row],[ID]],Exts[AuthorId1],0)</f>
        <v>9</v>
      </c>
      <c r="H380" s="48">
        <f>INDEX(Exts[],1,1)</f>
        <v>2313</v>
      </c>
      <c r="I380" s="44"/>
      <c r="K380" t="s">
        <v>3398</v>
      </c>
      <c r="L380"/>
      <c r="N380" s="44"/>
    </row>
    <row r="381" spans="1:14" x14ac:dyDescent="0.35">
      <c r="A381">
        <v>71787</v>
      </c>
      <c r="B381" t="s">
        <v>1177</v>
      </c>
      <c r="C381" t="s">
        <v>1177</v>
      </c>
      <c r="D381">
        <v>5</v>
      </c>
      <c r="E381" t="s">
        <v>3399</v>
      </c>
      <c r="G381" s="48">
        <f>MATCH(Table3[[#This Row],[ID]],Exts[AuthorId1],0)</f>
        <v>598</v>
      </c>
      <c r="H381" s="48">
        <f>INDEX(Exts[],1,1)</f>
        <v>2313</v>
      </c>
      <c r="I381" s="44"/>
      <c r="K381" t="s">
        <v>3400</v>
      </c>
      <c r="L381" t="s">
        <v>3401</v>
      </c>
      <c r="N381" s="44"/>
    </row>
    <row r="382" spans="1:14" x14ac:dyDescent="0.35">
      <c r="A382">
        <v>4777175</v>
      </c>
      <c r="B382" t="s">
        <v>1343</v>
      </c>
      <c r="C382" t="s">
        <v>3402</v>
      </c>
      <c r="D382">
        <v>1</v>
      </c>
      <c r="G382" s="48">
        <f>MATCH(Table3[[#This Row],[ID]],Exts[AuthorId1],0)</f>
        <v>741</v>
      </c>
      <c r="H382" s="48">
        <f>INDEX(Exts[],1,1)</f>
        <v>2313</v>
      </c>
      <c r="I382" s="44"/>
      <c r="K382" t="s">
        <v>3403</v>
      </c>
      <c r="L382" t="s">
        <v>3404</v>
      </c>
      <c r="N382" s="44"/>
    </row>
    <row r="383" spans="1:14" x14ac:dyDescent="0.35">
      <c r="A383">
        <v>2799376</v>
      </c>
      <c r="B383" t="s">
        <v>1741</v>
      </c>
      <c r="C383" t="s">
        <v>1741</v>
      </c>
      <c r="D383">
        <v>1</v>
      </c>
      <c r="G383" s="48">
        <f>MATCH(Table3[[#This Row],[ID]],Exts[AuthorId1],0)</f>
        <v>1186</v>
      </c>
      <c r="H383" s="48">
        <f>INDEX(Exts[],1,1)</f>
        <v>2313</v>
      </c>
      <c r="I383" s="44"/>
      <c r="K383" t="s">
        <v>3405</v>
      </c>
      <c r="L383"/>
      <c r="N383" s="44"/>
    </row>
    <row r="384" spans="1:14" x14ac:dyDescent="0.35">
      <c r="A384">
        <v>40154</v>
      </c>
      <c r="B384" t="s">
        <v>3406</v>
      </c>
      <c r="C384" t="s">
        <v>3407</v>
      </c>
      <c r="D384">
        <v>1</v>
      </c>
      <c r="E384" t="s">
        <v>3408</v>
      </c>
      <c r="G384" s="48">
        <f>MATCH(Table3[[#This Row],[ID]],Exts[AuthorId1],0)</f>
        <v>368</v>
      </c>
      <c r="H384" s="48">
        <f>INDEX(Exts[],1,1)</f>
        <v>2313</v>
      </c>
      <c r="I384" s="44"/>
      <c r="K384" t="s">
        <v>3409</v>
      </c>
      <c r="L384" t="s">
        <v>3410</v>
      </c>
      <c r="N384" s="44"/>
    </row>
    <row r="385" spans="1:14" x14ac:dyDescent="0.35">
      <c r="A385">
        <v>11198784</v>
      </c>
      <c r="B385" t="s">
        <v>3411</v>
      </c>
      <c r="C385" t="s">
        <v>3412</v>
      </c>
      <c r="D385">
        <v>1</v>
      </c>
      <c r="G385" s="48" t="e">
        <f>MATCH(Table3[[#This Row],[ID]],Exts[AuthorId1],0)</f>
        <v>#N/A</v>
      </c>
      <c r="H385" s="48">
        <f>INDEX(Exts[],1,1)</f>
        <v>2313</v>
      </c>
      <c r="I385" s="44"/>
      <c r="K385" t="s">
        <v>3413</v>
      </c>
      <c r="L385"/>
      <c r="N385" s="44"/>
    </row>
    <row r="386" spans="1:14" x14ac:dyDescent="0.35">
      <c r="A386">
        <v>2380</v>
      </c>
      <c r="B386" t="s">
        <v>3414</v>
      </c>
      <c r="C386" t="s">
        <v>3415</v>
      </c>
      <c r="D386">
        <v>1</v>
      </c>
      <c r="G386" s="48">
        <f>MATCH(Table3[[#This Row],[ID]],Exts[AuthorId1],0)</f>
        <v>1188</v>
      </c>
      <c r="H386" s="48">
        <f>INDEX(Exts[],1,1)</f>
        <v>2313</v>
      </c>
      <c r="I386" s="44"/>
      <c r="K386" t="s">
        <v>3416</v>
      </c>
      <c r="L386"/>
      <c r="N386" s="44"/>
    </row>
    <row r="387" spans="1:14" x14ac:dyDescent="0.35">
      <c r="A387">
        <v>183459</v>
      </c>
      <c r="B387" t="s">
        <v>1259</v>
      </c>
      <c r="C387" t="s">
        <v>3417</v>
      </c>
      <c r="D387">
        <v>5</v>
      </c>
      <c r="G387" s="48">
        <f>MATCH(Table3[[#This Row],[ID]],Exts[AuthorId1],0)</f>
        <v>645</v>
      </c>
      <c r="H387" s="48">
        <f>INDEX(Exts[],1,1)</f>
        <v>2313</v>
      </c>
      <c r="I387" s="44"/>
      <c r="K387" t="s">
        <v>3418</v>
      </c>
      <c r="L387"/>
      <c r="N387" s="44"/>
    </row>
    <row r="388" spans="1:14" x14ac:dyDescent="0.35">
      <c r="A388">
        <v>4880487</v>
      </c>
      <c r="B388" t="s">
        <v>1850</v>
      </c>
      <c r="C388" t="s">
        <v>3419</v>
      </c>
      <c r="D388">
        <v>1</v>
      </c>
      <c r="G388" s="48">
        <f>MATCH(Table3[[#This Row],[ID]],Exts[AuthorId1],0)</f>
        <v>1189</v>
      </c>
      <c r="H388" s="48">
        <f>INDEX(Exts[],1,1)</f>
        <v>2313</v>
      </c>
      <c r="I388" s="44"/>
      <c r="K388" t="s">
        <v>3420</v>
      </c>
      <c r="L388" t="s">
        <v>3421</v>
      </c>
      <c r="N388" s="44"/>
    </row>
    <row r="389" spans="1:14" x14ac:dyDescent="0.35">
      <c r="A389">
        <v>1324985</v>
      </c>
      <c r="B389" t="s">
        <v>299</v>
      </c>
      <c r="C389" t="s">
        <v>3422</v>
      </c>
      <c r="D389">
        <v>1</v>
      </c>
      <c r="E389" t="s">
        <v>3423</v>
      </c>
      <c r="G389" s="48">
        <f>MATCH(Table3[[#This Row],[ID]],Exts[AuthorId1],0)</f>
        <v>315</v>
      </c>
      <c r="H389" s="48">
        <f>INDEX(Exts[],1,1)</f>
        <v>2313</v>
      </c>
      <c r="I389" s="44"/>
      <c r="K389" t="s">
        <v>3424</v>
      </c>
      <c r="L389"/>
      <c r="N389" s="44"/>
    </row>
    <row r="390" spans="1:14" x14ac:dyDescent="0.35">
      <c r="A390">
        <v>1236621</v>
      </c>
      <c r="B390" t="s">
        <v>78</v>
      </c>
      <c r="C390" t="s">
        <v>3425</v>
      </c>
      <c r="D390">
        <v>3</v>
      </c>
      <c r="G390" s="48">
        <f>MATCH(Table3[[#This Row],[ID]],Exts[AuthorId1],0)</f>
        <v>42</v>
      </c>
      <c r="H390" s="48">
        <f>INDEX(Exts[],1,1)</f>
        <v>2313</v>
      </c>
      <c r="I390" s="44"/>
      <c r="K390" t="s">
        <v>3426</v>
      </c>
      <c r="L390"/>
      <c r="N390" s="44"/>
    </row>
    <row r="391" spans="1:14" x14ac:dyDescent="0.35">
      <c r="A391">
        <v>4058733</v>
      </c>
      <c r="B391" t="s">
        <v>835</v>
      </c>
      <c r="C391" t="s">
        <v>835</v>
      </c>
      <c r="D391">
        <v>1</v>
      </c>
      <c r="G391" s="48">
        <f>MATCH(Table3[[#This Row],[ID]],Exts[AuthorId1],0)</f>
        <v>129</v>
      </c>
      <c r="H391" s="48">
        <f>INDEX(Exts[],1,1)</f>
        <v>2313</v>
      </c>
      <c r="I391" s="44"/>
      <c r="K391" t="s">
        <v>3427</v>
      </c>
      <c r="L391"/>
      <c r="N391" s="44"/>
    </row>
    <row r="392" spans="1:14" x14ac:dyDescent="0.35">
      <c r="A392">
        <v>4873084</v>
      </c>
      <c r="B392" t="s">
        <v>1472</v>
      </c>
      <c r="C392" t="s">
        <v>1472</v>
      </c>
      <c r="D392">
        <v>1</v>
      </c>
      <c r="E392" t="s">
        <v>2313</v>
      </c>
      <c r="G392" s="48">
        <f>MATCH(Table3[[#This Row],[ID]],Exts[AuthorId1],0)</f>
        <v>853</v>
      </c>
      <c r="H392" s="48">
        <f>INDEX(Exts[],1,1)</f>
        <v>2313</v>
      </c>
      <c r="I392" s="44"/>
      <c r="K392" t="s">
        <v>3428</v>
      </c>
      <c r="L392"/>
      <c r="N392" s="44"/>
    </row>
    <row r="393" spans="1:14" x14ac:dyDescent="0.35">
      <c r="A393">
        <v>4934528</v>
      </c>
      <c r="B393" t="s">
        <v>1696</v>
      </c>
      <c r="C393" t="s">
        <v>3429</v>
      </c>
      <c r="D393">
        <v>1</v>
      </c>
      <c r="G393" s="48">
        <f>MATCH(Table3[[#This Row],[ID]],Exts[AuthorId1],0)</f>
        <v>1190</v>
      </c>
      <c r="H393" s="48">
        <f>INDEX(Exts[],1,1)</f>
        <v>2313</v>
      </c>
      <c r="I393" s="44"/>
      <c r="K393" t="s">
        <v>3430</v>
      </c>
      <c r="L393" t="s">
        <v>3431</v>
      </c>
      <c r="N393" s="44"/>
    </row>
    <row r="394" spans="1:14" x14ac:dyDescent="0.35">
      <c r="A394">
        <v>4939387</v>
      </c>
      <c r="B394" t="s">
        <v>198</v>
      </c>
      <c r="C394" t="s">
        <v>3432</v>
      </c>
      <c r="D394">
        <v>1</v>
      </c>
      <c r="G394" s="48">
        <f>MATCH(Table3[[#This Row],[ID]],Exts[AuthorId1],0)</f>
        <v>106</v>
      </c>
      <c r="H394" s="48">
        <f>INDEX(Exts[],1,1)</f>
        <v>2313</v>
      </c>
      <c r="I394" s="44"/>
      <c r="K394" t="s">
        <v>3433</v>
      </c>
      <c r="L394" t="s">
        <v>3434</v>
      </c>
      <c r="N394" s="44"/>
    </row>
    <row r="395" spans="1:14" x14ac:dyDescent="0.35">
      <c r="A395">
        <v>4941551</v>
      </c>
      <c r="B395" t="s">
        <v>1292</v>
      </c>
      <c r="C395" t="s">
        <v>3435</v>
      </c>
      <c r="D395">
        <v>1</v>
      </c>
      <c r="G395" s="48">
        <f>MATCH(Table3[[#This Row],[ID]],Exts[AuthorId1],0)</f>
        <v>712</v>
      </c>
      <c r="H395" s="48">
        <f>INDEX(Exts[],1,1)</f>
        <v>2313</v>
      </c>
      <c r="I395" s="44"/>
      <c r="K395" t="s">
        <v>3436</v>
      </c>
      <c r="L395" t="s">
        <v>3437</v>
      </c>
      <c r="N395" s="44"/>
    </row>
    <row r="396" spans="1:14" x14ac:dyDescent="0.35">
      <c r="A396">
        <v>14161498</v>
      </c>
      <c r="B396" t="s">
        <v>2287</v>
      </c>
      <c r="C396" t="s">
        <v>3438</v>
      </c>
      <c r="D396">
        <v>5</v>
      </c>
      <c r="E396" t="s">
        <v>3439</v>
      </c>
      <c r="G396" s="48">
        <f>MATCH(Table3[[#This Row],[ID]],Exts[AuthorId1],0)</f>
        <v>74</v>
      </c>
      <c r="H396" s="48">
        <f>INDEX(Exts[],1,1)</f>
        <v>2313</v>
      </c>
      <c r="I396" s="44"/>
      <c r="K396" t="s">
        <v>3440</v>
      </c>
      <c r="L396" t="s">
        <v>3441</v>
      </c>
      <c r="N396" s="44"/>
    </row>
    <row r="397" spans="1:14" x14ac:dyDescent="0.35">
      <c r="A397">
        <v>4910427</v>
      </c>
      <c r="B397" t="s">
        <v>483</v>
      </c>
      <c r="C397" t="s">
        <v>483</v>
      </c>
      <c r="D397">
        <v>7</v>
      </c>
      <c r="G397" s="48">
        <f>MATCH(Table3[[#This Row],[ID]],Exts[AuthorId1],0)</f>
        <v>1191</v>
      </c>
      <c r="H397" s="48">
        <f>INDEX(Exts[],1,1)</f>
        <v>2313</v>
      </c>
      <c r="I397" s="44"/>
      <c r="K397" t="s">
        <v>3442</v>
      </c>
      <c r="L397"/>
      <c r="N397" s="44"/>
    </row>
    <row r="398" spans="1:14" x14ac:dyDescent="0.35">
      <c r="A398">
        <v>343</v>
      </c>
      <c r="B398" t="s">
        <v>16</v>
      </c>
      <c r="C398" t="s">
        <v>3443</v>
      </c>
      <c r="D398">
        <v>6</v>
      </c>
      <c r="E398" t="s">
        <v>3086</v>
      </c>
      <c r="G398" s="48">
        <f>MATCH(Table3[[#This Row],[ID]],Exts[AuthorId1],0)</f>
        <v>4</v>
      </c>
      <c r="H398" s="48">
        <f>INDEX(Exts[],1,1)</f>
        <v>2313</v>
      </c>
      <c r="I398" s="44"/>
      <c r="K398" t="s">
        <v>3444</v>
      </c>
      <c r="L398" t="s">
        <v>3445</v>
      </c>
      <c r="N398" s="44"/>
    </row>
    <row r="399" spans="1:14" x14ac:dyDescent="0.35">
      <c r="A399">
        <v>3785860</v>
      </c>
      <c r="B399" t="s">
        <v>946</v>
      </c>
      <c r="C399" t="s">
        <v>3446</v>
      </c>
      <c r="D399">
        <v>1</v>
      </c>
      <c r="E399" t="s">
        <v>3024</v>
      </c>
      <c r="G399" s="48">
        <f>MATCH(Table3[[#This Row],[ID]],Exts[AuthorId1],0)</f>
        <v>305</v>
      </c>
      <c r="H399" s="48">
        <f>INDEX(Exts[],1,1)</f>
        <v>2313</v>
      </c>
      <c r="I399" s="44"/>
      <c r="K399" t="s">
        <v>3447</v>
      </c>
      <c r="L399" t="s">
        <v>3448</v>
      </c>
      <c r="N399" s="44"/>
    </row>
    <row r="400" spans="1:14" x14ac:dyDescent="0.35">
      <c r="A400">
        <v>1735053</v>
      </c>
      <c r="B400" t="s">
        <v>3449</v>
      </c>
      <c r="C400" t="s">
        <v>3450</v>
      </c>
      <c r="D400">
        <v>1</v>
      </c>
      <c r="E400" t="s">
        <v>3266</v>
      </c>
      <c r="G400" s="48">
        <f>MATCH(Table3[[#This Row],[ID]],Exts[AuthorId1],0)</f>
        <v>1193</v>
      </c>
      <c r="H400" s="48">
        <f>INDEX(Exts[],1,1)</f>
        <v>2313</v>
      </c>
      <c r="I400" s="44"/>
      <c r="K400" t="s">
        <v>3451</v>
      </c>
      <c r="L400"/>
      <c r="N400" s="44"/>
    </row>
    <row r="401" spans="1:14" x14ac:dyDescent="0.35">
      <c r="A401">
        <v>4830636</v>
      </c>
      <c r="B401" t="s">
        <v>34</v>
      </c>
      <c r="C401" t="s">
        <v>3452</v>
      </c>
      <c r="D401">
        <v>1</v>
      </c>
      <c r="G401" s="48">
        <f>MATCH(Table3[[#This Row],[ID]],Exts[AuthorId1],0)</f>
        <v>13</v>
      </c>
      <c r="H401" s="48">
        <f>INDEX(Exts[],1,1)</f>
        <v>2313</v>
      </c>
      <c r="I401" s="44"/>
      <c r="K401" t="s">
        <v>3453</v>
      </c>
      <c r="L401"/>
      <c r="N401" s="44"/>
    </row>
    <row r="402" spans="1:14" x14ac:dyDescent="0.35">
      <c r="A402">
        <v>4997095</v>
      </c>
      <c r="B402" t="s">
        <v>1017</v>
      </c>
      <c r="C402" t="s">
        <v>3454</v>
      </c>
      <c r="D402">
        <v>1</v>
      </c>
      <c r="G402" s="48">
        <f>MATCH(Table3[[#This Row],[ID]],Exts[AuthorId1],0)</f>
        <v>434</v>
      </c>
      <c r="H402" s="48">
        <f>INDEX(Exts[],1,1)</f>
        <v>2313</v>
      </c>
      <c r="I402" s="44"/>
      <c r="K402" t="s">
        <v>3455</v>
      </c>
      <c r="L402" t="s">
        <v>3456</v>
      </c>
      <c r="N402" s="44"/>
    </row>
    <row r="403" spans="1:14" x14ac:dyDescent="0.35">
      <c r="A403">
        <v>28515</v>
      </c>
      <c r="B403" t="s">
        <v>232</v>
      </c>
      <c r="C403" t="s">
        <v>3457</v>
      </c>
      <c r="D403">
        <v>1</v>
      </c>
      <c r="E403" t="s">
        <v>3458</v>
      </c>
      <c r="G403" s="48">
        <f>MATCH(Table3[[#This Row],[ID]],Exts[AuthorId1],0)</f>
        <v>160</v>
      </c>
      <c r="H403" s="48">
        <f>INDEX(Exts[],1,1)</f>
        <v>2313</v>
      </c>
      <c r="I403" s="44"/>
      <c r="K403" t="s">
        <v>3459</v>
      </c>
      <c r="L403"/>
      <c r="N403" s="44"/>
    </row>
    <row r="404" spans="1:14" x14ac:dyDescent="0.35">
      <c r="A404">
        <v>3785272</v>
      </c>
      <c r="B404" t="s">
        <v>440</v>
      </c>
      <c r="C404" t="s">
        <v>3460</v>
      </c>
      <c r="D404">
        <v>1</v>
      </c>
      <c r="G404" s="48" t="e">
        <f>MATCH(Table3[[#This Row],[ID]],Exts[AuthorId1],0)</f>
        <v>#N/A</v>
      </c>
      <c r="H404" s="48">
        <f>INDEX(Exts[],1,1)</f>
        <v>2313</v>
      </c>
      <c r="I404" s="44"/>
      <c r="K404" t="s">
        <v>3461</v>
      </c>
      <c r="L404" t="s">
        <v>3462</v>
      </c>
      <c r="N404" s="44"/>
    </row>
    <row r="405" spans="1:14" x14ac:dyDescent="0.35">
      <c r="A405">
        <v>5014184</v>
      </c>
      <c r="B405" t="s">
        <v>1476</v>
      </c>
      <c r="C405" t="s">
        <v>3463</v>
      </c>
      <c r="D405">
        <v>3</v>
      </c>
      <c r="E405" t="s">
        <v>3464</v>
      </c>
      <c r="G405" s="48">
        <f>MATCH(Table3[[#This Row],[ID]],Exts[AuthorId1],0)</f>
        <v>959</v>
      </c>
      <c r="H405" s="48">
        <f>INDEX(Exts[],1,1)</f>
        <v>2313</v>
      </c>
      <c r="I405" s="44"/>
      <c r="K405" t="s">
        <v>3465</v>
      </c>
      <c r="L405" t="s">
        <v>3466</v>
      </c>
      <c r="N405" s="44"/>
    </row>
    <row r="406" spans="1:14" x14ac:dyDescent="0.35">
      <c r="A406">
        <v>3315471</v>
      </c>
      <c r="B406" t="s">
        <v>288</v>
      </c>
      <c r="C406" t="s">
        <v>3467</v>
      </c>
      <c r="D406">
        <v>2</v>
      </c>
      <c r="G406" s="48">
        <f>MATCH(Table3[[#This Row],[ID]],Exts[AuthorId1],0)</f>
        <v>248</v>
      </c>
      <c r="H406" s="48">
        <f>INDEX(Exts[],1,1)</f>
        <v>2313</v>
      </c>
      <c r="I406" s="44"/>
      <c r="K406" t="s">
        <v>3468</v>
      </c>
      <c r="L406" t="s">
        <v>3469</v>
      </c>
      <c r="N406" s="44"/>
    </row>
    <row r="407" spans="1:14" x14ac:dyDescent="0.35">
      <c r="A407">
        <v>3015550</v>
      </c>
      <c r="B407" t="s">
        <v>1934</v>
      </c>
      <c r="C407" t="s">
        <v>3470</v>
      </c>
      <c r="D407">
        <v>1</v>
      </c>
      <c r="G407" s="48">
        <f>MATCH(Table3[[#This Row],[ID]],Exts[AuthorId1],0)</f>
        <v>1194</v>
      </c>
      <c r="H407" s="48">
        <f>INDEX(Exts[],1,1)</f>
        <v>2313</v>
      </c>
      <c r="I407" s="44"/>
      <c r="K407" t="s">
        <v>3471</v>
      </c>
      <c r="L407"/>
      <c r="N407" s="44"/>
    </row>
    <row r="408" spans="1:14" x14ac:dyDescent="0.35">
      <c r="A408">
        <v>4874273</v>
      </c>
      <c r="B408" t="s">
        <v>327</v>
      </c>
      <c r="C408" t="s">
        <v>3472</v>
      </c>
      <c r="D408">
        <v>1</v>
      </c>
      <c r="G408" s="48">
        <f>MATCH(Table3[[#This Row],[ID]],Exts[AuthorId1],0)</f>
        <v>409</v>
      </c>
      <c r="H408" s="48">
        <f>INDEX(Exts[],1,1)</f>
        <v>2313</v>
      </c>
      <c r="I408" s="44"/>
      <c r="K408" t="s">
        <v>3473</v>
      </c>
      <c r="L408"/>
      <c r="N408" s="44"/>
    </row>
    <row r="409" spans="1:14" x14ac:dyDescent="0.35">
      <c r="A409">
        <v>90132</v>
      </c>
      <c r="B409" t="s">
        <v>2076</v>
      </c>
      <c r="C409" t="s">
        <v>2076</v>
      </c>
      <c r="D409">
        <v>1</v>
      </c>
      <c r="G409" s="48">
        <f>MATCH(Table3[[#This Row],[ID]],Exts[AuthorId1],0)</f>
        <v>1195</v>
      </c>
      <c r="H409" s="48">
        <f>INDEX(Exts[],1,1)</f>
        <v>2313</v>
      </c>
      <c r="I409" s="44"/>
      <c r="K409" t="s">
        <v>3474</v>
      </c>
      <c r="L409" t="s">
        <v>3475</v>
      </c>
      <c r="N409" s="44"/>
    </row>
    <row r="410" spans="1:14" x14ac:dyDescent="0.35">
      <c r="A410">
        <v>5038481</v>
      </c>
      <c r="B410" t="s">
        <v>354</v>
      </c>
      <c r="C410" t="s">
        <v>354</v>
      </c>
      <c r="D410">
        <v>1</v>
      </c>
      <c r="G410" s="48">
        <f>MATCH(Table3[[#This Row],[ID]],Exts[AuthorId1],0)</f>
        <v>586</v>
      </c>
      <c r="H410" s="48">
        <f>INDEX(Exts[],1,1)</f>
        <v>2313</v>
      </c>
      <c r="I410" s="44"/>
      <c r="K410" t="s">
        <v>3476</v>
      </c>
      <c r="L410" t="s">
        <v>3477</v>
      </c>
      <c r="N410" s="44"/>
    </row>
    <row r="411" spans="1:14" x14ac:dyDescent="0.35">
      <c r="A411">
        <v>5102201</v>
      </c>
      <c r="B411" t="s">
        <v>1596</v>
      </c>
      <c r="C411" t="s">
        <v>3478</v>
      </c>
      <c r="D411">
        <v>1</v>
      </c>
      <c r="E411" t="s">
        <v>3479</v>
      </c>
      <c r="G411" s="48">
        <f>MATCH(Table3[[#This Row],[ID]],Exts[AuthorId1],0)</f>
        <v>825</v>
      </c>
      <c r="H411" s="48">
        <f>INDEX(Exts[],1,1)</f>
        <v>2313</v>
      </c>
      <c r="I411" s="44"/>
      <c r="K411" t="s">
        <v>3480</v>
      </c>
      <c r="L411" t="s">
        <v>3481</v>
      </c>
      <c r="N411" s="44"/>
    </row>
    <row r="412" spans="1:14" x14ac:dyDescent="0.35">
      <c r="A412">
        <v>14169072</v>
      </c>
      <c r="B412" t="s">
        <v>3482</v>
      </c>
      <c r="C412" t="s">
        <v>3483</v>
      </c>
      <c r="D412">
        <v>1</v>
      </c>
      <c r="G412" s="48" t="e">
        <f>MATCH(Table3[[#This Row],[ID]],Exts[AuthorId1],0)</f>
        <v>#N/A</v>
      </c>
      <c r="H412" s="48">
        <f>INDEX(Exts[],1,1)</f>
        <v>2313</v>
      </c>
      <c r="I412" s="44"/>
      <c r="K412" t="s">
        <v>3484</v>
      </c>
      <c r="L412"/>
      <c r="N412" s="44"/>
    </row>
    <row r="413" spans="1:14" x14ac:dyDescent="0.35">
      <c r="A413">
        <v>2792</v>
      </c>
      <c r="B413" t="s">
        <v>968</v>
      </c>
      <c r="C413" t="s">
        <v>3485</v>
      </c>
      <c r="D413">
        <v>2</v>
      </c>
      <c r="E413" t="s">
        <v>3486</v>
      </c>
      <c r="G413" s="48">
        <f>MATCH(Table3[[#This Row],[ID]],Exts[AuthorId1],0)</f>
        <v>401</v>
      </c>
      <c r="H413" s="48">
        <f>INDEX(Exts[],1,1)</f>
        <v>2313</v>
      </c>
      <c r="I413" s="44"/>
      <c r="K413" t="s">
        <v>3487</v>
      </c>
      <c r="L413" t="s">
        <v>3488</v>
      </c>
      <c r="N413" s="44"/>
    </row>
    <row r="414" spans="1:14" x14ac:dyDescent="0.35">
      <c r="A414">
        <v>5070216</v>
      </c>
      <c r="B414" t="s">
        <v>367</v>
      </c>
      <c r="C414" t="s">
        <v>367</v>
      </c>
      <c r="D414">
        <v>1</v>
      </c>
      <c r="G414" s="48">
        <f>MATCH(Table3[[#This Row],[ID]],Exts[AuthorId1],0)</f>
        <v>760</v>
      </c>
      <c r="H414" s="48">
        <f>INDEX(Exts[],1,1)</f>
        <v>2313</v>
      </c>
      <c r="I414" s="44"/>
      <c r="K414" t="s">
        <v>3489</v>
      </c>
      <c r="L414" t="s">
        <v>3490</v>
      </c>
      <c r="N414" s="44"/>
    </row>
    <row r="415" spans="1:14" x14ac:dyDescent="0.35">
      <c r="A415">
        <v>4046898</v>
      </c>
      <c r="B415" t="s">
        <v>1598</v>
      </c>
      <c r="C415" t="s">
        <v>3491</v>
      </c>
      <c r="D415">
        <v>1</v>
      </c>
      <c r="E415" t="s">
        <v>3492</v>
      </c>
      <c r="G415" s="48">
        <f>MATCH(Table3[[#This Row],[ID]],Exts[AuthorId1],0)</f>
        <v>896</v>
      </c>
      <c r="H415" s="48">
        <f>INDEX(Exts[],1,1)</f>
        <v>2313</v>
      </c>
      <c r="I415" s="44"/>
      <c r="K415" t="s">
        <v>3493</v>
      </c>
      <c r="L415" t="s">
        <v>3494</v>
      </c>
      <c r="N415" s="44"/>
    </row>
    <row r="416" spans="1:14" x14ac:dyDescent="0.35">
      <c r="A416">
        <v>4797936</v>
      </c>
      <c r="B416" t="s">
        <v>2042</v>
      </c>
      <c r="C416" t="s">
        <v>2042</v>
      </c>
      <c r="D416">
        <v>2</v>
      </c>
      <c r="E416" t="s">
        <v>2313</v>
      </c>
      <c r="G416" s="48">
        <f>MATCH(Table3[[#This Row],[ID]],Exts[AuthorId1],0)</f>
        <v>1196</v>
      </c>
      <c r="H416" s="48">
        <f>INDEX(Exts[],1,1)</f>
        <v>2313</v>
      </c>
      <c r="I416" s="44"/>
      <c r="K416" t="s">
        <v>3495</v>
      </c>
      <c r="L416" t="s">
        <v>3496</v>
      </c>
      <c r="N416" s="44"/>
    </row>
    <row r="417" spans="1:14" x14ac:dyDescent="0.35">
      <c r="A417">
        <v>56838</v>
      </c>
      <c r="B417" t="s">
        <v>484</v>
      </c>
      <c r="C417" t="s">
        <v>3497</v>
      </c>
      <c r="D417">
        <v>2</v>
      </c>
      <c r="G417" s="48">
        <f>MATCH(Table3[[#This Row],[ID]],Exts[AuthorId1],0)</f>
        <v>1197</v>
      </c>
      <c r="H417" s="48">
        <f>INDEX(Exts[],1,1)</f>
        <v>2313</v>
      </c>
      <c r="I417" s="44"/>
      <c r="K417" t="s">
        <v>3498</v>
      </c>
      <c r="L417" t="s">
        <v>3499</v>
      </c>
      <c r="N417" s="44"/>
    </row>
    <row r="418" spans="1:14" x14ac:dyDescent="0.35">
      <c r="A418">
        <v>3454900</v>
      </c>
      <c r="B418" t="s">
        <v>1936</v>
      </c>
      <c r="C418" t="s">
        <v>3500</v>
      </c>
      <c r="D418">
        <v>1</v>
      </c>
      <c r="G418" s="48">
        <f>MATCH(Table3[[#This Row],[ID]],Exts[AuthorId1],0)</f>
        <v>1198</v>
      </c>
      <c r="H418" s="48">
        <f>INDEX(Exts[],1,1)</f>
        <v>2313</v>
      </c>
      <c r="I418" s="44"/>
      <c r="K418" t="s">
        <v>3501</v>
      </c>
      <c r="L418" t="s">
        <v>3502</v>
      </c>
      <c r="N418" s="44"/>
    </row>
    <row r="419" spans="1:14" x14ac:dyDescent="0.35">
      <c r="A419">
        <v>5104689</v>
      </c>
      <c r="B419" t="s">
        <v>443</v>
      </c>
      <c r="C419" t="s">
        <v>3503</v>
      </c>
      <c r="D419">
        <v>1</v>
      </c>
      <c r="G419" s="48">
        <f>MATCH(Table3[[#This Row],[ID]],Exts[AuthorId1],0)</f>
        <v>382</v>
      </c>
      <c r="H419" s="48">
        <f>INDEX(Exts[],1,1)</f>
        <v>2313</v>
      </c>
      <c r="I419" s="44"/>
      <c r="K419" t="s">
        <v>3504</v>
      </c>
      <c r="L419"/>
      <c r="N419" s="44"/>
    </row>
    <row r="420" spans="1:14" x14ac:dyDescent="0.35">
      <c r="A420">
        <v>5115653</v>
      </c>
      <c r="B420" t="s">
        <v>915</v>
      </c>
      <c r="C420" t="s">
        <v>3505</v>
      </c>
      <c r="D420">
        <v>2</v>
      </c>
      <c r="E420" t="s">
        <v>3506</v>
      </c>
      <c r="G420" s="48">
        <f>MATCH(Table3[[#This Row],[ID]],Exts[AuthorId1],0)</f>
        <v>334</v>
      </c>
      <c r="H420" s="48">
        <f>INDEX(Exts[],1,1)</f>
        <v>2313</v>
      </c>
      <c r="I420" s="44"/>
      <c r="K420" t="s">
        <v>3507</v>
      </c>
      <c r="L420" t="s">
        <v>3508</v>
      </c>
      <c r="N420" s="44"/>
    </row>
    <row r="421" spans="1:14" x14ac:dyDescent="0.35">
      <c r="A421">
        <v>3014939</v>
      </c>
      <c r="B421" t="s">
        <v>142</v>
      </c>
      <c r="C421" t="s">
        <v>3509</v>
      </c>
      <c r="D421">
        <v>1</v>
      </c>
      <c r="E421" t="s">
        <v>3510</v>
      </c>
      <c r="G421" s="48">
        <f>MATCH(Table3[[#This Row],[ID]],Exts[AuthorId1],0)</f>
        <v>92</v>
      </c>
      <c r="H421" s="48">
        <f>INDEX(Exts[],1,1)</f>
        <v>2313</v>
      </c>
      <c r="I421" s="44"/>
      <c r="K421" t="s">
        <v>3511</v>
      </c>
      <c r="L421" t="s">
        <v>3512</v>
      </c>
      <c r="N421" s="44"/>
    </row>
    <row r="422" spans="1:14" x14ac:dyDescent="0.35">
      <c r="A422">
        <v>4933217</v>
      </c>
      <c r="B422" t="s">
        <v>1622</v>
      </c>
      <c r="C422" t="s">
        <v>3513</v>
      </c>
      <c r="D422">
        <v>1</v>
      </c>
      <c r="G422" s="48">
        <f>MATCH(Table3[[#This Row],[ID]],Exts[AuthorId1],0)</f>
        <v>960</v>
      </c>
      <c r="H422" s="48">
        <f>INDEX(Exts[],1,1)</f>
        <v>2313</v>
      </c>
      <c r="I422" s="44"/>
      <c r="K422" t="s">
        <v>3514</v>
      </c>
      <c r="L422" t="s">
        <v>3515</v>
      </c>
      <c r="N422" s="44"/>
    </row>
    <row r="423" spans="1:14" x14ac:dyDescent="0.35">
      <c r="A423">
        <v>5121701</v>
      </c>
      <c r="B423" t="s">
        <v>990</v>
      </c>
      <c r="C423" t="s">
        <v>3516</v>
      </c>
      <c r="D423">
        <v>2</v>
      </c>
      <c r="E423" t="s">
        <v>3517</v>
      </c>
      <c r="G423" s="48">
        <f>MATCH(Table3[[#This Row],[ID]],Exts[AuthorId1],0)</f>
        <v>430</v>
      </c>
      <c r="H423" s="48">
        <f>INDEX(Exts[],1,1)</f>
        <v>2313</v>
      </c>
      <c r="I423" s="44"/>
      <c r="K423" t="s">
        <v>3518</v>
      </c>
      <c r="L423" t="s">
        <v>3519</v>
      </c>
      <c r="N423" s="44"/>
    </row>
    <row r="424" spans="1:14" x14ac:dyDescent="0.35">
      <c r="A424">
        <v>2048206</v>
      </c>
      <c r="B424" t="s">
        <v>1264</v>
      </c>
      <c r="C424" t="s">
        <v>3520</v>
      </c>
      <c r="D424">
        <v>1</v>
      </c>
      <c r="E424" t="s">
        <v>3521</v>
      </c>
      <c r="G424" s="48">
        <f>MATCH(Table3[[#This Row],[ID]],Exts[AuthorId1],0)</f>
        <v>681</v>
      </c>
      <c r="H424" s="48">
        <f>INDEX(Exts[],1,1)</f>
        <v>2313</v>
      </c>
      <c r="I424" s="44"/>
      <c r="K424" t="s">
        <v>3522</v>
      </c>
      <c r="L424"/>
      <c r="N424" s="44"/>
    </row>
    <row r="425" spans="1:14" x14ac:dyDescent="0.35">
      <c r="A425">
        <v>5128015</v>
      </c>
      <c r="B425" t="s">
        <v>1287</v>
      </c>
      <c r="C425" t="s">
        <v>3523</v>
      </c>
      <c r="D425">
        <v>1</v>
      </c>
      <c r="G425" s="48">
        <f>MATCH(Table3[[#This Row],[ID]],Exts[AuthorId1],0)</f>
        <v>674</v>
      </c>
      <c r="H425" s="48">
        <f>INDEX(Exts[],1,1)</f>
        <v>2313</v>
      </c>
      <c r="I425" s="44"/>
      <c r="K425" t="s">
        <v>3524</v>
      </c>
      <c r="L425" t="s">
        <v>3525</v>
      </c>
      <c r="N425" s="44"/>
    </row>
    <row r="426" spans="1:14" x14ac:dyDescent="0.35">
      <c r="A426">
        <v>2192507</v>
      </c>
      <c r="B426" t="s">
        <v>270</v>
      </c>
      <c r="C426" t="s">
        <v>3526</v>
      </c>
      <c r="D426">
        <v>4</v>
      </c>
      <c r="E426" t="s">
        <v>3527</v>
      </c>
      <c r="G426" s="48">
        <f>MATCH(Table3[[#This Row],[ID]],Exts[AuthorId1],0)</f>
        <v>206</v>
      </c>
      <c r="H426" s="48">
        <f>INDEX(Exts[],1,1)</f>
        <v>2313</v>
      </c>
      <c r="I426" s="44"/>
      <c r="K426" t="s">
        <v>3528</v>
      </c>
      <c r="L426"/>
      <c r="N426" s="44"/>
    </row>
    <row r="427" spans="1:14" x14ac:dyDescent="0.35">
      <c r="A427">
        <v>13994</v>
      </c>
      <c r="B427" t="s">
        <v>2007</v>
      </c>
      <c r="C427" t="s">
        <v>3529</v>
      </c>
      <c r="D427">
        <v>2</v>
      </c>
      <c r="G427" s="48">
        <f>MATCH(Table3[[#This Row],[ID]],Exts[AuthorId1],0)</f>
        <v>1199</v>
      </c>
      <c r="H427" s="48">
        <f>INDEX(Exts[],1,1)</f>
        <v>2313</v>
      </c>
      <c r="I427" s="44"/>
      <c r="K427" t="s">
        <v>3530</v>
      </c>
      <c r="L427"/>
      <c r="N427" s="44"/>
    </row>
    <row r="428" spans="1:14" x14ac:dyDescent="0.35">
      <c r="A428">
        <v>5066124</v>
      </c>
      <c r="B428" t="s">
        <v>60</v>
      </c>
      <c r="C428" t="s">
        <v>3531</v>
      </c>
      <c r="D428">
        <v>1</v>
      </c>
      <c r="G428" s="48">
        <f>MATCH(Table3[[#This Row],[ID]],Exts[AuthorId1],0)</f>
        <v>28</v>
      </c>
      <c r="H428" s="48">
        <f>INDEX(Exts[],1,1)</f>
        <v>2313</v>
      </c>
      <c r="I428" s="44"/>
      <c r="K428" t="s">
        <v>3532</v>
      </c>
      <c r="L428"/>
      <c r="N428" s="44"/>
    </row>
    <row r="429" spans="1:14" x14ac:dyDescent="0.35">
      <c r="A429">
        <v>252126</v>
      </c>
      <c r="B429" t="s">
        <v>1103</v>
      </c>
      <c r="C429" t="s">
        <v>1103</v>
      </c>
      <c r="D429">
        <v>1</v>
      </c>
      <c r="E429" t="s">
        <v>3172</v>
      </c>
      <c r="G429" s="48">
        <f>MATCH(Table3[[#This Row],[ID]],Exts[AuthorId1],0)</f>
        <v>529</v>
      </c>
      <c r="H429" s="48">
        <f>INDEX(Exts[],1,1)</f>
        <v>2313</v>
      </c>
      <c r="I429" s="44"/>
      <c r="K429" t="s">
        <v>3533</v>
      </c>
      <c r="L429"/>
      <c r="N429" s="44"/>
    </row>
    <row r="430" spans="1:14" x14ac:dyDescent="0.35">
      <c r="A430">
        <v>4291321</v>
      </c>
      <c r="B430" t="s">
        <v>2181</v>
      </c>
      <c r="C430" t="s">
        <v>2181</v>
      </c>
      <c r="D430">
        <v>1</v>
      </c>
      <c r="G430" s="48">
        <f>MATCH(Table3[[#This Row],[ID]],Exts[AuthorId1],0)</f>
        <v>1201</v>
      </c>
      <c r="H430" s="48">
        <f>INDEX(Exts[],1,1)</f>
        <v>2313</v>
      </c>
      <c r="I430" s="44"/>
      <c r="K430" t="s">
        <v>3534</v>
      </c>
      <c r="L430"/>
      <c r="N430" s="44"/>
    </row>
    <row r="431" spans="1:14" x14ac:dyDescent="0.35">
      <c r="A431">
        <v>5159251</v>
      </c>
      <c r="B431" t="s">
        <v>909</v>
      </c>
      <c r="C431" t="s">
        <v>3535</v>
      </c>
      <c r="D431">
        <v>1</v>
      </c>
      <c r="E431" t="s">
        <v>3536</v>
      </c>
      <c r="G431" s="48">
        <f>MATCH(Table3[[#This Row],[ID]],Exts[AuthorId1],0)</f>
        <v>280</v>
      </c>
      <c r="H431" s="48">
        <f>INDEX(Exts[],1,1)</f>
        <v>2313</v>
      </c>
      <c r="I431" s="44"/>
      <c r="K431" t="s">
        <v>3537</v>
      </c>
      <c r="L431" t="s">
        <v>3538</v>
      </c>
      <c r="N431" s="44"/>
    </row>
    <row r="432" spans="1:14" x14ac:dyDescent="0.35">
      <c r="A432">
        <v>5159518</v>
      </c>
      <c r="B432" t="s">
        <v>1061</v>
      </c>
      <c r="C432" t="s">
        <v>1061</v>
      </c>
      <c r="D432">
        <v>1</v>
      </c>
      <c r="E432" t="s">
        <v>3539</v>
      </c>
      <c r="G432" s="48">
        <f>MATCH(Table3[[#This Row],[ID]],Exts[AuthorId1],0)</f>
        <v>472</v>
      </c>
      <c r="H432" s="48">
        <f>INDEX(Exts[],1,1)</f>
        <v>2313</v>
      </c>
      <c r="I432" s="44"/>
      <c r="K432" t="s">
        <v>3540</v>
      </c>
      <c r="L432" t="s">
        <v>3541</v>
      </c>
      <c r="N432" s="44"/>
    </row>
    <row r="433" spans="1:14" x14ac:dyDescent="0.35">
      <c r="A433">
        <v>879821</v>
      </c>
      <c r="B433" t="s">
        <v>204</v>
      </c>
      <c r="C433" t="s">
        <v>3542</v>
      </c>
      <c r="D433">
        <v>1</v>
      </c>
      <c r="E433" t="s">
        <v>3543</v>
      </c>
      <c r="G433" s="48">
        <f>MATCH(Table3[[#This Row],[ID]],Exts[AuthorId1],0)</f>
        <v>144</v>
      </c>
      <c r="H433" s="48">
        <f>INDEX(Exts[],1,1)</f>
        <v>2313</v>
      </c>
      <c r="I433" s="44"/>
      <c r="K433" t="s">
        <v>3544</v>
      </c>
      <c r="L433" t="s">
        <v>3545</v>
      </c>
      <c r="N433" s="44"/>
    </row>
    <row r="434" spans="1:14" x14ac:dyDescent="0.35">
      <c r="A434">
        <v>1153544</v>
      </c>
      <c r="B434" t="s">
        <v>2213</v>
      </c>
      <c r="C434" t="s">
        <v>2213</v>
      </c>
      <c r="D434">
        <v>1</v>
      </c>
      <c r="G434" s="48">
        <f>MATCH(Table3[[#This Row],[ID]],Exts[AuthorId1],0)</f>
        <v>742</v>
      </c>
      <c r="H434" s="48">
        <f>INDEX(Exts[],1,1)</f>
        <v>2313</v>
      </c>
      <c r="I434" s="44"/>
      <c r="K434" t="s">
        <v>3546</v>
      </c>
      <c r="L434"/>
      <c r="N434" s="44"/>
    </row>
    <row r="435" spans="1:14" x14ac:dyDescent="0.35">
      <c r="A435">
        <v>4154908</v>
      </c>
      <c r="B435" t="s">
        <v>1173</v>
      </c>
      <c r="C435" t="s">
        <v>3547</v>
      </c>
      <c r="D435">
        <v>1</v>
      </c>
      <c r="G435" s="48">
        <f>MATCH(Table3[[#This Row],[ID]],Exts[AuthorId1],0)</f>
        <v>588</v>
      </c>
      <c r="H435" s="48">
        <f>INDEX(Exts[],1,1)</f>
        <v>2313</v>
      </c>
      <c r="I435" s="44"/>
      <c r="K435" t="s">
        <v>3548</v>
      </c>
      <c r="L435"/>
      <c r="N435" s="44"/>
    </row>
    <row r="436" spans="1:14" x14ac:dyDescent="0.35">
      <c r="A436">
        <v>1915043</v>
      </c>
      <c r="B436" t="s">
        <v>332</v>
      </c>
      <c r="C436" t="s">
        <v>3549</v>
      </c>
      <c r="D436">
        <v>1</v>
      </c>
      <c r="G436" s="48">
        <f>MATCH(Table3[[#This Row],[ID]],Exts[AuthorId1],0)</f>
        <v>415</v>
      </c>
      <c r="H436" s="48">
        <f>INDEX(Exts[],1,1)</f>
        <v>2313</v>
      </c>
      <c r="I436" s="44"/>
      <c r="K436" t="s">
        <v>3550</v>
      </c>
      <c r="L436" t="s">
        <v>3551</v>
      </c>
      <c r="N436" s="44"/>
    </row>
    <row r="437" spans="1:14" x14ac:dyDescent="0.35">
      <c r="A437">
        <v>4912703</v>
      </c>
      <c r="B437" t="s">
        <v>1001</v>
      </c>
      <c r="C437" t="s">
        <v>3552</v>
      </c>
      <c r="D437">
        <v>1</v>
      </c>
      <c r="G437" s="48">
        <f>MATCH(Table3[[#This Row],[ID]],Exts[AuthorId1],0)</f>
        <v>414</v>
      </c>
      <c r="H437" s="48">
        <f>INDEX(Exts[],1,1)</f>
        <v>2313</v>
      </c>
      <c r="I437" s="44"/>
      <c r="K437" t="s">
        <v>3553</v>
      </c>
      <c r="L437" t="s">
        <v>3554</v>
      </c>
      <c r="N437" s="44"/>
    </row>
    <row r="438" spans="1:14" x14ac:dyDescent="0.35">
      <c r="A438">
        <v>5179883</v>
      </c>
      <c r="B438" t="s">
        <v>480</v>
      </c>
      <c r="C438" t="s">
        <v>480</v>
      </c>
      <c r="D438">
        <v>2</v>
      </c>
      <c r="G438" s="48">
        <f>MATCH(Table3[[#This Row],[ID]],Exts[AuthorId1],0)</f>
        <v>1202</v>
      </c>
      <c r="H438" s="48">
        <f>INDEX(Exts[],1,1)</f>
        <v>2313</v>
      </c>
      <c r="I438" s="44"/>
      <c r="K438" t="s">
        <v>3555</v>
      </c>
      <c r="L438" t="s">
        <v>3556</v>
      </c>
      <c r="N438" s="44"/>
    </row>
    <row r="439" spans="1:14" x14ac:dyDescent="0.35">
      <c r="A439">
        <v>5183548</v>
      </c>
      <c r="B439" t="s">
        <v>445</v>
      </c>
      <c r="C439" t="s">
        <v>3557</v>
      </c>
      <c r="D439">
        <v>1</v>
      </c>
      <c r="G439" s="48">
        <f>MATCH(Table3[[#This Row],[ID]],Exts[AuthorId1],0)</f>
        <v>496</v>
      </c>
      <c r="H439" s="48">
        <f>INDEX(Exts[],1,1)</f>
        <v>2313</v>
      </c>
      <c r="I439" s="44"/>
      <c r="K439" t="s">
        <v>3558</v>
      </c>
      <c r="L439" t="s">
        <v>3559</v>
      </c>
      <c r="N439" s="44"/>
    </row>
    <row r="440" spans="1:14" x14ac:dyDescent="0.35">
      <c r="A440">
        <v>5202575</v>
      </c>
      <c r="B440" t="s">
        <v>1019</v>
      </c>
      <c r="C440" t="s">
        <v>3560</v>
      </c>
      <c r="D440">
        <v>1</v>
      </c>
      <c r="E440" t="s">
        <v>3561</v>
      </c>
      <c r="G440" s="48">
        <f>MATCH(Table3[[#This Row],[ID]],Exts[AuthorId1],0)</f>
        <v>431</v>
      </c>
      <c r="H440" s="48">
        <f>INDEX(Exts[],1,1)</f>
        <v>2313</v>
      </c>
      <c r="I440" s="44"/>
      <c r="K440" t="s">
        <v>3562</v>
      </c>
      <c r="L440" t="s">
        <v>3563</v>
      </c>
      <c r="N440" s="44"/>
    </row>
    <row r="441" spans="1:14" x14ac:dyDescent="0.35">
      <c r="A441">
        <v>5196056</v>
      </c>
      <c r="B441" t="s">
        <v>3564</v>
      </c>
      <c r="C441" t="s">
        <v>3565</v>
      </c>
      <c r="D441">
        <v>1</v>
      </c>
      <c r="G441" s="48">
        <f>MATCH(Table3[[#This Row],[ID]],Exts[AuthorId1],0)</f>
        <v>897</v>
      </c>
      <c r="H441" s="48">
        <f>INDEX(Exts[],1,1)</f>
        <v>2313</v>
      </c>
      <c r="I441" s="44"/>
      <c r="K441" t="s">
        <v>3566</v>
      </c>
      <c r="L441"/>
      <c r="N441" s="44"/>
    </row>
    <row r="442" spans="1:14" x14ac:dyDescent="0.35">
      <c r="A442">
        <v>5379273</v>
      </c>
      <c r="B442" t="s">
        <v>3567</v>
      </c>
      <c r="C442" t="s">
        <v>3568</v>
      </c>
      <c r="D442">
        <v>1</v>
      </c>
      <c r="G442" s="48" t="e">
        <f>MATCH(Table3[[#This Row],[ID]],Exts[AuthorId1],0)</f>
        <v>#N/A</v>
      </c>
      <c r="H442" s="48">
        <f>INDEX(Exts[],1,1)</f>
        <v>2313</v>
      </c>
      <c r="I442" s="44"/>
      <c r="K442" t="s">
        <v>3569</v>
      </c>
      <c r="L442"/>
      <c r="N442" s="44"/>
    </row>
    <row r="443" spans="1:14" x14ac:dyDescent="0.35">
      <c r="A443">
        <v>1793295</v>
      </c>
      <c r="B443" t="s">
        <v>3570</v>
      </c>
      <c r="C443" t="s">
        <v>3570</v>
      </c>
      <c r="D443">
        <v>1</v>
      </c>
      <c r="E443" t="s">
        <v>3047</v>
      </c>
      <c r="G443" s="48">
        <f>MATCH(Table3[[#This Row],[ID]],Exts[AuthorId1],0)</f>
        <v>71</v>
      </c>
      <c r="H443" s="48">
        <f>INDEX(Exts[],1,1)</f>
        <v>2313</v>
      </c>
      <c r="I443" s="44"/>
      <c r="K443" t="s">
        <v>3571</v>
      </c>
      <c r="L443" t="s">
        <v>3572</v>
      </c>
      <c r="N443" s="44"/>
    </row>
    <row r="444" spans="1:14" x14ac:dyDescent="0.35">
      <c r="A444">
        <v>5162928</v>
      </c>
      <c r="B444" t="s">
        <v>69</v>
      </c>
      <c r="C444" t="s">
        <v>69</v>
      </c>
      <c r="D444">
        <v>4</v>
      </c>
      <c r="G444" s="48">
        <f>MATCH(Table3[[#This Row],[ID]],Exts[AuthorId1],0)</f>
        <v>37</v>
      </c>
      <c r="H444" s="48">
        <f>INDEX(Exts[],1,1)</f>
        <v>2313</v>
      </c>
      <c r="I444" s="44"/>
      <c r="K444" t="s">
        <v>3573</v>
      </c>
      <c r="L444"/>
      <c r="N444" s="44"/>
    </row>
    <row r="445" spans="1:14" x14ac:dyDescent="0.35">
      <c r="A445">
        <v>1707673</v>
      </c>
      <c r="B445" t="s">
        <v>1465</v>
      </c>
      <c r="C445" t="s">
        <v>3574</v>
      </c>
      <c r="D445">
        <v>3</v>
      </c>
      <c r="G445" s="48">
        <f>MATCH(Table3[[#This Row],[ID]],Exts[AuthorId1],0)</f>
        <v>803</v>
      </c>
      <c r="H445" s="48">
        <f>INDEX(Exts[],1,1)</f>
        <v>2313</v>
      </c>
      <c r="I445" s="44"/>
      <c r="K445" t="s">
        <v>3575</v>
      </c>
      <c r="L445" t="s">
        <v>3576</v>
      </c>
      <c r="N445" s="44"/>
    </row>
    <row r="446" spans="1:14" x14ac:dyDescent="0.35">
      <c r="A446">
        <v>5164440</v>
      </c>
      <c r="B446" t="s">
        <v>1960</v>
      </c>
      <c r="C446" t="s">
        <v>1960</v>
      </c>
      <c r="D446">
        <v>1</v>
      </c>
      <c r="E446" t="s">
        <v>3093</v>
      </c>
      <c r="G446" s="48">
        <f>MATCH(Table3[[#This Row],[ID]],Exts[AuthorId1],0)</f>
        <v>1205</v>
      </c>
      <c r="H446" s="48">
        <f>INDEX(Exts[],1,1)</f>
        <v>2313</v>
      </c>
      <c r="I446" s="44"/>
      <c r="K446" t="s">
        <v>3577</v>
      </c>
      <c r="L446"/>
      <c r="N446" s="44"/>
    </row>
    <row r="447" spans="1:14" x14ac:dyDescent="0.35">
      <c r="A447">
        <v>5248211</v>
      </c>
      <c r="B447" t="s">
        <v>2164</v>
      </c>
      <c r="C447" t="s">
        <v>3578</v>
      </c>
      <c r="D447">
        <v>1</v>
      </c>
      <c r="G447" s="48">
        <f>MATCH(Table3[[#This Row],[ID]],Exts[AuthorId1],0)</f>
        <v>1206</v>
      </c>
      <c r="H447" s="48">
        <f>INDEX(Exts[],1,1)</f>
        <v>2313</v>
      </c>
      <c r="I447" s="44"/>
      <c r="K447" t="s">
        <v>3579</v>
      </c>
      <c r="L447" t="s">
        <v>3580</v>
      </c>
      <c r="N447" s="44"/>
    </row>
    <row r="448" spans="1:14" x14ac:dyDescent="0.35">
      <c r="A448">
        <v>1760619</v>
      </c>
      <c r="B448" t="s">
        <v>454</v>
      </c>
      <c r="C448" t="s">
        <v>454</v>
      </c>
      <c r="D448">
        <v>1</v>
      </c>
      <c r="E448" t="s">
        <v>2789</v>
      </c>
      <c r="G448" s="48">
        <f>MATCH(Table3[[#This Row],[ID]],Exts[AuthorId1],0)</f>
        <v>571</v>
      </c>
      <c r="H448" s="48">
        <f>INDEX(Exts[],1,1)</f>
        <v>2313</v>
      </c>
      <c r="I448" s="44"/>
      <c r="K448" t="s">
        <v>3581</v>
      </c>
      <c r="L448" t="s">
        <v>3582</v>
      </c>
      <c r="N448" s="44"/>
    </row>
    <row r="449" spans="1:14" x14ac:dyDescent="0.35">
      <c r="A449">
        <v>2814460</v>
      </c>
      <c r="B449" t="s">
        <v>144</v>
      </c>
      <c r="C449" t="s">
        <v>144</v>
      </c>
      <c r="D449">
        <v>1</v>
      </c>
      <c r="G449" s="48">
        <f>MATCH(Table3[[#This Row],[ID]],Exts[AuthorId1],0)</f>
        <v>94</v>
      </c>
      <c r="H449" s="48">
        <f>INDEX(Exts[],1,1)</f>
        <v>2313</v>
      </c>
      <c r="I449" s="44"/>
      <c r="K449" t="s">
        <v>3583</v>
      </c>
      <c r="L449" t="s">
        <v>3584</v>
      </c>
      <c r="N449" s="44"/>
    </row>
    <row r="450" spans="1:14" x14ac:dyDescent="0.35">
      <c r="A450">
        <v>5256486</v>
      </c>
      <c r="B450" t="s">
        <v>2154</v>
      </c>
      <c r="C450" t="s">
        <v>3585</v>
      </c>
      <c r="D450">
        <v>1</v>
      </c>
      <c r="G450" s="48">
        <f>MATCH(Table3[[#This Row],[ID]],Exts[AuthorId1],0)</f>
        <v>713</v>
      </c>
      <c r="H450" s="48">
        <f>INDEX(Exts[],1,1)</f>
        <v>2313</v>
      </c>
      <c r="I450" s="44"/>
      <c r="K450" t="s">
        <v>3586</v>
      </c>
      <c r="L450" t="s">
        <v>3587</v>
      </c>
      <c r="N450" s="44"/>
    </row>
    <row r="451" spans="1:14" x14ac:dyDescent="0.35">
      <c r="A451">
        <v>1440682</v>
      </c>
      <c r="B451" t="s">
        <v>1967</v>
      </c>
      <c r="C451" t="s">
        <v>1967</v>
      </c>
      <c r="D451">
        <v>1</v>
      </c>
      <c r="E451" t="s">
        <v>3093</v>
      </c>
      <c r="G451" s="48">
        <f>MATCH(Table3[[#This Row],[ID]],Exts[AuthorId1],0)</f>
        <v>1207</v>
      </c>
      <c r="H451" s="48">
        <f>INDEX(Exts[],1,1)</f>
        <v>2313</v>
      </c>
      <c r="I451" s="44"/>
      <c r="K451" t="s">
        <v>3588</v>
      </c>
      <c r="L451"/>
      <c r="N451" s="44"/>
    </row>
    <row r="452" spans="1:14" x14ac:dyDescent="0.35">
      <c r="A452">
        <v>5256402</v>
      </c>
      <c r="B452" t="s">
        <v>994</v>
      </c>
      <c r="C452" t="s">
        <v>994</v>
      </c>
      <c r="D452">
        <v>1</v>
      </c>
      <c r="G452" s="48">
        <f>MATCH(Table3[[#This Row],[ID]],Exts[AuthorId1],0)</f>
        <v>454</v>
      </c>
      <c r="H452" s="48">
        <f>INDEX(Exts[],1,1)</f>
        <v>2313</v>
      </c>
      <c r="I452" s="44"/>
      <c r="K452" t="s">
        <v>3589</v>
      </c>
      <c r="L452" t="s">
        <v>3590</v>
      </c>
      <c r="N452" s="44"/>
    </row>
    <row r="453" spans="1:14" x14ac:dyDescent="0.35">
      <c r="A453">
        <v>2940110</v>
      </c>
      <c r="B453" t="s">
        <v>1982</v>
      </c>
      <c r="C453" t="s">
        <v>1982</v>
      </c>
      <c r="D453">
        <v>2</v>
      </c>
      <c r="E453" t="s">
        <v>3591</v>
      </c>
      <c r="G453" s="48">
        <f>MATCH(Table3[[#This Row],[ID]],Exts[AuthorId1],0)</f>
        <v>1208</v>
      </c>
      <c r="H453" s="48">
        <f>INDEX(Exts[],1,1)</f>
        <v>2313</v>
      </c>
      <c r="I453" s="44"/>
      <c r="K453" t="s">
        <v>3592</v>
      </c>
      <c r="L453" t="s">
        <v>3593</v>
      </c>
      <c r="N453" s="44"/>
    </row>
    <row r="454" spans="1:14" x14ac:dyDescent="0.35">
      <c r="A454">
        <v>5261738</v>
      </c>
      <c r="B454" t="s">
        <v>2142</v>
      </c>
      <c r="C454" t="s">
        <v>2142</v>
      </c>
      <c r="D454">
        <v>1</v>
      </c>
      <c r="G454" s="48">
        <f>MATCH(Table3[[#This Row],[ID]],Exts[AuthorId1],0)</f>
        <v>566</v>
      </c>
      <c r="H454" s="48">
        <f>INDEX(Exts[],1,1)</f>
        <v>2313</v>
      </c>
      <c r="I454" s="44"/>
      <c r="K454" t="s">
        <v>3594</v>
      </c>
      <c r="L454"/>
      <c r="N454" s="44"/>
    </row>
    <row r="455" spans="1:14" x14ac:dyDescent="0.35">
      <c r="A455">
        <v>81732</v>
      </c>
      <c r="B455" t="s">
        <v>1652</v>
      </c>
      <c r="C455" t="s">
        <v>3595</v>
      </c>
      <c r="D455">
        <v>1</v>
      </c>
      <c r="E455" t="s">
        <v>3596</v>
      </c>
      <c r="G455" s="48">
        <f>MATCH(Table3[[#This Row],[ID]],Exts[AuthorId1],0)</f>
        <v>962</v>
      </c>
      <c r="H455" s="48">
        <f>INDEX(Exts[],1,1)</f>
        <v>2313</v>
      </c>
      <c r="I455" s="44"/>
      <c r="K455" t="s">
        <v>3597</v>
      </c>
      <c r="L455" t="s">
        <v>3598</v>
      </c>
      <c r="N455" s="44"/>
    </row>
    <row r="456" spans="1:14" x14ac:dyDescent="0.35">
      <c r="A456">
        <v>494546</v>
      </c>
      <c r="B456" t="s">
        <v>3599</v>
      </c>
      <c r="C456" t="s">
        <v>3600</v>
      </c>
      <c r="D456">
        <v>1</v>
      </c>
      <c r="E456" t="s">
        <v>3601</v>
      </c>
      <c r="G456" s="48">
        <f>MATCH(Table3[[#This Row],[ID]],Exts[AuthorId1],0)</f>
        <v>417</v>
      </c>
      <c r="H456" s="48">
        <f>INDEX(Exts[],1,1)</f>
        <v>2313</v>
      </c>
      <c r="I456" s="44"/>
      <c r="K456" t="s">
        <v>3602</v>
      </c>
      <c r="L456" t="s">
        <v>3603</v>
      </c>
      <c r="N456" s="44"/>
    </row>
    <row r="457" spans="1:14" x14ac:dyDescent="0.35">
      <c r="A457">
        <v>5501695</v>
      </c>
      <c r="B457" t="s">
        <v>3604</v>
      </c>
      <c r="C457" t="s">
        <v>3605</v>
      </c>
      <c r="D457">
        <v>1</v>
      </c>
      <c r="G457" s="48" t="e">
        <f>MATCH(Table3[[#This Row],[ID]],Exts[AuthorId1],0)</f>
        <v>#N/A</v>
      </c>
      <c r="H457" s="48">
        <f>INDEX(Exts[],1,1)</f>
        <v>2313</v>
      </c>
      <c r="I457" s="44"/>
      <c r="K457" t="s">
        <v>3606</v>
      </c>
      <c r="L457"/>
      <c r="N457" s="44"/>
    </row>
    <row r="458" spans="1:14" x14ac:dyDescent="0.35">
      <c r="A458">
        <v>5278157</v>
      </c>
      <c r="B458" t="s">
        <v>466</v>
      </c>
      <c r="C458" t="s">
        <v>3607</v>
      </c>
      <c r="D458">
        <v>1</v>
      </c>
      <c r="E458" t="s">
        <v>3608</v>
      </c>
      <c r="G458" s="48">
        <f>MATCH(Table3[[#This Row],[ID]],Exts[AuthorId1],0)</f>
        <v>771</v>
      </c>
      <c r="H458" s="48">
        <f>INDEX(Exts[],1,1)</f>
        <v>2313</v>
      </c>
      <c r="I458" s="44"/>
      <c r="K458" t="s">
        <v>3609</v>
      </c>
      <c r="L458" t="s">
        <v>3610</v>
      </c>
      <c r="N458" s="44"/>
    </row>
    <row r="459" spans="1:14" x14ac:dyDescent="0.35">
      <c r="A459">
        <v>206778</v>
      </c>
      <c r="B459" t="s">
        <v>374</v>
      </c>
      <c r="C459" t="s">
        <v>374</v>
      </c>
      <c r="D459">
        <v>1</v>
      </c>
      <c r="G459" s="48">
        <f>MATCH(Table3[[#This Row],[ID]],Exts[AuthorId1],0)</f>
        <v>856</v>
      </c>
      <c r="H459" s="48">
        <f>INDEX(Exts[],1,1)</f>
        <v>2313</v>
      </c>
      <c r="I459" s="44"/>
      <c r="K459" t="s">
        <v>3611</v>
      </c>
      <c r="L459" t="s">
        <v>3612</v>
      </c>
      <c r="N459" s="44"/>
    </row>
    <row r="460" spans="1:14" x14ac:dyDescent="0.35">
      <c r="A460">
        <v>5277246</v>
      </c>
      <c r="B460" t="s">
        <v>1246</v>
      </c>
      <c r="C460" t="s">
        <v>3613</v>
      </c>
      <c r="D460">
        <v>1</v>
      </c>
      <c r="G460" s="48">
        <f>MATCH(Table3[[#This Row],[ID]],Exts[AuthorId1],0)</f>
        <v>659</v>
      </c>
      <c r="H460" s="48">
        <f>INDEX(Exts[],1,1)</f>
        <v>2313</v>
      </c>
      <c r="I460" s="44"/>
      <c r="K460" t="s">
        <v>3614</v>
      </c>
      <c r="L460" t="s">
        <v>3615</v>
      </c>
      <c r="N460" s="44"/>
    </row>
    <row r="461" spans="1:14" x14ac:dyDescent="0.35">
      <c r="A461">
        <v>6603888</v>
      </c>
      <c r="B461" t="s">
        <v>1355</v>
      </c>
      <c r="C461" t="s">
        <v>3616</v>
      </c>
      <c r="D461">
        <v>1</v>
      </c>
      <c r="G461" s="48">
        <f>MATCH(Table3[[#This Row],[ID]],Exts[AuthorId1],0)</f>
        <v>751</v>
      </c>
      <c r="H461" s="48">
        <f>INDEX(Exts[],1,1)</f>
        <v>2313</v>
      </c>
      <c r="I461" s="44"/>
      <c r="K461" t="s">
        <v>3617</v>
      </c>
      <c r="L461" t="s">
        <v>3618</v>
      </c>
      <c r="N461" s="44"/>
    </row>
    <row r="462" spans="1:14" x14ac:dyDescent="0.35">
      <c r="A462">
        <v>5277500</v>
      </c>
      <c r="B462" t="s">
        <v>1518</v>
      </c>
      <c r="C462" t="s">
        <v>3619</v>
      </c>
      <c r="D462">
        <v>1</v>
      </c>
      <c r="E462" t="s">
        <v>3620</v>
      </c>
      <c r="G462" s="48">
        <f>MATCH(Table3[[#This Row],[ID]],Exts[AuthorId1],0)</f>
        <v>826</v>
      </c>
      <c r="H462" s="48">
        <f>INDEX(Exts[],1,1)</f>
        <v>2313</v>
      </c>
      <c r="I462" s="44"/>
      <c r="K462" t="s">
        <v>3621</v>
      </c>
      <c r="L462" t="s">
        <v>3622</v>
      </c>
      <c r="N462" s="44"/>
    </row>
    <row r="463" spans="1:14" x14ac:dyDescent="0.35">
      <c r="A463">
        <v>4896027</v>
      </c>
      <c r="B463" t="s">
        <v>2236</v>
      </c>
      <c r="C463" t="s">
        <v>3623</v>
      </c>
      <c r="D463">
        <v>1</v>
      </c>
      <c r="G463" s="48">
        <f>MATCH(Table3[[#This Row],[ID]],Exts[AuthorId1],0)</f>
        <v>1211</v>
      </c>
      <c r="H463" s="48">
        <f>INDEX(Exts[],1,1)</f>
        <v>2313</v>
      </c>
      <c r="I463" s="44"/>
      <c r="K463" t="s">
        <v>3624</v>
      </c>
      <c r="L463" t="s">
        <v>3625</v>
      </c>
      <c r="N463" s="44"/>
    </row>
    <row r="464" spans="1:14" x14ac:dyDescent="0.35">
      <c r="A464">
        <v>5301712</v>
      </c>
      <c r="B464" t="s">
        <v>1121</v>
      </c>
      <c r="C464" t="s">
        <v>3626</v>
      </c>
      <c r="D464">
        <v>2</v>
      </c>
      <c r="G464" s="48">
        <f>MATCH(Table3[[#This Row],[ID]],Exts[AuthorId1],0)</f>
        <v>530</v>
      </c>
      <c r="H464" s="48">
        <f>INDEX(Exts[],1,1)</f>
        <v>2313</v>
      </c>
      <c r="I464" s="44"/>
      <c r="K464" t="s">
        <v>3627</v>
      </c>
      <c r="L464" t="s">
        <v>3628</v>
      </c>
      <c r="N464" s="44"/>
    </row>
    <row r="465" spans="1:14" x14ac:dyDescent="0.35">
      <c r="A465">
        <v>5301977</v>
      </c>
      <c r="B465" t="s">
        <v>1583</v>
      </c>
      <c r="C465" t="s">
        <v>1583</v>
      </c>
      <c r="D465">
        <v>1</v>
      </c>
      <c r="G465" s="48">
        <f>MATCH(Table3[[#This Row],[ID]],Exts[AuthorId1],0)</f>
        <v>963</v>
      </c>
      <c r="H465" s="48">
        <f>INDEX(Exts[],1,1)</f>
        <v>2313</v>
      </c>
      <c r="I465" s="44"/>
      <c r="K465" t="s">
        <v>3629</v>
      </c>
      <c r="L465" t="s">
        <v>3630</v>
      </c>
      <c r="N465" s="44"/>
    </row>
    <row r="466" spans="1:14" x14ac:dyDescent="0.35">
      <c r="A466">
        <v>2657359</v>
      </c>
      <c r="B466" t="s">
        <v>3631</v>
      </c>
      <c r="C466" t="s">
        <v>3632</v>
      </c>
      <c r="D466">
        <v>1</v>
      </c>
      <c r="G466" s="48">
        <f>MATCH(Table3[[#This Row],[ID]],Exts[AuthorId1],0)</f>
        <v>231</v>
      </c>
      <c r="H466" s="48">
        <f>INDEX(Exts[],1,1)</f>
        <v>2313</v>
      </c>
      <c r="I466" s="44"/>
      <c r="K466" t="s">
        <v>3633</v>
      </c>
      <c r="L466"/>
      <c r="N466" s="44"/>
    </row>
    <row r="467" spans="1:14" x14ac:dyDescent="0.35">
      <c r="A467">
        <v>5697171</v>
      </c>
      <c r="B467" t="s">
        <v>1050</v>
      </c>
      <c r="C467" t="s">
        <v>1050</v>
      </c>
      <c r="D467">
        <v>2</v>
      </c>
      <c r="G467" s="48">
        <f>MATCH(Table3[[#This Row],[ID]],Exts[AuthorId1],0)</f>
        <v>423</v>
      </c>
      <c r="H467" s="48">
        <f>INDEX(Exts[],1,1)</f>
        <v>2313</v>
      </c>
      <c r="I467" s="44"/>
      <c r="K467" t="s">
        <v>3634</v>
      </c>
      <c r="L467"/>
      <c r="N467" s="44"/>
    </row>
    <row r="468" spans="1:14" x14ac:dyDescent="0.35">
      <c r="A468">
        <v>5322005</v>
      </c>
      <c r="B468" t="s">
        <v>219</v>
      </c>
      <c r="C468" t="s">
        <v>3635</v>
      </c>
      <c r="D468">
        <v>1</v>
      </c>
      <c r="E468" t="s">
        <v>3636</v>
      </c>
      <c r="G468" s="48">
        <f>MATCH(Table3[[#This Row],[ID]],Exts[AuthorId1],0)</f>
        <v>134</v>
      </c>
      <c r="H468" s="48">
        <f>INDEX(Exts[],1,1)</f>
        <v>2313</v>
      </c>
      <c r="I468" s="44"/>
      <c r="K468" t="s">
        <v>3637</v>
      </c>
      <c r="L468"/>
      <c r="N468" s="44"/>
    </row>
    <row r="469" spans="1:14" x14ac:dyDescent="0.35">
      <c r="A469">
        <v>776161</v>
      </c>
      <c r="B469" t="s">
        <v>173</v>
      </c>
      <c r="C469" t="s">
        <v>3638</v>
      </c>
      <c r="D469">
        <v>1</v>
      </c>
      <c r="E469" t="s">
        <v>3639</v>
      </c>
      <c r="G469" s="48">
        <f>MATCH(Table3[[#This Row],[ID]],Exts[AuthorId1],0)</f>
        <v>107</v>
      </c>
      <c r="H469" s="48">
        <f>INDEX(Exts[],1,1)</f>
        <v>2313</v>
      </c>
      <c r="I469" s="44"/>
      <c r="K469" t="s">
        <v>3640</v>
      </c>
      <c r="L469"/>
      <c r="N469" s="44"/>
    </row>
    <row r="470" spans="1:14" x14ac:dyDescent="0.35">
      <c r="A470">
        <v>5345587</v>
      </c>
      <c r="B470" t="s">
        <v>481</v>
      </c>
      <c r="C470" t="s">
        <v>3641</v>
      </c>
      <c r="D470">
        <v>1</v>
      </c>
      <c r="E470" t="s">
        <v>3642</v>
      </c>
      <c r="G470" s="48">
        <f>MATCH(Table3[[#This Row],[ID]],Exts[AuthorId1],0)</f>
        <v>1214</v>
      </c>
      <c r="H470" s="48">
        <f>INDEX(Exts[],1,1)</f>
        <v>2313</v>
      </c>
      <c r="I470" s="44"/>
      <c r="K470" t="s">
        <v>3643</v>
      </c>
      <c r="L470" t="s">
        <v>3644</v>
      </c>
      <c r="N470" s="44"/>
    </row>
    <row r="471" spans="1:14" x14ac:dyDescent="0.35">
      <c r="A471">
        <v>5351245</v>
      </c>
      <c r="B471" t="s">
        <v>417</v>
      </c>
      <c r="C471" t="s">
        <v>417</v>
      </c>
      <c r="D471">
        <v>1</v>
      </c>
      <c r="G471" s="48">
        <f>MATCH(Table3[[#This Row],[ID]],Exts[AuthorId1],0)</f>
        <v>148</v>
      </c>
      <c r="H471" s="48">
        <f>INDEX(Exts[],1,1)</f>
        <v>2313</v>
      </c>
      <c r="I471" s="44"/>
      <c r="K471" t="s">
        <v>3645</v>
      </c>
      <c r="L471" t="s">
        <v>3646</v>
      </c>
      <c r="N471" s="44"/>
    </row>
    <row r="472" spans="1:14" x14ac:dyDescent="0.35">
      <c r="A472">
        <v>3715332</v>
      </c>
      <c r="B472" t="s">
        <v>930</v>
      </c>
      <c r="C472" t="s">
        <v>3647</v>
      </c>
      <c r="D472">
        <v>1</v>
      </c>
      <c r="E472" t="s">
        <v>3648</v>
      </c>
      <c r="G472" s="48">
        <f>MATCH(Table3[[#This Row],[ID]],Exts[AuthorId1],0)</f>
        <v>357</v>
      </c>
      <c r="H472" s="48">
        <f>INDEX(Exts[],1,1)</f>
        <v>2313</v>
      </c>
      <c r="I472" s="44"/>
      <c r="K472" t="s">
        <v>3649</v>
      </c>
      <c r="L472"/>
      <c r="N472" s="44"/>
    </row>
    <row r="473" spans="1:14" x14ac:dyDescent="0.35">
      <c r="A473">
        <v>5321361</v>
      </c>
      <c r="B473" t="s">
        <v>3650</v>
      </c>
      <c r="C473" t="s">
        <v>3650</v>
      </c>
      <c r="D473">
        <v>1</v>
      </c>
      <c r="E473" t="s">
        <v>2521</v>
      </c>
      <c r="G473" s="48">
        <f>MATCH(Table3[[#This Row],[ID]],Exts[AuthorId1],0)</f>
        <v>309</v>
      </c>
      <c r="H473" s="48">
        <f>INDEX(Exts[],1,1)</f>
        <v>2313</v>
      </c>
      <c r="I473" s="44"/>
      <c r="K473" t="s">
        <v>3651</v>
      </c>
      <c r="L473" t="s">
        <v>3652</v>
      </c>
      <c r="N473" s="44"/>
    </row>
    <row r="474" spans="1:14" x14ac:dyDescent="0.35">
      <c r="A474">
        <v>5345566</v>
      </c>
      <c r="B474" t="s">
        <v>3653</v>
      </c>
      <c r="C474" t="s">
        <v>3654</v>
      </c>
      <c r="D474">
        <v>1</v>
      </c>
      <c r="E474" t="s">
        <v>3024</v>
      </c>
      <c r="G474" s="48" t="e">
        <f>MATCH(Table3[[#This Row],[ID]],Exts[AuthorId1],0)</f>
        <v>#N/A</v>
      </c>
      <c r="H474" s="48">
        <f>INDEX(Exts[],1,1)</f>
        <v>2313</v>
      </c>
      <c r="I474" s="44"/>
      <c r="K474" t="s">
        <v>3655</v>
      </c>
      <c r="L474" t="s">
        <v>3656</v>
      </c>
      <c r="N474" s="44"/>
    </row>
    <row r="475" spans="1:14" x14ac:dyDescent="0.35">
      <c r="A475">
        <v>199480</v>
      </c>
      <c r="B475" t="s">
        <v>1617</v>
      </c>
      <c r="C475" t="s">
        <v>3657</v>
      </c>
      <c r="D475">
        <v>3</v>
      </c>
      <c r="G475" s="48">
        <f>MATCH(Table3[[#This Row],[ID]],Exts[AuthorId1],0)</f>
        <v>964</v>
      </c>
      <c r="H475" s="48">
        <f>INDEX(Exts[],1,1)</f>
        <v>2313</v>
      </c>
      <c r="I475" s="44"/>
      <c r="K475" t="s">
        <v>3658</v>
      </c>
      <c r="L475" t="s">
        <v>3659</v>
      </c>
      <c r="N475" s="44"/>
    </row>
    <row r="476" spans="1:14" x14ac:dyDescent="0.35">
      <c r="A476">
        <v>3290806</v>
      </c>
      <c r="B476" t="s">
        <v>325</v>
      </c>
      <c r="C476" t="s">
        <v>3660</v>
      </c>
      <c r="D476">
        <v>1</v>
      </c>
      <c r="E476" t="s">
        <v>3661</v>
      </c>
      <c r="G476" s="48">
        <f>MATCH(Table3[[#This Row],[ID]],Exts[AuthorId1],0)</f>
        <v>397</v>
      </c>
      <c r="H476" s="48">
        <f>INDEX(Exts[],1,1)</f>
        <v>2313</v>
      </c>
      <c r="I476" s="44"/>
      <c r="K476" t="s">
        <v>3662</v>
      </c>
      <c r="L476" t="s">
        <v>3663</v>
      </c>
      <c r="N476" s="44"/>
    </row>
    <row r="477" spans="1:14" x14ac:dyDescent="0.35">
      <c r="A477">
        <v>1224279</v>
      </c>
      <c r="B477" t="s">
        <v>437</v>
      </c>
      <c r="C477" t="s">
        <v>3664</v>
      </c>
      <c r="D477">
        <v>3</v>
      </c>
      <c r="E477" t="s">
        <v>2797</v>
      </c>
      <c r="G477" s="48">
        <f>MATCH(Table3[[#This Row],[ID]],Exts[AuthorId1],0)</f>
        <v>284</v>
      </c>
      <c r="H477" s="48">
        <f>INDEX(Exts[],1,1)</f>
        <v>2313</v>
      </c>
      <c r="I477" s="44"/>
      <c r="K477" t="s">
        <v>3665</v>
      </c>
      <c r="L477"/>
      <c r="N477" s="44"/>
    </row>
    <row r="478" spans="1:14" x14ac:dyDescent="0.35">
      <c r="A478">
        <v>5389259</v>
      </c>
      <c r="B478" t="s">
        <v>30</v>
      </c>
      <c r="C478" t="s">
        <v>3666</v>
      </c>
      <c r="D478">
        <v>12</v>
      </c>
      <c r="G478" s="48">
        <f>MATCH(Table3[[#This Row],[ID]],Exts[AuthorId1],0)</f>
        <v>11</v>
      </c>
      <c r="H478" s="48">
        <f>INDEX(Exts[],1,1)</f>
        <v>2313</v>
      </c>
      <c r="I478" s="44"/>
      <c r="K478" t="s">
        <v>3667</v>
      </c>
      <c r="L478" t="s">
        <v>3668</v>
      </c>
      <c r="N478" s="44"/>
    </row>
    <row r="479" spans="1:14" x14ac:dyDescent="0.35">
      <c r="A479">
        <v>5389824</v>
      </c>
      <c r="B479" t="s">
        <v>311</v>
      </c>
      <c r="C479" t="s">
        <v>3669</v>
      </c>
      <c r="D479">
        <v>1</v>
      </c>
      <c r="G479" s="48">
        <f>MATCH(Table3[[#This Row],[ID]],Exts[AuthorId1],0)</f>
        <v>370</v>
      </c>
      <c r="H479" s="48">
        <f>INDEX(Exts[],1,1)</f>
        <v>2313</v>
      </c>
      <c r="I479" s="44"/>
      <c r="K479" t="s">
        <v>3670</v>
      </c>
      <c r="L479"/>
      <c r="N479" s="44"/>
    </row>
    <row r="480" spans="1:14" x14ac:dyDescent="0.35">
      <c r="A480">
        <v>5390232</v>
      </c>
      <c r="B480" t="s">
        <v>934</v>
      </c>
      <c r="C480" t="s">
        <v>3671</v>
      </c>
      <c r="D480">
        <v>1</v>
      </c>
      <c r="G480" s="48">
        <f>MATCH(Table3[[#This Row],[ID]],Exts[AuthorId1],0)</f>
        <v>342</v>
      </c>
      <c r="H480" s="48">
        <f>INDEX(Exts[],1,1)</f>
        <v>2313</v>
      </c>
      <c r="I480" s="44"/>
      <c r="K480" t="s">
        <v>3672</v>
      </c>
      <c r="L480" t="s">
        <v>3673</v>
      </c>
      <c r="N480" s="44"/>
    </row>
    <row r="481" spans="1:14" x14ac:dyDescent="0.35">
      <c r="A481">
        <v>1478413</v>
      </c>
      <c r="B481" t="s">
        <v>2005</v>
      </c>
      <c r="C481" t="s">
        <v>2005</v>
      </c>
      <c r="D481">
        <v>1</v>
      </c>
      <c r="G481" s="48">
        <f>MATCH(Table3[[#This Row],[ID]],Exts[AuthorId1],0)</f>
        <v>1215</v>
      </c>
      <c r="H481" s="48">
        <f>INDEX(Exts[],1,1)</f>
        <v>2313</v>
      </c>
      <c r="I481" s="44"/>
      <c r="K481" t="s">
        <v>3674</v>
      </c>
      <c r="L481"/>
      <c r="N481" s="44"/>
    </row>
    <row r="482" spans="1:14" x14ac:dyDescent="0.35">
      <c r="A482">
        <v>2222641</v>
      </c>
      <c r="B482" t="s">
        <v>1686</v>
      </c>
      <c r="C482" t="s">
        <v>1686</v>
      </c>
      <c r="D482">
        <v>1</v>
      </c>
      <c r="G482" s="48">
        <f>MATCH(Table3[[#This Row],[ID]],Exts[AuthorId1],0)</f>
        <v>965</v>
      </c>
      <c r="H482" s="48">
        <f>INDEX(Exts[],1,1)</f>
        <v>2313</v>
      </c>
      <c r="I482" s="44"/>
      <c r="K482" t="s">
        <v>3675</v>
      </c>
      <c r="L482" t="s">
        <v>3676</v>
      </c>
      <c r="N482" s="44"/>
    </row>
    <row r="483" spans="1:14" x14ac:dyDescent="0.35">
      <c r="A483">
        <v>4895400</v>
      </c>
      <c r="B483" t="s">
        <v>379</v>
      </c>
      <c r="C483" t="s">
        <v>3677</v>
      </c>
      <c r="D483">
        <v>8</v>
      </c>
      <c r="E483" t="s">
        <v>3172</v>
      </c>
      <c r="G483" s="48">
        <f>MATCH(Table3[[#This Row],[ID]],Exts[AuthorId1],0)</f>
        <v>966</v>
      </c>
      <c r="H483" s="48">
        <f>INDEX(Exts[],1,1)</f>
        <v>2313</v>
      </c>
      <c r="I483" s="44"/>
      <c r="K483" t="s">
        <v>3678</v>
      </c>
      <c r="L483" t="s">
        <v>3679</v>
      </c>
      <c r="N483" s="44"/>
    </row>
    <row r="484" spans="1:14" x14ac:dyDescent="0.35">
      <c r="A484">
        <v>5404715</v>
      </c>
      <c r="B484" t="s">
        <v>3680</v>
      </c>
      <c r="C484" t="s">
        <v>3681</v>
      </c>
      <c r="D484">
        <v>1</v>
      </c>
      <c r="G484" s="48">
        <f>MATCH(Table3[[#This Row],[ID]],Exts[AuthorId1],0)</f>
        <v>624</v>
      </c>
      <c r="H484" s="48">
        <f>INDEX(Exts[],1,1)</f>
        <v>2313</v>
      </c>
      <c r="I484" s="44"/>
      <c r="K484" t="s">
        <v>3682</v>
      </c>
      <c r="L484"/>
      <c r="N484" s="44"/>
    </row>
    <row r="485" spans="1:14" x14ac:dyDescent="0.35">
      <c r="A485">
        <v>5409176</v>
      </c>
      <c r="B485" t="s">
        <v>1941</v>
      </c>
      <c r="C485" t="s">
        <v>1941</v>
      </c>
      <c r="D485">
        <v>1</v>
      </c>
      <c r="G485" s="48">
        <f>MATCH(Table3[[#This Row],[ID]],Exts[AuthorId1],0)</f>
        <v>1216</v>
      </c>
      <c r="H485" s="48">
        <f>INDEX(Exts[],1,1)</f>
        <v>2313</v>
      </c>
      <c r="I485" s="44"/>
      <c r="K485" t="s">
        <v>3683</v>
      </c>
      <c r="L485" t="s">
        <v>3684</v>
      </c>
      <c r="N485" s="44"/>
    </row>
    <row r="486" spans="1:14" x14ac:dyDescent="0.35">
      <c r="A486">
        <v>5413662</v>
      </c>
      <c r="B486" t="s">
        <v>1056</v>
      </c>
      <c r="C486" t="s">
        <v>1056</v>
      </c>
      <c r="D486">
        <v>1</v>
      </c>
      <c r="G486" s="48">
        <f>MATCH(Table3[[#This Row],[ID]],Exts[AuthorId1],0)</f>
        <v>435</v>
      </c>
      <c r="H486" s="48">
        <f>INDEX(Exts[],1,1)</f>
        <v>2313</v>
      </c>
      <c r="I486" s="44"/>
      <c r="K486" t="s">
        <v>3685</v>
      </c>
      <c r="L486"/>
      <c r="N486" s="44"/>
    </row>
    <row r="487" spans="1:14" x14ac:dyDescent="0.35">
      <c r="A487">
        <v>5420212</v>
      </c>
      <c r="B487" t="s">
        <v>3686</v>
      </c>
      <c r="C487" t="s">
        <v>3687</v>
      </c>
      <c r="D487">
        <v>1</v>
      </c>
      <c r="E487" t="s">
        <v>3047</v>
      </c>
      <c r="G487" s="48">
        <f>MATCH(Table3[[#This Row],[ID]],Exts[AuthorId1],0)</f>
        <v>899</v>
      </c>
      <c r="H487" s="48">
        <f>INDEX(Exts[],1,1)</f>
        <v>2313</v>
      </c>
      <c r="I487" s="44"/>
      <c r="K487" t="s">
        <v>3688</v>
      </c>
      <c r="L487"/>
      <c r="N487" s="44"/>
    </row>
    <row r="488" spans="1:14" x14ac:dyDescent="0.35">
      <c r="A488">
        <v>5412793</v>
      </c>
      <c r="B488" t="s">
        <v>1261</v>
      </c>
      <c r="C488" t="s">
        <v>1261</v>
      </c>
      <c r="D488">
        <v>1</v>
      </c>
      <c r="G488" s="48">
        <f>MATCH(Table3[[#This Row],[ID]],Exts[AuthorId1],0)</f>
        <v>662</v>
      </c>
      <c r="H488" s="48">
        <f>INDEX(Exts[],1,1)</f>
        <v>2313</v>
      </c>
      <c r="I488" s="44"/>
      <c r="K488" t="s">
        <v>3689</v>
      </c>
      <c r="L488"/>
      <c r="N488" s="44"/>
    </row>
    <row r="489" spans="1:14" x14ac:dyDescent="0.35">
      <c r="A489">
        <v>4806231</v>
      </c>
      <c r="B489" t="s">
        <v>1160</v>
      </c>
      <c r="C489" t="s">
        <v>1160</v>
      </c>
      <c r="D489">
        <v>1</v>
      </c>
      <c r="G489" s="48">
        <f>MATCH(Table3[[#This Row],[ID]],Exts[AuthorId1],0)</f>
        <v>669</v>
      </c>
      <c r="H489" s="48">
        <f>INDEX(Exts[],1,1)</f>
        <v>2313</v>
      </c>
      <c r="I489" s="44"/>
      <c r="K489" t="s">
        <v>3690</v>
      </c>
      <c r="L489"/>
      <c r="N489" s="44"/>
    </row>
    <row r="490" spans="1:14" x14ac:dyDescent="0.35">
      <c r="A490">
        <v>5427288</v>
      </c>
      <c r="B490" t="s">
        <v>94</v>
      </c>
      <c r="C490" t="s">
        <v>3691</v>
      </c>
      <c r="D490">
        <v>1</v>
      </c>
      <c r="G490" s="48">
        <f>MATCH(Table3[[#This Row],[ID]],Exts[AuthorId1],0)</f>
        <v>50</v>
      </c>
      <c r="H490" s="48">
        <f>INDEX(Exts[],1,1)</f>
        <v>2313</v>
      </c>
      <c r="I490" s="44"/>
      <c r="K490" t="s">
        <v>3692</v>
      </c>
      <c r="L490" t="s">
        <v>3693</v>
      </c>
      <c r="N490" s="44"/>
    </row>
    <row r="491" spans="1:14" x14ac:dyDescent="0.35">
      <c r="A491">
        <v>11726506</v>
      </c>
      <c r="B491" t="s">
        <v>3694</v>
      </c>
      <c r="C491" t="s">
        <v>3695</v>
      </c>
      <c r="D491">
        <v>1</v>
      </c>
      <c r="E491" t="s">
        <v>3047</v>
      </c>
      <c r="G491" s="48" t="e">
        <f>MATCH(Table3[[#This Row],[ID]],Exts[AuthorId1],0)</f>
        <v>#N/A</v>
      </c>
      <c r="H491" s="48">
        <f>INDEX(Exts[],1,1)</f>
        <v>2313</v>
      </c>
      <c r="I491" s="44"/>
      <c r="K491" t="s">
        <v>3696</v>
      </c>
      <c r="L491" t="s">
        <v>3697</v>
      </c>
      <c r="N491" s="44"/>
    </row>
    <row r="492" spans="1:14" x14ac:dyDescent="0.35">
      <c r="A492">
        <v>9810</v>
      </c>
      <c r="B492" t="s">
        <v>2162</v>
      </c>
      <c r="C492" t="s">
        <v>2162</v>
      </c>
      <c r="D492">
        <v>1</v>
      </c>
      <c r="E492" t="s">
        <v>3698</v>
      </c>
      <c r="G492" s="48">
        <f>MATCH(Table3[[#This Row],[ID]],Exts[AuthorId1],0)</f>
        <v>967</v>
      </c>
      <c r="H492" s="48">
        <f>INDEX(Exts[],1,1)</f>
        <v>2313</v>
      </c>
      <c r="I492" s="44"/>
      <c r="K492" t="s">
        <v>3699</v>
      </c>
      <c r="L492" t="s">
        <v>3700</v>
      </c>
      <c r="N492" s="44"/>
    </row>
    <row r="493" spans="1:14" x14ac:dyDescent="0.35">
      <c r="A493">
        <v>3845826</v>
      </c>
      <c r="B493" t="s">
        <v>3701</v>
      </c>
      <c r="C493" t="s">
        <v>3702</v>
      </c>
      <c r="D493">
        <v>1</v>
      </c>
      <c r="E493" t="s">
        <v>2383</v>
      </c>
      <c r="G493" s="48">
        <f>MATCH(Table3[[#This Row],[ID]],Exts[AuthorId1],0)</f>
        <v>53</v>
      </c>
      <c r="H493" s="48">
        <f>INDEX(Exts[],1,1)</f>
        <v>2313</v>
      </c>
      <c r="I493" s="44"/>
      <c r="K493" t="s">
        <v>3703</v>
      </c>
      <c r="L493"/>
      <c r="N493" s="44"/>
    </row>
    <row r="494" spans="1:14" x14ac:dyDescent="0.35">
      <c r="A494">
        <v>748493</v>
      </c>
      <c r="B494" t="s">
        <v>363</v>
      </c>
      <c r="C494" t="s">
        <v>3704</v>
      </c>
      <c r="D494">
        <v>1</v>
      </c>
      <c r="E494" t="s">
        <v>3705</v>
      </c>
      <c r="G494" s="48">
        <f>MATCH(Table3[[#This Row],[ID]],Exts[AuthorId1],0)</f>
        <v>663</v>
      </c>
      <c r="H494" s="48">
        <f>INDEX(Exts[],1,1)</f>
        <v>2313</v>
      </c>
      <c r="I494" s="44"/>
      <c r="K494" t="s">
        <v>3706</v>
      </c>
      <c r="L494"/>
      <c r="N494" s="44"/>
    </row>
    <row r="495" spans="1:14" x14ac:dyDescent="0.35">
      <c r="A495">
        <v>5453680</v>
      </c>
      <c r="B495" t="s">
        <v>1508</v>
      </c>
      <c r="C495" t="s">
        <v>1508</v>
      </c>
      <c r="D495">
        <v>1</v>
      </c>
      <c r="G495" s="48">
        <f>MATCH(Table3[[#This Row],[ID]],Exts[AuthorId1],0)</f>
        <v>828</v>
      </c>
      <c r="H495" s="48">
        <f>INDEX(Exts[],1,1)</f>
        <v>2313</v>
      </c>
      <c r="I495" s="44"/>
      <c r="K495" t="s">
        <v>3707</v>
      </c>
      <c r="L495" t="s">
        <v>3708</v>
      </c>
      <c r="N495" s="44"/>
    </row>
    <row r="496" spans="1:14" x14ac:dyDescent="0.35">
      <c r="A496">
        <v>5116669</v>
      </c>
      <c r="B496" t="s">
        <v>1306</v>
      </c>
      <c r="C496" t="s">
        <v>3709</v>
      </c>
      <c r="D496">
        <v>1</v>
      </c>
      <c r="E496" t="s">
        <v>3047</v>
      </c>
      <c r="G496" s="48">
        <f>MATCH(Table3[[#This Row],[ID]],Exts[AuthorId1],0)</f>
        <v>722</v>
      </c>
      <c r="H496" s="48">
        <f>INDEX(Exts[],1,1)</f>
        <v>2313</v>
      </c>
      <c r="I496" s="44"/>
      <c r="K496" t="s">
        <v>3710</v>
      </c>
      <c r="L496"/>
      <c r="N496" s="44"/>
    </row>
    <row r="497" spans="1:14" x14ac:dyDescent="0.35">
      <c r="A497">
        <v>5464935</v>
      </c>
      <c r="B497" t="s">
        <v>1699</v>
      </c>
      <c r="C497" t="s">
        <v>3711</v>
      </c>
      <c r="D497">
        <v>1</v>
      </c>
      <c r="G497" s="48">
        <f>MATCH(Table3[[#This Row],[ID]],Exts[AuthorId1],0)</f>
        <v>1219</v>
      </c>
      <c r="H497" s="48">
        <f>INDEX(Exts[],1,1)</f>
        <v>2313</v>
      </c>
      <c r="I497" s="44"/>
      <c r="K497" t="s">
        <v>3712</v>
      </c>
      <c r="L497"/>
      <c r="N497" s="44"/>
    </row>
    <row r="498" spans="1:14" x14ac:dyDescent="0.35">
      <c r="A498">
        <v>5244030</v>
      </c>
      <c r="B498" t="s">
        <v>1163</v>
      </c>
      <c r="C498" t="s">
        <v>3713</v>
      </c>
      <c r="D498">
        <v>2</v>
      </c>
      <c r="E498" t="s">
        <v>3714</v>
      </c>
      <c r="G498" s="48">
        <f>MATCH(Table3[[#This Row],[ID]],Exts[AuthorId1],0)</f>
        <v>638</v>
      </c>
      <c r="H498" s="48">
        <f>INDEX(Exts[],1,1)</f>
        <v>2313</v>
      </c>
      <c r="I498" s="44"/>
      <c r="K498" t="s">
        <v>3715</v>
      </c>
      <c r="L498" t="s">
        <v>3716</v>
      </c>
      <c r="N498" s="44"/>
    </row>
    <row r="499" spans="1:14" x14ac:dyDescent="0.35">
      <c r="A499">
        <v>5484460</v>
      </c>
      <c r="B499" t="s">
        <v>140</v>
      </c>
      <c r="C499" t="s">
        <v>3717</v>
      </c>
      <c r="D499">
        <v>8</v>
      </c>
      <c r="E499" t="s">
        <v>3718</v>
      </c>
      <c r="G499" s="48">
        <f>MATCH(Table3[[#This Row],[ID]],Exts[AuthorId1],0)</f>
        <v>95</v>
      </c>
      <c r="H499" s="48">
        <f>INDEX(Exts[],1,1)</f>
        <v>2313</v>
      </c>
      <c r="I499" s="44"/>
      <c r="K499" t="s">
        <v>3719</v>
      </c>
      <c r="L499" t="s">
        <v>3720</v>
      </c>
      <c r="N499" s="44"/>
    </row>
    <row r="500" spans="1:14" x14ac:dyDescent="0.35">
      <c r="A500">
        <v>4994829</v>
      </c>
      <c r="B500" t="s">
        <v>2188</v>
      </c>
      <c r="C500" t="s">
        <v>2188</v>
      </c>
      <c r="D500">
        <v>1</v>
      </c>
      <c r="G500" s="48">
        <f>MATCH(Table3[[#This Row],[ID]],Exts[AuthorId1],0)</f>
        <v>1220</v>
      </c>
      <c r="H500" s="48">
        <f>INDEX(Exts[],1,1)</f>
        <v>2313</v>
      </c>
      <c r="I500" s="44"/>
      <c r="K500" t="s">
        <v>3721</v>
      </c>
      <c r="L500"/>
      <c r="N500" s="44"/>
    </row>
    <row r="501" spans="1:14" x14ac:dyDescent="0.35">
      <c r="A501">
        <v>5494897</v>
      </c>
      <c r="B501" t="s">
        <v>1888</v>
      </c>
      <c r="C501" t="s">
        <v>3722</v>
      </c>
      <c r="D501">
        <v>1</v>
      </c>
      <c r="E501" t="s">
        <v>3723</v>
      </c>
      <c r="G501" s="48">
        <f>MATCH(Table3[[#This Row],[ID]],Exts[AuthorId1],0)</f>
        <v>1221</v>
      </c>
      <c r="H501" s="48">
        <f>INDEX(Exts[],1,1)</f>
        <v>2313</v>
      </c>
      <c r="I501" s="44"/>
      <c r="K501" t="s">
        <v>3724</v>
      </c>
      <c r="L501" t="s">
        <v>3725</v>
      </c>
      <c r="N501" s="44"/>
    </row>
    <row r="502" spans="1:14" x14ac:dyDescent="0.35">
      <c r="A502">
        <v>5500295</v>
      </c>
      <c r="B502" t="s">
        <v>1611</v>
      </c>
      <c r="C502" t="s">
        <v>3726</v>
      </c>
      <c r="D502">
        <v>1</v>
      </c>
      <c r="G502" s="48">
        <f>MATCH(Table3[[#This Row],[ID]],Exts[AuthorId1],0)</f>
        <v>969</v>
      </c>
      <c r="H502" s="48">
        <f>INDEX(Exts[],1,1)</f>
        <v>2313</v>
      </c>
      <c r="I502" s="44"/>
      <c r="K502" t="s">
        <v>3727</v>
      </c>
      <c r="L502"/>
      <c r="N502" s="44"/>
    </row>
    <row r="503" spans="1:14" x14ac:dyDescent="0.35">
      <c r="A503">
        <v>5477374</v>
      </c>
      <c r="B503" t="s">
        <v>868</v>
      </c>
      <c r="C503" t="s">
        <v>868</v>
      </c>
      <c r="D503">
        <v>1</v>
      </c>
      <c r="G503" s="48">
        <f>MATCH(Table3[[#This Row],[ID]],Exts[AuthorId1],0)</f>
        <v>203</v>
      </c>
      <c r="H503" s="48">
        <f>INDEX(Exts[],1,1)</f>
        <v>2313</v>
      </c>
      <c r="I503" s="44"/>
      <c r="K503" t="s">
        <v>3728</v>
      </c>
      <c r="L503"/>
      <c r="N503" s="44"/>
    </row>
    <row r="504" spans="1:14" x14ac:dyDescent="0.35">
      <c r="A504">
        <v>5505179</v>
      </c>
      <c r="B504" t="s">
        <v>1701</v>
      </c>
      <c r="C504" t="s">
        <v>1701</v>
      </c>
      <c r="D504">
        <v>1</v>
      </c>
      <c r="G504" s="48">
        <f>MATCH(Table3[[#This Row],[ID]],Exts[AuthorId1],0)</f>
        <v>970</v>
      </c>
      <c r="H504" s="48">
        <f>INDEX(Exts[],1,1)</f>
        <v>2313</v>
      </c>
      <c r="I504" s="44"/>
      <c r="K504" t="s">
        <v>3729</v>
      </c>
      <c r="L504"/>
      <c r="N504" s="44"/>
    </row>
    <row r="505" spans="1:14" x14ac:dyDescent="0.35">
      <c r="A505">
        <v>5508982</v>
      </c>
      <c r="B505" t="s">
        <v>3730</v>
      </c>
      <c r="C505" t="s">
        <v>3731</v>
      </c>
      <c r="D505">
        <v>2</v>
      </c>
      <c r="E505" t="s">
        <v>3266</v>
      </c>
      <c r="G505" s="48">
        <f>MATCH(Table3[[#This Row],[ID]],Exts[AuthorId1],0)</f>
        <v>772</v>
      </c>
      <c r="H505" s="48">
        <f>INDEX(Exts[],1,1)</f>
        <v>2313</v>
      </c>
      <c r="I505" s="44"/>
      <c r="K505" t="s">
        <v>3732</v>
      </c>
      <c r="L505" t="s">
        <v>3733</v>
      </c>
      <c r="N505" s="44"/>
    </row>
    <row r="506" spans="1:14" x14ac:dyDescent="0.35">
      <c r="A506">
        <v>5493305</v>
      </c>
      <c r="B506" t="s">
        <v>1374</v>
      </c>
      <c r="C506" t="s">
        <v>3734</v>
      </c>
      <c r="D506">
        <v>1</v>
      </c>
      <c r="E506" t="s">
        <v>3735</v>
      </c>
      <c r="G506" s="48">
        <f>MATCH(Table3[[#This Row],[ID]],Exts[AuthorId1],0)</f>
        <v>752</v>
      </c>
      <c r="H506" s="48">
        <f>INDEX(Exts[],1,1)</f>
        <v>2313</v>
      </c>
      <c r="I506" s="44"/>
      <c r="K506" t="s">
        <v>3736</v>
      </c>
      <c r="L506" t="s">
        <v>3737</v>
      </c>
      <c r="N506" s="44"/>
    </row>
    <row r="507" spans="1:14" x14ac:dyDescent="0.35">
      <c r="A507">
        <v>14156264</v>
      </c>
      <c r="B507" t="s">
        <v>426</v>
      </c>
      <c r="C507" t="s">
        <v>3738</v>
      </c>
      <c r="D507">
        <v>2</v>
      </c>
      <c r="G507" s="48">
        <f>MATCH(Table3[[#This Row],[ID]],Exts[AuthorId1],0)</f>
        <v>35</v>
      </c>
      <c r="H507" s="48">
        <f>INDEX(Exts[],1,1)</f>
        <v>2313</v>
      </c>
      <c r="I507" s="44"/>
      <c r="K507" t="s">
        <v>3739</v>
      </c>
      <c r="L507" t="s">
        <v>3740</v>
      </c>
      <c r="N507" s="44"/>
    </row>
    <row r="508" spans="1:14" x14ac:dyDescent="0.35">
      <c r="A508">
        <v>876036</v>
      </c>
      <c r="B508" t="s">
        <v>2138</v>
      </c>
      <c r="C508" t="s">
        <v>3741</v>
      </c>
      <c r="D508">
        <v>1</v>
      </c>
      <c r="G508" s="48">
        <f>MATCH(Table3[[#This Row],[ID]],Exts[AuthorId1],0)</f>
        <v>480</v>
      </c>
      <c r="H508" s="48">
        <f>INDEX(Exts[],1,1)</f>
        <v>2313</v>
      </c>
      <c r="I508" s="44"/>
      <c r="K508" t="s">
        <v>3742</v>
      </c>
      <c r="L508"/>
      <c r="N508" s="44"/>
    </row>
    <row r="509" spans="1:14" x14ac:dyDescent="0.35">
      <c r="A509">
        <v>5519994</v>
      </c>
      <c r="B509" t="s">
        <v>2218</v>
      </c>
      <c r="C509" t="s">
        <v>3743</v>
      </c>
      <c r="D509">
        <v>1</v>
      </c>
      <c r="G509" s="48">
        <f>MATCH(Table3[[#This Row],[ID]],Exts[AuthorId1],0)</f>
        <v>901</v>
      </c>
      <c r="H509" s="48">
        <f>INDEX(Exts[],1,1)</f>
        <v>2313</v>
      </c>
      <c r="I509" s="44"/>
      <c r="K509" t="s">
        <v>3744</v>
      </c>
      <c r="L509" t="s">
        <v>3745</v>
      </c>
      <c r="N509" s="44"/>
    </row>
    <row r="510" spans="1:14" x14ac:dyDescent="0.35">
      <c r="A510">
        <v>10339</v>
      </c>
      <c r="B510" t="s">
        <v>3746</v>
      </c>
      <c r="C510" t="s">
        <v>3747</v>
      </c>
      <c r="D510">
        <v>1</v>
      </c>
      <c r="E510" t="s">
        <v>3620</v>
      </c>
      <c r="G510" s="48">
        <f>MATCH(Table3[[#This Row],[ID]],Exts[AuthorId1],0)</f>
        <v>1222</v>
      </c>
      <c r="H510" s="48">
        <f>INDEX(Exts[],1,1)</f>
        <v>2313</v>
      </c>
      <c r="I510" s="44"/>
      <c r="K510" t="s">
        <v>3748</v>
      </c>
      <c r="L510" t="s">
        <v>3749</v>
      </c>
      <c r="N510" s="44"/>
    </row>
    <row r="511" spans="1:14" x14ac:dyDescent="0.35">
      <c r="A511">
        <v>1010542</v>
      </c>
      <c r="B511" t="s">
        <v>979</v>
      </c>
      <c r="C511" t="s">
        <v>3750</v>
      </c>
      <c r="D511">
        <v>6</v>
      </c>
      <c r="E511" t="s">
        <v>3543</v>
      </c>
      <c r="G511" s="48">
        <f>MATCH(Table3[[#This Row],[ID]],Exts[AuthorId1],0)</f>
        <v>399</v>
      </c>
      <c r="H511" s="48">
        <f>INDEX(Exts[],1,1)</f>
        <v>2313</v>
      </c>
      <c r="I511" s="44"/>
      <c r="K511" t="s">
        <v>3751</v>
      </c>
      <c r="L511"/>
      <c r="N511" s="44"/>
    </row>
    <row r="512" spans="1:14" x14ac:dyDescent="0.35">
      <c r="A512">
        <v>5531459</v>
      </c>
      <c r="B512" t="s">
        <v>2265</v>
      </c>
      <c r="C512" t="s">
        <v>3752</v>
      </c>
      <c r="D512">
        <v>1</v>
      </c>
      <c r="G512" s="48">
        <f>MATCH(Table3[[#This Row],[ID]],Exts[AuthorId1],0)</f>
        <v>1223</v>
      </c>
      <c r="H512" s="48">
        <f>INDEX(Exts[],1,1)</f>
        <v>2313</v>
      </c>
      <c r="I512" s="44"/>
      <c r="K512" t="s">
        <v>3753</v>
      </c>
      <c r="L512"/>
      <c r="N512" s="44"/>
    </row>
    <row r="513" spans="1:14" x14ac:dyDescent="0.35">
      <c r="A513">
        <v>4341183</v>
      </c>
      <c r="B513" t="s">
        <v>313</v>
      </c>
      <c r="C513" t="s">
        <v>3754</v>
      </c>
      <c r="D513">
        <v>4</v>
      </c>
      <c r="E513" t="s">
        <v>3755</v>
      </c>
      <c r="G513" s="48">
        <f>MATCH(Table3[[#This Row],[ID]],Exts[AuthorId1],0)</f>
        <v>320</v>
      </c>
      <c r="H513" s="48">
        <f>INDEX(Exts[],1,1)</f>
        <v>2313</v>
      </c>
      <c r="I513" s="44"/>
      <c r="K513" t="s">
        <v>3756</v>
      </c>
      <c r="L513"/>
      <c r="N513" s="44"/>
    </row>
    <row r="514" spans="1:14" x14ac:dyDescent="0.35">
      <c r="A514">
        <v>630411</v>
      </c>
      <c r="B514" t="s">
        <v>167</v>
      </c>
      <c r="C514" t="s">
        <v>3757</v>
      </c>
      <c r="D514">
        <v>4</v>
      </c>
      <c r="G514" s="48">
        <f>MATCH(Table3[[#This Row],[ID]],Exts[AuthorId1],0)</f>
        <v>104</v>
      </c>
      <c r="H514" s="48">
        <f>INDEX(Exts[],1,1)</f>
        <v>2313</v>
      </c>
      <c r="I514" s="44"/>
      <c r="K514" t="s">
        <v>3758</v>
      </c>
      <c r="L514" t="s">
        <v>3759</v>
      </c>
      <c r="N514" s="44"/>
    </row>
    <row r="515" spans="1:14" x14ac:dyDescent="0.35">
      <c r="A515">
        <v>5550795</v>
      </c>
      <c r="B515" t="s">
        <v>900</v>
      </c>
      <c r="C515" t="s">
        <v>3760</v>
      </c>
      <c r="D515">
        <v>3</v>
      </c>
      <c r="G515" s="48">
        <f>MATCH(Table3[[#This Row],[ID]],Exts[AuthorId1],0)</f>
        <v>257</v>
      </c>
      <c r="H515" s="48">
        <f>INDEX(Exts[],1,1)</f>
        <v>2313</v>
      </c>
      <c r="I515" s="44"/>
      <c r="K515" t="s">
        <v>3761</v>
      </c>
      <c r="L515"/>
      <c r="N515" s="44"/>
    </row>
    <row r="516" spans="1:14" x14ac:dyDescent="0.35">
      <c r="A516">
        <v>678156</v>
      </c>
      <c r="B516" t="s">
        <v>2030</v>
      </c>
      <c r="C516" t="s">
        <v>2030</v>
      </c>
      <c r="D516">
        <v>1</v>
      </c>
      <c r="G516" s="48">
        <f>MATCH(Table3[[#This Row],[ID]],Exts[AuthorId1],0)</f>
        <v>1224</v>
      </c>
      <c r="H516" s="48">
        <f>INDEX(Exts[],1,1)</f>
        <v>2313</v>
      </c>
      <c r="I516" s="44"/>
      <c r="K516" t="s">
        <v>3762</v>
      </c>
      <c r="L516" t="s">
        <v>3763</v>
      </c>
      <c r="N516" s="44"/>
    </row>
    <row r="517" spans="1:14" x14ac:dyDescent="0.35">
      <c r="A517">
        <v>5423329</v>
      </c>
      <c r="B517" t="s">
        <v>1682</v>
      </c>
      <c r="C517" t="s">
        <v>1682</v>
      </c>
      <c r="D517">
        <v>1</v>
      </c>
      <c r="G517" s="48">
        <f>MATCH(Table3[[#This Row],[ID]],Exts[AuthorId1],0)</f>
        <v>972</v>
      </c>
      <c r="H517" s="48">
        <f>INDEX(Exts[],1,1)</f>
        <v>2313</v>
      </c>
      <c r="I517" s="44"/>
      <c r="K517" t="s">
        <v>3764</v>
      </c>
      <c r="L517"/>
      <c r="N517" s="44"/>
    </row>
    <row r="518" spans="1:14" x14ac:dyDescent="0.35">
      <c r="A518">
        <v>5576469</v>
      </c>
      <c r="B518" t="s">
        <v>305</v>
      </c>
      <c r="C518" t="s">
        <v>3765</v>
      </c>
      <c r="D518">
        <v>2</v>
      </c>
      <c r="E518" t="s">
        <v>3766</v>
      </c>
      <c r="G518" s="48">
        <f>MATCH(Table3[[#This Row],[ID]],Exts[AuthorId1],0)</f>
        <v>218</v>
      </c>
      <c r="H518" s="48">
        <f>INDEX(Exts[],1,1)</f>
        <v>2313</v>
      </c>
      <c r="I518" s="44"/>
      <c r="K518" t="s">
        <v>3767</v>
      </c>
      <c r="L518" t="s">
        <v>3768</v>
      </c>
      <c r="N518" s="44"/>
    </row>
    <row r="519" spans="1:14" x14ac:dyDescent="0.35">
      <c r="A519">
        <v>5576486</v>
      </c>
      <c r="B519" t="s">
        <v>3769</v>
      </c>
      <c r="C519" t="s">
        <v>3770</v>
      </c>
      <c r="D519">
        <v>1</v>
      </c>
      <c r="G519" s="48" t="e">
        <f>MATCH(Table3[[#This Row],[ID]],Exts[AuthorId1],0)</f>
        <v>#N/A</v>
      </c>
      <c r="H519" s="48">
        <f>INDEX(Exts[],1,1)</f>
        <v>2313</v>
      </c>
      <c r="I519" s="44"/>
      <c r="K519" t="s">
        <v>3771</v>
      </c>
      <c r="L519" t="s">
        <v>3768</v>
      </c>
      <c r="N519" s="44"/>
    </row>
    <row r="520" spans="1:14" x14ac:dyDescent="0.35">
      <c r="A520">
        <v>5577761</v>
      </c>
      <c r="B520" t="s">
        <v>3772</v>
      </c>
      <c r="C520" t="s">
        <v>3773</v>
      </c>
      <c r="D520">
        <v>1</v>
      </c>
      <c r="E520" t="s">
        <v>3774</v>
      </c>
      <c r="G520" s="48" t="e">
        <f>MATCH(Table3[[#This Row],[ID]],Exts[AuthorId1],0)</f>
        <v>#N/A</v>
      </c>
      <c r="H520" s="48">
        <f>INDEX(Exts[],1,1)</f>
        <v>2313</v>
      </c>
      <c r="I520" s="44"/>
      <c r="K520" t="s">
        <v>3775</v>
      </c>
      <c r="L520" t="s">
        <v>3768</v>
      </c>
      <c r="N520" s="44"/>
    </row>
    <row r="521" spans="1:14" x14ac:dyDescent="0.35">
      <c r="A521">
        <v>5566468</v>
      </c>
      <c r="B521" t="s">
        <v>2009</v>
      </c>
      <c r="C521" t="s">
        <v>3776</v>
      </c>
      <c r="D521">
        <v>2</v>
      </c>
      <c r="E521" t="s">
        <v>3777</v>
      </c>
      <c r="G521" s="48">
        <f>MATCH(Table3[[#This Row],[ID]],Exts[AuthorId1],0)</f>
        <v>829</v>
      </c>
      <c r="H521" s="48">
        <f>INDEX(Exts[],1,1)</f>
        <v>2313</v>
      </c>
      <c r="I521" s="44"/>
      <c r="K521" t="s">
        <v>3778</v>
      </c>
      <c r="L521"/>
      <c r="N521" s="44"/>
    </row>
    <row r="522" spans="1:14" x14ac:dyDescent="0.35">
      <c r="A522">
        <v>3676260</v>
      </c>
      <c r="B522" t="s">
        <v>1107</v>
      </c>
      <c r="C522" t="s">
        <v>1107</v>
      </c>
      <c r="D522">
        <v>3</v>
      </c>
      <c r="G522" s="48">
        <f>MATCH(Table3[[#This Row],[ID]],Exts[AuthorId1],0)</f>
        <v>509</v>
      </c>
      <c r="H522" s="48">
        <f>INDEX(Exts[],1,1)</f>
        <v>2313</v>
      </c>
      <c r="I522" s="44"/>
      <c r="K522" t="s">
        <v>3779</v>
      </c>
      <c r="L522" t="s">
        <v>3780</v>
      </c>
      <c r="N522" s="44"/>
    </row>
    <row r="523" spans="1:14" x14ac:dyDescent="0.35">
      <c r="A523">
        <v>5580713</v>
      </c>
      <c r="B523" t="s">
        <v>286</v>
      </c>
      <c r="C523" t="s">
        <v>3781</v>
      </c>
      <c r="D523">
        <v>1</v>
      </c>
      <c r="G523" s="48">
        <f>MATCH(Table3[[#This Row],[ID]],Exts[AuthorId1],0)</f>
        <v>264</v>
      </c>
      <c r="H523" s="48">
        <f>INDEX(Exts[],1,1)</f>
        <v>2313</v>
      </c>
      <c r="I523" s="44"/>
      <c r="K523" t="s">
        <v>3782</v>
      </c>
      <c r="L523" t="s">
        <v>3783</v>
      </c>
      <c r="N523" s="44"/>
    </row>
    <row r="524" spans="1:14" x14ac:dyDescent="0.35">
      <c r="A524">
        <v>4877927</v>
      </c>
      <c r="B524" t="s">
        <v>183</v>
      </c>
      <c r="C524" t="s">
        <v>3784</v>
      </c>
      <c r="D524">
        <v>1</v>
      </c>
      <c r="G524" s="48">
        <f>MATCH(Table3[[#This Row],[ID]],Exts[AuthorId1],0)</f>
        <v>110</v>
      </c>
      <c r="H524" s="48">
        <f>INDEX(Exts[],1,1)</f>
        <v>2313</v>
      </c>
      <c r="I524" s="44"/>
      <c r="K524" t="s">
        <v>3785</v>
      </c>
      <c r="L524" t="s">
        <v>3786</v>
      </c>
      <c r="N524" s="44"/>
    </row>
    <row r="525" spans="1:14" x14ac:dyDescent="0.35">
      <c r="A525">
        <v>5592621</v>
      </c>
      <c r="B525" t="s">
        <v>1857</v>
      </c>
      <c r="C525" t="s">
        <v>3787</v>
      </c>
      <c r="D525">
        <v>1</v>
      </c>
      <c r="E525" t="s">
        <v>3788</v>
      </c>
      <c r="G525" s="48">
        <f>MATCH(Table3[[#This Row],[ID]],Exts[AuthorId1],0)</f>
        <v>1226</v>
      </c>
      <c r="H525" s="48">
        <f>INDEX(Exts[],1,1)</f>
        <v>2313</v>
      </c>
      <c r="I525" s="44"/>
      <c r="K525" t="s">
        <v>3789</v>
      </c>
      <c r="L525" t="s">
        <v>3790</v>
      </c>
      <c r="N525" s="44"/>
    </row>
    <row r="526" spans="1:14" x14ac:dyDescent="0.35">
      <c r="A526">
        <v>4172532</v>
      </c>
      <c r="B526" t="s">
        <v>263</v>
      </c>
      <c r="C526" t="s">
        <v>263</v>
      </c>
      <c r="D526">
        <v>1</v>
      </c>
      <c r="E526" t="s">
        <v>3791</v>
      </c>
      <c r="G526" s="48">
        <f>MATCH(Table3[[#This Row],[ID]],Exts[AuthorId1],0)</f>
        <v>174</v>
      </c>
      <c r="H526" s="48">
        <f>INDEX(Exts[],1,1)</f>
        <v>2313</v>
      </c>
      <c r="I526" s="44"/>
      <c r="K526" t="s">
        <v>3792</v>
      </c>
      <c r="L526" t="s">
        <v>3793</v>
      </c>
      <c r="N526" s="44"/>
    </row>
    <row r="527" spans="1:14" x14ac:dyDescent="0.35">
      <c r="A527">
        <v>5598610</v>
      </c>
      <c r="B527" t="s">
        <v>1680</v>
      </c>
      <c r="C527" t="s">
        <v>3794</v>
      </c>
      <c r="D527">
        <v>1</v>
      </c>
      <c r="E527" t="s">
        <v>3795</v>
      </c>
      <c r="G527" s="48">
        <f>MATCH(Table3[[#This Row],[ID]],Exts[AuthorId1],0)</f>
        <v>974</v>
      </c>
      <c r="H527" s="48">
        <f>INDEX(Exts[],1,1)</f>
        <v>2313</v>
      </c>
      <c r="I527" s="44"/>
      <c r="K527" t="s">
        <v>3796</v>
      </c>
      <c r="L527"/>
      <c r="N527" s="44"/>
    </row>
    <row r="528" spans="1:14" x14ac:dyDescent="0.35">
      <c r="A528">
        <v>5602930</v>
      </c>
      <c r="B528" t="s">
        <v>2060</v>
      </c>
      <c r="C528" t="s">
        <v>2060</v>
      </c>
      <c r="D528">
        <v>1</v>
      </c>
      <c r="G528" s="48">
        <f>MATCH(Table3[[#This Row],[ID]],Exts[AuthorId1],0)</f>
        <v>1227</v>
      </c>
      <c r="H528" s="48">
        <f>INDEX(Exts[],1,1)</f>
        <v>2313</v>
      </c>
      <c r="I528" s="44"/>
      <c r="K528" t="s">
        <v>3797</v>
      </c>
      <c r="L528" t="s">
        <v>3798</v>
      </c>
      <c r="N528" s="44"/>
    </row>
    <row r="529" spans="1:14" x14ac:dyDescent="0.35">
      <c r="A529">
        <v>5562902</v>
      </c>
      <c r="B529" t="s">
        <v>2267</v>
      </c>
      <c r="C529" t="s">
        <v>2267</v>
      </c>
      <c r="D529">
        <v>1</v>
      </c>
      <c r="G529" s="48">
        <f>MATCH(Table3[[#This Row],[ID]],Exts[AuthorId1],0)</f>
        <v>1228</v>
      </c>
      <c r="H529" s="48">
        <f>INDEX(Exts[],1,1)</f>
        <v>2313</v>
      </c>
      <c r="I529" s="44"/>
      <c r="K529" t="s">
        <v>3799</v>
      </c>
      <c r="L529"/>
      <c r="N529" s="44"/>
    </row>
    <row r="530" spans="1:14" x14ac:dyDescent="0.35">
      <c r="A530">
        <v>5578448</v>
      </c>
      <c r="B530" t="s">
        <v>1661</v>
      </c>
      <c r="C530" t="s">
        <v>1661</v>
      </c>
      <c r="D530">
        <v>2</v>
      </c>
      <c r="G530" s="48">
        <f>MATCH(Table3[[#This Row],[ID]],Exts[AuthorId1],0)</f>
        <v>975</v>
      </c>
      <c r="H530" s="48">
        <f>INDEX(Exts[],1,1)</f>
        <v>2313</v>
      </c>
      <c r="I530" s="44"/>
      <c r="K530" t="s">
        <v>3800</v>
      </c>
      <c r="L530"/>
      <c r="N530" s="44"/>
    </row>
    <row r="531" spans="1:14" x14ac:dyDescent="0.35">
      <c r="A531">
        <v>5562912</v>
      </c>
      <c r="B531" t="s">
        <v>2062</v>
      </c>
      <c r="C531" t="s">
        <v>2062</v>
      </c>
      <c r="D531">
        <v>1</v>
      </c>
      <c r="G531" s="48">
        <f>MATCH(Table3[[#This Row],[ID]],Exts[AuthorId1],0)</f>
        <v>1230</v>
      </c>
      <c r="H531" s="48">
        <f>INDEX(Exts[],1,1)</f>
        <v>2313</v>
      </c>
      <c r="I531" s="44"/>
      <c r="K531" t="s">
        <v>3801</v>
      </c>
      <c r="L531"/>
      <c r="N531" s="44"/>
    </row>
    <row r="532" spans="1:14" x14ac:dyDescent="0.35">
      <c r="A532">
        <v>5612176</v>
      </c>
      <c r="B532" t="s">
        <v>2055</v>
      </c>
      <c r="C532" t="s">
        <v>3802</v>
      </c>
      <c r="D532">
        <v>1</v>
      </c>
      <c r="G532" s="48">
        <f>MATCH(Table3[[#This Row],[ID]],Exts[AuthorId1],0)</f>
        <v>1231</v>
      </c>
      <c r="H532" s="48">
        <f>INDEX(Exts[],1,1)</f>
        <v>2313</v>
      </c>
      <c r="I532" s="44"/>
      <c r="K532" t="s">
        <v>3803</v>
      </c>
      <c r="L532"/>
      <c r="N532" s="44"/>
    </row>
    <row r="533" spans="1:14" x14ac:dyDescent="0.35">
      <c r="A533">
        <v>5616758</v>
      </c>
      <c r="B533" t="s">
        <v>51</v>
      </c>
      <c r="C533" t="s">
        <v>51</v>
      </c>
      <c r="D533">
        <v>4</v>
      </c>
      <c r="G533" s="48">
        <f>MATCH(Table3[[#This Row],[ID]],Exts[AuthorId1],0)</f>
        <v>21</v>
      </c>
      <c r="H533" s="48">
        <f>INDEX(Exts[],1,1)</f>
        <v>2313</v>
      </c>
      <c r="I533" s="44"/>
      <c r="K533" t="s">
        <v>3804</v>
      </c>
      <c r="L533"/>
      <c r="N533" s="44"/>
    </row>
    <row r="534" spans="1:14" x14ac:dyDescent="0.35">
      <c r="A534">
        <v>5618320</v>
      </c>
      <c r="B534" t="s">
        <v>1988</v>
      </c>
      <c r="C534" t="s">
        <v>3805</v>
      </c>
      <c r="D534">
        <v>1</v>
      </c>
      <c r="G534" s="48">
        <f>MATCH(Table3[[#This Row],[ID]],Exts[AuthorId1],0)</f>
        <v>1232</v>
      </c>
      <c r="H534" s="48">
        <f>INDEX(Exts[],1,1)</f>
        <v>2313</v>
      </c>
      <c r="I534" s="44"/>
      <c r="K534" t="s">
        <v>3806</v>
      </c>
      <c r="L534"/>
      <c r="N534" s="44"/>
    </row>
    <row r="535" spans="1:14" x14ac:dyDescent="0.35">
      <c r="A535">
        <v>3924537</v>
      </c>
      <c r="B535" t="s">
        <v>2269</v>
      </c>
      <c r="C535" t="s">
        <v>3807</v>
      </c>
      <c r="D535">
        <v>1</v>
      </c>
      <c r="G535" s="48">
        <f>MATCH(Table3[[#This Row],[ID]],Exts[AuthorId1],0)</f>
        <v>1233</v>
      </c>
      <c r="H535" s="48">
        <f>INDEX(Exts[],1,1)</f>
        <v>2313</v>
      </c>
      <c r="I535" s="44"/>
      <c r="K535" t="s">
        <v>3808</v>
      </c>
      <c r="L535"/>
      <c r="N535" s="44"/>
    </row>
    <row r="536" spans="1:14" x14ac:dyDescent="0.35">
      <c r="A536">
        <v>5598064</v>
      </c>
      <c r="B536" t="s">
        <v>2037</v>
      </c>
      <c r="C536" t="s">
        <v>3809</v>
      </c>
      <c r="D536">
        <v>1</v>
      </c>
      <c r="G536" s="48">
        <f>MATCH(Table3[[#This Row],[ID]],Exts[AuthorId1],0)</f>
        <v>1234</v>
      </c>
      <c r="H536" s="48">
        <f>INDEX(Exts[],1,1)</f>
        <v>2313</v>
      </c>
      <c r="I536" s="44"/>
      <c r="K536" t="s">
        <v>3810</v>
      </c>
      <c r="L536" t="s">
        <v>3811</v>
      </c>
      <c r="N536" s="44"/>
    </row>
    <row r="537" spans="1:14" x14ac:dyDescent="0.35">
      <c r="A537">
        <v>5386901</v>
      </c>
      <c r="B537" t="s">
        <v>3812</v>
      </c>
      <c r="C537" t="s">
        <v>3813</v>
      </c>
      <c r="D537">
        <v>1</v>
      </c>
      <c r="E537" t="s">
        <v>2555</v>
      </c>
      <c r="G537" s="48">
        <f>MATCH(Table3[[#This Row],[ID]],Exts[AuthorId1],0)</f>
        <v>723</v>
      </c>
      <c r="H537" s="48">
        <f>INDEX(Exts[],1,1)</f>
        <v>2313</v>
      </c>
      <c r="I537" s="44"/>
      <c r="K537" t="s">
        <v>3814</v>
      </c>
      <c r="L537" t="s">
        <v>3815</v>
      </c>
      <c r="N537" s="44"/>
    </row>
    <row r="538" spans="1:14" x14ac:dyDescent="0.35">
      <c r="A538">
        <v>5614554</v>
      </c>
      <c r="B538" t="s">
        <v>3816</v>
      </c>
      <c r="C538" t="s">
        <v>3817</v>
      </c>
      <c r="D538">
        <v>1</v>
      </c>
      <c r="E538" t="s">
        <v>3047</v>
      </c>
      <c r="G538" s="48">
        <f>MATCH(Table3[[#This Row],[ID]],Exts[AuthorId1],0)</f>
        <v>902</v>
      </c>
      <c r="H538" s="48">
        <f>INDEX(Exts[],1,1)</f>
        <v>2313</v>
      </c>
      <c r="I538" s="44"/>
      <c r="K538" t="s">
        <v>3818</v>
      </c>
      <c r="L538" t="s">
        <v>3819</v>
      </c>
      <c r="N538" s="44"/>
    </row>
    <row r="539" spans="1:14" x14ac:dyDescent="0.35">
      <c r="A539">
        <v>5630962</v>
      </c>
      <c r="B539" t="s">
        <v>3820</v>
      </c>
      <c r="C539" t="s">
        <v>3821</v>
      </c>
      <c r="D539">
        <v>1</v>
      </c>
      <c r="G539" s="48" t="e">
        <f>MATCH(Table3[[#This Row],[ID]],Exts[AuthorId1],0)</f>
        <v>#N/A</v>
      </c>
      <c r="H539" s="48">
        <f>INDEX(Exts[],1,1)</f>
        <v>2313</v>
      </c>
      <c r="I539" s="44"/>
      <c r="K539" t="s">
        <v>3822</v>
      </c>
      <c r="L539"/>
      <c r="N539" s="44"/>
    </row>
    <row r="540" spans="1:14" x14ac:dyDescent="0.35">
      <c r="A540">
        <v>5777409</v>
      </c>
      <c r="B540" t="s">
        <v>974</v>
      </c>
      <c r="C540" t="s">
        <v>3823</v>
      </c>
      <c r="D540">
        <v>2</v>
      </c>
      <c r="E540" t="s">
        <v>3047</v>
      </c>
      <c r="G540" s="48">
        <f>MATCH(Table3[[#This Row],[ID]],Exts[AuthorId1],0)</f>
        <v>389</v>
      </c>
      <c r="H540" s="48">
        <f>INDEX(Exts[],1,1)</f>
        <v>2313</v>
      </c>
      <c r="I540" s="44"/>
      <c r="K540" t="s">
        <v>3824</v>
      </c>
      <c r="L540"/>
      <c r="N540" s="44"/>
    </row>
    <row r="541" spans="1:14" x14ac:dyDescent="0.35">
      <c r="A541">
        <v>194</v>
      </c>
      <c r="B541" t="s">
        <v>1585</v>
      </c>
      <c r="C541" t="s">
        <v>1585</v>
      </c>
      <c r="D541">
        <v>1</v>
      </c>
      <c r="G541" s="48">
        <f>MATCH(Table3[[#This Row],[ID]],Exts[AuthorId1],0)</f>
        <v>903</v>
      </c>
      <c r="H541" s="48">
        <f>INDEX(Exts[],1,1)</f>
        <v>2313</v>
      </c>
      <c r="I541" s="44"/>
      <c r="K541" t="s">
        <v>3825</v>
      </c>
      <c r="L541" t="s">
        <v>3826</v>
      </c>
      <c r="N541" s="44"/>
    </row>
    <row r="542" spans="1:14" x14ac:dyDescent="0.35">
      <c r="A542">
        <v>5637795</v>
      </c>
      <c r="B542" t="s">
        <v>1867</v>
      </c>
      <c r="C542" t="s">
        <v>3827</v>
      </c>
      <c r="D542">
        <v>1</v>
      </c>
      <c r="E542" t="s">
        <v>3828</v>
      </c>
      <c r="G542" s="48">
        <f>MATCH(Table3[[#This Row],[ID]],Exts[AuthorId1],0)</f>
        <v>1235</v>
      </c>
      <c r="H542" s="48">
        <f>INDEX(Exts[],1,1)</f>
        <v>2313</v>
      </c>
      <c r="I542" s="44"/>
      <c r="K542" t="s">
        <v>3829</v>
      </c>
      <c r="L542" t="s">
        <v>3830</v>
      </c>
      <c r="N542" s="44"/>
    </row>
    <row r="543" spans="1:14" x14ac:dyDescent="0.35">
      <c r="A543">
        <v>1093194</v>
      </c>
      <c r="B543" t="s">
        <v>149</v>
      </c>
      <c r="C543" t="s">
        <v>149</v>
      </c>
      <c r="D543">
        <v>2</v>
      </c>
      <c r="G543" s="48">
        <f>MATCH(Table3[[#This Row],[ID]],Exts[AuthorId1],0)</f>
        <v>87</v>
      </c>
      <c r="H543" s="48">
        <f>INDEX(Exts[],1,1)</f>
        <v>2313</v>
      </c>
      <c r="I543" s="44"/>
      <c r="K543" t="s">
        <v>3831</v>
      </c>
      <c r="L543"/>
      <c r="N543" s="44"/>
    </row>
    <row r="544" spans="1:14" x14ac:dyDescent="0.35">
      <c r="A544">
        <v>1300653</v>
      </c>
      <c r="B544" t="s">
        <v>249</v>
      </c>
      <c r="C544" t="s">
        <v>3832</v>
      </c>
      <c r="D544">
        <v>5</v>
      </c>
      <c r="E544" t="s">
        <v>3833</v>
      </c>
      <c r="G544" s="48">
        <f>MATCH(Table3[[#This Row],[ID]],Exts[AuthorId1],0)</f>
        <v>171</v>
      </c>
      <c r="H544" s="48">
        <f>INDEX(Exts[],1,1)</f>
        <v>2313</v>
      </c>
      <c r="I544" s="44"/>
      <c r="K544" t="s">
        <v>3834</v>
      </c>
      <c r="L544"/>
      <c r="N544" s="44"/>
    </row>
    <row r="545" spans="1:14" x14ac:dyDescent="0.35">
      <c r="A545">
        <v>649022</v>
      </c>
      <c r="B545" t="s">
        <v>2224</v>
      </c>
      <c r="C545" t="s">
        <v>3835</v>
      </c>
      <c r="D545">
        <v>1</v>
      </c>
      <c r="G545" s="48">
        <f>MATCH(Table3[[#This Row],[ID]],Exts[AuthorId1],0)</f>
        <v>976</v>
      </c>
      <c r="H545" s="48">
        <f>INDEX(Exts[],1,1)</f>
        <v>2313</v>
      </c>
      <c r="I545" s="44"/>
      <c r="K545" t="s">
        <v>3836</v>
      </c>
      <c r="L545" t="s">
        <v>3058</v>
      </c>
      <c r="N545" s="44"/>
    </row>
    <row r="546" spans="1:14" x14ac:dyDescent="0.35">
      <c r="A546">
        <v>5645847</v>
      </c>
      <c r="B546" t="s">
        <v>447</v>
      </c>
      <c r="C546" t="s">
        <v>447</v>
      </c>
      <c r="D546">
        <v>3</v>
      </c>
      <c r="G546" s="48">
        <f>MATCH(Table3[[#This Row],[ID]],Exts[AuthorId1],0)</f>
        <v>392</v>
      </c>
      <c r="H546" s="48">
        <f>INDEX(Exts[],1,1)</f>
        <v>2313</v>
      </c>
      <c r="I546" s="44"/>
      <c r="K546" t="s">
        <v>3837</v>
      </c>
      <c r="L546"/>
      <c r="N546" s="44"/>
    </row>
    <row r="547" spans="1:14" x14ac:dyDescent="0.35">
      <c r="A547">
        <v>5647196</v>
      </c>
      <c r="B547" t="s">
        <v>1469</v>
      </c>
      <c r="C547" t="s">
        <v>3838</v>
      </c>
      <c r="D547">
        <v>2</v>
      </c>
      <c r="G547" s="48">
        <f>MATCH(Table3[[#This Row],[ID]],Exts[AuthorId1],0)</f>
        <v>857</v>
      </c>
      <c r="H547" s="48">
        <f>INDEX(Exts[],1,1)</f>
        <v>2313</v>
      </c>
      <c r="I547" s="44"/>
      <c r="K547" t="s">
        <v>3839</v>
      </c>
      <c r="L547" t="s">
        <v>3840</v>
      </c>
      <c r="N547" s="44"/>
    </row>
    <row r="548" spans="1:14" x14ac:dyDescent="0.35">
      <c r="A548">
        <v>5612306</v>
      </c>
      <c r="B548" t="s">
        <v>950</v>
      </c>
      <c r="C548" t="s">
        <v>950</v>
      </c>
      <c r="D548">
        <v>1</v>
      </c>
      <c r="G548" s="48">
        <f>MATCH(Table3[[#This Row],[ID]],Exts[AuthorId1],0)</f>
        <v>333</v>
      </c>
      <c r="H548" s="48">
        <f>INDEX(Exts[],1,1)</f>
        <v>2313</v>
      </c>
      <c r="I548" s="44"/>
      <c r="K548" t="s">
        <v>3841</v>
      </c>
      <c r="L548"/>
      <c r="N548" s="44"/>
    </row>
    <row r="549" spans="1:14" x14ac:dyDescent="0.35">
      <c r="A549">
        <v>1226917</v>
      </c>
      <c r="B549" t="s">
        <v>419</v>
      </c>
      <c r="C549" t="s">
        <v>3842</v>
      </c>
      <c r="D549">
        <v>1</v>
      </c>
      <c r="E549" t="s">
        <v>3843</v>
      </c>
      <c r="G549" s="48">
        <f>MATCH(Table3[[#This Row],[ID]],Exts[AuthorId1],0)</f>
        <v>150</v>
      </c>
      <c r="H549" s="48">
        <f>INDEX(Exts[],1,1)</f>
        <v>2313</v>
      </c>
      <c r="I549" s="44"/>
      <c r="K549" t="s">
        <v>3844</v>
      </c>
      <c r="L549" t="s">
        <v>3845</v>
      </c>
      <c r="N549" s="44"/>
    </row>
    <row r="550" spans="1:14" x14ac:dyDescent="0.35">
      <c r="A550">
        <v>5198037</v>
      </c>
      <c r="B550" t="s">
        <v>1775</v>
      </c>
      <c r="C550" t="s">
        <v>3846</v>
      </c>
      <c r="D550">
        <v>3</v>
      </c>
      <c r="G550" s="48">
        <f>MATCH(Table3[[#This Row],[ID]],Exts[AuthorId1],0)</f>
        <v>1237</v>
      </c>
      <c r="H550" s="48">
        <f>INDEX(Exts[],1,1)</f>
        <v>2313</v>
      </c>
      <c r="I550" s="44"/>
      <c r="K550" t="s">
        <v>3847</v>
      </c>
      <c r="L550"/>
      <c r="N550" s="44"/>
    </row>
    <row r="551" spans="1:14" x14ac:dyDescent="0.35">
      <c r="A551">
        <v>5654688</v>
      </c>
      <c r="B551" t="s">
        <v>2095</v>
      </c>
      <c r="C551" t="s">
        <v>3848</v>
      </c>
      <c r="D551">
        <v>1</v>
      </c>
      <c r="G551" s="48">
        <f>MATCH(Table3[[#This Row],[ID]],Exts[AuthorId1],0)</f>
        <v>1238</v>
      </c>
      <c r="H551" s="48">
        <f>INDEX(Exts[],1,1)</f>
        <v>2313</v>
      </c>
      <c r="I551" s="44"/>
      <c r="K551" t="s">
        <v>3849</v>
      </c>
      <c r="L551" t="s">
        <v>3850</v>
      </c>
      <c r="N551" s="44"/>
    </row>
    <row r="552" spans="1:14" x14ac:dyDescent="0.35">
      <c r="A552">
        <v>5665199</v>
      </c>
      <c r="B552" t="s">
        <v>1863</v>
      </c>
      <c r="C552" t="s">
        <v>3851</v>
      </c>
      <c r="D552">
        <v>1</v>
      </c>
      <c r="G552" s="48">
        <f>MATCH(Table3[[#This Row],[ID]],Exts[AuthorId1],0)</f>
        <v>1239</v>
      </c>
      <c r="H552" s="48">
        <f>INDEX(Exts[],1,1)</f>
        <v>2313</v>
      </c>
      <c r="I552" s="44"/>
      <c r="K552" t="s">
        <v>3852</v>
      </c>
      <c r="L552"/>
      <c r="N552" s="44"/>
    </row>
    <row r="553" spans="1:14" x14ac:dyDescent="0.35">
      <c r="A553">
        <v>1428569</v>
      </c>
      <c r="B553" t="s">
        <v>862</v>
      </c>
      <c r="C553" t="s">
        <v>3853</v>
      </c>
      <c r="D553">
        <v>1</v>
      </c>
      <c r="G553" s="48">
        <f>MATCH(Table3[[#This Row],[ID]],Exts[AuthorId1],0)</f>
        <v>204</v>
      </c>
      <c r="H553" s="48">
        <f>INDEX(Exts[],1,1)</f>
        <v>2313</v>
      </c>
      <c r="I553" s="44"/>
      <c r="K553" t="s">
        <v>3854</v>
      </c>
      <c r="L553"/>
      <c r="N553" s="44"/>
    </row>
    <row r="554" spans="1:14" x14ac:dyDescent="0.35">
      <c r="A554">
        <v>5666389</v>
      </c>
      <c r="B554" t="s">
        <v>1852</v>
      </c>
      <c r="C554" t="s">
        <v>3855</v>
      </c>
      <c r="D554">
        <v>1</v>
      </c>
      <c r="G554" s="48">
        <f>MATCH(Table3[[#This Row],[ID]],Exts[AuthorId1],0)</f>
        <v>1240</v>
      </c>
      <c r="H554" s="48">
        <f>INDEX(Exts[],1,1)</f>
        <v>2313</v>
      </c>
      <c r="I554" s="44"/>
      <c r="K554" t="s">
        <v>3856</v>
      </c>
      <c r="L554" t="s">
        <v>3857</v>
      </c>
      <c r="N554" s="44"/>
    </row>
    <row r="555" spans="1:14" x14ac:dyDescent="0.35">
      <c r="A555">
        <v>5670112</v>
      </c>
      <c r="B555" t="s">
        <v>1171</v>
      </c>
      <c r="C555" t="s">
        <v>3858</v>
      </c>
      <c r="D555">
        <v>1</v>
      </c>
      <c r="G555" s="48">
        <f>MATCH(Table3[[#This Row],[ID]],Exts[AuthorId1],0)</f>
        <v>572</v>
      </c>
      <c r="H555" s="48">
        <f>INDEX(Exts[],1,1)</f>
        <v>2313</v>
      </c>
      <c r="I555" s="44"/>
      <c r="K555" t="s">
        <v>3859</v>
      </c>
      <c r="L555" t="s">
        <v>3860</v>
      </c>
      <c r="N555" s="44"/>
    </row>
    <row r="556" spans="1:14" x14ac:dyDescent="0.35">
      <c r="A556">
        <v>201386</v>
      </c>
      <c r="B556" t="s">
        <v>1516</v>
      </c>
      <c r="C556" t="s">
        <v>3861</v>
      </c>
      <c r="D556">
        <v>8</v>
      </c>
      <c r="G556" s="48">
        <f>MATCH(Table3[[#This Row],[ID]],Exts[AuthorId1],0)</f>
        <v>831</v>
      </c>
      <c r="H556" s="48">
        <f>INDEX(Exts[],1,1)</f>
        <v>2313</v>
      </c>
      <c r="I556" s="44"/>
      <c r="K556" t="s">
        <v>3862</v>
      </c>
      <c r="L556" t="s">
        <v>3863</v>
      </c>
      <c r="N556" s="44"/>
    </row>
    <row r="557" spans="1:14" x14ac:dyDescent="0.35">
      <c r="A557">
        <v>5700246</v>
      </c>
      <c r="B557" t="s">
        <v>1207</v>
      </c>
      <c r="C557" t="s">
        <v>3864</v>
      </c>
      <c r="D557">
        <v>2</v>
      </c>
      <c r="G557" s="48">
        <f>MATCH(Table3[[#This Row],[ID]],Exts[AuthorId1],0)</f>
        <v>486</v>
      </c>
      <c r="H557" s="48">
        <f>INDEX(Exts[],1,1)</f>
        <v>2313</v>
      </c>
      <c r="I557" s="44"/>
      <c r="K557" t="s">
        <v>3865</v>
      </c>
      <c r="L557" t="s">
        <v>3866</v>
      </c>
      <c r="N557" s="44"/>
    </row>
    <row r="558" spans="1:14" x14ac:dyDescent="0.35">
      <c r="A558">
        <v>5631687</v>
      </c>
      <c r="B558" t="s">
        <v>1689</v>
      </c>
      <c r="C558" t="s">
        <v>1689</v>
      </c>
      <c r="D558">
        <v>1</v>
      </c>
      <c r="G558" s="48">
        <f>MATCH(Table3[[#This Row],[ID]],Exts[AuthorId1],0)</f>
        <v>978</v>
      </c>
      <c r="H558" s="48">
        <f>INDEX(Exts[],1,1)</f>
        <v>2313</v>
      </c>
      <c r="I558" s="44"/>
      <c r="K558" t="s">
        <v>3867</v>
      </c>
      <c r="L558"/>
      <c r="N558" s="44"/>
    </row>
    <row r="559" spans="1:14" x14ac:dyDescent="0.35">
      <c r="A559">
        <v>5641244</v>
      </c>
      <c r="B559" t="s">
        <v>2050</v>
      </c>
      <c r="C559" t="s">
        <v>3868</v>
      </c>
      <c r="D559">
        <v>1</v>
      </c>
      <c r="G559" s="48">
        <f>MATCH(Table3[[#This Row],[ID]],Exts[AuthorId1],0)</f>
        <v>1242</v>
      </c>
      <c r="H559" s="48">
        <f>INDEX(Exts[],1,1)</f>
        <v>2313</v>
      </c>
      <c r="I559" s="44"/>
      <c r="K559" t="s">
        <v>3869</v>
      </c>
      <c r="L559" t="s">
        <v>3870</v>
      </c>
      <c r="N559" s="44"/>
    </row>
    <row r="560" spans="1:14" x14ac:dyDescent="0.35">
      <c r="A560">
        <v>5708909</v>
      </c>
      <c r="B560" t="s">
        <v>1958</v>
      </c>
      <c r="C560" t="s">
        <v>3871</v>
      </c>
      <c r="D560">
        <v>1</v>
      </c>
      <c r="E560" t="s">
        <v>3047</v>
      </c>
      <c r="G560" s="48">
        <f>MATCH(Table3[[#This Row],[ID]],Exts[AuthorId1],0)</f>
        <v>1243</v>
      </c>
      <c r="H560" s="48">
        <f>INDEX(Exts[],1,1)</f>
        <v>2313</v>
      </c>
      <c r="I560" s="44"/>
      <c r="K560" t="s">
        <v>3872</v>
      </c>
      <c r="L560" t="s">
        <v>3873</v>
      </c>
      <c r="N560" s="44"/>
    </row>
    <row r="561" spans="1:14" x14ac:dyDescent="0.35">
      <c r="A561">
        <v>5724367</v>
      </c>
      <c r="B561" t="s">
        <v>444</v>
      </c>
      <c r="C561" t="s">
        <v>3874</v>
      </c>
      <c r="D561">
        <v>1</v>
      </c>
      <c r="G561" s="48">
        <f>MATCH(Table3[[#This Row],[ID]],Exts[AuthorId1],0)</f>
        <v>380</v>
      </c>
      <c r="H561" s="48">
        <f>INDEX(Exts[],1,1)</f>
        <v>2313</v>
      </c>
      <c r="I561" s="44"/>
      <c r="K561" t="s">
        <v>3875</v>
      </c>
      <c r="L561" t="s">
        <v>3876</v>
      </c>
      <c r="N561" s="44"/>
    </row>
    <row r="562" spans="1:14" x14ac:dyDescent="0.35">
      <c r="A562">
        <v>5635564</v>
      </c>
      <c r="B562" t="s">
        <v>1846</v>
      </c>
      <c r="C562" t="s">
        <v>3877</v>
      </c>
      <c r="D562">
        <v>1</v>
      </c>
      <c r="G562" s="48">
        <f>MATCH(Table3[[#This Row],[ID]],Exts[AuthorId1],0)</f>
        <v>1244</v>
      </c>
      <c r="H562" s="48">
        <f>INDEX(Exts[],1,1)</f>
        <v>2313</v>
      </c>
      <c r="I562" s="44"/>
      <c r="K562" t="s">
        <v>3878</v>
      </c>
      <c r="L562"/>
      <c r="N562" s="44"/>
    </row>
    <row r="563" spans="1:14" x14ac:dyDescent="0.35">
      <c r="A563">
        <v>5726657</v>
      </c>
      <c r="B563" t="s">
        <v>1459</v>
      </c>
      <c r="C563" t="s">
        <v>1459</v>
      </c>
      <c r="D563">
        <v>1</v>
      </c>
      <c r="G563" s="48">
        <f>MATCH(Table3[[#This Row],[ID]],Exts[AuthorId1],0)</f>
        <v>830</v>
      </c>
      <c r="H563" s="48">
        <f>INDEX(Exts[],1,1)</f>
        <v>2313</v>
      </c>
      <c r="I563" s="44"/>
      <c r="K563" t="s">
        <v>3879</v>
      </c>
      <c r="L563" t="s">
        <v>3880</v>
      </c>
      <c r="N563" s="44"/>
    </row>
    <row r="564" spans="1:14" x14ac:dyDescent="0.35">
      <c r="A564">
        <v>5727113</v>
      </c>
      <c r="B564" t="s">
        <v>381</v>
      </c>
      <c r="C564" t="s">
        <v>3881</v>
      </c>
      <c r="D564">
        <v>1</v>
      </c>
      <c r="G564" s="48">
        <f>MATCH(Table3[[#This Row],[ID]],Exts[AuthorId1],0)</f>
        <v>980</v>
      </c>
      <c r="H564" s="48">
        <f>INDEX(Exts[],1,1)</f>
        <v>2313</v>
      </c>
      <c r="I564" s="44"/>
      <c r="K564" t="s">
        <v>3882</v>
      </c>
      <c r="L564" t="s">
        <v>3883</v>
      </c>
      <c r="N564" s="44"/>
    </row>
    <row r="565" spans="1:14" x14ac:dyDescent="0.35">
      <c r="A565">
        <v>5733374</v>
      </c>
      <c r="B565" t="s">
        <v>1092</v>
      </c>
      <c r="C565" t="s">
        <v>3884</v>
      </c>
      <c r="D565">
        <v>1</v>
      </c>
      <c r="G565" s="48">
        <f>MATCH(Table3[[#This Row],[ID]],Exts[AuthorId1],0)</f>
        <v>516</v>
      </c>
      <c r="H565" s="48">
        <f>INDEX(Exts[],1,1)</f>
        <v>2313</v>
      </c>
      <c r="I565" s="44"/>
      <c r="K565" t="s">
        <v>3885</v>
      </c>
      <c r="L565" t="s">
        <v>3886</v>
      </c>
      <c r="N565" s="44"/>
    </row>
    <row r="566" spans="1:14" x14ac:dyDescent="0.35">
      <c r="A566">
        <v>5738760</v>
      </c>
      <c r="B566" t="s">
        <v>185</v>
      </c>
      <c r="C566" t="s">
        <v>185</v>
      </c>
      <c r="D566">
        <v>2</v>
      </c>
      <c r="G566" s="48">
        <f>MATCH(Table3[[#This Row],[ID]],Exts[AuthorId1],0)</f>
        <v>108</v>
      </c>
      <c r="H566" s="48">
        <f>INDEX(Exts[],1,1)</f>
        <v>2313</v>
      </c>
      <c r="I566" s="44"/>
      <c r="K566" t="s">
        <v>3887</v>
      </c>
      <c r="L566" t="s">
        <v>3888</v>
      </c>
      <c r="N566" s="44"/>
    </row>
    <row r="567" spans="1:14" x14ac:dyDescent="0.35">
      <c r="A567">
        <v>5498792</v>
      </c>
      <c r="B567" t="s">
        <v>179</v>
      </c>
      <c r="C567" t="s">
        <v>179</v>
      </c>
      <c r="D567">
        <v>3</v>
      </c>
      <c r="G567" s="48">
        <f>MATCH(Table3[[#This Row],[ID]],Exts[AuthorId1],0)</f>
        <v>118</v>
      </c>
      <c r="H567" s="48">
        <f>INDEX(Exts[],1,1)</f>
        <v>2313</v>
      </c>
      <c r="I567" s="44"/>
      <c r="K567" t="s">
        <v>3889</v>
      </c>
      <c r="L567"/>
      <c r="N567" s="44"/>
    </row>
    <row r="568" spans="1:14" x14ac:dyDescent="0.35">
      <c r="A568">
        <v>5740625</v>
      </c>
      <c r="B568" t="s">
        <v>2070</v>
      </c>
      <c r="C568" t="s">
        <v>3890</v>
      </c>
      <c r="D568">
        <v>1</v>
      </c>
      <c r="G568" s="48">
        <f>MATCH(Table3[[#This Row],[ID]],Exts[AuthorId1],0)</f>
        <v>1245</v>
      </c>
      <c r="H568" s="48">
        <f>INDEX(Exts[],1,1)</f>
        <v>2313</v>
      </c>
      <c r="I568" s="44"/>
      <c r="K568" t="s">
        <v>3891</v>
      </c>
      <c r="L568" t="s">
        <v>3892</v>
      </c>
      <c r="N568" s="44"/>
    </row>
    <row r="569" spans="1:14" x14ac:dyDescent="0.35">
      <c r="A569">
        <v>5744695</v>
      </c>
      <c r="B569" t="s">
        <v>3893</v>
      </c>
      <c r="C569" t="s">
        <v>3894</v>
      </c>
      <c r="D569">
        <v>1</v>
      </c>
      <c r="G569" s="48">
        <f>MATCH(Table3[[#This Row],[ID]],Exts[AuthorId1],0)</f>
        <v>229</v>
      </c>
      <c r="H569" s="48">
        <f>INDEX(Exts[],1,1)</f>
        <v>2313</v>
      </c>
      <c r="I569" s="44"/>
      <c r="K569" t="s">
        <v>3895</v>
      </c>
      <c r="L569"/>
      <c r="N569" s="44"/>
    </row>
    <row r="570" spans="1:14" x14ac:dyDescent="0.35">
      <c r="A570">
        <v>14152415</v>
      </c>
      <c r="B570" t="s">
        <v>3896</v>
      </c>
      <c r="C570" t="s">
        <v>3897</v>
      </c>
      <c r="D570">
        <v>1</v>
      </c>
      <c r="E570" t="s">
        <v>3898</v>
      </c>
      <c r="G570" s="48" t="e">
        <f>MATCH(Table3[[#This Row],[ID]],Exts[AuthorId1],0)</f>
        <v>#N/A</v>
      </c>
      <c r="H570" s="48">
        <f>INDEX(Exts[],1,1)</f>
        <v>2313</v>
      </c>
      <c r="I570" s="44"/>
      <c r="K570" t="s">
        <v>3899</v>
      </c>
      <c r="L570" t="s">
        <v>3900</v>
      </c>
      <c r="N570" s="44"/>
    </row>
    <row r="571" spans="1:14" x14ac:dyDescent="0.35">
      <c r="A571">
        <v>5889896</v>
      </c>
      <c r="B571" t="s">
        <v>335</v>
      </c>
      <c r="C571" t="s">
        <v>335</v>
      </c>
      <c r="D571">
        <v>2</v>
      </c>
      <c r="G571" s="48">
        <f>MATCH(Table3[[#This Row],[ID]],Exts[AuthorId1],0)</f>
        <v>452</v>
      </c>
      <c r="H571" s="48">
        <f>INDEX(Exts[],1,1)</f>
        <v>2313</v>
      </c>
      <c r="I571" s="44"/>
      <c r="K571" t="s">
        <v>3901</v>
      </c>
      <c r="L571"/>
      <c r="N571" s="44"/>
    </row>
    <row r="572" spans="1:14" x14ac:dyDescent="0.35">
      <c r="A572">
        <v>5154427</v>
      </c>
      <c r="B572" t="s">
        <v>1910</v>
      </c>
      <c r="C572" t="s">
        <v>3902</v>
      </c>
      <c r="D572">
        <v>1</v>
      </c>
      <c r="E572" t="s">
        <v>3903</v>
      </c>
      <c r="G572" s="48">
        <f>MATCH(Table3[[#This Row],[ID]],Exts[AuthorId1],0)</f>
        <v>1246</v>
      </c>
      <c r="H572" s="48">
        <f>INDEX(Exts[],1,1)</f>
        <v>2313</v>
      </c>
      <c r="I572" s="44"/>
      <c r="K572" t="s">
        <v>3904</v>
      </c>
      <c r="L572" t="s">
        <v>3905</v>
      </c>
      <c r="N572" s="44"/>
    </row>
    <row r="573" spans="1:14" x14ac:dyDescent="0.35">
      <c r="A573">
        <v>5760381</v>
      </c>
      <c r="B573" t="s">
        <v>1556</v>
      </c>
      <c r="C573" t="s">
        <v>3906</v>
      </c>
      <c r="D573">
        <v>1</v>
      </c>
      <c r="G573" s="48">
        <f>MATCH(Table3[[#This Row],[ID]],Exts[AuthorId1],0)</f>
        <v>904</v>
      </c>
      <c r="H573" s="48">
        <f>INDEX(Exts[],1,1)</f>
        <v>2313</v>
      </c>
      <c r="I573" s="44"/>
      <c r="K573" t="s">
        <v>3907</v>
      </c>
      <c r="L573" t="s">
        <v>3908</v>
      </c>
      <c r="N573" s="44"/>
    </row>
    <row r="574" spans="1:14" x14ac:dyDescent="0.35">
      <c r="A574">
        <v>5575361</v>
      </c>
      <c r="B574" t="s">
        <v>277</v>
      </c>
      <c r="C574" t="s">
        <v>3909</v>
      </c>
      <c r="D574">
        <v>7</v>
      </c>
      <c r="G574" s="48">
        <f>MATCH(Table3[[#This Row],[ID]],Exts[AuthorId1],0)</f>
        <v>226</v>
      </c>
      <c r="H574" s="48">
        <f>INDEX(Exts[],1,1)</f>
        <v>2313</v>
      </c>
      <c r="I574" s="44"/>
      <c r="K574" t="s">
        <v>3910</v>
      </c>
      <c r="L574" t="s">
        <v>3911</v>
      </c>
      <c r="N574" s="44"/>
    </row>
    <row r="575" spans="1:14" x14ac:dyDescent="0.35">
      <c r="A575">
        <v>5758310</v>
      </c>
      <c r="B575" t="s">
        <v>996</v>
      </c>
      <c r="C575" t="s">
        <v>3912</v>
      </c>
      <c r="D575">
        <v>2</v>
      </c>
      <c r="G575" s="48">
        <f>MATCH(Table3[[#This Row],[ID]],Exts[AuthorId1],0)</f>
        <v>432</v>
      </c>
      <c r="H575" s="48">
        <f>INDEX(Exts[],1,1)</f>
        <v>2313</v>
      </c>
      <c r="I575" s="44"/>
      <c r="K575" t="s">
        <v>3913</v>
      </c>
      <c r="L575" t="s">
        <v>3914</v>
      </c>
      <c r="N575" s="44"/>
    </row>
    <row r="576" spans="1:14" x14ac:dyDescent="0.35">
      <c r="A576">
        <v>5766125</v>
      </c>
      <c r="B576" t="s">
        <v>832</v>
      </c>
      <c r="C576" t="s">
        <v>832</v>
      </c>
      <c r="D576">
        <v>1</v>
      </c>
      <c r="E576" t="s">
        <v>3915</v>
      </c>
      <c r="G576" s="48">
        <f>MATCH(Table3[[#This Row],[ID]],Exts[AuthorId1],0)</f>
        <v>90</v>
      </c>
      <c r="H576" s="48">
        <f>INDEX(Exts[],1,1)</f>
        <v>2313</v>
      </c>
      <c r="I576" s="44"/>
      <c r="K576" t="s">
        <v>3916</v>
      </c>
      <c r="L576" t="s">
        <v>3917</v>
      </c>
      <c r="N576" s="44"/>
    </row>
    <row r="577" spans="1:14" x14ac:dyDescent="0.35">
      <c r="A577">
        <v>5771694</v>
      </c>
      <c r="B577" t="s">
        <v>1666</v>
      </c>
      <c r="C577" t="s">
        <v>3918</v>
      </c>
      <c r="D577">
        <v>1</v>
      </c>
      <c r="E577" t="s">
        <v>3919</v>
      </c>
      <c r="G577" s="48">
        <f>MATCH(Table3[[#This Row],[ID]],Exts[AuthorId1],0)</f>
        <v>981</v>
      </c>
      <c r="H577" s="48">
        <f>INDEX(Exts[],1,1)</f>
        <v>2313</v>
      </c>
      <c r="I577" s="44"/>
      <c r="K577" t="s">
        <v>3920</v>
      </c>
      <c r="L577" t="s">
        <v>3921</v>
      </c>
      <c r="N577" s="44"/>
    </row>
    <row r="578" spans="1:14" x14ac:dyDescent="0.35">
      <c r="A578">
        <v>5772281</v>
      </c>
      <c r="B578" t="s">
        <v>1678</v>
      </c>
      <c r="C578" t="s">
        <v>3922</v>
      </c>
      <c r="D578">
        <v>1</v>
      </c>
      <c r="E578" t="s">
        <v>3923</v>
      </c>
      <c r="G578" s="48">
        <f>MATCH(Table3[[#This Row],[ID]],Exts[AuthorId1],0)</f>
        <v>1247</v>
      </c>
      <c r="H578" s="48">
        <f>INDEX(Exts[],1,1)</f>
        <v>2313</v>
      </c>
      <c r="I578" s="44"/>
      <c r="K578" t="s">
        <v>3924</v>
      </c>
      <c r="L578" t="s">
        <v>3925</v>
      </c>
      <c r="N578" s="44"/>
    </row>
    <row r="579" spans="1:14" x14ac:dyDescent="0.35">
      <c r="A579">
        <v>5625933</v>
      </c>
      <c r="B579" t="s">
        <v>1393</v>
      </c>
      <c r="C579" t="s">
        <v>1393</v>
      </c>
      <c r="D579">
        <v>1</v>
      </c>
      <c r="G579" s="48">
        <f>MATCH(Table3[[#This Row],[ID]],Exts[AuthorId1],0)</f>
        <v>773</v>
      </c>
      <c r="H579" s="48">
        <f>INDEX(Exts[],1,1)</f>
        <v>2313</v>
      </c>
      <c r="I579" s="44"/>
      <c r="K579" t="s">
        <v>3926</v>
      </c>
      <c r="L579"/>
      <c r="N579" s="44"/>
    </row>
    <row r="580" spans="1:14" x14ac:dyDescent="0.35">
      <c r="A580">
        <v>141554</v>
      </c>
      <c r="B580" t="s">
        <v>924</v>
      </c>
      <c r="C580" t="s">
        <v>924</v>
      </c>
      <c r="D580">
        <v>2</v>
      </c>
      <c r="E580" t="s">
        <v>3047</v>
      </c>
      <c r="G580" s="48">
        <f>MATCH(Table3[[#This Row],[ID]],Exts[AuthorId1],0)</f>
        <v>287</v>
      </c>
      <c r="H580" s="48">
        <f>INDEX(Exts[],1,1)</f>
        <v>2313</v>
      </c>
      <c r="I580" s="44"/>
      <c r="K580" t="s">
        <v>3927</v>
      </c>
      <c r="L580"/>
      <c r="N580" s="44"/>
    </row>
    <row r="581" spans="1:14" x14ac:dyDescent="0.35">
      <c r="A581">
        <v>50247</v>
      </c>
      <c r="B581" t="s">
        <v>1133</v>
      </c>
      <c r="C581" t="s">
        <v>1133</v>
      </c>
      <c r="D581">
        <v>3</v>
      </c>
      <c r="G581" s="48">
        <f>MATCH(Table3[[#This Row],[ID]],Exts[AuthorId1],0)</f>
        <v>532</v>
      </c>
      <c r="H581" s="48">
        <f>INDEX(Exts[],1,1)</f>
        <v>2313</v>
      </c>
      <c r="I581" s="44"/>
      <c r="K581" t="s">
        <v>3928</v>
      </c>
      <c r="L581"/>
      <c r="N581" s="44"/>
    </row>
    <row r="582" spans="1:14" x14ac:dyDescent="0.35">
      <c r="A582">
        <v>5778869</v>
      </c>
      <c r="B582" t="s">
        <v>1391</v>
      </c>
      <c r="C582" t="s">
        <v>3929</v>
      </c>
      <c r="D582">
        <v>1</v>
      </c>
      <c r="G582" s="48">
        <f>MATCH(Table3[[#This Row],[ID]],Exts[AuthorId1],0)</f>
        <v>858</v>
      </c>
      <c r="H582" s="48">
        <f>INDEX(Exts[],1,1)</f>
        <v>2313</v>
      </c>
      <c r="I582" s="44"/>
      <c r="K582" t="s">
        <v>3930</v>
      </c>
      <c r="L582" t="s">
        <v>3931</v>
      </c>
      <c r="N582" s="44"/>
    </row>
    <row r="583" spans="1:14" x14ac:dyDescent="0.35">
      <c r="A583">
        <v>3422902</v>
      </c>
      <c r="B583" t="s">
        <v>3932</v>
      </c>
      <c r="C583" t="s">
        <v>3933</v>
      </c>
      <c r="D583">
        <v>1</v>
      </c>
      <c r="E583" t="s">
        <v>3934</v>
      </c>
      <c r="G583" s="48">
        <f>MATCH(Table3[[#This Row],[ID]],Exts[AuthorId1],0)</f>
        <v>493</v>
      </c>
      <c r="H583" s="48">
        <f>INDEX(Exts[],1,1)</f>
        <v>2313</v>
      </c>
      <c r="I583" s="44"/>
      <c r="K583" t="s">
        <v>3935</v>
      </c>
      <c r="L583" t="s">
        <v>3936</v>
      </c>
      <c r="N583" s="44"/>
    </row>
    <row r="584" spans="1:14" x14ac:dyDescent="0.35">
      <c r="A584">
        <v>14162664</v>
      </c>
      <c r="B584" t="s">
        <v>3937</v>
      </c>
      <c r="C584" t="s">
        <v>3938</v>
      </c>
      <c r="D584">
        <v>1</v>
      </c>
      <c r="E584" t="s">
        <v>3047</v>
      </c>
      <c r="G584" s="48">
        <f>MATCH(Table3[[#This Row],[ID]],Exts[AuthorId1],0)</f>
        <v>214</v>
      </c>
      <c r="H584" s="48">
        <f>INDEX(Exts[],1,1)</f>
        <v>2313</v>
      </c>
      <c r="I584" s="44"/>
      <c r="K584" t="s">
        <v>3939</v>
      </c>
      <c r="L584"/>
      <c r="N584" s="44"/>
    </row>
    <row r="585" spans="1:14" x14ac:dyDescent="0.35">
      <c r="A585">
        <v>5810723</v>
      </c>
      <c r="B585" t="s">
        <v>3940</v>
      </c>
      <c r="C585" t="s">
        <v>3941</v>
      </c>
      <c r="D585">
        <v>1</v>
      </c>
      <c r="G585" s="48" t="e">
        <f>MATCH(Table3[[#This Row],[ID]],Exts[AuthorId1],0)</f>
        <v>#N/A</v>
      </c>
      <c r="H585" s="48">
        <f>INDEX(Exts[],1,1)</f>
        <v>2313</v>
      </c>
      <c r="I585" s="44"/>
      <c r="K585" t="s">
        <v>3942</v>
      </c>
      <c r="L585"/>
      <c r="N585" s="44"/>
    </row>
    <row r="586" spans="1:14" x14ac:dyDescent="0.35">
      <c r="A586">
        <v>235043</v>
      </c>
      <c r="B586" t="s">
        <v>12</v>
      </c>
      <c r="C586" t="s">
        <v>3943</v>
      </c>
      <c r="D586">
        <v>7</v>
      </c>
      <c r="E586" t="s">
        <v>3944</v>
      </c>
      <c r="G586" s="48">
        <f>MATCH(Table3[[#This Row],[ID]],Exts[AuthorId1],0)</f>
        <v>2</v>
      </c>
      <c r="H586" s="48">
        <f>INDEX(Exts[],1,1)</f>
        <v>2313</v>
      </c>
      <c r="I586" s="44"/>
      <c r="K586" t="s">
        <v>3945</v>
      </c>
      <c r="L586" t="s">
        <v>3946</v>
      </c>
      <c r="N586" s="44"/>
    </row>
    <row r="587" spans="1:14" x14ac:dyDescent="0.35">
      <c r="A587">
        <v>2448736</v>
      </c>
      <c r="B587" t="s">
        <v>3947</v>
      </c>
      <c r="C587" t="s">
        <v>3948</v>
      </c>
      <c r="D587">
        <v>1</v>
      </c>
      <c r="E587" t="s">
        <v>3949</v>
      </c>
      <c r="G587" s="48" t="e">
        <f>MATCH(Table3[[#This Row],[ID]],Exts[AuthorId1],0)</f>
        <v>#N/A</v>
      </c>
      <c r="H587" s="48">
        <f>INDEX(Exts[],1,1)</f>
        <v>2313</v>
      </c>
      <c r="I587" s="44"/>
      <c r="K587" t="s">
        <v>3950</v>
      </c>
      <c r="L587"/>
      <c r="N587" s="44"/>
    </row>
    <row r="588" spans="1:14" x14ac:dyDescent="0.35">
      <c r="A588">
        <v>5800277</v>
      </c>
      <c r="B588" t="s">
        <v>165</v>
      </c>
      <c r="C588" t="s">
        <v>165</v>
      </c>
      <c r="D588">
        <v>2</v>
      </c>
      <c r="E588" t="s">
        <v>3017</v>
      </c>
      <c r="G588" s="48">
        <f>MATCH(Table3[[#This Row],[ID]],Exts[AuthorId1],0)</f>
        <v>112</v>
      </c>
      <c r="H588" s="48">
        <f>INDEX(Exts[],1,1)</f>
        <v>2313</v>
      </c>
      <c r="I588" s="44"/>
      <c r="K588" t="s">
        <v>3951</v>
      </c>
      <c r="L588"/>
      <c r="N588" s="44"/>
    </row>
    <row r="589" spans="1:14" x14ac:dyDescent="0.35">
      <c r="A589">
        <v>5610732</v>
      </c>
      <c r="B589" t="s">
        <v>350</v>
      </c>
      <c r="C589" t="s">
        <v>3952</v>
      </c>
      <c r="D589">
        <v>2</v>
      </c>
      <c r="E589" t="s">
        <v>3953</v>
      </c>
      <c r="G589" s="48">
        <f>MATCH(Table3[[#This Row],[ID]],Exts[AuthorId1],0)</f>
        <v>526</v>
      </c>
      <c r="H589" s="48">
        <f>INDEX(Exts[],1,1)</f>
        <v>2313</v>
      </c>
      <c r="I589" s="44"/>
      <c r="K589" t="s">
        <v>3954</v>
      </c>
      <c r="L589" t="s">
        <v>3955</v>
      </c>
      <c r="N589" s="44"/>
    </row>
    <row r="590" spans="1:14" x14ac:dyDescent="0.35">
      <c r="A590">
        <v>5806268</v>
      </c>
      <c r="B590" t="s">
        <v>1986</v>
      </c>
      <c r="C590" t="s">
        <v>1986</v>
      </c>
      <c r="D590">
        <v>2</v>
      </c>
      <c r="E590" t="s">
        <v>3956</v>
      </c>
      <c r="G590" s="48">
        <f>MATCH(Table3[[#This Row],[ID]],Exts[AuthorId1],0)</f>
        <v>905</v>
      </c>
      <c r="H590" s="48">
        <f>INDEX(Exts[],1,1)</f>
        <v>2313</v>
      </c>
      <c r="I590" s="44"/>
      <c r="K590" t="s">
        <v>3957</v>
      </c>
      <c r="L590" t="s">
        <v>3958</v>
      </c>
      <c r="N590" s="44"/>
    </row>
    <row r="591" spans="1:14" x14ac:dyDescent="0.35">
      <c r="A591">
        <v>1390606</v>
      </c>
      <c r="B591" t="s">
        <v>303</v>
      </c>
      <c r="C591" t="s">
        <v>3959</v>
      </c>
      <c r="D591">
        <v>4</v>
      </c>
      <c r="E591" t="s">
        <v>3017</v>
      </c>
      <c r="G591" s="48">
        <f>MATCH(Table3[[#This Row],[ID]],Exts[AuthorId1],0)</f>
        <v>316</v>
      </c>
      <c r="H591" s="48">
        <f>INDEX(Exts[],1,1)</f>
        <v>2313</v>
      </c>
      <c r="I591" s="44"/>
      <c r="K591" t="s">
        <v>3960</v>
      </c>
      <c r="L591" t="s">
        <v>3961</v>
      </c>
      <c r="N591" s="44"/>
    </row>
    <row r="592" spans="1:14" x14ac:dyDescent="0.35">
      <c r="A592">
        <v>5081002</v>
      </c>
      <c r="B592" t="s">
        <v>1022</v>
      </c>
      <c r="C592" t="s">
        <v>3962</v>
      </c>
      <c r="D592">
        <v>1</v>
      </c>
      <c r="E592" t="s">
        <v>3963</v>
      </c>
      <c r="G592" s="48">
        <f>MATCH(Table3[[#This Row],[ID]],Exts[AuthorId1],0)</f>
        <v>465</v>
      </c>
      <c r="H592" s="48">
        <f>INDEX(Exts[],1,1)</f>
        <v>2313</v>
      </c>
      <c r="I592" s="44"/>
      <c r="K592" t="s">
        <v>3964</v>
      </c>
      <c r="L592"/>
      <c r="N592" s="44"/>
    </row>
    <row r="593" spans="1:14" x14ac:dyDescent="0.35">
      <c r="A593">
        <v>5489124</v>
      </c>
      <c r="B593" t="s">
        <v>1097</v>
      </c>
      <c r="C593" t="s">
        <v>3965</v>
      </c>
      <c r="D593">
        <v>5</v>
      </c>
      <c r="G593" s="48">
        <f>MATCH(Table3[[#This Row],[ID]],Exts[AuthorId1],0)</f>
        <v>503</v>
      </c>
      <c r="H593" s="48">
        <f>INDEX(Exts[],1,1)</f>
        <v>2313</v>
      </c>
      <c r="I593" s="44"/>
      <c r="K593" t="s">
        <v>3966</v>
      </c>
      <c r="L593"/>
      <c r="N593" s="44"/>
    </row>
    <row r="594" spans="1:14" x14ac:dyDescent="0.35">
      <c r="A594">
        <v>5818205</v>
      </c>
      <c r="B594" t="s">
        <v>1105</v>
      </c>
      <c r="C594" t="s">
        <v>3967</v>
      </c>
      <c r="D594">
        <v>1</v>
      </c>
      <c r="G594" s="48">
        <f>MATCH(Table3[[#This Row],[ID]],Exts[AuthorId1],0)</f>
        <v>531</v>
      </c>
      <c r="H594" s="48">
        <f>INDEX(Exts[],1,1)</f>
        <v>2313</v>
      </c>
      <c r="I594" s="44"/>
      <c r="K594" t="s">
        <v>3968</v>
      </c>
      <c r="L594" t="s">
        <v>3969</v>
      </c>
      <c r="N594" s="44"/>
    </row>
    <row r="595" spans="1:14" x14ac:dyDescent="0.35">
      <c r="A595">
        <v>5819225</v>
      </c>
      <c r="B595" t="s">
        <v>1232</v>
      </c>
      <c r="C595" t="s">
        <v>3970</v>
      </c>
      <c r="D595">
        <v>1</v>
      </c>
      <c r="G595" s="48">
        <f>MATCH(Table3[[#This Row],[ID]],Exts[AuthorId1],0)</f>
        <v>632</v>
      </c>
      <c r="H595" s="48">
        <f>INDEX(Exts[],1,1)</f>
        <v>2313</v>
      </c>
      <c r="I595" s="44"/>
      <c r="K595" t="s">
        <v>3971</v>
      </c>
      <c r="L595"/>
      <c r="N595" s="44"/>
    </row>
    <row r="596" spans="1:14" x14ac:dyDescent="0.35">
      <c r="A596">
        <v>5610911</v>
      </c>
      <c r="B596" t="s">
        <v>911</v>
      </c>
      <c r="C596" t="s">
        <v>3972</v>
      </c>
      <c r="D596">
        <v>1</v>
      </c>
      <c r="E596" t="s">
        <v>3973</v>
      </c>
      <c r="G596" s="48">
        <f>MATCH(Table3[[#This Row],[ID]],Exts[AuthorId1],0)</f>
        <v>288</v>
      </c>
      <c r="H596" s="48">
        <f>INDEX(Exts[],1,1)</f>
        <v>2313</v>
      </c>
      <c r="I596" s="44"/>
      <c r="K596" t="s">
        <v>3974</v>
      </c>
      <c r="L596"/>
      <c r="N596" s="44"/>
    </row>
    <row r="597" spans="1:14" x14ac:dyDescent="0.35">
      <c r="A597">
        <v>5826976</v>
      </c>
      <c r="B597" t="s">
        <v>2273</v>
      </c>
      <c r="C597" t="s">
        <v>3975</v>
      </c>
      <c r="D597">
        <v>1</v>
      </c>
      <c r="G597" s="48">
        <f>MATCH(Table3[[#This Row],[ID]],Exts[AuthorId1],0)</f>
        <v>1250</v>
      </c>
      <c r="H597" s="48">
        <f>INDEX(Exts[],1,1)</f>
        <v>2313</v>
      </c>
      <c r="I597" s="44"/>
      <c r="K597" t="s">
        <v>3976</v>
      </c>
      <c r="L597" t="s">
        <v>3977</v>
      </c>
      <c r="N597" s="44"/>
    </row>
    <row r="598" spans="1:14" x14ac:dyDescent="0.35">
      <c r="A598">
        <v>2228084</v>
      </c>
      <c r="B598" t="s">
        <v>1042</v>
      </c>
      <c r="C598" t="s">
        <v>1042</v>
      </c>
      <c r="D598">
        <v>1</v>
      </c>
      <c r="G598" s="48">
        <f>MATCH(Table3[[#This Row],[ID]],Exts[AuthorId1],0)</f>
        <v>475</v>
      </c>
      <c r="H598" s="48">
        <f>INDEX(Exts[],1,1)</f>
        <v>2313</v>
      </c>
      <c r="I598" s="44"/>
      <c r="K598" t="s">
        <v>3978</v>
      </c>
      <c r="L598"/>
      <c r="N598" s="44"/>
    </row>
    <row r="599" spans="1:14" x14ac:dyDescent="0.35">
      <c r="A599">
        <v>5443943</v>
      </c>
      <c r="B599" t="s">
        <v>114</v>
      </c>
      <c r="C599" t="s">
        <v>114</v>
      </c>
      <c r="D599">
        <v>1</v>
      </c>
      <c r="E599" t="s">
        <v>3047</v>
      </c>
      <c r="G599" s="48">
        <f>MATCH(Table3[[#This Row],[ID]],Exts[AuthorId1],0)</f>
        <v>66</v>
      </c>
      <c r="H599" s="48">
        <f>INDEX(Exts[],1,1)</f>
        <v>2313</v>
      </c>
      <c r="I599" s="44"/>
      <c r="K599" t="s">
        <v>3979</v>
      </c>
      <c r="L599" t="s">
        <v>3980</v>
      </c>
      <c r="N599" s="44"/>
    </row>
    <row r="600" spans="1:14" x14ac:dyDescent="0.35">
      <c r="A600">
        <v>5831333</v>
      </c>
      <c r="B600" t="s">
        <v>1268</v>
      </c>
      <c r="C600" t="s">
        <v>1268</v>
      </c>
      <c r="D600">
        <v>1</v>
      </c>
      <c r="E600" t="s">
        <v>3981</v>
      </c>
      <c r="G600" s="48">
        <f>MATCH(Table3[[#This Row],[ID]],Exts[AuthorId1],0)</f>
        <v>664</v>
      </c>
      <c r="H600" s="48">
        <f>INDEX(Exts[],1,1)</f>
        <v>2313</v>
      </c>
      <c r="I600" s="44"/>
      <c r="K600" t="s">
        <v>3982</v>
      </c>
      <c r="L600"/>
      <c r="N600" s="44"/>
    </row>
    <row r="601" spans="1:14" x14ac:dyDescent="0.35">
      <c r="A601">
        <v>5833737</v>
      </c>
      <c r="B601" t="s">
        <v>926</v>
      </c>
      <c r="C601" t="s">
        <v>3983</v>
      </c>
      <c r="D601">
        <v>1</v>
      </c>
      <c r="E601" t="s">
        <v>3984</v>
      </c>
      <c r="G601" s="48">
        <f>MATCH(Table3[[#This Row],[ID]],Exts[AuthorId1],0)</f>
        <v>325</v>
      </c>
      <c r="H601" s="48">
        <f>INDEX(Exts[],1,1)</f>
        <v>2313</v>
      </c>
      <c r="I601" s="44"/>
      <c r="K601" t="s">
        <v>3985</v>
      </c>
      <c r="L601" t="s">
        <v>3986</v>
      </c>
      <c r="N601" s="44"/>
    </row>
    <row r="602" spans="1:14" x14ac:dyDescent="0.35">
      <c r="A602">
        <v>5831476</v>
      </c>
      <c r="B602" t="s">
        <v>276</v>
      </c>
      <c r="C602" t="s">
        <v>3987</v>
      </c>
      <c r="D602">
        <v>1</v>
      </c>
      <c r="E602" t="s">
        <v>3988</v>
      </c>
      <c r="G602" s="48">
        <f>MATCH(Table3[[#This Row],[ID]],Exts[AuthorId1],0)</f>
        <v>216</v>
      </c>
      <c r="H602" s="48">
        <f>INDEX(Exts[],1,1)</f>
        <v>2313</v>
      </c>
      <c r="I602" s="44"/>
      <c r="K602" t="s">
        <v>3989</v>
      </c>
      <c r="L602" t="s">
        <v>3990</v>
      </c>
      <c r="N602" s="44"/>
    </row>
    <row r="603" spans="1:14" x14ac:dyDescent="0.35">
      <c r="A603">
        <v>5243768</v>
      </c>
      <c r="B603" t="s">
        <v>1205</v>
      </c>
      <c r="C603" t="s">
        <v>1205</v>
      </c>
      <c r="D603">
        <v>2</v>
      </c>
      <c r="G603" s="48">
        <f>MATCH(Table3[[#This Row],[ID]],Exts[AuthorId1],0)</f>
        <v>617</v>
      </c>
      <c r="H603" s="48">
        <f>INDEX(Exts[],1,1)</f>
        <v>2313</v>
      </c>
      <c r="I603" s="44"/>
      <c r="K603" t="s">
        <v>3991</v>
      </c>
      <c r="L603" t="s">
        <v>3992</v>
      </c>
      <c r="N603" s="44"/>
    </row>
    <row r="604" spans="1:14" x14ac:dyDescent="0.35">
      <c r="A604">
        <v>6001079</v>
      </c>
      <c r="B604" t="s">
        <v>1014</v>
      </c>
      <c r="C604" t="s">
        <v>3993</v>
      </c>
      <c r="D604">
        <v>2</v>
      </c>
      <c r="G604" s="48">
        <f>MATCH(Table3[[#This Row],[ID]],Exts[AuthorId1],0)</f>
        <v>461</v>
      </c>
      <c r="H604" s="48">
        <f>INDEX(Exts[],1,1)</f>
        <v>2313</v>
      </c>
      <c r="I604" s="44"/>
      <c r="K604" t="s">
        <v>3994</v>
      </c>
      <c r="L604"/>
      <c r="N604" s="44"/>
    </row>
    <row r="605" spans="1:14" x14ac:dyDescent="0.35">
      <c r="A605">
        <v>5618453</v>
      </c>
      <c r="B605" t="s">
        <v>1317</v>
      </c>
      <c r="C605" t="s">
        <v>1317</v>
      </c>
      <c r="D605">
        <v>1</v>
      </c>
      <c r="G605" s="48">
        <f>MATCH(Table3[[#This Row],[ID]],Exts[AuthorId1],0)</f>
        <v>774</v>
      </c>
      <c r="H605" s="48">
        <f>INDEX(Exts[],1,1)</f>
        <v>2313</v>
      </c>
      <c r="I605" s="44"/>
      <c r="K605" t="s">
        <v>3995</v>
      </c>
      <c r="L605"/>
      <c r="N605" s="44"/>
    </row>
    <row r="606" spans="1:14" x14ac:dyDescent="0.35">
      <c r="A606">
        <v>5724175</v>
      </c>
      <c r="B606" t="s">
        <v>1581</v>
      </c>
      <c r="C606" t="s">
        <v>3996</v>
      </c>
      <c r="D606">
        <v>1</v>
      </c>
      <c r="E606" t="s">
        <v>3997</v>
      </c>
      <c r="G606" s="48">
        <f>MATCH(Table3[[#This Row],[ID]],Exts[AuthorId1],0)</f>
        <v>907</v>
      </c>
      <c r="H606" s="48">
        <f>INDEX(Exts[],1,1)</f>
        <v>2313</v>
      </c>
      <c r="I606" s="44"/>
      <c r="K606" t="s">
        <v>3998</v>
      </c>
      <c r="L606"/>
      <c r="N606" s="44"/>
    </row>
    <row r="607" spans="1:14" x14ac:dyDescent="0.35">
      <c r="A607">
        <v>5823360</v>
      </c>
      <c r="B607" t="s">
        <v>431</v>
      </c>
      <c r="C607" t="s">
        <v>3999</v>
      </c>
      <c r="D607">
        <v>1</v>
      </c>
      <c r="E607" t="s">
        <v>4000</v>
      </c>
      <c r="G607" s="48">
        <f>MATCH(Table3[[#This Row],[ID]],Exts[AuthorId1],0)</f>
        <v>225</v>
      </c>
      <c r="H607" s="48">
        <f>INDEX(Exts[],1,1)</f>
        <v>2313</v>
      </c>
      <c r="I607" s="44"/>
      <c r="K607" t="s">
        <v>4001</v>
      </c>
      <c r="L607" t="s">
        <v>4002</v>
      </c>
      <c r="N607" s="44"/>
    </row>
    <row r="608" spans="1:14" x14ac:dyDescent="0.35">
      <c r="A608">
        <v>5853901</v>
      </c>
      <c r="B608" t="s">
        <v>2046</v>
      </c>
      <c r="C608" t="s">
        <v>4003</v>
      </c>
      <c r="D608">
        <v>1</v>
      </c>
      <c r="G608" s="48">
        <f>MATCH(Table3[[#This Row],[ID]],Exts[AuthorId1],0)</f>
        <v>982</v>
      </c>
      <c r="H608" s="48">
        <f>INDEX(Exts[],1,1)</f>
        <v>2313</v>
      </c>
      <c r="I608" s="44"/>
      <c r="K608" t="s">
        <v>4004</v>
      </c>
      <c r="L608" t="s">
        <v>4005</v>
      </c>
      <c r="N608" s="44"/>
    </row>
    <row r="609" spans="1:14" x14ac:dyDescent="0.35">
      <c r="A609">
        <v>1044922</v>
      </c>
      <c r="B609" t="s">
        <v>962</v>
      </c>
      <c r="C609" t="s">
        <v>4006</v>
      </c>
      <c r="D609">
        <v>1</v>
      </c>
      <c r="G609" s="48">
        <f>MATCH(Table3[[#This Row],[ID]],Exts[AuthorId1],0)</f>
        <v>383</v>
      </c>
      <c r="H609" s="48">
        <f>INDEX(Exts[],1,1)</f>
        <v>2313</v>
      </c>
      <c r="I609" s="44"/>
      <c r="K609" t="s">
        <v>4007</v>
      </c>
      <c r="L609"/>
      <c r="N609" s="44"/>
    </row>
    <row r="610" spans="1:14" x14ac:dyDescent="0.35">
      <c r="A610">
        <v>5870480</v>
      </c>
      <c r="B610" t="s">
        <v>1564</v>
      </c>
      <c r="C610" t="s">
        <v>4008</v>
      </c>
      <c r="D610">
        <v>1</v>
      </c>
      <c r="G610" s="48">
        <f>MATCH(Table3[[#This Row],[ID]],Exts[AuthorId1],0)</f>
        <v>908</v>
      </c>
      <c r="H610" s="48">
        <f>INDEX(Exts[],1,1)</f>
        <v>2313</v>
      </c>
      <c r="I610" s="44"/>
      <c r="K610" t="s">
        <v>4009</v>
      </c>
      <c r="L610" t="s">
        <v>4010</v>
      </c>
      <c r="N610" s="44"/>
    </row>
    <row r="611" spans="1:14" x14ac:dyDescent="0.35">
      <c r="A611">
        <v>5850439</v>
      </c>
      <c r="B611" t="s">
        <v>4011</v>
      </c>
      <c r="C611" t="s">
        <v>4012</v>
      </c>
      <c r="D611">
        <v>1</v>
      </c>
      <c r="E611" t="s">
        <v>4013</v>
      </c>
      <c r="G611" s="48">
        <f>MATCH(Table3[[#This Row],[ID]],Exts[AuthorId1],0)</f>
        <v>556</v>
      </c>
      <c r="H611" s="48">
        <f>INDEX(Exts[],1,1)</f>
        <v>2313</v>
      </c>
      <c r="I611" s="44"/>
      <c r="K611" t="s">
        <v>4014</v>
      </c>
      <c r="L611" t="s">
        <v>4015</v>
      </c>
      <c r="N611" s="44"/>
    </row>
    <row r="612" spans="1:14" x14ac:dyDescent="0.35">
      <c r="A612">
        <v>5898389</v>
      </c>
      <c r="B612" t="s">
        <v>1364</v>
      </c>
      <c r="C612" t="s">
        <v>4016</v>
      </c>
      <c r="D612">
        <v>1</v>
      </c>
      <c r="E612" t="s">
        <v>3139</v>
      </c>
      <c r="G612" s="48">
        <f>MATCH(Table3[[#This Row],[ID]],Exts[AuthorId1],0)</f>
        <v>725</v>
      </c>
      <c r="H612" s="48">
        <f>INDEX(Exts[],1,1)</f>
        <v>2313</v>
      </c>
      <c r="I612" s="44"/>
      <c r="K612" t="s">
        <v>4017</v>
      </c>
      <c r="L612" t="s">
        <v>4018</v>
      </c>
      <c r="N612" s="44"/>
    </row>
    <row r="613" spans="1:14" x14ac:dyDescent="0.35">
      <c r="A613">
        <v>4130193</v>
      </c>
      <c r="B613" t="s">
        <v>333</v>
      </c>
      <c r="C613" t="s">
        <v>4019</v>
      </c>
      <c r="D613">
        <v>14</v>
      </c>
      <c r="E613" t="s">
        <v>3047</v>
      </c>
      <c r="G613" s="48">
        <f>MATCH(Table3[[#This Row],[ID]],Exts[AuthorId1],0)</f>
        <v>438</v>
      </c>
      <c r="H613" s="48">
        <f>INDEX(Exts[],1,1)</f>
        <v>2313</v>
      </c>
      <c r="I613" s="44"/>
      <c r="K613" t="s">
        <v>4020</v>
      </c>
      <c r="L613"/>
      <c r="N613" s="44"/>
    </row>
    <row r="614" spans="1:14" x14ac:dyDescent="0.35">
      <c r="A614">
        <v>5903335</v>
      </c>
      <c r="B614" t="s">
        <v>2166</v>
      </c>
      <c r="C614" t="s">
        <v>4021</v>
      </c>
      <c r="D614">
        <v>1</v>
      </c>
      <c r="E614" t="s">
        <v>4022</v>
      </c>
      <c r="G614" s="48">
        <f>MATCH(Table3[[#This Row],[ID]],Exts[AuthorId1],0)</f>
        <v>983</v>
      </c>
      <c r="H614" s="48">
        <f>INDEX(Exts[],1,1)</f>
        <v>2313</v>
      </c>
      <c r="I614" s="44"/>
      <c r="K614" t="s">
        <v>4023</v>
      </c>
      <c r="L614" t="s">
        <v>4024</v>
      </c>
      <c r="N614" s="44"/>
    </row>
    <row r="615" spans="1:14" x14ac:dyDescent="0.35">
      <c r="A615">
        <v>5904198</v>
      </c>
      <c r="B615" t="s">
        <v>1301</v>
      </c>
      <c r="C615" t="s">
        <v>1301</v>
      </c>
      <c r="D615">
        <v>1</v>
      </c>
      <c r="G615" s="48">
        <f>MATCH(Table3[[#This Row],[ID]],Exts[AuthorId1],0)</f>
        <v>743</v>
      </c>
      <c r="H615" s="48">
        <f>INDEX(Exts[],1,1)</f>
        <v>2313</v>
      </c>
      <c r="I615" s="44"/>
      <c r="K615" t="s">
        <v>4025</v>
      </c>
      <c r="L615" t="s">
        <v>4026</v>
      </c>
      <c r="N615" s="44"/>
    </row>
    <row r="616" spans="1:14" x14ac:dyDescent="0.35">
      <c r="A616">
        <v>222168</v>
      </c>
      <c r="B616" t="s">
        <v>1865</v>
      </c>
      <c r="C616" t="s">
        <v>4027</v>
      </c>
      <c r="D616">
        <v>1</v>
      </c>
      <c r="G616" s="48">
        <f>MATCH(Table3[[#This Row],[ID]],Exts[AuthorId1],0)</f>
        <v>1252</v>
      </c>
      <c r="H616" s="48">
        <f>INDEX(Exts[],1,1)</f>
        <v>2313</v>
      </c>
      <c r="I616" s="44"/>
      <c r="K616" t="s">
        <v>4028</v>
      </c>
      <c r="L616" t="s">
        <v>4029</v>
      </c>
      <c r="N616" s="44"/>
    </row>
    <row r="617" spans="1:14" x14ac:dyDescent="0.35">
      <c r="A617">
        <v>5910297</v>
      </c>
      <c r="B617" t="s">
        <v>1334</v>
      </c>
      <c r="C617" t="s">
        <v>4030</v>
      </c>
      <c r="D617">
        <v>1</v>
      </c>
      <c r="G617" s="48">
        <f>MATCH(Table3[[#This Row],[ID]],Exts[AuthorId1],0)</f>
        <v>761</v>
      </c>
      <c r="H617" s="48">
        <f>INDEX(Exts[],1,1)</f>
        <v>2313</v>
      </c>
      <c r="I617" s="44"/>
      <c r="K617" t="s">
        <v>4031</v>
      </c>
      <c r="L617" t="s">
        <v>4032</v>
      </c>
      <c r="N617" s="44"/>
    </row>
    <row r="618" spans="1:14" x14ac:dyDescent="0.35">
      <c r="A618">
        <v>927085</v>
      </c>
      <c r="B618" t="s">
        <v>875</v>
      </c>
      <c r="C618" t="s">
        <v>4033</v>
      </c>
      <c r="D618">
        <v>2</v>
      </c>
      <c r="G618" s="48">
        <f>MATCH(Table3[[#This Row],[ID]],Exts[AuthorId1],0)</f>
        <v>293</v>
      </c>
      <c r="H618" s="48">
        <f>INDEX(Exts[],1,1)</f>
        <v>2313</v>
      </c>
      <c r="I618" s="44"/>
      <c r="K618" t="s">
        <v>4034</v>
      </c>
      <c r="L618" t="s">
        <v>4035</v>
      </c>
      <c r="N618" s="44"/>
    </row>
    <row r="619" spans="1:14" x14ac:dyDescent="0.35">
      <c r="A619">
        <v>5934551</v>
      </c>
      <c r="B619" t="s">
        <v>236</v>
      </c>
      <c r="C619" t="s">
        <v>4036</v>
      </c>
      <c r="D619">
        <v>1</v>
      </c>
      <c r="G619" s="48">
        <f>MATCH(Table3[[#This Row],[ID]],Exts[AuthorId1],0)</f>
        <v>169</v>
      </c>
      <c r="H619" s="48">
        <f>INDEX(Exts[],1,1)</f>
        <v>2313</v>
      </c>
      <c r="I619" s="44"/>
      <c r="K619" t="s">
        <v>4037</v>
      </c>
      <c r="L619"/>
      <c r="N619" s="44"/>
    </row>
    <row r="620" spans="1:14" x14ac:dyDescent="0.35">
      <c r="A620">
        <v>102741</v>
      </c>
      <c r="B620" t="s">
        <v>322</v>
      </c>
      <c r="C620" t="s">
        <v>322</v>
      </c>
      <c r="D620">
        <v>2</v>
      </c>
      <c r="G620" s="48">
        <f>MATCH(Table3[[#This Row],[ID]],Exts[AuthorId1],0)</f>
        <v>385</v>
      </c>
      <c r="H620" s="48">
        <f>INDEX(Exts[],1,1)</f>
        <v>2313</v>
      </c>
      <c r="I620" s="44"/>
      <c r="K620" t="s">
        <v>4038</v>
      </c>
      <c r="L620" t="s">
        <v>4039</v>
      </c>
      <c r="N620" s="44"/>
    </row>
    <row r="621" spans="1:14" x14ac:dyDescent="0.35">
      <c r="A621">
        <v>37388</v>
      </c>
      <c r="B621" t="s">
        <v>1637</v>
      </c>
      <c r="C621" t="s">
        <v>4040</v>
      </c>
      <c r="D621">
        <v>3</v>
      </c>
      <c r="E621" t="s">
        <v>3017</v>
      </c>
      <c r="G621" s="48">
        <f>MATCH(Table3[[#This Row],[ID]],Exts[AuthorId1],0)</f>
        <v>984</v>
      </c>
      <c r="H621" s="48">
        <f>INDEX(Exts[],1,1)</f>
        <v>2313</v>
      </c>
      <c r="I621" s="44"/>
      <c r="K621" t="s">
        <v>4041</v>
      </c>
      <c r="L621" t="s">
        <v>4042</v>
      </c>
      <c r="N621" s="44"/>
    </row>
    <row r="622" spans="1:14" x14ac:dyDescent="0.35">
      <c r="A622">
        <v>5388809</v>
      </c>
      <c r="B622" t="s">
        <v>436</v>
      </c>
      <c r="C622" t="s">
        <v>436</v>
      </c>
      <c r="D622">
        <v>1</v>
      </c>
      <c r="G622" s="48">
        <f>MATCH(Table3[[#This Row],[ID]],Exts[AuthorId1],0)</f>
        <v>261</v>
      </c>
      <c r="H622" s="48">
        <f>INDEX(Exts[],1,1)</f>
        <v>2313</v>
      </c>
      <c r="I622" s="44"/>
      <c r="K622" t="s">
        <v>4043</v>
      </c>
      <c r="L622" t="s">
        <v>4044</v>
      </c>
      <c r="N622" s="44"/>
    </row>
    <row r="623" spans="1:14" x14ac:dyDescent="0.35">
      <c r="A623">
        <v>5961134</v>
      </c>
      <c r="B623" t="s">
        <v>2002</v>
      </c>
      <c r="C623" t="s">
        <v>2002</v>
      </c>
      <c r="D623">
        <v>1</v>
      </c>
      <c r="E623" t="s">
        <v>3047</v>
      </c>
      <c r="G623" s="48">
        <f>MATCH(Table3[[#This Row],[ID]],Exts[AuthorId1],0)</f>
        <v>1255</v>
      </c>
      <c r="H623" s="48">
        <f>INDEX(Exts[],1,1)</f>
        <v>2313</v>
      </c>
      <c r="I623" s="44"/>
      <c r="K623" t="s">
        <v>4045</v>
      </c>
      <c r="L623" t="s">
        <v>4046</v>
      </c>
      <c r="N623" s="44"/>
    </row>
    <row r="624" spans="1:14" x14ac:dyDescent="0.35">
      <c r="A624">
        <v>5969551</v>
      </c>
      <c r="B624" t="s">
        <v>177</v>
      </c>
      <c r="C624" t="s">
        <v>4047</v>
      </c>
      <c r="D624">
        <v>1</v>
      </c>
      <c r="G624" s="48">
        <f>MATCH(Table3[[#This Row],[ID]],Exts[AuthorId1],0)</f>
        <v>115</v>
      </c>
      <c r="H624" s="48">
        <f>INDEX(Exts[],1,1)</f>
        <v>2313</v>
      </c>
      <c r="I624" s="44"/>
      <c r="K624" t="s">
        <v>4048</v>
      </c>
      <c r="L624" t="s">
        <v>4049</v>
      </c>
      <c r="N624" s="44"/>
    </row>
    <row r="625" spans="1:14" x14ac:dyDescent="0.35">
      <c r="A625">
        <v>5898239</v>
      </c>
      <c r="B625" t="s">
        <v>323</v>
      </c>
      <c r="C625" t="s">
        <v>4050</v>
      </c>
      <c r="D625">
        <v>1</v>
      </c>
      <c r="E625" t="s">
        <v>3903</v>
      </c>
      <c r="G625" s="48">
        <f>MATCH(Table3[[#This Row],[ID]],Exts[AuthorId1],0)</f>
        <v>402</v>
      </c>
      <c r="H625" s="48">
        <f>INDEX(Exts[],1,1)</f>
        <v>2313</v>
      </c>
      <c r="I625" s="44"/>
      <c r="K625" t="s">
        <v>4051</v>
      </c>
      <c r="L625" t="s">
        <v>4052</v>
      </c>
      <c r="N625" s="44"/>
    </row>
    <row r="626" spans="1:14" x14ac:dyDescent="0.35">
      <c r="A626">
        <v>5913899</v>
      </c>
      <c r="B626" t="s">
        <v>102</v>
      </c>
      <c r="C626" t="s">
        <v>102</v>
      </c>
      <c r="D626">
        <v>3</v>
      </c>
      <c r="G626" s="48">
        <f>MATCH(Table3[[#This Row],[ID]],Exts[AuthorId1],0)</f>
        <v>60</v>
      </c>
      <c r="H626" s="48">
        <f>INDEX(Exts[],1,1)</f>
        <v>2313</v>
      </c>
      <c r="I626" s="44"/>
      <c r="K626" t="s">
        <v>4053</v>
      </c>
      <c r="L626" t="s">
        <v>4054</v>
      </c>
      <c r="N626" s="44"/>
    </row>
    <row r="627" spans="1:14" x14ac:dyDescent="0.35">
      <c r="A627">
        <v>5784017</v>
      </c>
      <c r="B627" t="s">
        <v>1086</v>
      </c>
      <c r="C627" t="s">
        <v>1086</v>
      </c>
      <c r="D627">
        <v>1</v>
      </c>
      <c r="G627" s="48">
        <f>MATCH(Table3[[#This Row],[ID]],Exts[AuthorId1],0)</f>
        <v>498</v>
      </c>
      <c r="H627" s="48">
        <f>INDEX(Exts[],1,1)</f>
        <v>2313</v>
      </c>
      <c r="I627" s="44"/>
      <c r="K627" t="s">
        <v>4055</v>
      </c>
      <c r="L627"/>
      <c r="N627" s="44"/>
    </row>
    <row r="628" spans="1:14" x14ac:dyDescent="0.35">
      <c r="A628">
        <v>5641642</v>
      </c>
      <c r="B628" t="s">
        <v>147</v>
      </c>
      <c r="C628" t="s">
        <v>4056</v>
      </c>
      <c r="D628">
        <v>6</v>
      </c>
      <c r="E628" t="s">
        <v>2521</v>
      </c>
      <c r="G628" s="48">
        <f>MATCH(Table3[[#This Row],[ID]],Exts[AuthorId1],0)</f>
        <v>91</v>
      </c>
      <c r="H628" s="48">
        <f>INDEX(Exts[],1,1)</f>
        <v>2313</v>
      </c>
      <c r="I628" s="44"/>
      <c r="K628" t="s">
        <v>4057</v>
      </c>
      <c r="L628" t="s">
        <v>4058</v>
      </c>
      <c r="N628" s="44"/>
    </row>
    <row r="629" spans="1:14" x14ac:dyDescent="0.35">
      <c r="A629">
        <v>5999585</v>
      </c>
      <c r="B629" t="s">
        <v>1416</v>
      </c>
      <c r="C629" t="s">
        <v>1416</v>
      </c>
      <c r="D629">
        <v>1</v>
      </c>
      <c r="E629" t="s">
        <v>4013</v>
      </c>
      <c r="G629" s="48">
        <f>MATCH(Table3[[#This Row],[ID]],Exts[AuthorId1],0)</f>
        <v>910</v>
      </c>
      <c r="H629" s="48">
        <f>INDEX(Exts[],1,1)</f>
        <v>2313</v>
      </c>
      <c r="I629" s="44"/>
      <c r="K629" t="s">
        <v>4059</v>
      </c>
      <c r="L629" t="s">
        <v>4060</v>
      </c>
      <c r="N629" s="44"/>
    </row>
    <row r="630" spans="1:14" x14ac:dyDescent="0.35">
      <c r="A630">
        <v>6014727</v>
      </c>
      <c r="B630" t="s">
        <v>120</v>
      </c>
      <c r="C630" t="s">
        <v>4061</v>
      </c>
      <c r="D630">
        <v>4</v>
      </c>
      <c r="G630" s="48">
        <f>MATCH(Table3[[#This Row],[ID]],Exts[AuthorId1],0)</f>
        <v>68</v>
      </c>
      <c r="H630" s="48">
        <f>INDEX(Exts[],1,1)</f>
        <v>2313</v>
      </c>
      <c r="I630" s="44"/>
      <c r="K630" t="s">
        <v>4062</v>
      </c>
      <c r="L630" t="s">
        <v>4063</v>
      </c>
      <c r="N630" s="44"/>
    </row>
    <row r="631" spans="1:14" x14ac:dyDescent="0.35">
      <c r="A631">
        <v>6018888</v>
      </c>
      <c r="B631" t="s">
        <v>1347</v>
      </c>
      <c r="C631" t="s">
        <v>4064</v>
      </c>
      <c r="D631">
        <v>1</v>
      </c>
      <c r="G631" s="48">
        <f>MATCH(Table3[[#This Row],[ID]],Exts[AuthorId1],0)</f>
        <v>726</v>
      </c>
      <c r="H631" s="48">
        <f>INDEX(Exts[],1,1)</f>
        <v>2313</v>
      </c>
      <c r="I631" s="44"/>
      <c r="K631" t="s">
        <v>4065</v>
      </c>
      <c r="L631" t="s">
        <v>4066</v>
      </c>
      <c r="N631" s="44"/>
    </row>
    <row r="632" spans="1:14" x14ac:dyDescent="0.35">
      <c r="A632">
        <v>10661800</v>
      </c>
      <c r="B632" t="s">
        <v>4067</v>
      </c>
      <c r="C632" t="s">
        <v>4068</v>
      </c>
      <c r="D632">
        <v>1</v>
      </c>
      <c r="G632" s="48">
        <f>MATCH(Table3[[#This Row],[ID]],Exts[AuthorId1],0)</f>
        <v>618</v>
      </c>
      <c r="H632" s="48">
        <f>INDEX(Exts[],1,1)</f>
        <v>2313</v>
      </c>
      <c r="I632" s="44"/>
      <c r="K632" t="s">
        <v>4069</v>
      </c>
      <c r="L632" t="s">
        <v>4070</v>
      </c>
      <c r="N632" s="44"/>
    </row>
    <row r="633" spans="1:14" x14ac:dyDescent="0.35">
      <c r="A633">
        <v>5964774</v>
      </c>
      <c r="B633" t="s">
        <v>4071</v>
      </c>
      <c r="C633" t="s">
        <v>4071</v>
      </c>
      <c r="D633">
        <v>1</v>
      </c>
      <c r="G633" s="48" t="e">
        <f>MATCH(Table3[[#This Row],[ID]],Exts[AuthorId1],0)</f>
        <v>#N/A</v>
      </c>
      <c r="H633" s="48">
        <f>INDEX(Exts[],1,1)</f>
        <v>2313</v>
      </c>
      <c r="I633" s="44"/>
      <c r="K633" t="s">
        <v>4072</v>
      </c>
      <c r="L633"/>
      <c r="N633" s="44"/>
    </row>
    <row r="634" spans="1:14" x14ac:dyDescent="0.35">
      <c r="A634">
        <v>12996185</v>
      </c>
      <c r="B634" t="s">
        <v>317</v>
      </c>
      <c r="C634" t="s">
        <v>4073</v>
      </c>
      <c r="D634">
        <v>3</v>
      </c>
      <c r="E634" t="s">
        <v>4074</v>
      </c>
      <c r="G634" s="48">
        <f>MATCH(Table3[[#This Row],[ID]],Exts[AuthorId1],0)</f>
        <v>348</v>
      </c>
      <c r="H634" s="48">
        <f>INDEX(Exts[],1,1)</f>
        <v>2313</v>
      </c>
      <c r="I634" s="44"/>
      <c r="K634" t="s">
        <v>4075</v>
      </c>
      <c r="L634" t="s">
        <v>4076</v>
      </c>
      <c r="N634" s="44"/>
    </row>
    <row r="635" spans="1:14" x14ac:dyDescent="0.35">
      <c r="A635">
        <v>6025927</v>
      </c>
      <c r="B635" t="s">
        <v>1489</v>
      </c>
      <c r="C635" t="s">
        <v>4077</v>
      </c>
      <c r="D635">
        <v>1</v>
      </c>
      <c r="G635" s="48">
        <f>MATCH(Table3[[#This Row],[ID]],Exts[AuthorId1],0)</f>
        <v>860</v>
      </c>
      <c r="H635" s="48">
        <f>INDEX(Exts[],1,1)</f>
        <v>2313</v>
      </c>
      <c r="I635" s="44"/>
      <c r="K635" t="s">
        <v>4078</v>
      </c>
      <c r="L635" t="s">
        <v>4079</v>
      </c>
      <c r="N635" s="44"/>
    </row>
    <row r="636" spans="1:14" x14ac:dyDescent="0.35">
      <c r="A636">
        <v>6031044</v>
      </c>
      <c r="B636" t="s">
        <v>2048</v>
      </c>
      <c r="C636" t="s">
        <v>4080</v>
      </c>
      <c r="D636">
        <v>1</v>
      </c>
      <c r="G636" s="48">
        <f>MATCH(Table3[[#This Row],[ID]],Exts[AuthorId1],0)</f>
        <v>985</v>
      </c>
      <c r="H636" s="48">
        <f>INDEX(Exts[],1,1)</f>
        <v>2313</v>
      </c>
      <c r="I636" s="44"/>
      <c r="K636" t="s">
        <v>4081</v>
      </c>
      <c r="L636" t="s">
        <v>4082</v>
      </c>
      <c r="N636" s="44"/>
    </row>
    <row r="637" spans="1:14" x14ac:dyDescent="0.35">
      <c r="A637">
        <v>6033074</v>
      </c>
      <c r="B637" t="s">
        <v>1854</v>
      </c>
      <c r="C637" t="s">
        <v>4083</v>
      </c>
      <c r="D637">
        <v>1</v>
      </c>
      <c r="E637" t="s">
        <v>4084</v>
      </c>
      <c r="G637" s="48">
        <f>MATCH(Table3[[#This Row],[ID]],Exts[AuthorId1],0)</f>
        <v>1256</v>
      </c>
      <c r="H637" s="48">
        <f>INDEX(Exts[],1,1)</f>
        <v>2313</v>
      </c>
      <c r="I637" s="44"/>
      <c r="K637" t="s">
        <v>4085</v>
      </c>
      <c r="L637" t="s">
        <v>4086</v>
      </c>
      <c r="N637" s="44"/>
    </row>
    <row r="638" spans="1:14" x14ac:dyDescent="0.35">
      <c r="A638">
        <v>31473</v>
      </c>
      <c r="B638" t="s">
        <v>1238</v>
      </c>
      <c r="C638" t="s">
        <v>4087</v>
      </c>
      <c r="D638">
        <v>1</v>
      </c>
      <c r="G638" s="48">
        <f>MATCH(Table3[[#This Row],[ID]],Exts[AuthorId1],0)</f>
        <v>647</v>
      </c>
      <c r="H638" s="48">
        <f>INDEX(Exts[],1,1)</f>
        <v>2313</v>
      </c>
      <c r="I638" s="44"/>
      <c r="K638" t="s">
        <v>4088</v>
      </c>
      <c r="L638"/>
      <c r="N638" s="44"/>
    </row>
    <row r="639" spans="1:14" x14ac:dyDescent="0.35">
      <c r="A639">
        <v>13616734</v>
      </c>
      <c r="B639" t="s">
        <v>455</v>
      </c>
      <c r="C639" t="s">
        <v>4089</v>
      </c>
      <c r="D639">
        <v>1</v>
      </c>
      <c r="G639" s="48">
        <f>MATCH(Table3[[#This Row],[ID]],Exts[AuthorId1],0)</f>
        <v>626</v>
      </c>
      <c r="H639" s="48">
        <f>INDEX(Exts[],1,1)</f>
        <v>2313</v>
      </c>
      <c r="I639" s="44"/>
      <c r="K639" t="s">
        <v>4090</v>
      </c>
      <c r="L639" t="s">
        <v>4091</v>
      </c>
      <c r="N639" s="44"/>
    </row>
    <row r="640" spans="1:14" x14ac:dyDescent="0.35">
      <c r="A640">
        <v>5971761</v>
      </c>
      <c r="B640" t="s">
        <v>336</v>
      </c>
      <c r="C640" t="s">
        <v>448</v>
      </c>
      <c r="D640" t="s">
        <v>4092</v>
      </c>
      <c r="E640">
        <v>8</v>
      </c>
      <c r="G640" s="48" t="e">
        <f>MATCH(Table3[[#This Row],[ID]],Exts[AuthorId1],0)</f>
        <v>#N/A</v>
      </c>
      <c r="H640" s="48">
        <f>INDEX(Exts[],1,1)</f>
        <v>2313</v>
      </c>
      <c r="I640" s="44"/>
      <c r="K640" s="45">
        <v>40860</v>
      </c>
      <c r="L640" t="s">
        <v>4093</v>
      </c>
      <c r="N640" s="44"/>
    </row>
    <row r="641" spans="1:14" x14ac:dyDescent="0.35">
      <c r="A641">
        <v>6058007</v>
      </c>
      <c r="B641" t="s">
        <v>238</v>
      </c>
      <c r="C641" t="s">
        <v>4094</v>
      </c>
      <c r="D641">
        <v>1</v>
      </c>
      <c r="G641" s="48">
        <f>MATCH(Table3[[#This Row],[ID]],Exts[AuthorId1],0)</f>
        <v>157</v>
      </c>
      <c r="H641" s="48">
        <f>INDEX(Exts[],1,1)</f>
        <v>2313</v>
      </c>
      <c r="I641" s="44"/>
      <c r="K641" t="s">
        <v>4095</v>
      </c>
      <c r="L641"/>
      <c r="N641" s="44"/>
    </row>
    <row r="642" spans="1:14" x14ac:dyDescent="0.35">
      <c r="A642">
        <v>6064107</v>
      </c>
      <c r="B642" t="s">
        <v>864</v>
      </c>
      <c r="C642" t="s">
        <v>864</v>
      </c>
      <c r="D642">
        <v>2</v>
      </c>
      <c r="G642" s="48">
        <f>MATCH(Table3[[#This Row],[ID]],Exts[AuthorId1],0)</f>
        <v>205</v>
      </c>
      <c r="H642" s="48">
        <f>INDEX(Exts[],1,1)</f>
        <v>2313</v>
      </c>
      <c r="I642" s="44"/>
      <c r="K642" t="s">
        <v>4096</v>
      </c>
      <c r="L642" t="s">
        <v>4097</v>
      </c>
      <c r="N642" s="44"/>
    </row>
    <row r="643" spans="1:14" x14ac:dyDescent="0.35">
      <c r="A643">
        <v>6096686</v>
      </c>
      <c r="B643" t="s">
        <v>1135</v>
      </c>
      <c r="C643" t="s">
        <v>4098</v>
      </c>
      <c r="D643">
        <v>1</v>
      </c>
      <c r="G643" s="48">
        <f>MATCH(Table3[[#This Row],[ID]],Exts[AuthorId1],0)</f>
        <v>554</v>
      </c>
      <c r="H643" s="48">
        <f>INDEX(Exts[],1,1)</f>
        <v>2313</v>
      </c>
      <c r="I643" s="44"/>
      <c r="K643" t="s">
        <v>4099</v>
      </c>
      <c r="L643"/>
      <c r="N643" s="44"/>
    </row>
    <row r="644" spans="1:14" x14ac:dyDescent="0.35">
      <c r="A644">
        <v>6099330</v>
      </c>
      <c r="B644" t="s">
        <v>1655</v>
      </c>
      <c r="C644" t="s">
        <v>1655</v>
      </c>
      <c r="D644">
        <v>1</v>
      </c>
      <c r="E644" t="s">
        <v>4100</v>
      </c>
      <c r="G644" s="48">
        <f>MATCH(Table3[[#This Row],[ID]],Exts[AuthorId1],0)</f>
        <v>986</v>
      </c>
      <c r="H644" s="48">
        <f>INDEX(Exts[],1,1)</f>
        <v>2313</v>
      </c>
      <c r="I644" s="44"/>
      <c r="K644" t="s">
        <v>4101</v>
      </c>
      <c r="L644"/>
      <c r="N644" s="44"/>
    </row>
    <row r="645" spans="1:14" x14ac:dyDescent="0.35">
      <c r="A645">
        <v>6098061</v>
      </c>
      <c r="B645" t="s">
        <v>282</v>
      </c>
      <c r="C645" t="s">
        <v>282</v>
      </c>
      <c r="D645">
        <v>3</v>
      </c>
      <c r="G645" s="48">
        <f>MATCH(Table3[[#This Row],[ID]],Exts[AuthorId1],0)</f>
        <v>239</v>
      </c>
      <c r="H645" s="48">
        <f>INDEX(Exts[],1,1)</f>
        <v>2313</v>
      </c>
      <c r="I645" s="44"/>
      <c r="K645" t="s">
        <v>4102</v>
      </c>
      <c r="L645"/>
      <c r="N645" s="44"/>
    </row>
    <row r="646" spans="1:14" x14ac:dyDescent="0.35">
      <c r="A646">
        <v>4818192</v>
      </c>
      <c r="B646" t="s">
        <v>1692</v>
      </c>
      <c r="C646" t="s">
        <v>4103</v>
      </c>
      <c r="D646">
        <v>1</v>
      </c>
      <c r="G646" s="48">
        <f>MATCH(Table3[[#This Row],[ID]],Exts[AuthorId1],0)</f>
        <v>987</v>
      </c>
      <c r="H646" s="48">
        <f>INDEX(Exts[],1,1)</f>
        <v>2313</v>
      </c>
      <c r="I646" s="44"/>
      <c r="K646" t="s">
        <v>4104</v>
      </c>
      <c r="L646"/>
      <c r="N646" s="44"/>
    </row>
    <row r="647" spans="1:14" x14ac:dyDescent="0.35">
      <c r="A647">
        <v>5108258</v>
      </c>
      <c r="B647" t="s">
        <v>4105</v>
      </c>
      <c r="C647" t="s">
        <v>4106</v>
      </c>
      <c r="D647">
        <v>1</v>
      </c>
      <c r="G647" s="48">
        <f>MATCH(Table3[[#This Row],[ID]],Exts[AuthorId1],0)</f>
        <v>308</v>
      </c>
      <c r="H647" s="48">
        <f>INDEX(Exts[],1,1)</f>
        <v>2313</v>
      </c>
      <c r="I647" s="44"/>
      <c r="K647" t="s">
        <v>4107</v>
      </c>
      <c r="L647"/>
      <c r="N647" s="44"/>
    </row>
    <row r="648" spans="1:14" x14ac:dyDescent="0.35">
      <c r="A648">
        <v>6115033</v>
      </c>
      <c r="B648" t="s">
        <v>4108</v>
      </c>
      <c r="C648" t="s">
        <v>4108</v>
      </c>
      <c r="D648">
        <v>1</v>
      </c>
      <c r="G648" s="48" t="e">
        <f>MATCH(Table3[[#This Row],[ID]],Exts[AuthorId1],0)</f>
        <v>#N/A</v>
      </c>
      <c r="H648" s="48">
        <f>INDEX(Exts[],1,1)</f>
        <v>2313</v>
      </c>
      <c r="I648" s="44"/>
      <c r="K648" t="s">
        <v>4109</v>
      </c>
      <c r="L648"/>
      <c r="N648" s="44"/>
    </row>
    <row r="649" spans="1:14" x14ac:dyDescent="0.35">
      <c r="A649">
        <v>6124405</v>
      </c>
      <c r="B649" t="s">
        <v>2011</v>
      </c>
      <c r="C649" t="s">
        <v>4110</v>
      </c>
      <c r="D649">
        <v>1</v>
      </c>
      <c r="G649" s="48">
        <f>MATCH(Table3[[#This Row],[ID]],Exts[AuthorId1],0)</f>
        <v>1257</v>
      </c>
      <c r="H649" s="48">
        <f>INDEX(Exts[],1,1)</f>
        <v>2313</v>
      </c>
      <c r="I649" s="44"/>
      <c r="K649" t="s">
        <v>4111</v>
      </c>
      <c r="L649" t="s">
        <v>4112</v>
      </c>
      <c r="N649" s="44"/>
    </row>
    <row r="650" spans="1:14" x14ac:dyDescent="0.35">
      <c r="A650">
        <v>6137255</v>
      </c>
      <c r="B650" t="s">
        <v>4113</v>
      </c>
      <c r="C650" t="s">
        <v>4114</v>
      </c>
      <c r="D650">
        <v>1</v>
      </c>
      <c r="G650" s="48">
        <f>MATCH(Table3[[#This Row],[ID]],Exts[AuthorId1],0)</f>
        <v>832</v>
      </c>
      <c r="H650" s="48">
        <f>INDEX(Exts[],1,1)</f>
        <v>2313</v>
      </c>
      <c r="I650" s="44"/>
      <c r="K650" t="s">
        <v>4115</v>
      </c>
      <c r="L650" t="s">
        <v>4116</v>
      </c>
      <c r="N650" s="44"/>
    </row>
    <row r="651" spans="1:14" x14ac:dyDescent="0.35">
      <c r="A651">
        <v>6143791</v>
      </c>
      <c r="B651" t="s">
        <v>1376</v>
      </c>
      <c r="C651" t="s">
        <v>4117</v>
      </c>
      <c r="D651">
        <v>1</v>
      </c>
      <c r="G651" s="48">
        <f>MATCH(Table3[[#This Row],[ID]],Exts[AuthorId1],0)</f>
        <v>806</v>
      </c>
      <c r="H651" s="48">
        <f>INDEX(Exts[],1,1)</f>
        <v>2313</v>
      </c>
      <c r="I651" s="44"/>
      <c r="K651" t="s">
        <v>4118</v>
      </c>
      <c r="L651" t="s">
        <v>4119</v>
      </c>
      <c r="N651" s="44"/>
    </row>
    <row r="652" spans="1:14" x14ac:dyDescent="0.35">
      <c r="A652">
        <v>1660309</v>
      </c>
      <c r="B652" t="s">
        <v>279</v>
      </c>
      <c r="C652" t="s">
        <v>279</v>
      </c>
      <c r="D652">
        <v>2</v>
      </c>
      <c r="E652" t="s">
        <v>3047</v>
      </c>
      <c r="G652" s="48">
        <f>MATCH(Table3[[#This Row],[ID]],Exts[AuthorId1],0)</f>
        <v>142</v>
      </c>
      <c r="H652" s="48">
        <f>INDEX(Exts[],1,1)</f>
        <v>2313</v>
      </c>
      <c r="I652" s="44"/>
      <c r="K652" t="s">
        <v>4120</v>
      </c>
      <c r="L652" t="s">
        <v>4121</v>
      </c>
      <c r="N652" s="44"/>
    </row>
    <row r="653" spans="1:14" x14ac:dyDescent="0.35">
      <c r="A653">
        <v>6141517</v>
      </c>
      <c r="B653" t="s">
        <v>1980</v>
      </c>
      <c r="C653" t="s">
        <v>1980</v>
      </c>
      <c r="D653">
        <v>1</v>
      </c>
      <c r="G653" s="48">
        <f>MATCH(Table3[[#This Row],[ID]],Exts[AuthorId1],0)</f>
        <v>1259</v>
      </c>
      <c r="H653" s="48">
        <f>INDEX(Exts[],1,1)</f>
        <v>2313</v>
      </c>
      <c r="I653" s="44"/>
      <c r="K653" t="s">
        <v>4122</v>
      </c>
      <c r="L653"/>
      <c r="N653" s="44"/>
    </row>
    <row r="654" spans="1:14" x14ac:dyDescent="0.35">
      <c r="A654">
        <v>701648</v>
      </c>
      <c r="B654" t="s">
        <v>4123</v>
      </c>
      <c r="C654" t="s">
        <v>4123</v>
      </c>
      <c r="D654">
        <v>1</v>
      </c>
      <c r="G654" s="48">
        <f>MATCH(Table3[[#This Row],[ID]],Exts[AuthorId1],0)</f>
        <v>202</v>
      </c>
      <c r="H654" s="48">
        <f>INDEX(Exts[],1,1)</f>
        <v>2313</v>
      </c>
      <c r="I654" s="44"/>
      <c r="K654" t="s">
        <v>4124</v>
      </c>
      <c r="L654"/>
      <c r="N654" s="44"/>
    </row>
    <row r="655" spans="1:14" x14ac:dyDescent="0.35">
      <c r="A655">
        <v>4822806</v>
      </c>
      <c r="B655" t="s">
        <v>428</v>
      </c>
      <c r="C655" t="s">
        <v>428</v>
      </c>
      <c r="D655">
        <v>2</v>
      </c>
      <c r="G655" s="48">
        <f>MATCH(Table3[[#This Row],[ID]],Exts[AuthorId1],0)</f>
        <v>1262</v>
      </c>
      <c r="H655" s="48">
        <f>INDEX(Exts[],1,1)</f>
        <v>2313</v>
      </c>
      <c r="I655" s="44"/>
      <c r="K655" t="s">
        <v>4125</v>
      </c>
      <c r="L655" t="s">
        <v>4126</v>
      </c>
      <c r="N655" s="44"/>
    </row>
    <row r="656" spans="1:14" x14ac:dyDescent="0.35">
      <c r="A656">
        <v>6165058</v>
      </c>
      <c r="B656" t="s">
        <v>1491</v>
      </c>
      <c r="C656" t="s">
        <v>4127</v>
      </c>
      <c r="D656">
        <v>1</v>
      </c>
      <c r="G656" s="48">
        <f>MATCH(Table3[[#This Row],[ID]],Exts[AuthorId1],0)</f>
        <v>833</v>
      </c>
      <c r="H656" s="48">
        <f>INDEX(Exts[],1,1)</f>
        <v>2313</v>
      </c>
      <c r="I656" s="44"/>
      <c r="K656" t="s">
        <v>4128</v>
      </c>
      <c r="L656"/>
      <c r="N656" s="44"/>
    </row>
    <row r="657" spans="1:14" x14ac:dyDescent="0.35">
      <c r="A657">
        <v>6172050</v>
      </c>
      <c r="B657" t="s">
        <v>1923</v>
      </c>
      <c r="C657" t="s">
        <v>4129</v>
      </c>
      <c r="D657">
        <v>1</v>
      </c>
      <c r="G657" s="48">
        <f>MATCH(Table3[[#This Row],[ID]],Exts[AuthorId1],0)</f>
        <v>1260</v>
      </c>
      <c r="H657" s="48">
        <f>INDEX(Exts[],1,1)</f>
        <v>2313</v>
      </c>
      <c r="I657" s="44"/>
      <c r="K657" t="s">
        <v>4130</v>
      </c>
      <c r="L657" t="s">
        <v>4131</v>
      </c>
      <c r="N657" s="44"/>
    </row>
    <row r="658" spans="1:14" x14ac:dyDescent="0.35">
      <c r="A658">
        <v>6165764</v>
      </c>
      <c r="B658" t="s">
        <v>1123</v>
      </c>
      <c r="C658" t="s">
        <v>1123</v>
      </c>
      <c r="D658">
        <v>2</v>
      </c>
      <c r="G658" s="48">
        <f>MATCH(Table3[[#This Row],[ID]],Exts[AuthorId1],0)</f>
        <v>549</v>
      </c>
      <c r="H658" s="48">
        <f>INDEX(Exts[],1,1)</f>
        <v>2313</v>
      </c>
      <c r="I658" s="44"/>
      <c r="K658" t="s">
        <v>4132</v>
      </c>
      <c r="L658"/>
      <c r="N658" s="44"/>
    </row>
    <row r="659" spans="1:14" x14ac:dyDescent="0.35">
      <c r="A659">
        <v>86</v>
      </c>
      <c r="B659" t="s">
        <v>2021</v>
      </c>
      <c r="C659" t="s">
        <v>4133</v>
      </c>
      <c r="D659">
        <v>1</v>
      </c>
      <c r="G659" s="48">
        <f>MATCH(Table3[[#This Row],[ID]],Exts[AuthorId1],0)</f>
        <v>1261</v>
      </c>
      <c r="H659" s="48">
        <f>INDEX(Exts[],1,1)</f>
        <v>2313</v>
      </c>
      <c r="I659" s="44"/>
      <c r="K659" t="s">
        <v>4134</v>
      </c>
      <c r="L659"/>
      <c r="N659" s="44"/>
    </row>
    <row r="660" spans="1:14" x14ac:dyDescent="0.35">
      <c r="A660">
        <v>6184744</v>
      </c>
      <c r="B660" t="s">
        <v>1673</v>
      </c>
      <c r="C660" t="s">
        <v>4135</v>
      </c>
      <c r="D660">
        <v>1</v>
      </c>
      <c r="G660" s="48">
        <f>MATCH(Table3[[#This Row],[ID]],Exts[AuthorId1],0)</f>
        <v>988</v>
      </c>
      <c r="H660" s="48">
        <f>INDEX(Exts[],1,1)</f>
        <v>2313</v>
      </c>
      <c r="I660" s="44"/>
      <c r="K660" t="s">
        <v>4136</v>
      </c>
      <c r="L660"/>
      <c r="N660" s="44"/>
    </row>
    <row r="661" spans="1:14" x14ac:dyDescent="0.35">
      <c r="A661">
        <v>4817791</v>
      </c>
      <c r="B661" t="s">
        <v>1531</v>
      </c>
      <c r="C661" t="s">
        <v>4137</v>
      </c>
      <c r="D661">
        <v>8</v>
      </c>
      <c r="G661" s="48">
        <f>MATCH(Table3[[#This Row],[ID]],Exts[AuthorId1],0)</f>
        <v>862</v>
      </c>
      <c r="H661" s="48">
        <f>INDEX(Exts[],1,1)</f>
        <v>2313</v>
      </c>
      <c r="I661" s="44"/>
      <c r="K661" t="s">
        <v>4138</v>
      </c>
      <c r="L661" t="s">
        <v>4139</v>
      </c>
      <c r="N661" s="44"/>
    </row>
    <row r="662" spans="1:14" x14ac:dyDescent="0.35">
      <c r="A662">
        <v>4614995</v>
      </c>
      <c r="B662" t="s">
        <v>442</v>
      </c>
      <c r="C662" t="s">
        <v>4140</v>
      </c>
      <c r="D662">
        <v>1</v>
      </c>
      <c r="E662" t="s">
        <v>4141</v>
      </c>
      <c r="G662" s="48">
        <f>MATCH(Table3[[#This Row],[ID]],Exts[AuthorId1],0)</f>
        <v>367</v>
      </c>
      <c r="H662" s="48">
        <f>INDEX(Exts[],1,1)</f>
        <v>2313</v>
      </c>
      <c r="I662" s="44"/>
      <c r="K662" t="s">
        <v>4142</v>
      </c>
      <c r="L662" t="s">
        <v>4143</v>
      </c>
      <c r="N662" s="44"/>
    </row>
    <row r="663" spans="1:14" x14ac:dyDescent="0.35">
      <c r="A663">
        <v>60697</v>
      </c>
      <c r="B663" t="s">
        <v>315</v>
      </c>
      <c r="C663" t="s">
        <v>4144</v>
      </c>
      <c r="D663">
        <v>9</v>
      </c>
      <c r="E663" t="s">
        <v>4145</v>
      </c>
      <c r="G663" s="48">
        <f>MATCH(Table3[[#This Row],[ID]],Exts[AuthorId1],0)</f>
        <v>363</v>
      </c>
      <c r="H663" s="48">
        <f>INDEX(Exts[],1,1)</f>
        <v>2313</v>
      </c>
      <c r="I663" s="44"/>
      <c r="K663" t="s">
        <v>4146</v>
      </c>
      <c r="L663" t="s">
        <v>4147</v>
      </c>
      <c r="N663" s="44"/>
    </row>
    <row r="664" spans="1:14" x14ac:dyDescent="0.35">
      <c r="A664">
        <v>6190887</v>
      </c>
      <c r="B664" t="s">
        <v>53</v>
      </c>
      <c r="C664" t="s">
        <v>53</v>
      </c>
      <c r="D664">
        <v>2</v>
      </c>
      <c r="G664" s="48">
        <f>MATCH(Table3[[#This Row],[ID]],Exts[AuthorId1],0)</f>
        <v>25</v>
      </c>
      <c r="H664" s="48">
        <f>INDEX(Exts[],1,1)</f>
        <v>2313</v>
      </c>
      <c r="I664" s="44"/>
      <c r="K664" t="s">
        <v>4148</v>
      </c>
      <c r="L664"/>
      <c r="N664" s="44"/>
    </row>
    <row r="665" spans="1:14" x14ac:dyDescent="0.35">
      <c r="A665">
        <v>6208811</v>
      </c>
      <c r="B665" t="s">
        <v>383</v>
      </c>
      <c r="C665" t="s">
        <v>4149</v>
      </c>
      <c r="D665">
        <v>1</v>
      </c>
      <c r="G665" s="48">
        <f>MATCH(Table3[[#This Row],[ID]],Exts[AuthorId1],0)</f>
        <v>911</v>
      </c>
      <c r="H665" s="48">
        <f>INDEX(Exts[],1,1)</f>
        <v>2313</v>
      </c>
      <c r="I665" s="44"/>
      <c r="K665" t="s">
        <v>4150</v>
      </c>
      <c r="L665"/>
      <c r="N665" s="44"/>
    </row>
    <row r="666" spans="1:14" x14ac:dyDescent="0.35">
      <c r="A666">
        <v>6211125</v>
      </c>
      <c r="B666" t="s">
        <v>1433</v>
      </c>
      <c r="C666" t="s">
        <v>4151</v>
      </c>
      <c r="D666">
        <v>1</v>
      </c>
      <c r="G666" s="48">
        <f>MATCH(Table3[[#This Row],[ID]],Exts[AuthorId1],0)</f>
        <v>863</v>
      </c>
      <c r="H666" s="48">
        <f>INDEX(Exts[],1,1)</f>
        <v>2313</v>
      </c>
      <c r="I666" s="44"/>
      <c r="K666" t="s">
        <v>4152</v>
      </c>
      <c r="L666"/>
      <c r="N666" s="44"/>
    </row>
    <row r="667" spans="1:14" x14ac:dyDescent="0.35">
      <c r="A667">
        <v>6214607</v>
      </c>
      <c r="B667" t="s">
        <v>1493</v>
      </c>
      <c r="C667" t="s">
        <v>4153</v>
      </c>
      <c r="D667">
        <v>1</v>
      </c>
      <c r="G667" s="48">
        <f>MATCH(Table3[[#This Row],[ID]],Exts[AuthorId1],0)</f>
        <v>864</v>
      </c>
      <c r="H667" s="48">
        <f>INDEX(Exts[],1,1)</f>
        <v>2313</v>
      </c>
      <c r="I667" s="44"/>
      <c r="K667" t="s">
        <v>4154</v>
      </c>
      <c r="L667" t="s">
        <v>4155</v>
      </c>
      <c r="N667" s="44"/>
    </row>
    <row r="668" spans="1:14" x14ac:dyDescent="0.35">
      <c r="A668">
        <v>6219947</v>
      </c>
      <c r="B668" t="s">
        <v>972</v>
      </c>
      <c r="C668" t="s">
        <v>972</v>
      </c>
      <c r="D668">
        <v>1</v>
      </c>
      <c r="G668" s="48">
        <f>MATCH(Table3[[#This Row],[ID]],Exts[AuthorId1],0)</f>
        <v>362</v>
      </c>
      <c r="H668" s="48">
        <f>INDEX(Exts[],1,1)</f>
        <v>2313</v>
      </c>
      <c r="I668" s="44"/>
      <c r="K668" t="s">
        <v>4156</v>
      </c>
      <c r="L668"/>
      <c r="N668" s="44"/>
    </row>
    <row r="669" spans="1:14" x14ac:dyDescent="0.35">
      <c r="A669">
        <v>5379973</v>
      </c>
      <c r="B669" t="s">
        <v>324</v>
      </c>
      <c r="C669" t="s">
        <v>4157</v>
      </c>
      <c r="D669">
        <v>11</v>
      </c>
      <c r="E669" t="s">
        <v>4158</v>
      </c>
      <c r="G669" s="48">
        <f>MATCH(Table3[[#This Row],[ID]],Exts[AuthorId1],0)</f>
        <v>374</v>
      </c>
      <c r="H669" s="48">
        <f>INDEX(Exts[],1,1)</f>
        <v>2313</v>
      </c>
      <c r="I669" s="44"/>
      <c r="K669" t="s">
        <v>4159</v>
      </c>
      <c r="L669" t="s">
        <v>4160</v>
      </c>
      <c r="N669" s="44"/>
    </row>
    <row r="670" spans="1:14" x14ac:dyDescent="0.35">
      <c r="A670">
        <v>6225309</v>
      </c>
      <c r="B670" t="s">
        <v>192</v>
      </c>
      <c r="C670" t="s">
        <v>4161</v>
      </c>
      <c r="D670">
        <v>1</v>
      </c>
      <c r="G670" s="48">
        <f>MATCH(Table3[[#This Row],[ID]],Exts[AuthorId1],0)</f>
        <v>119</v>
      </c>
      <c r="H670" s="48">
        <f>INDEX(Exts[],1,1)</f>
        <v>2313</v>
      </c>
      <c r="I670" s="44"/>
      <c r="K670" t="s">
        <v>4162</v>
      </c>
      <c r="L670" t="s">
        <v>4163</v>
      </c>
      <c r="N670" s="44"/>
    </row>
    <row r="671" spans="1:14" x14ac:dyDescent="0.35">
      <c r="A671">
        <v>6232878</v>
      </c>
      <c r="B671" t="s">
        <v>2168</v>
      </c>
      <c r="C671" t="s">
        <v>2168</v>
      </c>
      <c r="D671">
        <v>1</v>
      </c>
      <c r="G671" s="48">
        <f>MATCH(Table3[[#This Row],[ID]],Exts[AuthorId1],0)</f>
        <v>989</v>
      </c>
      <c r="H671" s="48">
        <f>INDEX(Exts[],1,1)</f>
        <v>2313</v>
      </c>
      <c r="I671" s="44"/>
      <c r="K671" t="s">
        <v>4164</v>
      </c>
      <c r="L671" t="s">
        <v>4165</v>
      </c>
      <c r="N671" s="44"/>
    </row>
    <row r="672" spans="1:14" x14ac:dyDescent="0.35">
      <c r="A672">
        <v>4805713</v>
      </c>
      <c r="B672" t="s">
        <v>2039</v>
      </c>
      <c r="C672" t="s">
        <v>4166</v>
      </c>
      <c r="D672">
        <v>1</v>
      </c>
      <c r="G672" s="48">
        <f>MATCH(Table3[[#This Row],[ID]],Exts[AuthorId1],0)</f>
        <v>1263</v>
      </c>
      <c r="H672" s="48">
        <f>INDEX(Exts[],1,1)</f>
        <v>2313</v>
      </c>
      <c r="I672" s="44"/>
      <c r="K672" t="s">
        <v>4167</v>
      </c>
      <c r="L672"/>
      <c r="N672" s="44"/>
    </row>
    <row r="673" spans="1:14" x14ac:dyDescent="0.35">
      <c r="A673">
        <v>6235030</v>
      </c>
      <c r="B673" t="s">
        <v>1309</v>
      </c>
      <c r="C673" t="s">
        <v>1309</v>
      </c>
      <c r="D673">
        <v>1</v>
      </c>
      <c r="E673" t="s">
        <v>4168</v>
      </c>
      <c r="G673" s="48">
        <f>MATCH(Table3[[#This Row],[ID]],Exts[AuthorId1],0)</f>
        <v>775</v>
      </c>
      <c r="H673" s="48">
        <f>INDEX(Exts[],1,1)</f>
        <v>2313</v>
      </c>
      <c r="I673" s="44"/>
      <c r="K673" t="s">
        <v>4169</v>
      </c>
      <c r="L673" t="s">
        <v>4170</v>
      </c>
      <c r="N673" s="44"/>
    </row>
    <row r="674" spans="1:14" x14ac:dyDescent="0.35">
      <c r="A674">
        <v>6249171</v>
      </c>
      <c r="B674" t="s">
        <v>1441</v>
      </c>
      <c r="C674" t="s">
        <v>4171</v>
      </c>
      <c r="D674">
        <v>4</v>
      </c>
      <c r="E674" t="s">
        <v>3047</v>
      </c>
      <c r="G674" s="48">
        <f>MATCH(Table3[[#This Row],[ID]],Exts[AuthorId1],0)</f>
        <v>834</v>
      </c>
      <c r="H674" s="48">
        <f>INDEX(Exts[],1,1)</f>
        <v>2313</v>
      </c>
      <c r="I674" s="44"/>
      <c r="K674" t="s">
        <v>4172</v>
      </c>
      <c r="L674" t="s">
        <v>4173</v>
      </c>
      <c r="N674" s="44"/>
    </row>
    <row r="675" spans="1:14" x14ac:dyDescent="0.35">
      <c r="A675">
        <v>6250238</v>
      </c>
      <c r="B675" t="s">
        <v>247</v>
      </c>
      <c r="C675" t="s">
        <v>247</v>
      </c>
      <c r="D675">
        <v>1</v>
      </c>
      <c r="G675" s="48">
        <f>MATCH(Table3[[#This Row],[ID]],Exts[AuthorId1],0)</f>
        <v>232</v>
      </c>
      <c r="H675" s="48">
        <f>INDEX(Exts[],1,1)</f>
        <v>2313</v>
      </c>
      <c r="I675" s="44"/>
      <c r="K675" t="s">
        <v>4174</v>
      </c>
      <c r="L675"/>
      <c r="N675" s="44"/>
    </row>
    <row r="676" spans="1:14" x14ac:dyDescent="0.35">
      <c r="A676">
        <v>6263054</v>
      </c>
      <c r="B676" t="s">
        <v>1463</v>
      </c>
      <c r="C676" t="s">
        <v>4175</v>
      </c>
      <c r="D676">
        <v>1</v>
      </c>
      <c r="G676" s="48">
        <f>MATCH(Table3[[#This Row],[ID]],Exts[AuthorId1],0)</f>
        <v>807</v>
      </c>
      <c r="H676" s="48">
        <f>INDEX(Exts[],1,1)</f>
        <v>2313</v>
      </c>
      <c r="I676" s="44"/>
      <c r="K676" t="s">
        <v>4176</v>
      </c>
      <c r="L676"/>
      <c r="N676" s="44"/>
    </row>
    <row r="677" spans="1:14" x14ac:dyDescent="0.35">
      <c r="A677">
        <v>6269045</v>
      </c>
      <c r="B677" t="s">
        <v>1773</v>
      </c>
      <c r="C677" t="s">
        <v>4177</v>
      </c>
      <c r="D677">
        <v>1</v>
      </c>
      <c r="G677" s="48">
        <f>MATCH(Table3[[#This Row],[ID]],Exts[AuthorId1],0)</f>
        <v>1265</v>
      </c>
      <c r="H677" s="48">
        <f>INDEX(Exts[],1,1)</f>
        <v>2313</v>
      </c>
      <c r="I677" s="44"/>
      <c r="K677" t="s">
        <v>4178</v>
      </c>
      <c r="L677"/>
      <c r="N677" s="44"/>
    </row>
    <row r="678" spans="1:14" x14ac:dyDescent="0.35">
      <c r="A678">
        <v>847392</v>
      </c>
      <c r="B678" t="s">
        <v>293</v>
      </c>
      <c r="C678" t="s">
        <v>4179</v>
      </c>
      <c r="D678">
        <v>1</v>
      </c>
      <c r="E678" t="s">
        <v>2797</v>
      </c>
      <c r="G678" s="48">
        <f>MATCH(Table3[[#This Row],[ID]],Exts[AuthorId1],0)</f>
        <v>276</v>
      </c>
      <c r="H678" s="48">
        <f>INDEX(Exts[],1,1)</f>
        <v>2313</v>
      </c>
      <c r="I678" s="44"/>
      <c r="K678" t="s">
        <v>4180</v>
      </c>
      <c r="L678"/>
      <c r="N678" s="44"/>
    </row>
    <row r="679" spans="1:14" x14ac:dyDescent="0.35">
      <c r="A679">
        <v>6081699</v>
      </c>
      <c r="B679" t="s">
        <v>280</v>
      </c>
      <c r="C679" t="s">
        <v>4181</v>
      </c>
      <c r="D679">
        <v>1</v>
      </c>
      <c r="G679" s="48">
        <f>MATCH(Table3[[#This Row],[ID]],Exts[AuthorId1],0)</f>
        <v>235</v>
      </c>
      <c r="H679" s="48">
        <f>INDEX(Exts[],1,1)</f>
        <v>2313</v>
      </c>
      <c r="I679" s="44"/>
      <c r="K679" t="s">
        <v>4182</v>
      </c>
      <c r="L679"/>
      <c r="N679" s="44"/>
    </row>
    <row r="680" spans="1:14" x14ac:dyDescent="0.35">
      <c r="A680">
        <v>6083931</v>
      </c>
      <c r="B680" t="s">
        <v>285</v>
      </c>
      <c r="C680" t="s">
        <v>4183</v>
      </c>
      <c r="D680">
        <v>1</v>
      </c>
      <c r="E680" t="s">
        <v>4184</v>
      </c>
      <c r="G680" s="48">
        <f>MATCH(Table3[[#This Row],[ID]],Exts[AuthorId1],0)</f>
        <v>278</v>
      </c>
      <c r="H680" s="48">
        <f>INDEX(Exts[],1,1)</f>
        <v>2313</v>
      </c>
      <c r="I680" s="44"/>
      <c r="K680" t="s">
        <v>4185</v>
      </c>
      <c r="L680"/>
      <c r="N680" s="44"/>
    </row>
    <row r="681" spans="1:14" x14ac:dyDescent="0.35">
      <c r="A681">
        <v>6233267</v>
      </c>
      <c r="B681" t="s">
        <v>476</v>
      </c>
      <c r="C681" t="s">
        <v>476</v>
      </c>
      <c r="D681">
        <v>2</v>
      </c>
      <c r="G681" s="48">
        <f>MATCH(Table3[[#This Row],[ID]],Exts[AuthorId1],0)</f>
        <v>573</v>
      </c>
      <c r="H681" s="48">
        <f>INDEX(Exts[],1,1)</f>
        <v>2313</v>
      </c>
      <c r="I681" s="44"/>
      <c r="K681" t="s">
        <v>4186</v>
      </c>
      <c r="L681"/>
      <c r="N681" s="44"/>
    </row>
    <row r="682" spans="1:14" x14ac:dyDescent="0.35">
      <c r="A682">
        <v>176620</v>
      </c>
      <c r="B682" t="s">
        <v>906</v>
      </c>
      <c r="C682" t="s">
        <v>4187</v>
      </c>
      <c r="D682">
        <v>1</v>
      </c>
      <c r="G682" s="48">
        <f>MATCH(Table3[[#This Row],[ID]],Exts[AuthorId1],0)</f>
        <v>323</v>
      </c>
      <c r="H682" s="48">
        <f>INDEX(Exts[],1,1)</f>
        <v>2313</v>
      </c>
      <c r="I682" s="44"/>
      <c r="K682" t="s">
        <v>4188</v>
      </c>
      <c r="L682"/>
      <c r="N682" s="44"/>
    </row>
    <row r="683" spans="1:14" x14ac:dyDescent="0.35">
      <c r="A683">
        <v>5431787</v>
      </c>
      <c r="B683" t="s">
        <v>364</v>
      </c>
      <c r="C683" t="s">
        <v>4189</v>
      </c>
      <c r="D683">
        <v>1</v>
      </c>
      <c r="E683" t="s">
        <v>4190</v>
      </c>
      <c r="G683" s="48">
        <f>MATCH(Table3[[#This Row],[ID]],Exts[AuthorId1],0)</f>
        <v>714</v>
      </c>
      <c r="H683" s="48">
        <f>INDEX(Exts[],1,1)</f>
        <v>2313</v>
      </c>
      <c r="I683" s="44"/>
      <c r="K683" t="s">
        <v>4191</v>
      </c>
      <c r="L683" t="s">
        <v>4192</v>
      </c>
      <c r="N683" s="44"/>
    </row>
    <row r="684" spans="1:14" x14ac:dyDescent="0.35">
      <c r="A684">
        <v>2006802</v>
      </c>
      <c r="B684" t="s">
        <v>1211</v>
      </c>
      <c r="C684" t="s">
        <v>1211</v>
      </c>
      <c r="D684">
        <v>1</v>
      </c>
      <c r="G684" s="48">
        <f>MATCH(Table3[[#This Row],[ID]],Exts[AuthorId1],0)</f>
        <v>629</v>
      </c>
      <c r="H684" s="48">
        <f>INDEX(Exts[],1,1)</f>
        <v>2313</v>
      </c>
      <c r="I684" s="44"/>
      <c r="K684" t="s">
        <v>4193</v>
      </c>
      <c r="L684"/>
      <c r="N684" s="44"/>
    </row>
    <row r="685" spans="1:14" x14ac:dyDescent="0.35">
      <c r="A685">
        <v>1186</v>
      </c>
      <c r="B685" t="s">
        <v>1420</v>
      </c>
      <c r="C685" t="s">
        <v>4194</v>
      </c>
      <c r="D685">
        <v>1</v>
      </c>
      <c r="E685" t="s">
        <v>4195</v>
      </c>
      <c r="G685" s="48">
        <f>MATCH(Table3[[#This Row],[ID]],Exts[AuthorId1],0)</f>
        <v>808</v>
      </c>
      <c r="H685" s="48">
        <f>INDEX(Exts[],1,1)</f>
        <v>2313</v>
      </c>
      <c r="I685" s="44"/>
      <c r="K685" t="s">
        <v>4196</v>
      </c>
      <c r="L685" t="s">
        <v>4197</v>
      </c>
      <c r="N685" s="44"/>
    </row>
    <row r="686" spans="1:14" x14ac:dyDescent="0.35">
      <c r="A686">
        <v>4551385</v>
      </c>
      <c r="B686" t="s">
        <v>1650</v>
      </c>
      <c r="C686" t="s">
        <v>1650</v>
      </c>
      <c r="D686">
        <v>1</v>
      </c>
      <c r="E686" t="s">
        <v>4198</v>
      </c>
      <c r="G686" s="48">
        <f>MATCH(Table3[[#This Row],[ID]],Exts[AuthorId1],0)</f>
        <v>991</v>
      </c>
      <c r="H686" s="48">
        <f>INDEX(Exts[],1,1)</f>
        <v>2313</v>
      </c>
      <c r="I686" s="44"/>
      <c r="K686" t="s">
        <v>4199</v>
      </c>
      <c r="L686"/>
      <c r="N686" s="44"/>
    </row>
    <row r="687" spans="1:14" x14ac:dyDescent="0.35">
      <c r="A687">
        <v>5079283</v>
      </c>
      <c r="B687" t="s">
        <v>2277</v>
      </c>
      <c r="C687" t="s">
        <v>2277</v>
      </c>
      <c r="D687">
        <v>1</v>
      </c>
      <c r="G687" s="48">
        <f>MATCH(Table3[[#This Row],[ID]],Exts[AuthorId1],0)</f>
        <v>1267</v>
      </c>
      <c r="H687" s="48">
        <f>INDEX(Exts[],1,1)</f>
        <v>2313</v>
      </c>
      <c r="I687" s="44"/>
      <c r="K687" t="s">
        <v>4200</v>
      </c>
      <c r="L687" t="s">
        <v>4201</v>
      </c>
      <c r="N687" s="44"/>
    </row>
    <row r="688" spans="1:14" x14ac:dyDescent="0.35">
      <c r="A688">
        <v>6421321</v>
      </c>
      <c r="B688" t="s">
        <v>295</v>
      </c>
      <c r="C688" t="s">
        <v>4202</v>
      </c>
      <c r="D688">
        <v>1</v>
      </c>
      <c r="G688" s="48">
        <f>MATCH(Table3[[#This Row],[ID]],Exts[AuthorId1],0)</f>
        <v>330</v>
      </c>
      <c r="H688" s="48">
        <f>INDEX(Exts[],1,1)</f>
        <v>2313</v>
      </c>
      <c r="I688" s="44"/>
      <c r="K688" t="s">
        <v>4203</v>
      </c>
      <c r="L688"/>
      <c r="N688" s="44"/>
    </row>
    <row r="689" spans="1:14" x14ac:dyDescent="0.35">
      <c r="A689">
        <v>138067</v>
      </c>
      <c r="B689" t="s">
        <v>918</v>
      </c>
      <c r="C689" t="s">
        <v>4204</v>
      </c>
      <c r="D689">
        <v>5</v>
      </c>
      <c r="G689" s="48">
        <f>MATCH(Table3[[#This Row],[ID]],Exts[AuthorId1],0)</f>
        <v>306</v>
      </c>
      <c r="H689" s="48">
        <f>INDEX(Exts[],1,1)</f>
        <v>2313</v>
      </c>
      <c r="I689" s="44"/>
      <c r="K689" t="s">
        <v>4205</v>
      </c>
      <c r="L689"/>
      <c r="N689" s="44"/>
    </row>
    <row r="690" spans="1:14" x14ac:dyDescent="0.35">
      <c r="A690">
        <v>5668911</v>
      </c>
      <c r="B690" t="s">
        <v>1572</v>
      </c>
      <c r="C690" t="s">
        <v>1572</v>
      </c>
      <c r="D690">
        <v>1</v>
      </c>
      <c r="G690" s="48">
        <f>MATCH(Table3[[#This Row],[ID]],Exts[AuthorId1],0)</f>
        <v>993</v>
      </c>
      <c r="H690" s="48">
        <f>INDEX(Exts[],1,1)</f>
        <v>2313</v>
      </c>
      <c r="I690" s="44"/>
      <c r="K690" t="s">
        <v>4206</v>
      </c>
      <c r="L690"/>
      <c r="N690" s="44"/>
    </row>
    <row r="691" spans="1:14" x14ac:dyDescent="0.35">
      <c r="A691">
        <v>6438031</v>
      </c>
      <c r="B691" t="s">
        <v>2074</v>
      </c>
      <c r="C691" t="s">
        <v>4207</v>
      </c>
      <c r="D691">
        <v>1</v>
      </c>
      <c r="G691" s="48">
        <f>MATCH(Table3[[#This Row],[ID]],Exts[AuthorId1],0)</f>
        <v>1269</v>
      </c>
      <c r="H691" s="48">
        <f>INDEX(Exts[],1,1)</f>
        <v>2313</v>
      </c>
      <c r="I691" s="44"/>
      <c r="K691" t="s">
        <v>4208</v>
      </c>
      <c r="L691" t="s">
        <v>4209</v>
      </c>
      <c r="N691" s="44"/>
    </row>
    <row r="692" spans="1:14" x14ac:dyDescent="0.35">
      <c r="A692">
        <v>6392845</v>
      </c>
      <c r="B692" t="s">
        <v>1253</v>
      </c>
      <c r="C692" t="s">
        <v>4210</v>
      </c>
      <c r="D692">
        <v>1</v>
      </c>
      <c r="G692" s="48">
        <f>MATCH(Table3[[#This Row],[ID]],Exts[AuthorId1],0)</f>
        <v>728</v>
      </c>
      <c r="H692" s="48">
        <f>INDEX(Exts[],1,1)</f>
        <v>2313</v>
      </c>
      <c r="I692" s="44"/>
      <c r="K692" t="s">
        <v>4211</v>
      </c>
      <c r="L692" t="s">
        <v>4212</v>
      </c>
      <c r="N692" s="44"/>
    </row>
    <row r="693" spans="1:14" x14ac:dyDescent="0.35">
      <c r="A693">
        <v>6484240</v>
      </c>
      <c r="B693" t="s">
        <v>468</v>
      </c>
      <c r="C693" t="s">
        <v>468</v>
      </c>
      <c r="D693">
        <v>1</v>
      </c>
      <c r="G693" s="48">
        <f>MATCH(Table3[[#This Row],[ID]],Exts[AuthorId1],0)</f>
        <v>866</v>
      </c>
      <c r="H693" s="48">
        <f>INDEX(Exts[],1,1)</f>
        <v>2313</v>
      </c>
      <c r="I693" s="44"/>
      <c r="K693" t="s">
        <v>4213</v>
      </c>
      <c r="L693"/>
      <c r="N693" s="44"/>
    </row>
    <row r="694" spans="1:14" x14ac:dyDescent="0.35">
      <c r="A694">
        <v>5549519</v>
      </c>
      <c r="B694" t="s">
        <v>2145</v>
      </c>
      <c r="C694" t="s">
        <v>4214</v>
      </c>
      <c r="D694">
        <v>1</v>
      </c>
      <c r="G694" s="48">
        <f>MATCH(Table3[[#This Row],[ID]],Exts[AuthorId1],0)</f>
        <v>591</v>
      </c>
      <c r="H694" s="48">
        <f>INDEX(Exts[],1,1)</f>
        <v>2313</v>
      </c>
      <c r="I694" s="44"/>
      <c r="K694" t="s">
        <v>4215</v>
      </c>
      <c r="L694" t="s">
        <v>4216</v>
      </c>
      <c r="N694" s="44"/>
    </row>
    <row r="695" spans="1:14" x14ac:dyDescent="0.35">
      <c r="A695">
        <v>6467900</v>
      </c>
      <c r="B695" t="s">
        <v>1558</v>
      </c>
      <c r="C695" t="s">
        <v>1558</v>
      </c>
      <c r="D695">
        <v>1</v>
      </c>
      <c r="G695" s="48">
        <f>MATCH(Table3[[#This Row],[ID]],Exts[AuthorId1],0)</f>
        <v>1270</v>
      </c>
      <c r="H695" s="48">
        <f>INDEX(Exts[],1,1)</f>
        <v>2313</v>
      </c>
      <c r="I695" s="44"/>
      <c r="K695" t="s">
        <v>4217</v>
      </c>
      <c r="L695" t="s">
        <v>4218</v>
      </c>
      <c r="N695" s="44"/>
    </row>
    <row r="696" spans="1:14" x14ac:dyDescent="0.35">
      <c r="A696">
        <v>6482904</v>
      </c>
      <c r="B696" t="s">
        <v>1414</v>
      </c>
      <c r="C696" t="s">
        <v>1414</v>
      </c>
      <c r="D696">
        <v>1</v>
      </c>
      <c r="G696" s="48">
        <f>MATCH(Table3[[#This Row],[ID]],Exts[AuthorId1],0)</f>
        <v>794</v>
      </c>
      <c r="H696" s="48">
        <f>INDEX(Exts[],1,1)</f>
        <v>2313</v>
      </c>
      <c r="I696" s="44"/>
      <c r="K696" t="s">
        <v>4219</v>
      </c>
      <c r="L696" t="s">
        <v>4220</v>
      </c>
      <c r="N696" s="44"/>
    </row>
    <row r="697" spans="1:14" x14ac:dyDescent="0.35">
      <c r="A697">
        <v>6504692</v>
      </c>
      <c r="B697" t="s">
        <v>964</v>
      </c>
      <c r="C697" t="s">
        <v>964</v>
      </c>
      <c r="D697">
        <v>1</v>
      </c>
      <c r="G697" s="48">
        <f>MATCH(Table3[[#This Row],[ID]],Exts[AuthorId1],0)</f>
        <v>364</v>
      </c>
      <c r="H697" s="48">
        <f>INDEX(Exts[],1,1)</f>
        <v>2313</v>
      </c>
      <c r="I697" s="44"/>
      <c r="K697" t="s">
        <v>4221</v>
      </c>
      <c r="L697"/>
      <c r="N697" s="44"/>
    </row>
    <row r="698" spans="1:14" x14ac:dyDescent="0.35">
      <c r="A698">
        <v>6583050</v>
      </c>
      <c r="B698" t="s">
        <v>266</v>
      </c>
      <c r="C698" t="s">
        <v>266</v>
      </c>
      <c r="D698">
        <v>2</v>
      </c>
      <c r="E698" t="s">
        <v>4222</v>
      </c>
      <c r="G698" s="48">
        <f>MATCH(Table3[[#This Row],[ID]],Exts[AuthorId1],0)</f>
        <v>193</v>
      </c>
      <c r="H698" s="48">
        <f>INDEX(Exts[],1,1)</f>
        <v>2313</v>
      </c>
      <c r="I698" s="44"/>
      <c r="K698" t="s">
        <v>4223</v>
      </c>
      <c r="L698"/>
      <c r="N698" s="44"/>
    </row>
    <row r="699" spans="1:14" x14ac:dyDescent="0.35">
      <c r="A699">
        <v>5345669</v>
      </c>
      <c r="B699" t="s">
        <v>1721</v>
      </c>
      <c r="C699" t="s">
        <v>1721</v>
      </c>
      <c r="D699">
        <v>1</v>
      </c>
      <c r="E699" t="s">
        <v>4224</v>
      </c>
      <c r="G699" s="48">
        <f>MATCH(Table3[[#This Row],[ID]],Exts[AuthorId1],0)</f>
        <v>1271</v>
      </c>
      <c r="H699" s="48">
        <f>INDEX(Exts[],1,1)</f>
        <v>2313</v>
      </c>
      <c r="I699" s="44"/>
      <c r="K699" t="s">
        <v>4225</v>
      </c>
      <c r="L699" t="s">
        <v>4226</v>
      </c>
      <c r="N699" s="44"/>
    </row>
    <row r="700" spans="1:14" x14ac:dyDescent="0.35">
      <c r="A700">
        <v>6613124</v>
      </c>
      <c r="B700" t="s">
        <v>1918</v>
      </c>
      <c r="C700" t="s">
        <v>4227</v>
      </c>
      <c r="D700">
        <v>1</v>
      </c>
      <c r="G700" s="48">
        <f>MATCH(Table3[[#This Row],[ID]],Exts[AuthorId1],0)</f>
        <v>1272</v>
      </c>
      <c r="H700" s="48">
        <f>INDEX(Exts[],1,1)</f>
        <v>2313</v>
      </c>
      <c r="I700" s="44"/>
      <c r="K700" t="s">
        <v>4228</v>
      </c>
      <c r="L700" t="s">
        <v>4229</v>
      </c>
      <c r="N700" s="44"/>
    </row>
    <row r="701" spans="1:14" x14ac:dyDescent="0.35">
      <c r="A701">
        <v>6240114</v>
      </c>
      <c r="B701" t="s">
        <v>1520</v>
      </c>
      <c r="C701" t="s">
        <v>1520</v>
      </c>
      <c r="D701">
        <v>1</v>
      </c>
      <c r="G701" s="48">
        <f>MATCH(Table3[[#This Row],[ID]],Exts[AuthorId1],0)</f>
        <v>912</v>
      </c>
      <c r="H701" s="48">
        <f>INDEX(Exts[],1,1)</f>
        <v>2313</v>
      </c>
      <c r="I701" s="44"/>
      <c r="K701" t="s">
        <v>4230</v>
      </c>
      <c r="L701"/>
      <c r="N701" s="44"/>
    </row>
    <row r="702" spans="1:14" x14ac:dyDescent="0.35">
      <c r="A702">
        <v>6389921</v>
      </c>
      <c r="B702" t="s">
        <v>243</v>
      </c>
      <c r="C702" t="s">
        <v>4231</v>
      </c>
      <c r="D702">
        <v>1</v>
      </c>
      <c r="E702" t="s">
        <v>3047</v>
      </c>
      <c r="G702" s="48">
        <f>MATCH(Table3[[#This Row],[ID]],Exts[AuthorId1],0)</f>
        <v>153</v>
      </c>
      <c r="H702" s="48">
        <f>INDEX(Exts[],1,1)</f>
        <v>2313</v>
      </c>
      <c r="I702" s="44"/>
      <c r="K702" t="s">
        <v>4232</v>
      </c>
      <c r="L702"/>
      <c r="N702" s="44"/>
    </row>
    <row r="703" spans="1:14" x14ac:dyDescent="0.35">
      <c r="A703">
        <v>6634043</v>
      </c>
      <c r="B703" t="s">
        <v>352</v>
      </c>
      <c r="C703" t="s">
        <v>352</v>
      </c>
      <c r="D703">
        <v>1</v>
      </c>
      <c r="E703" t="s">
        <v>3093</v>
      </c>
      <c r="G703" s="48">
        <f>MATCH(Table3[[#This Row],[ID]],Exts[AuthorId1],0)</f>
        <v>568</v>
      </c>
      <c r="H703" s="48">
        <f>INDEX(Exts[],1,1)</f>
        <v>2313</v>
      </c>
      <c r="I703" s="44"/>
      <c r="K703" t="s">
        <v>4233</v>
      </c>
      <c r="L703"/>
      <c r="N703" s="44"/>
    </row>
    <row r="704" spans="1:14" x14ac:dyDescent="0.35">
      <c r="A704">
        <v>6661660</v>
      </c>
      <c r="B704" t="s">
        <v>1095</v>
      </c>
      <c r="C704" t="s">
        <v>4234</v>
      </c>
      <c r="D704">
        <v>2</v>
      </c>
      <c r="E704" t="s">
        <v>2897</v>
      </c>
      <c r="G704" s="48">
        <f>MATCH(Table3[[#This Row],[ID]],Exts[AuthorId1],0)</f>
        <v>581</v>
      </c>
      <c r="H704" s="48">
        <f>INDEX(Exts[],1,1)</f>
        <v>2313</v>
      </c>
      <c r="I704" s="44"/>
      <c r="K704" t="s">
        <v>4235</v>
      </c>
      <c r="L704" t="s">
        <v>4236</v>
      </c>
      <c r="N704" s="44"/>
    </row>
    <row r="705" spans="1:14" x14ac:dyDescent="0.35">
      <c r="A705">
        <v>4471504</v>
      </c>
      <c r="B705" t="s">
        <v>1080</v>
      </c>
      <c r="C705" t="s">
        <v>1080</v>
      </c>
      <c r="D705">
        <v>2</v>
      </c>
      <c r="E705" t="s">
        <v>4237</v>
      </c>
      <c r="G705" s="48">
        <f>MATCH(Table3[[#This Row],[ID]],Exts[AuthorId1],0)</f>
        <v>513</v>
      </c>
      <c r="H705" s="48">
        <f>INDEX(Exts[],1,1)</f>
        <v>2313</v>
      </c>
      <c r="I705" s="44"/>
      <c r="K705" t="s">
        <v>4238</v>
      </c>
      <c r="L705"/>
      <c r="N705" s="44"/>
    </row>
    <row r="706" spans="1:14" x14ac:dyDescent="0.35">
      <c r="A706">
        <v>6661150</v>
      </c>
      <c r="B706" t="s">
        <v>1311</v>
      </c>
      <c r="C706" t="s">
        <v>1311</v>
      </c>
      <c r="D706">
        <v>1</v>
      </c>
      <c r="G706" s="48">
        <f>MATCH(Table3[[#This Row],[ID]],Exts[AuthorId1],0)</f>
        <v>700</v>
      </c>
      <c r="H706" s="48">
        <f>INDEX(Exts[],1,1)</f>
        <v>2313</v>
      </c>
      <c r="I706" s="44"/>
      <c r="K706" t="s">
        <v>4239</v>
      </c>
      <c r="L706"/>
      <c r="N706" s="44"/>
    </row>
    <row r="707" spans="1:14" x14ac:dyDescent="0.35">
      <c r="A707">
        <v>5658017</v>
      </c>
      <c r="B707" t="s">
        <v>1351</v>
      </c>
      <c r="C707" t="s">
        <v>1351</v>
      </c>
      <c r="D707">
        <v>1</v>
      </c>
      <c r="G707" s="48">
        <f>MATCH(Table3[[#This Row],[ID]],Exts[AuthorId1],0)</f>
        <v>746</v>
      </c>
      <c r="H707" s="48">
        <f>INDEX(Exts[],1,1)</f>
        <v>2313</v>
      </c>
      <c r="I707" s="44"/>
      <c r="K707" t="s">
        <v>4240</v>
      </c>
      <c r="L707" t="s">
        <v>4241</v>
      </c>
      <c r="N707" s="44"/>
    </row>
    <row r="708" spans="1:14" x14ac:dyDescent="0.35">
      <c r="A708">
        <v>6317887</v>
      </c>
      <c r="B708" t="s">
        <v>1646</v>
      </c>
      <c r="C708" t="s">
        <v>1646</v>
      </c>
      <c r="D708">
        <v>1</v>
      </c>
      <c r="E708" t="s">
        <v>4242</v>
      </c>
      <c r="G708" s="48">
        <f>MATCH(Table3[[#This Row],[ID]],Exts[AuthorId1],0)</f>
        <v>1273</v>
      </c>
      <c r="H708" s="48">
        <f>INDEX(Exts[],1,1)</f>
        <v>2313</v>
      </c>
      <c r="I708" s="44"/>
      <c r="K708" t="s">
        <v>4243</v>
      </c>
      <c r="L708" t="s">
        <v>4244</v>
      </c>
      <c r="N708" s="44"/>
    </row>
    <row r="709" spans="1:14" x14ac:dyDescent="0.35">
      <c r="A709">
        <v>6662196</v>
      </c>
      <c r="B709" t="s">
        <v>429</v>
      </c>
      <c r="C709" t="s">
        <v>429</v>
      </c>
      <c r="D709">
        <v>1</v>
      </c>
      <c r="G709" s="48">
        <f>MATCH(Table3[[#This Row],[ID]],Exts[AuthorId1],0)</f>
        <v>186</v>
      </c>
      <c r="H709" s="48">
        <f>INDEX(Exts[],1,1)</f>
        <v>2313</v>
      </c>
      <c r="I709" s="44"/>
      <c r="K709" t="s">
        <v>4245</v>
      </c>
      <c r="L709"/>
      <c r="N709" s="44"/>
    </row>
    <row r="710" spans="1:14" x14ac:dyDescent="0.35">
      <c r="A710">
        <v>6699160</v>
      </c>
      <c r="B710" t="s">
        <v>2193</v>
      </c>
      <c r="C710" t="s">
        <v>4246</v>
      </c>
      <c r="D710">
        <v>1</v>
      </c>
      <c r="G710" s="48">
        <f>MATCH(Table3[[#This Row],[ID]],Exts[AuthorId1],0)</f>
        <v>1274</v>
      </c>
      <c r="H710" s="48">
        <f>INDEX(Exts[],1,1)</f>
        <v>2313</v>
      </c>
      <c r="I710" s="44"/>
      <c r="K710" t="s">
        <v>4247</v>
      </c>
      <c r="L710" t="s">
        <v>4248</v>
      </c>
      <c r="N710" s="44"/>
    </row>
    <row r="711" spans="1:14" x14ac:dyDescent="0.35">
      <c r="A711">
        <v>6739994</v>
      </c>
      <c r="B711" t="s">
        <v>4249</v>
      </c>
      <c r="C711" t="s">
        <v>4250</v>
      </c>
      <c r="D711">
        <v>1</v>
      </c>
      <c r="G711" s="48">
        <f>MATCH(Table3[[#This Row],[ID]],Exts[AuthorId1],0)</f>
        <v>1275</v>
      </c>
      <c r="H711" s="48">
        <f>INDEX(Exts[],1,1)</f>
        <v>2313</v>
      </c>
      <c r="I711" s="44"/>
      <c r="K711" t="s">
        <v>4251</v>
      </c>
      <c r="L711"/>
      <c r="N711" s="44"/>
    </row>
    <row r="712" spans="1:14" x14ac:dyDescent="0.35">
      <c r="A712">
        <v>6758252</v>
      </c>
      <c r="B712" t="s">
        <v>378</v>
      </c>
      <c r="C712" t="s">
        <v>4252</v>
      </c>
      <c r="D712">
        <v>4</v>
      </c>
      <c r="E712" t="s">
        <v>3351</v>
      </c>
      <c r="G712" s="48">
        <f>MATCH(Table3[[#This Row],[ID]],Exts[AuthorId1],0)</f>
        <v>995</v>
      </c>
      <c r="H712" s="48">
        <f>INDEX(Exts[],1,1)</f>
        <v>2313</v>
      </c>
      <c r="I712" s="44"/>
      <c r="K712" t="s">
        <v>4253</v>
      </c>
      <c r="L712" t="s">
        <v>4254</v>
      </c>
      <c r="N712" s="44"/>
    </row>
    <row r="713" spans="1:14" x14ac:dyDescent="0.35">
      <c r="A713">
        <v>6721978</v>
      </c>
      <c r="B713" t="s">
        <v>1040</v>
      </c>
      <c r="C713" t="s">
        <v>4255</v>
      </c>
      <c r="D713">
        <v>1</v>
      </c>
      <c r="E713" t="s">
        <v>3047</v>
      </c>
      <c r="G713" s="48">
        <f>MATCH(Table3[[#This Row],[ID]],Exts[AuthorId1],0)</f>
        <v>477</v>
      </c>
      <c r="H713" s="48">
        <f>INDEX(Exts[],1,1)</f>
        <v>2313</v>
      </c>
      <c r="I713" s="44"/>
      <c r="K713" t="s">
        <v>4256</v>
      </c>
      <c r="L713"/>
      <c r="N713" s="44"/>
    </row>
    <row r="714" spans="1:14" x14ac:dyDescent="0.35">
      <c r="A714">
        <v>6779256</v>
      </c>
      <c r="B714" t="s">
        <v>1799</v>
      </c>
      <c r="C714" t="s">
        <v>4257</v>
      </c>
      <c r="D714">
        <v>1</v>
      </c>
      <c r="G714" s="48">
        <f>MATCH(Table3[[#This Row],[ID]],Exts[AuthorId1],0)</f>
        <v>1276</v>
      </c>
      <c r="H714" s="48">
        <f>INDEX(Exts[],1,1)</f>
        <v>2313</v>
      </c>
      <c r="I714" s="44"/>
      <c r="K714" t="s">
        <v>4258</v>
      </c>
      <c r="L714"/>
      <c r="N714" s="44"/>
    </row>
    <row r="715" spans="1:14" x14ac:dyDescent="0.35">
      <c r="A715">
        <v>6413305</v>
      </c>
      <c r="B715" t="s">
        <v>1127</v>
      </c>
      <c r="C715" t="s">
        <v>1127</v>
      </c>
      <c r="D715">
        <v>1</v>
      </c>
      <c r="G715" s="48">
        <f>MATCH(Table3[[#This Row],[ID]],Exts[AuthorId1],0)</f>
        <v>520</v>
      </c>
      <c r="H715" s="48">
        <f>INDEX(Exts[],1,1)</f>
        <v>2313</v>
      </c>
      <c r="I715" s="44"/>
      <c r="K715" t="s">
        <v>4259</v>
      </c>
      <c r="L715"/>
      <c r="N715" s="44"/>
    </row>
    <row r="716" spans="1:14" x14ac:dyDescent="0.35">
      <c r="A716">
        <v>6543692</v>
      </c>
      <c r="B716" t="s">
        <v>1036</v>
      </c>
      <c r="C716" t="s">
        <v>4260</v>
      </c>
      <c r="D716">
        <v>1</v>
      </c>
      <c r="G716" s="48">
        <f>MATCH(Table3[[#This Row],[ID]],Exts[AuthorId1],0)</f>
        <v>488</v>
      </c>
      <c r="H716" s="48">
        <f>INDEX(Exts[],1,1)</f>
        <v>2313</v>
      </c>
      <c r="I716" s="44"/>
      <c r="K716" t="s">
        <v>4261</v>
      </c>
      <c r="L716"/>
      <c r="N716" s="44"/>
    </row>
    <row r="717" spans="1:14" x14ac:dyDescent="0.35">
      <c r="A717">
        <v>397803</v>
      </c>
      <c r="B717" t="s">
        <v>351</v>
      </c>
      <c r="C717" t="s">
        <v>351</v>
      </c>
      <c r="D717">
        <v>5</v>
      </c>
      <c r="G717" s="48">
        <f>MATCH(Table3[[#This Row],[ID]],Exts[AuthorId1],0)</f>
        <v>504</v>
      </c>
      <c r="H717" s="48">
        <f>INDEX(Exts[],1,1)</f>
        <v>2313</v>
      </c>
      <c r="I717" s="44"/>
      <c r="K717" t="s">
        <v>4262</v>
      </c>
      <c r="L717"/>
      <c r="N717" s="44"/>
    </row>
    <row r="718" spans="1:14" x14ac:dyDescent="0.35">
      <c r="A718">
        <v>6813886</v>
      </c>
      <c r="B718" t="s">
        <v>1266</v>
      </c>
      <c r="C718" t="s">
        <v>4263</v>
      </c>
      <c r="D718">
        <v>1</v>
      </c>
      <c r="G718" s="48">
        <f>MATCH(Table3[[#This Row],[ID]],Exts[AuthorId1],0)</f>
        <v>677</v>
      </c>
      <c r="H718" s="48">
        <f>INDEX(Exts[],1,1)</f>
        <v>2313</v>
      </c>
      <c r="I718" s="44"/>
      <c r="K718" t="s">
        <v>4264</v>
      </c>
      <c r="L718"/>
      <c r="N718" s="44"/>
    </row>
    <row r="719" spans="1:14" x14ac:dyDescent="0.35">
      <c r="A719">
        <v>5944857</v>
      </c>
      <c r="B719" t="s">
        <v>958</v>
      </c>
      <c r="C719" t="s">
        <v>958</v>
      </c>
      <c r="D719">
        <v>1</v>
      </c>
      <c r="G719" s="48">
        <f>MATCH(Table3[[#This Row],[ID]],Exts[AuthorId1],0)</f>
        <v>345</v>
      </c>
      <c r="H719" s="48">
        <f>INDEX(Exts[],1,1)</f>
        <v>2313</v>
      </c>
      <c r="I719" s="44"/>
      <c r="K719" t="s">
        <v>4265</v>
      </c>
      <c r="L719"/>
      <c r="N719" s="44"/>
    </row>
    <row r="720" spans="1:14" x14ac:dyDescent="0.35">
      <c r="A720">
        <v>6779986</v>
      </c>
      <c r="B720" t="s">
        <v>1069</v>
      </c>
      <c r="C720" t="s">
        <v>1069</v>
      </c>
      <c r="D720">
        <v>1</v>
      </c>
      <c r="G720" s="48">
        <f>MATCH(Table3[[#This Row],[ID]],Exts[AuthorId1],0)</f>
        <v>478</v>
      </c>
      <c r="H720" s="48">
        <f>INDEX(Exts[],1,1)</f>
        <v>2313</v>
      </c>
      <c r="I720" s="44"/>
      <c r="K720" t="s">
        <v>4266</v>
      </c>
      <c r="L720"/>
      <c r="N720" s="44"/>
    </row>
    <row r="721" spans="1:14" x14ac:dyDescent="0.35">
      <c r="A721">
        <v>6369343</v>
      </c>
      <c r="B721" t="s">
        <v>4267</v>
      </c>
      <c r="C721" t="s">
        <v>4268</v>
      </c>
      <c r="D721">
        <v>13</v>
      </c>
      <c r="E721" t="s">
        <v>4269</v>
      </c>
      <c r="G721" s="48">
        <f>MATCH(Table3[[#This Row],[ID]],Exts[AuthorId1],0)</f>
        <v>600</v>
      </c>
      <c r="H721" s="48">
        <f>INDEX(Exts[],1,1)</f>
        <v>2313</v>
      </c>
      <c r="I721" s="44"/>
      <c r="K721" t="s">
        <v>4270</v>
      </c>
      <c r="L721" t="s">
        <v>4271</v>
      </c>
      <c r="N721" s="44"/>
    </row>
    <row r="722" spans="1:14" x14ac:dyDescent="0.35">
      <c r="A722">
        <v>6887346</v>
      </c>
      <c r="B722" t="s">
        <v>839</v>
      </c>
      <c r="C722" t="s">
        <v>4272</v>
      </c>
      <c r="D722">
        <v>1</v>
      </c>
      <c r="G722" s="48">
        <f>MATCH(Table3[[#This Row],[ID]],Exts[AuthorId1],0)</f>
        <v>135</v>
      </c>
      <c r="H722" s="48">
        <f>INDEX(Exts[],1,1)</f>
        <v>2313</v>
      </c>
      <c r="I722" s="44"/>
      <c r="K722" t="s">
        <v>4273</v>
      </c>
      <c r="L722"/>
      <c r="N722" s="44"/>
    </row>
    <row r="723" spans="1:14" x14ac:dyDescent="0.35">
      <c r="A723">
        <v>6950306</v>
      </c>
      <c r="B723" t="s">
        <v>1438</v>
      </c>
      <c r="C723" t="s">
        <v>4274</v>
      </c>
      <c r="D723">
        <v>2</v>
      </c>
      <c r="G723" s="48">
        <f>MATCH(Table3[[#This Row],[ID]],Exts[AuthorId1],0)</f>
        <v>869</v>
      </c>
      <c r="H723" s="48">
        <f>INDEX(Exts[],1,1)</f>
        <v>2313</v>
      </c>
      <c r="I723" s="44"/>
      <c r="K723" t="s">
        <v>4275</v>
      </c>
      <c r="L723" t="s">
        <v>4276</v>
      </c>
      <c r="N723" s="44"/>
    </row>
    <row r="724" spans="1:14" x14ac:dyDescent="0.35">
      <c r="A724">
        <v>6838752</v>
      </c>
      <c r="B724" t="s">
        <v>4277</v>
      </c>
      <c r="C724" t="s">
        <v>4278</v>
      </c>
      <c r="D724">
        <v>1</v>
      </c>
      <c r="G724" s="48">
        <f>MATCH(Table3[[#This Row],[ID]],Exts[AuthorId1],0)</f>
        <v>551</v>
      </c>
      <c r="H724" s="48">
        <f>INDEX(Exts[],1,1)</f>
        <v>2313</v>
      </c>
      <c r="I724" s="44"/>
      <c r="K724" t="s">
        <v>4279</v>
      </c>
      <c r="L724"/>
      <c r="N724" s="44"/>
    </row>
    <row r="725" spans="1:14" x14ac:dyDescent="0.35">
      <c r="A725">
        <v>3026617</v>
      </c>
      <c r="B725" t="s">
        <v>1562</v>
      </c>
      <c r="C725" t="s">
        <v>4280</v>
      </c>
      <c r="D725">
        <v>1</v>
      </c>
      <c r="E725" t="s">
        <v>4281</v>
      </c>
      <c r="G725" s="48">
        <f>MATCH(Table3[[#This Row],[ID]],Exts[AuthorId1],0)</f>
        <v>913</v>
      </c>
      <c r="H725" s="48">
        <f>INDEX(Exts[],1,1)</f>
        <v>2313</v>
      </c>
      <c r="I725" s="44"/>
      <c r="K725" t="s">
        <v>4282</v>
      </c>
      <c r="L725" t="s">
        <v>4283</v>
      </c>
      <c r="N725" s="44"/>
    </row>
    <row r="726" spans="1:14" x14ac:dyDescent="0.35">
      <c r="A726">
        <v>66510</v>
      </c>
      <c r="B726" t="s">
        <v>1506</v>
      </c>
      <c r="C726" t="s">
        <v>4284</v>
      </c>
      <c r="D726">
        <v>1</v>
      </c>
      <c r="E726" t="s">
        <v>4285</v>
      </c>
      <c r="G726" s="48">
        <f>MATCH(Table3[[#This Row],[ID]],Exts[AuthorId1],0)</f>
        <v>914</v>
      </c>
      <c r="H726" s="48">
        <f>INDEX(Exts[],1,1)</f>
        <v>2313</v>
      </c>
      <c r="I726" s="44"/>
      <c r="K726" t="s">
        <v>4286</v>
      </c>
      <c r="L726" t="s">
        <v>4287</v>
      </c>
      <c r="N726" s="44"/>
    </row>
    <row r="727" spans="1:14" x14ac:dyDescent="0.35">
      <c r="A727">
        <v>5777426</v>
      </c>
      <c r="B727" t="s">
        <v>1744</v>
      </c>
      <c r="C727" t="s">
        <v>1744</v>
      </c>
      <c r="D727">
        <v>1</v>
      </c>
      <c r="G727" s="48">
        <f>MATCH(Table3[[#This Row],[ID]],Exts[AuthorId1],0)</f>
        <v>1278</v>
      </c>
      <c r="H727" s="48">
        <f>INDEX(Exts[],1,1)</f>
        <v>2313</v>
      </c>
      <c r="I727" s="44"/>
      <c r="K727" t="s">
        <v>4288</v>
      </c>
      <c r="L727" t="s">
        <v>4289</v>
      </c>
      <c r="N727" s="44"/>
    </row>
    <row r="728" spans="1:14" x14ac:dyDescent="0.35">
      <c r="A728">
        <v>5698549</v>
      </c>
      <c r="B728" t="s">
        <v>456</v>
      </c>
      <c r="C728" t="s">
        <v>4290</v>
      </c>
      <c r="D728">
        <v>1</v>
      </c>
      <c r="E728" t="s">
        <v>4291</v>
      </c>
      <c r="G728" s="48">
        <f>MATCH(Table3[[#This Row],[ID]],Exts[AuthorId1],0)</f>
        <v>660</v>
      </c>
      <c r="H728" s="48">
        <f>INDEX(Exts[],1,1)</f>
        <v>2313</v>
      </c>
      <c r="I728" s="44"/>
      <c r="K728" t="s">
        <v>4292</v>
      </c>
      <c r="L728" t="s">
        <v>4293</v>
      </c>
      <c r="N728" s="44"/>
    </row>
    <row r="729" spans="1:14" x14ac:dyDescent="0.35">
      <c r="A729">
        <v>6984984</v>
      </c>
      <c r="B729" t="s">
        <v>300</v>
      </c>
      <c r="C729" t="s">
        <v>300</v>
      </c>
      <c r="D729">
        <v>1</v>
      </c>
      <c r="G729" s="48">
        <f>MATCH(Table3[[#This Row],[ID]],Exts[AuthorId1],0)</f>
        <v>312</v>
      </c>
      <c r="H729" s="48">
        <f>INDEX(Exts[],1,1)</f>
        <v>2313</v>
      </c>
      <c r="I729" s="44"/>
      <c r="K729" t="s">
        <v>4294</v>
      </c>
      <c r="L729"/>
      <c r="N729" s="44"/>
    </row>
    <row r="730" spans="1:14" x14ac:dyDescent="0.35">
      <c r="A730">
        <v>6591808</v>
      </c>
      <c r="B730" t="s">
        <v>326</v>
      </c>
      <c r="C730" t="s">
        <v>326</v>
      </c>
      <c r="D730">
        <v>1</v>
      </c>
      <c r="G730" s="48">
        <f>MATCH(Table3[[#This Row],[ID]],Exts[AuthorId1],0)</f>
        <v>416</v>
      </c>
      <c r="H730" s="48">
        <f>INDEX(Exts[],1,1)</f>
        <v>2313</v>
      </c>
      <c r="I730" s="44"/>
      <c r="K730" t="s">
        <v>4295</v>
      </c>
      <c r="L730" t="s">
        <v>4296</v>
      </c>
      <c r="N730" s="44"/>
    </row>
    <row r="731" spans="1:14" x14ac:dyDescent="0.35">
      <c r="A731">
        <v>5967572</v>
      </c>
      <c r="B731" t="s">
        <v>1137</v>
      </c>
      <c r="C731" t="s">
        <v>4297</v>
      </c>
      <c r="D731">
        <v>1</v>
      </c>
      <c r="E731" t="s">
        <v>4298</v>
      </c>
      <c r="G731" s="48">
        <f>MATCH(Table3[[#This Row],[ID]],Exts[AuthorId1],0)</f>
        <v>595</v>
      </c>
      <c r="H731" s="48">
        <f>INDEX(Exts[],1,1)</f>
        <v>2313</v>
      </c>
      <c r="I731" s="44"/>
      <c r="K731" t="s">
        <v>4299</v>
      </c>
      <c r="L731" t="s">
        <v>4300</v>
      </c>
      <c r="N731" s="44"/>
    </row>
    <row r="732" spans="1:14" x14ac:dyDescent="0.35">
      <c r="A732">
        <v>5967504</v>
      </c>
      <c r="B732" t="s">
        <v>1412</v>
      </c>
      <c r="C732" t="s">
        <v>4301</v>
      </c>
      <c r="D732">
        <v>3</v>
      </c>
      <c r="E732" t="s">
        <v>4302</v>
      </c>
      <c r="G732" s="48">
        <f>MATCH(Table3[[#This Row],[ID]],Exts[AuthorId1],0)</f>
        <v>777</v>
      </c>
      <c r="H732" s="48">
        <f>INDEX(Exts[],1,1)</f>
        <v>2313</v>
      </c>
      <c r="I732" s="44"/>
      <c r="K732" t="s">
        <v>4303</v>
      </c>
      <c r="L732" t="s">
        <v>4304</v>
      </c>
      <c r="N732" s="44"/>
    </row>
    <row r="733" spans="1:14" x14ac:dyDescent="0.35">
      <c r="A733">
        <v>6812018</v>
      </c>
      <c r="B733" t="s">
        <v>449</v>
      </c>
      <c r="C733" t="s">
        <v>4305</v>
      </c>
      <c r="D733">
        <v>1</v>
      </c>
      <c r="E733" t="s">
        <v>4306</v>
      </c>
      <c r="G733" s="48">
        <f>MATCH(Table3[[#This Row],[ID]],Exts[AuthorId1],0)</f>
        <v>471</v>
      </c>
      <c r="H733" s="48">
        <f>INDEX(Exts[],1,1)</f>
        <v>2313</v>
      </c>
      <c r="I733" s="44"/>
      <c r="K733" t="s">
        <v>4307</v>
      </c>
      <c r="L733" t="s">
        <v>4308</v>
      </c>
      <c r="N733" s="44"/>
    </row>
    <row r="734" spans="1:14" x14ac:dyDescent="0.35">
      <c r="A734">
        <v>9777258</v>
      </c>
      <c r="B734" t="s">
        <v>2130</v>
      </c>
      <c r="C734" t="s">
        <v>2130</v>
      </c>
      <c r="D734">
        <v>1</v>
      </c>
      <c r="G734" s="48">
        <f>MATCH(Table3[[#This Row],[ID]],Exts[AuthorId1],0)</f>
        <v>1280</v>
      </c>
      <c r="H734" s="48">
        <f>INDEX(Exts[],1,1)</f>
        <v>2313</v>
      </c>
      <c r="I734" s="44"/>
      <c r="K734" t="s">
        <v>4309</v>
      </c>
      <c r="L734"/>
      <c r="N734" s="44"/>
    </row>
    <row r="735" spans="1:14" x14ac:dyDescent="0.35">
      <c r="A735">
        <v>100508</v>
      </c>
      <c r="B735" t="s">
        <v>459</v>
      </c>
      <c r="C735" t="s">
        <v>4310</v>
      </c>
      <c r="D735">
        <v>14</v>
      </c>
      <c r="E735" t="s">
        <v>4311</v>
      </c>
      <c r="G735" s="48">
        <f>MATCH(Table3[[#This Row],[ID]],Exts[AuthorId1],0)</f>
        <v>634</v>
      </c>
      <c r="H735" s="48">
        <f>INDEX(Exts[],1,1)</f>
        <v>2313</v>
      </c>
      <c r="I735" s="44"/>
      <c r="K735" t="s">
        <v>4312</v>
      </c>
      <c r="L735" t="s">
        <v>4035</v>
      </c>
      <c r="N735" s="44"/>
    </row>
    <row r="736" spans="1:14" x14ac:dyDescent="0.35">
      <c r="A736">
        <v>6325743</v>
      </c>
      <c r="B736" t="s">
        <v>345</v>
      </c>
      <c r="C736" t="s">
        <v>345</v>
      </c>
      <c r="D736">
        <v>1</v>
      </c>
      <c r="E736" t="s">
        <v>4313</v>
      </c>
      <c r="G736" s="48">
        <f>MATCH(Table3[[#This Row],[ID]],Exts[AuthorId1],0)</f>
        <v>510</v>
      </c>
      <c r="H736" s="48">
        <f>INDEX(Exts[],1,1)</f>
        <v>2313</v>
      </c>
      <c r="I736" s="44"/>
      <c r="K736" t="s">
        <v>4314</v>
      </c>
      <c r="L736"/>
      <c r="N736" s="44"/>
    </row>
    <row r="737" spans="1:14" x14ac:dyDescent="0.35">
      <c r="A737">
        <v>9815452</v>
      </c>
      <c r="B737" t="s">
        <v>4315</v>
      </c>
      <c r="C737" t="s">
        <v>4316</v>
      </c>
      <c r="D737">
        <v>1</v>
      </c>
      <c r="E737" t="s">
        <v>4317</v>
      </c>
      <c r="G737" s="48">
        <f>MATCH(Table3[[#This Row],[ID]],Exts[AuthorId1],0)</f>
        <v>762</v>
      </c>
      <c r="H737" s="48">
        <f>INDEX(Exts[],1,1)</f>
        <v>2313</v>
      </c>
      <c r="I737" s="44"/>
      <c r="K737" t="s">
        <v>4318</v>
      </c>
      <c r="L737"/>
      <c r="N737" s="44"/>
    </row>
    <row r="738" spans="1:14" x14ac:dyDescent="0.35">
      <c r="A738">
        <v>9815432</v>
      </c>
      <c r="B738" t="s">
        <v>4319</v>
      </c>
      <c r="C738" t="s">
        <v>4320</v>
      </c>
      <c r="D738">
        <v>1</v>
      </c>
      <c r="G738" s="48" t="e">
        <f>MATCH(Table3[[#This Row],[ID]],Exts[AuthorId1],0)</f>
        <v>#N/A</v>
      </c>
      <c r="H738" s="48">
        <f>INDEX(Exts[],1,1)</f>
        <v>2313</v>
      </c>
      <c r="I738" s="44"/>
      <c r="K738" t="s">
        <v>4321</v>
      </c>
      <c r="L738" t="s">
        <v>4322</v>
      </c>
      <c r="N738" s="44"/>
    </row>
    <row r="739" spans="1:14" x14ac:dyDescent="0.35">
      <c r="A739">
        <v>6943576</v>
      </c>
      <c r="B739" t="s">
        <v>1378</v>
      </c>
      <c r="C739" t="s">
        <v>4323</v>
      </c>
      <c r="D739">
        <v>1</v>
      </c>
      <c r="G739" s="48">
        <f>MATCH(Table3[[#This Row],[ID]],Exts[AuthorId1],0)</f>
        <v>778</v>
      </c>
      <c r="H739" s="48">
        <f>INDEX(Exts[],1,1)</f>
        <v>2313</v>
      </c>
      <c r="I739" s="44"/>
      <c r="K739" t="s">
        <v>4324</v>
      </c>
      <c r="L739" t="s">
        <v>4325</v>
      </c>
      <c r="N739" s="44"/>
    </row>
    <row r="740" spans="1:14" x14ac:dyDescent="0.35">
      <c r="A740">
        <v>9875534</v>
      </c>
      <c r="B740" t="s">
        <v>1429</v>
      </c>
      <c r="C740" t="s">
        <v>1429</v>
      </c>
      <c r="D740">
        <v>1</v>
      </c>
      <c r="G740" s="48">
        <f>MATCH(Table3[[#This Row],[ID]],Exts[AuthorId1],0)</f>
        <v>809</v>
      </c>
      <c r="H740" s="48">
        <f>INDEX(Exts[],1,1)</f>
        <v>2313</v>
      </c>
      <c r="I740" s="44"/>
      <c r="K740" t="s">
        <v>4326</v>
      </c>
      <c r="L740" t="s">
        <v>4327</v>
      </c>
      <c r="N740" s="44"/>
    </row>
    <row r="741" spans="1:14" x14ac:dyDescent="0.35">
      <c r="A741">
        <v>5784219</v>
      </c>
      <c r="B741" t="s">
        <v>460</v>
      </c>
      <c r="C741" t="s">
        <v>460</v>
      </c>
      <c r="D741">
        <v>1</v>
      </c>
      <c r="E741" t="s">
        <v>3047</v>
      </c>
      <c r="G741" s="48">
        <f>MATCH(Table3[[#This Row],[ID]],Exts[AuthorId1],0)</f>
        <v>701</v>
      </c>
      <c r="H741" s="48">
        <f>INDEX(Exts[],1,1)</f>
        <v>2313</v>
      </c>
      <c r="I741" s="44"/>
      <c r="K741" t="s">
        <v>4328</v>
      </c>
      <c r="L741" t="s">
        <v>4329</v>
      </c>
      <c r="N741" s="44"/>
    </row>
    <row r="742" spans="1:14" x14ac:dyDescent="0.35">
      <c r="A742">
        <v>9900248</v>
      </c>
      <c r="B742" t="s">
        <v>1065</v>
      </c>
      <c r="C742" t="s">
        <v>4330</v>
      </c>
      <c r="D742">
        <v>1</v>
      </c>
      <c r="G742" s="48">
        <f>MATCH(Table3[[#This Row],[ID]],Exts[AuthorId1],0)</f>
        <v>555</v>
      </c>
      <c r="H742" s="48">
        <f>INDEX(Exts[],1,1)</f>
        <v>2313</v>
      </c>
      <c r="I742" s="44"/>
      <c r="K742" t="s">
        <v>4331</v>
      </c>
      <c r="L742"/>
      <c r="N742" s="44"/>
    </row>
    <row r="743" spans="1:14" x14ac:dyDescent="0.35">
      <c r="A743">
        <v>6886452</v>
      </c>
      <c r="B743" t="s">
        <v>1548</v>
      </c>
      <c r="C743" t="s">
        <v>4332</v>
      </c>
      <c r="D743">
        <v>1</v>
      </c>
      <c r="G743" s="48">
        <f>MATCH(Table3[[#This Row],[ID]],Exts[AuthorId1],0)</f>
        <v>996</v>
      </c>
      <c r="H743" s="48">
        <f>INDEX(Exts[],1,1)</f>
        <v>2313</v>
      </c>
      <c r="I743" s="44"/>
      <c r="K743" t="s">
        <v>4333</v>
      </c>
      <c r="L743"/>
      <c r="N743" s="44"/>
    </row>
    <row r="744" spans="1:14" x14ac:dyDescent="0.35">
      <c r="A744">
        <v>9913556</v>
      </c>
      <c r="B744" t="s">
        <v>1273</v>
      </c>
      <c r="C744" t="s">
        <v>4334</v>
      </c>
      <c r="D744">
        <v>1</v>
      </c>
      <c r="G744" s="48">
        <f>MATCH(Table3[[#This Row],[ID]],Exts[AuthorId1],0)</f>
        <v>678</v>
      </c>
      <c r="H744" s="48">
        <f>INDEX(Exts[],1,1)</f>
        <v>2313</v>
      </c>
      <c r="I744" s="44"/>
      <c r="K744" t="s">
        <v>4335</v>
      </c>
      <c r="L744"/>
      <c r="N744" s="44"/>
    </row>
    <row r="745" spans="1:14" x14ac:dyDescent="0.35">
      <c r="A745">
        <v>1890578</v>
      </c>
      <c r="B745" t="s">
        <v>108</v>
      </c>
      <c r="C745" t="s">
        <v>4336</v>
      </c>
      <c r="D745">
        <v>2</v>
      </c>
      <c r="G745" s="48">
        <f>MATCH(Table3[[#This Row],[ID]],Exts[AuthorId1],0)</f>
        <v>61</v>
      </c>
      <c r="H745" s="48">
        <f>INDEX(Exts[],1,1)</f>
        <v>2313</v>
      </c>
      <c r="I745" s="44"/>
      <c r="K745" t="s">
        <v>4337</v>
      </c>
      <c r="L745"/>
      <c r="N745" s="44"/>
    </row>
    <row r="746" spans="1:14" x14ac:dyDescent="0.35">
      <c r="A746">
        <v>9968776</v>
      </c>
      <c r="B746" t="s">
        <v>1546</v>
      </c>
      <c r="C746" t="s">
        <v>4338</v>
      </c>
      <c r="D746">
        <v>1</v>
      </c>
      <c r="E746" t="s">
        <v>3723</v>
      </c>
      <c r="G746" s="48">
        <f>MATCH(Table3[[#This Row],[ID]],Exts[AuthorId1],0)</f>
        <v>997</v>
      </c>
      <c r="H746" s="48">
        <f>INDEX(Exts[],1,1)</f>
        <v>2313</v>
      </c>
      <c r="I746" s="44"/>
      <c r="K746" t="s">
        <v>4339</v>
      </c>
      <c r="L746"/>
      <c r="N746" s="44"/>
    </row>
    <row r="747" spans="1:14" x14ac:dyDescent="0.35">
      <c r="A747">
        <v>40088</v>
      </c>
      <c r="B747" t="s">
        <v>1410</v>
      </c>
      <c r="C747" t="s">
        <v>4340</v>
      </c>
      <c r="D747">
        <v>1</v>
      </c>
      <c r="G747" s="48">
        <f>MATCH(Table3[[#This Row],[ID]],Exts[AuthorId1],0)</f>
        <v>810</v>
      </c>
      <c r="H747" s="48">
        <f>INDEX(Exts[],1,1)</f>
        <v>2313</v>
      </c>
      <c r="I747" s="44"/>
      <c r="K747" t="s">
        <v>4341</v>
      </c>
      <c r="L747"/>
      <c r="N747" s="44"/>
    </row>
    <row r="748" spans="1:14" x14ac:dyDescent="0.35">
      <c r="A748">
        <v>10061602</v>
      </c>
      <c r="B748" t="s">
        <v>2079</v>
      </c>
      <c r="C748" t="s">
        <v>2079</v>
      </c>
      <c r="D748">
        <v>1</v>
      </c>
      <c r="E748" t="s">
        <v>4342</v>
      </c>
      <c r="G748" s="48">
        <f>MATCH(Table3[[#This Row],[ID]],Exts[AuthorId1],0)</f>
        <v>1282</v>
      </c>
      <c r="H748" s="48">
        <f>INDEX(Exts[],1,1)</f>
        <v>2313</v>
      </c>
      <c r="I748" s="44"/>
      <c r="K748" t="s">
        <v>4343</v>
      </c>
      <c r="L748"/>
      <c r="N748" s="44"/>
    </row>
    <row r="749" spans="1:14" x14ac:dyDescent="0.35">
      <c r="A749">
        <v>66</v>
      </c>
      <c r="B749" t="s">
        <v>1370</v>
      </c>
      <c r="C749" t="s">
        <v>1370</v>
      </c>
      <c r="D749">
        <v>13</v>
      </c>
      <c r="E749" t="s">
        <v>2973</v>
      </c>
      <c r="G749" s="48">
        <f>MATCH(Table3[[#This Row],[ID]],Exts[AuthorId1],0)</f>
        <v>779</v>
      </c>
      <c r="H749" s="48">
        <f>INDEX(Exts[],1,1)</f>
        <v>2313</v>
      </c>
      <c r="I749" s="44"/>
      <c r="K749" t="s">
        <v>4344</v>
      </c>
      <c r="L749" t="s">
        <v>4345</v>
      </c>
      <c r="N749" s="44"/>
    </row>
    <row r="750" spans="1:14" x14ac:dyDescent="0.35">
      <c r="A750">
        <v>10085838</v>
      </c>
      <c r="B750" t="s">
        <v>255</v>
      </c>
      <c r="C750" t="s">
        <v>4346</v>
      </c>
      <c r="D750">
        <v>1</v>
      </c>
      <c r="G750" s="48">
        <f>MATCH(Table3[[#This Row],[ID]],Exts[AuthorId1],0)</f>
        <v>170</v>
      </c>
      <c r="H750" s="48">
        <f>INDEX(Exts[],1,1)</f>
        <v>2313</v>
      </c>
      <c r="I750" s="44"/>
      <c r="K750" t="s">
        <v>4347</v>
      </c>
      <c r="L750"/>
      <c r="N750" s="44"/>
    </row>
    <row r="751" spans="1:14" x14ac:dyDescent="0.35">
      <c r="A751">
        <v>2501750</v>
      </c>
      <c r="B751" t="s">
        <v>1522</v>
      </c>
      <c r="C751" t="s">
        <v>4348</v>
      </c>
      <c r="D751">
        <v>2</v>
      </c>
      <c r="G751" s="48">
        <f>MATCH(Table3[[#This Row],[ID]],Exts[AuthorId1],0)</f>
        <v>870</v>
      </c>
      <c r="H751" s="48">
        <f>INDEX(Exts[],1,1)</f>
        <v>2313</v>
      </c>
      <c r="I751" s="44"/>
      <c r="K751" t="s">
        <v>4349</v>
      </c>
      <c r="L751"/>
      <c r="N751" s="44"/>
    </row>
    <row r="752" spans="1:14" x14ac:dyDescent="0.35">
      <c r="A752">
        <v>10128470</v>
      </c>
      <c r="B752" t="s">
        <v>316</v>
      </c>
      <c r="C752" t="s">
        <v>316</v>
      </c>
      <c r="D752">
        <v>1</v>
      </c>
      <c r="G752" s="48">
        <f>MATCH(Table3[[#This Row],[ID]],Exts[AuthorId1],0)</f>
        <v>353</v>
      </c>
      <c r="H752" s="48">
        <f>INDEX(Exts[],1,1)</f>
        <v>2313</v>
      </c>
      <c r="I752" s="44"/>
      <c r="K752" t="s">
        <v>4350</v>
      </c>
      <c r="L752"/>
      <c r="N752" s="44"/>
    </row>
    <row r="753" spans="1:14" x14ac:dyDescent="0.35">
      <c r="A753">
        <v>10131838</v>
      </c>
      <c r="B753" t="s">
        <v>1362</v>
      </c>
      <c r="C753" t="s">
        <v>4351</v>
      </c>
      <c r="D753">
        <v>1</v>
      </c>
      <c r="G753" s="48">
        <f>MATCH(Table3[[#This Row],[ID]],Exts[AuthorId1],0)</f>
        <v>763</v>
      </c>
      <c r="H753" s="48">
        <f>INDEX(Exts[],1,1)</f>
        <v>2313</v>
      </c>
      <c r="I753" s="44"/>
      <c r="K753" t="s">
        <v>4352</v>
      </c>
      <c r="L753"/>
      <c r="N753" s="44"/>
    </row>
    <row r="754" spans="1:14" x14ac:dyDescent="0.35">
      <c r="A754">
        <v>10138368</v>
      </c>
      <c r="B754" t="s">
        <v>4353</v>
      </c>
      <c r="C754" t="s">
        <v>4354</v>
      </c>
      <c r="D754">
        <v>1</v>
      </c>
      <c r="G754" s="48">
        <f>MATCH(Table3[[#This Row],[ID]],Exts[AuthorId1],0)</f>
        <v>156</v>
      </c>
      <c r="H754" s="48">
        <f>INDEX(Exts[],1,1)</f>
        <v>2313</v>
      </c>
      <c r="I754" s="44"/>
      <c r="K754" t="s">
        <v>4355</v>
      </c>
      <c r="L754" t="s">
        <v>4356</v>
      </c>
      <c r="N754" s="44"/>
    </row>
    <row r="755" spans="1:14" x14ac:dyDescent="0.35">
      <c r="A755">
        <v>10169310</v>
      </c>
      <c r="B755" t="s">
        <v>1639</v>
      </c>
      <c r="C755" t="s">
        <v>4357</v>
      </c>
      <c r="D755">
        <v>1</v>
      </c>
      <c r="E755" t="s">
        <v>4358</v>
      </c>
      <c r="G755" s="48">
        <f>MATCH(Table3[[#This Row],[ID]],Exts[AuthorId1],0)</f>
        <v>998</v>
      </c>
      <c r="H755" s="48">
        <f>INDEX(Exts[],1,1)</f>
        <v>2313</v>
      </c>
      <c r="I755" s="44"/>
      <c r="K755" t="s">
        <v>4359</v>
      </c>
      <c r="L755" t="s">
        <v>4360</v>
      </c>
      <c r="N755" s="44"/>
    </row>
    <row r="756" spans="1:14" x14ac:dyDescent="0.35">
      <c r="A756">
        <v>10202057</v>
      </c>
      <c r="B756" t="s">
        <v>1620</v>
      </c>
      <c r="C756" t="s">
        <v>4361</v>
      </c>
      <c r="D756">
        <v>1</v>
      </c>
      <c r="E756" t="s">
        <v>2383</v>
      </c>
      <c r="G756" s="48">
        <f>MATCH(Table3[[#This Row],[ID]],Exts[AuthorId1],0)</f>
        <v>915</v>
      </c>
      <c r="H756" s="48">
        <f>INDEX(Exts[],1,1)</f>
        <v>2313</v>
      </c>
      <c r="I756" s="44"/>
      <c r="K756" t="s">
        <v>4362</v>
      </c>
      <c r="L756" t="s">
        <v>4363</v>
      </c>
      <c r="N756" s="44"/>
    </row>
    <row r="757" spans="1:14" x14ac:dyDescent="0.35">
      <c r="A757">
        <v>10164246</v>
      </c>
      <c r="B757" t="s">
        <v>2082</v>
      </c>
      <c r="C757" t="s">
        <v>2082</v>
      </c>
      <c r="D757">
        <v>1</v>
      </c>
      <c r="E757" t="s">
        <v>3636</v>
      </c>
      <c r="G757" s="48">
        <f>MATCH(Table3[[#This Row],[ID]],Exts[AuthorId1],0)</f>
        <v>1285</v>
      </c>
      <c r="H757" s="48">
        <f>INDEX(Exts[],1,1)</f>
        <v>2313</v>
      </c>
      <c r="I757" s="44"/>
      <c r="K757" t="s">
        <v>4364</v>
      </c>
      <c r="L757"/>
      <c r="N757" s="44"/>
    </row>
    <row r="758" spans="1:14" x14ac:dyDescent="0.35">
      <c r="A758">
        <v>10220047</v>
      </c>
      <c r="B758" t="s">
        <v>1454</v>
      </c>
      <c r="C758" t="s">
        <v>4365</v>
      </c>
      <c r="D758">
        <v>1</v>
      </c>
      <c r="G758" s="48">
        <f>MATCH(Table3[[#This Row],[ID]],Exts[AuthorId1],0)</f>
        <v>916</v>
      </c>
      <c r="H758" s="48">
        <f>INDEX(Exts[],1,1)</f>
        <v>2313</v>
      </c>
      <c r="I758" s="44"/>
      <c r="K758" t="s">
        <v>4366</v>
      </c>
      <c r="L758" t="s">
        <v>4367</v>
      </c>
      <c r="N758" s="44"/>
    </row>
    <row r="759" spans="1:14" x14ac:dyDescent="0.35">
      <c r="A759">
        <v>162211</v>
      </c>
      <c r="B759" t="s">
        <v>4368</v>
      </c>
      <c r="C759" t="s">
        <v>4369</v>
      </c>
      <c r="D759">
        <v>1</v>
      </c>
      <c r="E759" t="s">
        <v>4370</v>
      </c>
      <c r="G759" s="48">
        <f>MATCH(Table3[[#This Row],[ID]],Exts[AuthorId1],0)</f>
        <v>999</v>
      </c>
      <c r="H759" s="48">
        <f>INDEX(Exts[],1,1)</f>
        <v>2313</v>
      </c>
      <c r="I759" s="44"/>
      <c r="K759" t="s">
        <v>4371</v>
      </c>
      <c r="L759" t="s">
        <v>4372</v>
      </c>
      <c r="N759" s="44"/>
    </row>
    <row r="760" spans="1:14" x14ac:dyDescent="0.35">
      <c r="A760">
        <v>10220829</v>
      </c>
      <c r="B760" t="s">
        <v>1456</v>
      </c>
      <c r="C760" t="s">
        <v>4373</v>
      </c>
      <c r="D760">
        <v>1</v>
      </c>
      <c r="G760" s="48">
        <f>MATCH(Table3[[#This Row],[ID]],Exts[AuthorId1],0)</f>
        <v>836</v>
      </c>
      <c r="H760" s="48">
        <f>INDEX(Exts[],1,1)</f>
        <v>2313</v>
      </c>
      <c r="I760" s="44"/>
      <c r="K760" t="s">
        <v>4374</v>
      </c>
      <c r="L760"/>
      <c r="N760" s="44"/>
    </row>
    <row r="761" spans="1:14" x14ac:dyDescent="0.35">
      <c r="A761">
        <v>10227985</v>
      </c>
      <c r="B761" t="s">
        <v>1633</v>
      </c>
      <c r="C761" t="s">
        <v>4375</v>
      </c>
      <c r="D761">
        <v>1</v>
      </c>
      <c r="G761" s="48">
        <f>MATCH(Table3[[#This Row],[ID]],Exts[AuthorId1],0)</f>
        <v>1000</v>
      </c>
      <c r="H761" s="48">
        <f>INDEX(Exts[],1,1)</f>
        <v>2313</v>
      </c>
      <c r="I761" s="44"/>
      <c r="K761" t="s">
        <v>4376</v>
      </c>
      <c r="L761"/>
      <c r="N761" s="44"/>
    </row>
    <row r="762" spans="1:14" x14ac:dyDescent="0.35">
      <c r="A762">
        <v>6462017</v>
      </c>
      <c r="B762" t="s">
        <v>245</v>
      </c>
      <c r="C762" t="s">
        <v>245</v>
      </c>
      <c r="D762">
        <v>1</v>
      </c>
      <c r="E762" t="s">
        <v>4377</v>
      </c>
      <c r="G762" s="48">
        <f>MATCH(Table3[[#This Row],[ID]],Exts[AuthorId1],0)</f>
        <v>178</v>
      </c>
      <c r="H762" s="48">
        <f>INDEX(Exts[],1,1)</f>
        <v>2313</v>
      </c>
      <c r="I762" s="44"/>
      <c r="K762" t="s">
        <v>4378</v>
      </c>
      <c r="L762"/>
      <c r="N762" s="44"/>
    </row>
    <row r="763" spans="1:14" x14ac:dyDescent="0.35">
      <c r="A763">
        <v>10267332</v>
      </c>
      <c r="B763" t="s">
        <v>4379</v>
      </c>
      <c r="C763" t="s">
        <v>4380</v>
      </c>
      <c r="D763">
        <v>1</v>
      </c>
      <c r="G763" s="48">
        <f>MATCH(Table3[[#This Row],[ID]],Exts[AuthorId1],0)</f>
        <v>258</v>
      </c>
      <c r="H763" s="48">
        <f>INDEX(Exts[],1,1)</f>
        <v>2313</v>
      </c>
      <c r="I763" s="44"/>
      <c r="K763" t="s">
        <v>4381</v>
      </c>
      <c r="L763" t="s">
        <v>4382</v>
      </c>
      <c r="N763" s="44"/>
    </row>
    <row r="764" spans="1:14" x14ac:dyDescent="0.35">
      <c r="A764">
        <v>11151140</v>
      </c>
      <c r="B764" t="s">
        <v>438</v>
      </c>
      <c r="C764" t="s">
        <v>4383</v>
      </c>
      <c r="D764">
        <v>2</v>
      </c>
      <c r="G764" s="48">
        <f>MATCH(Table3[[#This Row],[ID]],Exts[AuthorId1],0)</f>
        <v>1300</v>
      </c>
      <c r="H764" s="48">
        <f>INDEX(Exts[],1,1)</f>
        <v>2313</v>
      </c>
      <c r="I764" s="44"/>
      <c r="K764" t="s">
        <v>4384</v>
      </c>
      <c r="L764" t="s">
        <v>4385</v>
      </c>
      <c r="N764" s="44"/>
    </row>
    <row r="765" spans="1:14" x14ac:dyDescent="0.35">
      <c r="A765">
        <v>11159854</v>
      </c>
      <c r="B765" t="s">
        <v>4386</v>
      </c>
      <c r="C765" t="s">
        <v>4387</v>
      </c>
      <c r="D765">
        <v>1</v>
      </c>
      <c r="G765" s="48" t="e">
        <f>MATCH(Table3[[#This Row],[ID]],Exts[AuthorId1],0)</f>
        <v>#N/A</v>
      </c>
      <c r="H765" s="48">
        <f>INDEX(Exts[],1,1)</f>
        <v>2313</v>
      </c>
      <c r="I765" s="44"/>
      <c r="K765" t="s">
        <v>4388</v>
      </c>
      <c r="L765" t="s">
        <v>4382</v>
      </c>
      <c r="N765" s="44"/>
    </row>
    <row r="766" spans="1:14" x14ac:dyDescent="0.35">
      <c r="A766">
        <v>10274337</v>
      </c>
      <c r="B766" t="s">
        <v>1082</v>
      </c>
      <c r="C766" t="s">
        <v>1082</v>
      </c>
      <c r="D766">
        <v>1</v>
      </c>
      <c r="G766" s="48">
        <f>MATCH(Table3[[#This Row],[ID]],Exts[AuthorId1],0)</f>
        <v>543</v>
      </c>
      <c r="H766" s="48">
        <f>INDEX(Exts[],1,1)</f>
        <v>2313</v>
      </c>
      <c r="I766" s="44"/>
      <c r="K766" t="s">
        <v>4389</v>
      </c>
      <c r="L766" t="s">
        <v>4390</v>
      </c>
      <c r="N766" s="44"/>
    </row>
    <row r="767" spans="1:14" x14ac:dyDescent="0.35">
      <c r="A767">
        <v>10279690</v>
      </c>
      <c r="B767" t="s">
        <v>1777</v>
      </c>
      <c r="C767" t="s">
        <v>4391</v>
      </c>
      <c r="D767">
        <v>1</v>
      </c>
      <c r="G767" s="48">
        <f>MATCH(Table3[[#This Row],[ID]],Exts[AuthorId1],0)</f>
        <v>1286</v>
      </c>
      <c r="H767" s="48">
        <f>INDEX(Exts[],1,1)</f>
        <v>2313</v>
      </c>
      <c r="I767" s="44"/>
      <c r="K767" t="s">
        <v>4392</v>
      </c>
      <c r="L767"/>
      <c r="N767" s="44"/>
    </row>
    <row r="768" spans="1:14" x14ac:dyDescent="0.35">
      <c r="A768">
        <v>10099982</v>
      </c>
      <c r="B768" t="s">
        <v>274</v>
      </c>
      <c r="C768" t="s">
        <v>274</v>
      </c>
      <c r="D768">
        <v>6</v>
      </c>
      <c r="G768" s="48">
        <f>MATCH(Table3[[#This Row],[ID]],Exts[AuthorId1],0)</f>
        <v>220</v>
      </c>
      <c r="H768" s="48">
        <f>INDEX(Exts[],1,1)</f>
        <v>2313</v>
      </c>
      <c r="I768" s="44"/>
      <c r="K768" t="s">
        <v>4393</v>
      </c>
      <c r="L768"/>
      <c r="N768" s="44"/>
    </row>
    <row r="769" spans="1:14" x14ac:dyDescent="0.35">
      <c r="A769">
        <v>5195426</v>
      </c>
      <c r="B769" t="s">
        <v>981</v>
      </c>
      <c r="C769" t="s">
        <v>4394</v>
      </c>
      <c r="D769">
        <v>1</v>
      </c>
      <c r="G769" s="48">
        <f>MATCH(Table3[[#This Row],[ID]],Exts[AuthorId1],0)</f>
        <v>384</v>
      </c>
      <c r="H769" s="48">
        <f>INDEX(Exts[],1,1)</f>
        <v>2313</v>
      </c>
      <c r="I769" s="44"/>
      <c r="K769" t="s">
        <v>4395</v>
      </c>
      <c r="L769"/>
      <c r="N769" s="44"/>
    </row>
    <row r="770" spans="1:14" x14ac:dyDescent="0.35">
      <c r="A770">
        <v>14155595</v>
      </c>
      <c r="B770" t="s">
        <v>1125</v>
      </c>
      <c r="C770" t="s">
        <v>4396</v>
      </c>
      <c r="D770">
        <v>1</v>
      </c>
      <c r="E770" t="s">
        <v>4397</v>
      </c>
      <c r="G770" s="48">
        <f>MATCH(Table3[[#This Row],[ID]],Exts[AuthorId1],0)</f>
        <v>527</v>
      </c>
      <c r="H770" s="48">
        <f>INDEX(Exts[],1,1)</f>
        <v>2313</v>
      </c>
      <c r="I770" s="44"/>
      <c r="K770" t="s">
        <v>4398</v>
      </c>
      <c r="L770" t="s">
        <v>4399</v>
      </c>
      <c r="N770" s="44"/>
    </row>
    <row r="771" spans="1:14" x14ac:dyDescent="0.35">
      <c r="A771">
        <v>10318689</v>
      </c>
      <c r="B771" t="s">
        <v>294</v>
      </c>
      <c r="C771" t="s">
        <v>4400</v>
      </c>
      <c r="D771">
        <v>1</v>
      </c>
      <c r="G771" s="48">
        <f>MATCH(Table3[[#This Row],[ID]],Exts[AuthorId1],0)</f>
        <v>277</v>
      </c>
      <c r="H771" s="48">
        <f>INDEX(Exts[],1,1)</f>
        <v>2313</v>
      </c>
      <c r="I771" s="44"/>
      <c r="K771" t="s">
        <v>4401</v>
      </c>
      <c r="L771" t="s">
        <v>4402</v>
      </c>
      <c r="N771" s="44"/>
    </row>
    <row r="772" spans="1:14" x14ac:dyDescent="0.35">
      <c r="A772">
        <v>10327347</v>
      </c>
      <c r="B772" t="s">
        <v>1084</v>
      </c>
      <c r="C772" t="s">
        <v>4403</v>
      </c>
      <c r="D772">
        <v>1</v>
      </c>
      <c r="G772" s="48">
        <f>MATCH(Table3[[#This Row],[ID]],Exts[AuthorId1],0)</f>
        <v>502</v>
      </c>
      <c r="H772" s="48">
        <f>INDEX(Exts[],1,1)</f>
        <v>2313</v>
      </c>
      <c r="I772" s="44"/>
      <c r="K772" t="s">
        <v>4404</v>
      </c>
      <c r="L772"/>
      <c r="N772" s="44"/>
    </row>
    <row r="773" spans="1:14" x14ac:dyDescent="0.35">
      <c r="A773">
        <v>6140639</v>
      </c>
      <c r="B773" t="s">
        <v>1275</v>
      </c>
      <c r="C773" t="s">
        <v>1275</v>
      </c>
      <c r="D773">
        <v>1</v>
      </c>
      <c r="G773" s="48">
        <f>MATCH(Table3[[#This Row],[ID]],Exts[AuthorId1],0)</f>
        <v>695</v>
      </c>
      <c r="H773" s="48">
        <f>INDEX(Exts[],1,1)</f>
        <v>2313</v>
      </c>
      <c r="I773" s="44"/>
      <c r="K773" t="s">
        <v>4405</v>
      </c>
      <c r="L773"/>
      <c r="N773" s="44"/>
    </row>
    <row r="774" spans="1:14" x14ac:dyDescent="0.35">
      <c r="A774">
        <v>10182830</v>
      </c>
      <c r="B774" t="s">
        <v>465</v>
      </c>
      <c r="C774" t="s">
        <v>4406</v>
      </c>
      <c r="D774">
        <v>1</v>
      </c>
      <c r="G774" s="48">
        <f>MATCH(Table3[[#This Row],[ID]],Exts[AuthorId1],0)</f>
        <v>753</v>
      </c>
      <c r="H774" s="48">
        <f>INDEX(Exts[],1,1)</f>
        <v>2313</v>
      </c>
      <c r="I774" s="44"/>
      <c r="K774" t="s">
        <v>4407</v>
      </c>
      <c r="L774"/>
      <c r="N774" s="44"/>
    </row>
    <row r="775" spans="1:14" x14ac:dyDescent="0.35">
      <c r="A775">
        <v>10352660</v>
      </c>
      <c r="B775" t="s">
        <v>2118</v>
      </c>
      <c r="C775" t="s">
        <v>4408</v>
      </c>
      <c r="D775">
        <v>1</v>
      </c>
      <c r="G775" s="48">
        <f>MATCH(Table3[[#This Row],[ID]],Exts[AuthorId1],0)</f>
        <v>602</v>
      </c>
      <c r="H775" s="48">
        <f>INDEX(Exts[],1,1)</f>
        <v>2313</v>
      </c>
      <c r="I775" s="44"/>
      <c r="K775" t="s">
        <v>4409</v>
      </c>
      <c r="L775" t="s">
        <v>4410</v>
      </c>
      <c r="N775" s="44"/>
    </row>
    <row r="776" spans="1:14" x14ac:dyDescent="0.35">
      <c r="A776">
        <v>10404523</v>
      </c>
      <c r="B776" t="s">
        <v>1197</v>
      </c>
      <c r="C776" t="s">
        <v>4411</v>
      </c>
      <c r="D776">
        <v>1</v>
      </c>
      <c r="G776" s="48">
        <f>MATCH(Table3[[#This Row],[ID]],Exts[AuthorId1],0)</f>
        <v>670</v>
      </c>
      <c r="H776" s="48">
        <f>INDEX(Exts[],1,1)</f>
        <v>2313</v>
      </c>
      <c r="I776" s="44"/>
      <c r="K776" t="s">
        <v>4412</v>
      </c>
      <c r="L776" t="s">
        <v>4413</v>
      </c>
      <c r="N776" s="44"/>
    </row>
    <row r="777" spans="1:14" x14ac:dyDescent="0.35">
      <c r="A777">
        <v>10299270</v>
      </c>
      <c r="B777" t="s">
        <v>1668</v>
      </c>
      <c r="C777" t="s">
        <v>4414</v>
      </c>
      <c r="D777">
        <v>2</v>
      </c>
      <c r="G777" s="48">
        <f>MATCH(Table3[[#This Row],[ID]],Exts[AuthorId1],0)</f>
        <v>754</v>
      </c>
      <c r="H777" s="48">
        <f>INDEX(Exts[],1,1)</f>
        <v>2313</v>
      </c>
      <c r="I777" s="44"/>
      <c r="K777" t="s">
        <v>4415</v>
      </c>
      <c r="L777"/>
      <c r="N777" s="44"/>
    </row>
    <row r="778" spans="1:14" x14ac:dyDescent="0.35">
      <c r="A778">
        <v>10362863</v>
      </c>
      <c r="B778" t="s">
        <v>2279</v>
      </c>
      <c r="C778" t="s">
        <v>2279</v>
      </c>
      <c r="D778">
        <v>1</v>
      </c>
      <c r="E778" t="s">
        <v>4416</v>
      </c>
      <c r="G778" s="48">
        <f>MATCH(Table3[[#This Row],[ID]],Exts[AuthorId1],0)</f>
        <v>1287</v>
      </c>
      <c r="H778" s="48">
        <f>INDEX(Exts[],1,1)</f>
        <v>2313</v>
      </c>
      <c r="I778" s="44"/>
      <c r="K778" t="s">
        <v>4417</v>
      </c>
      <c r="L778" t="s">
        <v>4418</v>
      </c>
      <c r="N778" s="44"/>
    </row>
    <row r="779" spans="1:14" x14ac:dyDescent="0.35">
      <c r="A779">
        <v>6041274</v>
      </c>
      <c r="B779" t="s">
        <v>1278</v>
      </c>
      <c r="C779" t="s">
        <v>4419</v>
      </c>
      <c r="D779">
        <v>1</v>
      </c>
      <c r="G779" s="48">
        <f>MATCH(Table3[[#This Row],[ID]],Exts[AuthorId1],0)</f>
        <v>687</v>
      </c>
      <c r="H779" s="48">
        <f>INDEX(Exts[],1,1)</f>
        <v>2313</v>
      </c>
      <c r="I779" s="44"/>
      <c r="K779" t="s">
        <v>4420</v>
      </c>
      <c r="L779"/>
      <c r="N779" s="44"/>
    </row>
    <row r="780" spans="1:14" x14ac:dyDescent="0.35">
      <c r="A780">
        <v>10410158</v>
      </c>
      <c r="B780" t="s">
        <v>210</v>
      </c>
      <c r="C780" t="s">
        <v>210</v>
      </c>
      <c r="D780">
        <v>1</v>
      </c>
      <c r="E780" t="s">
        <v>4421</v>
      </c>
      <c r="G780" s="48">
        <f>MATCH(Table3[[#This Row],[ID]],Exts[AuthorId1],0)</f>
        <v>124</v>
      </c>
      <c r="H780" s="48">
        <f>INDEX(Exts[],1,1)</f>
        <v>2313</v>
      </c>
      <c r="I780" s="44"/>
      <c r="K780" t="s">
        <v>4422</v>
      </c>
      <c r="L780"/>
      <c r="N780" s="44"/>
    </row>
    <row r="781" spans="1:14" x14ac:dyDescent="0.35">
      <c r="A781">
        <v>10434121</v>
      </c>
      <c r="B781" t="s">
        <v>301</v>
      </c>
      <c r="C781" t="s">
        <v>301</v>
      </c>
      <c r="D781">
        <v>1</v>
      </c>
      <c r="G781" s="48">
        <f>MATCH(Table3[[#This Row],[ID]],Exts[AuthorId1],0)</f>
        <v>295</v>
      </c>
      <c r="H781" s="48">
        <f>INDEX(Exts[],1,1)</f>
        <v>2313</v>
      </c>
      <c r="I781" s="44"/>
      <c r="K781" t="s">
        <v>4423</v>
      </c>
      <c r="L781"/>
      <c r="N781" s="44"/>
    </row>
    <row r="782" spans="1:14" x14ac:dyDescent="0.35">
      <c r="A782">
        <v>10442109</v>
      </c>
      <c r="B782" t="s">
        <v>272</v>
      </c>
      <c r="C782" t="s">
        <v>4424</v>
      </c>
      <c r="D782">
        <v>1</v>
      </c>
      <c r="G782" s="48">
        <f>MATCH(Table3[[#This Row],[ID]],Exts[AuthorId1],0)</f>
        <v>166</v>
      </c>
      <c r="H782" s="48">
        <f>INDEX(Exts[],1,1)</f>
        <v>2313</v>
      </c>
      <c r="I782" s="44"/>
      <c r="K782" t="s">
        <v>4425</v>
      </c>
      <c r="L782"/>
      <c r="N782" s="44"/>
    </row>
    <row r="783" spans="1:14" x14ac:dyDescent="0.35">
      <c r="A783">
        <v>10446181</v>
      </c>
      <c r="B783" t="s">
        <v>131</v>
      </c>
      <c r="C783" t="s">
        <v>131</v>
      </c>
      <c r="D783">
        <v>1</v>
      </c>
      <c r="G783" s="48">
        <f>MATCH(Table3[[#This Row],[ID]],Exts[AuthorId1],0)</f>
        <v>80</v>
      </c>
      <c r="H783" s="48">
        <f>INDEX(Exts[],1,1)</f>
        <v>2313</v>
      </c>
      <c r="I783" s="44"/>
      <c r="K783" t="s">
        <v>4426</v>
      </c>
      <c r="L783"/>
      <c r="N783" s="44"/>
    </row>
    <row r="784" spans="1:14" x14ac:dyDescent="0.35">
      <c r="A784">
        <v>6216229</v>
      </c>
      <c r="B784" t="s">
        <v>1295</v>
      </c>
      <c r="C784" t="s">
        <v>4427</v>
      </c>
      <c r="D784">
        <v>3</v>
      </c>
      <c r="G784" s="48">
        <f>MATCH(Table3[[#This Row],[ID]],Exts[AuthorId1],0)</f>
        <v>729</v>
      </c>
      <c r="H784" s="48">
        <f>INDEX(Exts[],1,1)</f>
        <v>2313</v>
      </c>
      <c r="I784" s="44"/>
      <c r="K784" t="s">
        <v>4428</v>
      </c>
      <c r="L784" t="s">
        <v>4429</v>
      </c>
      <c r="N784" s="44"/>
    </row>
    <row r="785" spans="1:14" x14ac:dyDescent="0.35">
      <c r="A785">
        <v>10470256</v>
      </c>
      <c r="B785" t="s">
        <v>201</v>
      </c>
      <c r="C785" t="s">
        <v>4430</v>
      </c>
      <c r="D785">
        <v>2</v>
      </c>
      <c r="G785" s="48">
        <f>MATCH(Table3[[#This Row],[ID]],Exts[AuthorId1],0)</f>
        <v>114</v>
      </c>
      <c r="H785" s="48">
        <f>INDEX(Exts[],1,1)</f>
        <v>2313</v>
      </c>
      <c r="I785" s="44"/>
      <c r="K785" t="s">
        <v>4431</v>
      </c>
      <c r="L785"/>
      <c r="N785" s="44"/>
    </row>
    <row r="786" spans="1:14" x14ac:dyDescent="0.35">
      <c r="A786">
        <v>10440740</v>
      </c>
      <c r="B786" t="s">
        <v>2024</v>
      </c>
      <c r="C786" t="s">
        <v>4432</v>
      </c>
      <c r="D786">
        <v>4</v>
      </c>
      <c r="E786" t="s">
        <v>4433</v>
      </c>
      <c r="G786" s="48">
        <f>MATCH(Table3[[#This Row],[ID]],Exts[AuthorId1],0)</f>
        <v>1289</v>
      </c>
      <c r="H786" s="48">
        <f>INDEX(Exts[],1,1)</f>
        <v>2313</v>
      </c>
      <c r="I786" s="44"/>
      <c r="K786" t="s">
        <v>4434</v>
      </c>
      <c r="L786" t="s">
        <v>4435</v>
      </c>
      <c r="N786" s="44"/>
    </row>
    <row r="787" spans="1:14" x14ac:dyDescent="0.35">
      <c r="A787">
        <v>10359704</v>
      </c>
      <c r="B787" t="s">
        <v>328</v>
      </c>
      <c r="C787" t="s">
        <v>4436</v>
      </c>
      <c r="D787">
        <v>1</v>
      </c>
      <c r="G787" s="48">
        <f>MATCH(Table3[[#This Row],[ID]],Exts[AuthorId1],0)</f>
        <v>406</v>
      </c>
      <c r="H787" s="48">
        <f>INDEX(Exts[],1,1)</f>
        <v>2313</v>
      </c>
      <c r="I787" s="44"/>
      <c r="K787" t="s">
        <v>4437</v>
      </c>
      <c r="L787"/>
      <c r="N787" s="44"/>
    </row>
    <row r="788" spans="1:14" x14ac:dyDescent="0.35">
      <c r="A788">
        <v>6994214</v>
      </c>
      <c r="B788" t="s">
        <v>1805</v>
      </c>
      <c r="C788" t="s">
        <v>4438</v>
      </c>
      <c r="D788">
        <v>1</v>
      </c>
      <c r="G788" s="48" t="e">
        <f>MATCH(Table3[[#This Row],[ID]],Exts[AuthorId1],0)</f>
        <v>#N/A</v>
      </c>
      <c r="H788" s="48">
        <f>INDEX(Exts[],1,1)</f>
        <v>2313</v>
      </c>
      <c r="I788" s="44"/>
      <c r="K788" t="s">
        <v>4439</v>
      </c>
      <c r="L788" t="s">
        <v>4440</v>
      </c>
      <c r="N788" s="44"/>
    </row>
    <row r="789" spans="1:14" x14ac:dyDescent="0.35">
      <c r="A789">
        <v>10526441</v>
      </c>
      <c r="B789" t="s">
        <v>308</v>
      </c>
      <c r="C789" t="s">
        <v>4441</v>
      </c>
      <c r="D789">
        <v>1</v>
      </c>
      <c r="G789" s="48">
        <f>MATCH(Table3[[#This Row],[ID]],Exts[AuthorId1],0)</f>
        <v>339</v>
      </c>
      <c r="H789" s="48">
        <f>INDEX(Exts[],1,1)</f>
        <v>2313</v>
      </c>
      <c r="I789" s="44"/>
      <c r="K789" t="s">
        <v>4442</v>
      </c>
      <c r="L789" t="s">
        <v>4443</v>
      </c>
      <c r="N789" s="44"/>
    </row>
    <row r="790" spans="1:14" x14ac:dyDescent="0.35">
      <c r="A790">
        <v>5457039</v>
      </c>
      <c r="B790" t="s">
        <v>1737</v>
      </c>
      <c r="C790" t="s">
        <v>1737</v>
      </c>
      <c r="D790">
        <v>1</v>
      </c>
      <c r="E790" t="s">
        <v>4444</v>
      </c>
      <c r="G790" s="48">
        <f>MATCH(Table3[[#This Row],[ID]],Exts[AuthorId1],0)</f>
        <v>1290</v>
      </c>
      <c r="H790" s="48">
        <f>INDEX(Exts[],1,1)</f>
        <v>2313</v>
      </c>
      <c r="I790" s="44"/>
      <c r="K790" t="s">
        <v>4445</v>
      </c>
      <c r="L790" t="s">
        <v>4446</v>
      </c>
      <c r="N790" s="44"/>
    </row>
    <row r="791" spans="1:14" x14ac:dyDescent="0.35">
      <c r="A791">
        <v>10522312</v>
      </c>
      <c r="B791" t="s">
        <v>1387</v>
      </c>
      <c r="C791" t="s">
        <v>4447</v>
      </c>
      <c r="D791">
        <v>1</v>
      </c>
      <c r="G791" s="48">
        <f>MATCH(Table3[[#This Row],[ID]],Exts[AuthorId1],0)</f>
        <v>780</v>
      </c>
      <c r="H791" s="48">
        <f>INDEX(Exts[],1,1)</f>
        <v>2313</v>
      </c>
      <c r="I791" s="44"/>
      <c r="K791" t="s">
        <v>4448</v>
      </c>
      <c r="L791"/>
      <c r="N791" s="44"/>
    </row>
    <row r="792" spans="1:14" x14ac:dyDescent="0.35">
      <c r="A792">
        <v>5299102</v>
      </c>
      <c r="B792" t="s">
        <v>1482</v>
      </c>
      <c r="C792" t="s">
        <v>1482</v>
      </c>
      <c r="D792">
        <v>1</v>
      </c>
      <c r="E792" t="s">
        <v>3458</v>
      </c>
      <c r="G792" s="48">
        <f>MATCH(Table3[[#This Row],[ID]],Exts[AuthorId1],0)</f>
        <v>871</v>
      </c>
      <c r="H792" s="48">
        <f>INDEX(Exts[],1,1)</f>
        <v>2313</v>
      </c>
      <c r="I792" s="44"/>
      <c r="K792" t="s">
        <v>4449</v>
      </c>
      <c r="L792" t="s">
        <v>4450</v>
      </c>
      <c r="N792" s="44"/>
    </row>
    <row r="793" spans="1:14" x14ac:dyDescent="0.35">
      <c r="A793">
        <v>9927082</v>
      </c>
      <c r="B793" t="s">
        <v>987</v>
      </c>
      <c r="C793" t="s">
        <v>987</v>
      </c>
      <c r="D793">
        <v>1</v>
      </c>
      <c r="G793" s="48">
        <f>MATCH(Table3[[#This Row],[ID]],Exts[AuthorId1],0)</f>
        <v>400</v>
      </c>
      <c r="H793" s="48">
        <f>INDEX(Exts[],1,1)</f>
        <v>2313</v>
      </c>
      <c r="I793" s="44"/>
      <c r="K793" t="s">
        <v>4451</v>
      </c>
      <c r="L793"/>
      <c r="N793" s="44"/>
    </row>
    <row r="794" spans="1:14" x14ac:dyDescent="0.35">
      <c r="A794">
        <v>10601292</v>
      </c>
      <c r="B794" t="s">
        <v>287</v>
      </c>
      <c r="C794" t="s">
        <v>4452</v>
      </c>
      <c r="D794">
        <v>3</v>
      </c>
      <c r="E794" t="s">
        <v>4453</v>
      </c>
      <c r="G794" s="48">
        <f>MATCH(Table3[[#This Row],[ID]],Exts[AuthorId1],0)</f>
        <v>250</v>
      </c>
      <c r="H794" s="48">
        <f>INDEX(Exts[],1,1)</f>
        <v>2313</v>
      </c>
      <c r="I794" s="44"/>
      <c r="K794" t="s">
        <v>4454</v>
      </c>
      <c r="L794" t="s">
        <v>4455</v>
      </c>
      <c r="N794" s="44"/>
    </row>
    <row r="795" spans="1:14" x14ac:dyDescent="0.35">
      <c r="A795">
        <v>5194318</v>
      </c>
      <c r="B795" t="s">
        <v>435</v>
      </c>
      <c r="C795" t="s">
        <v>4456</v>
      </c>
      <c r="D795">
        <v>2</v>
      </c>
      <c r="G795" s="48">
        <f>MATCH(Table3[[#This Row],[ID]],Exts[AuthorId1],0)</f>
        <v>270</v>
      </c>
      <c r="H795" s="48">
        <f>INDEX(Exts[],1,1)</f>
        <v>2313</v>
      </c>
      <c r="I795" s="44"/>
      <c r="K795" t="s">
        <v>4457</v>
      </c>
      <c r="L795"/>
      <c r="N795" s="44"/>
    </row>
    <row r="796" spans="1:14" x14ac:dyDescent="0.35">
      <c r="A796">
        <v>4935432</v>
      </c>
      <c r="B796" t="s">
        <v>304</v>
      </c>
      <c r="C796" t="s">
        <v>4458</v>
      </c>
      <c r="D796">
        <v>1</v>
      </c>
      <c r="E796" t="s">
        <v>4459</v>
      </c>
      <c r="G796" s="48">
        <f>MATCH(Table3[[#This Row],[ID]],Exts[AuthorId1],0)</f>
        <v>307</v>
      </c>
      <c r="H796" s="48">
        <f>INDEX(Exts[],1,1)</f>
        <v>2313</v>
      </c>
      <c r="I796" s="44"/>
      <c r="K796" t="s">
        <v>4460</v>
      </c>
      <c r="L796" t="s">
        <v>4461</v>
      </c>
      <c r="N796" s="44"/>
    </row>
    <row r="797" spans="1:14" x14ac:dyDescent="0.35">
      <c r="A797">
        <v>10188612</v>
      </c>
      <c r="B797" t="s">
        <v>2198</v>
      </c>
      <c r="C797" t="s">
        <v>4462</v>
      </c>
      <c r="D797">
        <v>1</v>
      </c>
      <c r="E797" t="s">
        <v>3984</v>
      </c>
      <c r="G797" s="48">
        <f>MATCH(Table3[[#This Row],[ID]],Exts[AuthorId1],0)</f>
        <v>219</v>
      </c>
      <c r="H797" s="48">
        <f>INDEX(Exts[],1,1)</f>
        <v>2313</v>
      </c>
      <c r="I797" s="44"/>
      <c r="K797" t="s">
        <v>4463</v>
      </c>
      <c r="L797" t="s">
        <v>4464</v>
      </c>
      <c r="N797" s="44"/>
    </row>
    <row r="798" spans="1:14" x14ac:dyDescent="0.35">
      <c r="A798">
        <v>10710230</v>
      </c>
      <c r="B798" t="s">
        <v>4465</v>
      </c>
      <c r="C798" t="s">
        <v>4466</v>
      </c>
      <c r="D798">
        <v>2</v>
      </c>
      <c r="G798" s="48">
        <f>MATCH(Table3[[#This Row],[ID]],Exts[AuthorId1],0)</f>
        <v>484</v>
      </c>
      <c r="H798" s="48">
        <f>INDEX(Exts[],1,1)</f>
        <v>2313</v>
      </c>
      <c r="I798" s="44"/>
      <c r="K798" t="s">
        <v>4467</v>
      </c>
      <c r="L798" t="s">
        <v>4468</v>
      </c>
      <c r="N798" s="44"/>
    </row>
    <row r="799" spans="1:14" x14ac:dyDescent="0.35">
      <c r="A799">
        <v>5642089</v>
      </c>
      <c r="B799" t="s">
        <v>20</v>
      </c>
      <c r="C799" t="s">
        <v>4469</v>
      </c>
      <c r="D799">
        <v>6</v>
      </c>
      <c r="E799" t="s">
        <v>4470</v>
      </c>
      <c r="G799" s="48">
        <f>MATCH(Table3[[#This Row],[ID]],Exts[AuthorId1],0)</f>
        <v>5</v>
      </c>
      <c r="H799" s="48">
        <f>INDEX(Exts[],1,1)</f>
        <v>2313</v>
      </c>
      <c r="I799" s="44"/>
      <c r="K799" t="s">
        <v>4471</v>
      </c>
      <c r="L799" t="s">
        <v>4472</v>
      </c>
      <c r="N799" s="44"/>
    </row>
    <row r="800" spans="1:14" x14ac:dyDescent="0.35">
      <c r="A800">
        <v>10824042</v>
      </c>
      <c r="B800" t="s">
        <v>1484</v>
      </c>
      <c r="C800" t="s">
        <v>4473</v>
      </c>
      <c r="D800">
        <v>1</v>
      </c>
      <c r="G800" s="48">
        <f>MATCH(Table3[[#This Row],[ID]],Exts[AuthorId1],0)</f>
        <v>873</v>
      </c>
      <c r="H800" s="48">
        <f>INDEX(Exts[],1,1)</f>
        <v>2313</v>
      </c>
      <c r="I800" s="44"/>
      <c r="K800" t="s">
        <v>4474</v>
      </c>
      <c r="L800" t="s">
        <v>4475</v>
      </c>
      <c r="N800" s="44"/>
    </row>
    <row r="801" spans="1:14" x14ac:dyDescent="0.35">
      <c r="A801">
        <v>10825570</v>
      </c>
      <c r="B801" t="s">
        <v>283</v>
      </c>
      <c r="C801" t="s">
        <v>4476</v>
      </c>
      <c r="D801">
        <v>1</v>
      </c>
      <c r="G801" s="48">
        <f>MATCH(Table3[[#This Row],[ID]],Exts[AuthorId1],0)</f>
        <v>244</v>
      </c>
      <c r="H801" s="48">
        <f>INDEX(Exts[],1,1)</f>
        <v>2313</v>
      </c>
      <c r="I801" s="44"/>
      <c r="K801" t="s">
        <v>4477</v>
      </c>
      <c r="L801" t="s">
        <v>4478</v>
      </c>
      <c r="N801" s="44"/>
    </row>
    <row r="802" spans="1:14" x14ac:dyDescent="0.35">
      <c r="A802">
        <v>10836488</v>
      </c>
      <c r="B802" t="s">
        <v>1217</v>
      </c>
      <c r="C802" t="s">
        <v>4479</v>
      </c>
      <c r="D802">
        <v>1</v>
      </c>
      <c r="G802" s="48">
        <f>MATCH(Table3[[#This Row],[ID]],Exts[AuthorId1],0)</f>
        <v>665</v>
      </c>
      <c r="H802" s="48">
        <f>INDEX(Exts[],1,1)</f>
        <v>2313</v>
      </c>
      <c r="I802" s="44"/>
      <c r="K802" t="s">
        <v>4480</v>
      </c>
      <c r="L802"/>
      <c r="N802" s="44"/>
    </row>
    <row r="803" spans="1:14" x14ac:dyDescent="0.35">
      <c r="A803">
        <v>9885180</v>
      </c>
      <c r="B803" t="s">
        <v>4481</v>
      </c>
      <c r="C803" t="s">
        <v>4482</v>
      </c>
      <c r="D803">
        <v>2</v>
      </c>
      <c r="G803" s="48">
        <f>MATCH(Table3[[#This Row],[ID]],Exts[AuthorId1],0)</f>
        <v>1294</v>
      </c>
      <c r="H803" s="48">
        <f>INDEX(Exts[],1,1)</f>
        <v>2313</v>
      </c>
      <c r="I803" s="44"/>
      <c r="K803" t="s">
        <v>4483</v>
      </c>
      <c r="L803" t="s">
        <v>4484</v>
      </c>
      <c r="N803" s="44"/>
    </row>
    <row r="804" spans="1:14" x14ac:dyDescent="0.35">
      <c r="A804">
        <v>10835078</v>
      </c>
      <c r="B804" t="s">
        <v>368</v>
      </c>
      <c r="C804" t="s">
        <v>368</v>
      </c>
      <c r="D804">
        <v>2</v>
      </c>
      <c r="E804" t="s">
        <v>4485</v>
      </c>
      <c r="G804" s="48">
        <f>MATCH(Table3[[#This Row],[ID]],Exts[AuthorId1],0)</f>
        <v>811</v>
      </c>
      <c r="H804" s="48">
        <f>INDEX(Exts[],1,1)</f>
        <v>2313</v>
      </c>
      <c r="I804" s="44"/>
      <c r="K804" t="s">
        <v>4486</v>
      </c>
      <c r="L804"/>
      <c r="N804" s="44"/>
    </row>
    <row r="805" spans="1:14" x14ac:dyDescent="0.35">
      <c r="A805">
        <v>10893496</v>
      </c>
      <c r="B805" t="s">
        <v>1971</v>
      </c>
      <c r="C805" t="s">
        <v>1971</v>
      </c>
      <c r="D805">
        <v>1</v>
      </c>
      <c r="G805" s="48">
        <f>MATCH(Table3[[#This Row],[ID]],Exts[AuthorId1],0)</f>
        <v>1296</v>
      </c>
      <c r="H805" s="48">
        <f>INDEX(Exts[],1,1)</f>
        <v>2313</v>
      </c>
      <c r="I805" s="44"/>
      <c r="K805" t="s">
        <v>4487</v>
      </c>
      <c r="L805"/>
      <c r="N805" s="44"/>
    </row>
    <row r="806" spans="1:14" x14ac:dyDescent="0.35">
      <c r="A806">
        <v>10903038</v>
      </c>
      <c r="B806" t="s">
        <v>298</v>
      </c>
      <c r="C806" t="s">
        <v>4488</v>
      </c>
      <c r="D806">
        <v>1</v>
      </c>
      <c r="G806" s="48">
        <f>MATCH(Table3[[#This Row],[ID]],Exts[AuthorId1],0)</f>
        <v>292</v>
      </c>
      <c r="H806" s="48">
        <f>INDEX(Exts[],1,1)</f>
        <v>2313</v>
      </c>
      <c r="I806" s="44"/>
      <c r="K806" t="s">
        <v>4489</v>
      </c>
      <c r="L806" t="s">
        <v>4490</v>
      </c>
      <c r="N806" s="44"/>
    </row>
    <row r="807" spans="1:14" x14ac:dyDescent="0.35">
      <c r="A807">
        <v>10901382</v>
      </c>
      <c r="B807" t="s">
        <v>474</v>
      </c>
      <c r="C807" t="s">
        <v>4491</v>
      </c>
      <c r="D807">
        <v>1</v>
      </c>
      <c r="G807" s="48">
        <f>MATCH(Table3[[#This Row],[ID]],Exts[AuthorId1],0)</f>
        <v>1003</v>
      </c>
      <c r="H807" s="48">
        <f>INDEX(Exts[],1,1)</f>
        <v>2313</v>
      </c>
      <c r="I807" s="44"/>
      <c r="K807" t="s">
        <v>4492</v>
      </c>
      <c r="L807" t="s">
        <v>4493</v>
      </c>
      <c r="N807" s="44"/>
    </row>
    <row r="808" spans="1:14" x14ac:dyDescent="0.35">
      <c r="A808">
        <v>10921220</v>
      </c>
      <c r="B808" t="s">
        <v>1401</v>
      </c>
      <c r="C808" t="s">
        <v>4494</v>
      </c>
      <c r="D808">
        <v>1</v>
      </c>
      <c r="E808" t="s">
        <v>4495</v>
      </c>
      <c r="G808" s="48">
        <f>MATCH(Table3[[#This Row],[ID]],Exts[AuthorId1],0)</f>
        <v>812</v>
      </c>
      <c r="H808" s="48">
        <f>INDEX(Exts[],1,1)</f>
        <v>2313</v>
      </c>
      <c r="I808" s="44"/>
      <c r="K808" t="s">
        <v>4496</v>
      </c>
      <c r="L808" t="s">
        <v>4497</v>
      </c>
      <c r="N808" s="44"/>
    </row>
    <row r="809" spans="1:14" x14ac:dyDescent="0.35">
      <c r="A809">
        <v>10882082</v>
      </c>
      <c r="B809" t="s">
        <v>395</v>
      </c>
      <c r="C809" t="s">
        <v>4498</v>
      </c>
      <c r="D809">
        <v>1</v>
      </c>
      <c r="G809" s="48">
        <f>MATCH(Table3[[#This Row],[ID]],Exts[AuthorId1],0)</f>
        <v>1297</v>
      </c>
      <c r="H809" s="48">
        <f>INDEX(Exts[],1,1)</f>
        <v>2313</v>
      </c>
      <c r="I809" s="44"/>
      <c r="K809" t="s">
        <v>4499</v>
      </c>
      <c r="L809" t="s">
        <v>4500</v>
      </c>
      <c r="N809" s="44"/>
    </row>
    <row r="810" spans="1:14" x14ac:dyDescent="0.35">
      <c r="A810">
        <v>10946728</v>
      </c>
      <c r="B810" t="s">
        <v>469</v>
      </c>
      <c r="C810" t="s">
        <v>469</v>
      </c>
      <c r="D810">
        <v>2</v>
      </c>
      <c r="G810" s="48">
        <f>MATCH(Table3[[#This Row],[ID]],Exts[AuthorId1],0)</f>
        <v>874</v>
      </c>
      <c r="H810" s="48">
        <f>INDEX(Exts[],1,1)</f>
        <v>2313</v>
      </c>
      <c r="I810" s="44"/>
      <c r="K810" t="s">
        <v>4501</v>
      </c>
      <c r="L810"/>
      <c r="N810" s="44"/>
    </row>
    <row r="811" spans="1:14" x14ac:dyDescent="0.35">
      <c r="A811">
        <v>10342292</v>
      </c>
      <c r="B811" t="s">
        <v>485</v>
      </c>
      <c r="C811" t="s">
        <v>4502</v>
      </c>
      <c r="D811">
        <v>1</v>
      </c>
      <c r="G811" s="48">
        <f>MATCH(Table3[[#This Row],[ID]],Exts[AuthorId1],0)</f>
        <v>1005</v>
      </c>
      <c r="H811" s="48">
        <f>INDEX(Exts[],1,1)</f>
        <v>2313</v>
      </c>
      <c r="I811" s="44"/>
      <c r="K811" t="s">
        <v>4503</v>
      </c>
      <c r="L811"/>
      <c r="N811" s="44"/>
    </row>
    <row r="812" spans="1:14" x14ac:dyDescent="0.35">
      <c r="A812">
        <v>11009602</v>
      </c>
      <c r="B812" t="s">
        <v>1290</v>
      </c>
      <c r="C812" t="s">
        <v>4504</v>
      </c>
      <c r="D812">
        <v>1</v>
      </c>
      <c r="E812" t="s">
        <v>4505</v>
      </c>
      <c r="G812" s="48">
        <f>MATCH(Table3[[#This Row],[ID]],Exts[AuthorId1],0)</f>
        <v>702</v>
      </c>
      <c r="H812" s="48">
        <f>INDEX(Exts[],1,1)</f>
        <v>2313</v>
      </c>
      <c r="I812" s="44"/>
      <c r="K812" t="s">
        <v>4506</v>
      </c>
      <c r="L812" t="s">
        <v>4507</v>
      </c>
      <c r="N812" s="44"/>
    </row>
    <row r="813" spans="1:14" x14ac:dyDescent="0.35">
      <c r="A813">
        <v>10749358</v>
      </c>
      <c r="B813" t="s">
        <v>343</v>
      </c>
      <c r="C813" t="s">
        <v>4508</v>
      </c>
      <c r="D813">
        <v>3</v>
      </c>
      <c r="G813" s="48">
        <f>MATCH(Table3[[#This Row],[ID]],Exts[AuthorId1],0)</f>
        <v>517</v>
      </c>
      <c r="H813" s="48">
        <f>INDEX(Exts[],1,1)</f>
        <v>2313</v>
      </c>
      <c r="I813" s="44"/>
      <c r="K813" t="s">
        <v>4509</v>
      </c>
      <c r="L813" t="s">
        <v>4510</v>
      </c>
      <c r="N813" s="44"/>
    </row>
    <row r="814" spans="1:14" x14ac:dyDescent="0.35">
      <c r="A814">
        <v>11017868</v>
      </c>
      <c r="B814" t="s">
        <v>1321</v>
      </c>
      <c r="C814" t="s">
        <v>1321</v>
      </c>
      <c r="D814">
        <v>1</v>
      </c>
      <c r="G814" s="48">
        <f>MATCH(Table3[[#This Row],[ID]],Exts[AuthorId1],0)</f>
        <v>717</v>
      </c>
      <c r="H814" s="48">
        <f>INDEX(Exts[],1,1)</f>
        <v>2313</v>
      </c>
      <c r="I814" s="44"/>
      <c r="K814" t="s">
        <v>4511</v>
      </c>
      <c r="L814"/>
      <c r="N814" s="44"/>
    </row>
    <row r="815" spans="1:14" x14ac:dyDescent="0.35">
      <c r="A815">
        <v>6800362</v>
      </c>
      <c r="B815" t="s">
        <v>432</v>
      </c>
      <c r="C815" t="s">
        <v>4512</v>
      </c>
      <c r="D815">
        <v>2</v>
      </c>
      <c r="G815" s="48">
        <f>MATCH(Table3[[#This Row],[ID]],Exts[AuthorId1],0)</f>
        <v>237</v>
      </c>
      <c r="H815" s="48">
        <f>INDEX(Exts[],1,1)</f>
        <v>2313</v>
      </c>
      <c r="I815" s="44"/>
      <c r="K815" t="s">
        <v>4513</v>
      </c>
      <c r="L815"/>
      <c r="N815" s="44"/>
    </row>
    <row r="816" spans="1:14" x14ac:dyDescent="0.35">
      <c r="A816">
        <v>4003836</v>
      </c>
      <c r="B816" t="s">
        <v>1215</v>
      </c>
      <c r="C816" t="s">
        <v>4514</v>
      </c>
      <c r="D816">
        <v>1</v>
      </c>
      <c r="E816" t="s">
        <v>4515</v>
      </c>
      <c r="G816" s="48">
        <f>MATCH(Table3[[#This Row],[ID]],Exts[AuthorId1],0)</f>
        <v>682</v>
      </c>
      <c r="H816" s="48">
        <f>INDEX(Exts[],1,1)</f>
        <v>2313</v>
      </c>
      <c r="I816" s="44"/>
      <c r="K816" t="s">
        <v>4516</v>
      </c>
      <c r="L816"/>
      <c r="N816" s="44"/>
    </row>
    <row r="817" spans="1:14" x14ac:dyDescent="0.35">
      <c r="A817">
        <v>11011018</v>
      </c>
      <c r="B817" t="s">
        <v>36</v>
      </c>
      <c r="C817" t="s">
        <v>4517</v>
      </c>
      <c r="D817">
        <v>2</v>
      </c>
      <c r="G817" s="48">
        <f>MATCH(Table3[[#This Row],[ID]],Exts[AuthorId1],0)</f>
        <v>14</v>
      </c>
      <c r="H817" s="48">
        <f>INDEX(Exts[],1,1)</f>
        <v>2313</v>
      </c>
      <c r="I817" s="44"/>
      <c r="K817" t="s">
        <v>4518</v>
      </c>
      <c r="L817"/>
      <c r="N817" s="44"/>
    </row>
    <row r="818" spans="1:14" x14ac:dyDescent="0.35">
      <c r="A818">
        <v>11074810</v>
      </c>
      <c r="B818" t="s">
        <v>1779</v>
      </c>
      <c r="C818" t="s">
        <v>1779</v>
      </c>
      <c r="D818">
        <v>1</v>
      </c>
      <c r="G818" s="48">
        <f>MATCH(Table3[[#This Row],[ID]],Exts[AuthorId1],0)</f>
        <v>1298</v>
      </c>
      <c r="H818" s="48">
        <f>INDEX(Exts[],1,1)</f>
        <v>2313</v>
      </c>
      <c r="I818" s="44"/>
      <c r="K818" t="s">
        <v>4519</v>
      </c>
      <c r="L818"/>
      <c r="N818" s="44"/>
    </row>
    <row r="819" spans="1:14" x14ac:dyDescent="0.35">
      <c r="A819">
        <v>11095490</v>
      </c>
      <c r="B819" t="s">
        <v>1099</v>
      </c>
      <c r="C819" t="s">
        <v>1099</v>
      </c>
      <c r="D819">
        <v>1</v>
      </c>
      <c r="G819" s="48">
        <f>MATCH(Table3[[#This Row],[ID]],Exts[AuthorId1],0)</f>
        <v>552</v>
      </c>
      <c r="H819" s="48">
        <f>INDEX(Exts[],1,1)</f>
        <v>2313</v>
      </c>
      <c r="I819" s="44"/>
      <c r="K819" t="s">
        <v>4520</v>
      </c>
      <c r="L819"/>
      <c r="N819" s="44"/>
    </row>
    <row r="820" spans="1:14" x14ac:dyDescent="0.35">
      <c r="A820">
        <v>5643070</v>
      </c>
      <c r="B820" t="s">
        <v>151</v>
      </c>
      <c r="C820" t="s">
        <v>151</v>
      </c>
      <c r="D820">
        <v>1</v>
      </c>
      <c r="E820" t="s">
        <v>3408</v>
      </c>
      <c r="G820" s="48">
        <f>MATCH(Table3[[#This Row],[ID]],Exts[AuthorId1],0)</f>
        <v>97</v>
      </c>
      <c r="H820" s="48">
        <f>INDEX(Exts[],1,1)</f>
        <v>2313</v>
      </c>
      <c r="I820" s="44"/>
      <c r="K820" t="s">
        <v>4521</v>
      </c>
      <c r="L820"/>
      <c r="N820" s="44"/>
    </row>
    <row r="821" spans="1:14" x14ac:dyDescent="0.35">
      <c r="A821">
        <v>10714862</v>
      </c>
      <c r="B821" t="s">
        <v>956</v>
      </c>
      <c r="C821" t="s">
        <v>4522</v>
      </c>
      <c r="D821">
        <v>1</v>
      </c>
      <c r="G821" s="48">
        <f>MATCH(Table3[[#This Row],[ID]],Exts[AuthorId1],0)</f>
        <v>336</v>
      </c>
      <c r="H821" s="48">
        <f>INDEX(Exts[],1,1)</f>
        <v>2313</v>
      </c>
      <c r="I821" s="44"/>
      <c r="K821" t="s">
        <v>4523</v>
      </c>
      <c r="L821"/>
      <c r="N821" s="44"/>
    </row>
    <row r="822" spans="1:14" x14ac:dyDescent="0.35">
      <c r="A822">
        <v>11152920</v>
      </c>
      <c r="B822" t="s">
        <v>4524</v>
      </c>
      <c r="C822" t="s">
        <v>4525</v>
      </c>
      <c r="D822">
        <v>1</v>
      </c>
      <c r="G822" s="48">
        <f>MATCH(Table3[[#This Row],[ID]],Exts[AuthorId1],0)</f>
        <v>505</v>
      </c>
      <c r="H822" s="48">
        <f>INDEX(Exts[],1,1)</f>
        <v>2313</v>
      </c>
      <c r="I822" s="44"/>
      <c r="K822" t="s">
        <v>4526</v>
      </c>
      <c r="L822"/>
      <c r="N822" s="44"/>
    </row>
    <row r="823" spans="1:14" x14ac:dyDescent="0.35">
      <c r="A823">
        <v>11128484</v>
      </c>
      <c r="B823" t="s">
        <v>936</v>
      </c>
      <c r="C823" t="s">
        <v>4527</v>
      </c>
      <c r="D823">
        <v>1</v>
      </c>
      <c r="G823" s="48">
        <f>MATCH(Table3[[#This Row],[ID]],Exts[AuthorId1],0)</f>
        <v>332</v>
      </c>
      <c r="H823" s="48">
        <f>INDEX(Exts[],1,1)</f>
        <v>2313</v>
      </c>
      <c r="I823" s="44"/>
      <c r="K823" t="s">
        <v>4528</v>
      </c>
      <c r="L823"/>
      <c r="N823" s="44"/>
    </row>
    <row r="824" spans="1:14" x14ac:dyDescent="0.35">
      <c r="A824">
        <v>11163224</v>
      </c>
      <c r="B824" t="s">
        <v>1818</v>
      </c>
      <c r="C824" t="s">
        <v>1818</v>
      </c>
      <c r="D824">
        <v>2</v>
      </c>
      <c r="G824" s="48">
        <f>MATCH(Table3[[#This Row],[ID]],Exts[AuthorId1],0)</f>
        <v>1006</v>
      </c>
      <c r="H824" s="48">
        <f>INDEX(Exts[],1,1)</f>
        <v>2313</v>
      </c>
      <c r="I824" s="44"/>
      <c r="K824" t="s">
        <v>4529</v>
      </c>
      <c r="L824" t="s">
        <v>4530</v>
      </c>
      <c r="N824" s="44"/>
    </row>
    <row r="825" spans="1:14" x14ac:dyDescent="0.35">
      <c r="A825">
        <v>2105464</v>
      </c>
      <c r="B825" t="s">
        <v>321</v>
      </c>
      <c r="C825" t="s">
        <v>4531</v>
      </c>
      <c r="D825">
        <v>1</v>
      </c>
      <c r="G825" s="48">
        <f>MATCH(Table3[[#This Row],[ID]],Exts[AuthorId1],0)</f>
        <v>395</v>
      </c>
      <c r="H825" s="48">
        <f>INDEX(Exts[],1,1)</f>
        <v>2313</v>
      </c>
      <c r="I825" s="44"/>
      <c r="K825" t="s">
        <v>4532</v>
      </c>
      <c r="L825" t="s">
        <v>4533</v>
      </c>
      <c r="N825" s="44"/>
    </row>
    <row r="826" spans="1:14" x14ac:dyDescent="0.35">
      <c r="A826">
        <v>10207615</v>
      </c>
      <c r="B826" t="s">
        <v>4534</v>
      </c>
      <c r="C826" t="s">
        <v>4535</v>
      </c>
      <c r="D826">
        <v>1</v>
      </c>
      <c r="G826" s="48">
        <f>MATCH(Table3[[#This Row],[ID]],Exts[AuthorId1],0)</f>
        <v>85</v>
      </c>
      <c r="H826" s="48">
        <f>INDEX(Exts[],1,1)</f>
        <v>2313</v>
      </c>
      <c r="I826" s="44"/>
      <c r="K826" t="s">
        <v>4536</v>
      </c>
      <c r="L826" t="s">
        <v>4537</v>
      </c>
      <c r="N826" s="44"/>
    </row>
    <row r="827" spans="1:14" x14ac:dyDescent="0.35">
      <c r="A827">
        <v>12914932</v>
      </c>
      <c r="B827" t="s">
        <v>4538</v>
      </c>
      <c r="C827" t="s">
        <v>4539</v>
      </c>
      <c r="D827">
        <v>1</v>
      </c>
      <c r="E827" t="s">
        <v>4013</v>
      </c>
      <c r="G827" s="48" t="e">
        <f>MATCH(Table3[[#This Row],[ID]],Exts[AuthorId1],0)</f>
        <v>#N/A</v>
      </c>
      <c r="H827" s="48">
        <f>INDEX(Exts[],1,1)</f>
        <v>2313</v>
      </c>
      <c r="I827" s="44"/>
      <c r="K827" t="s">
        <v>4540</v>
      </c>
      <c r="L827" t="s">
        <v>4541</v>
      </c>
      <c r="N827" s="44"/>
    </row>
    <row r="828" spans="1:14" x14ac:dyDescent="0.35">
      <c r="A828">
        <v>11214646</v>
      </c>
      <c r="B828" t="s">
        <v>1073</v>
      </c>
      <c r="C828" t="s">
        <v>1073</v>
      </c>
      <c r="D828">
        <v>1</v>
      </c>
      <c r="G828" s="48">
        <f>MATCH(Table3[[#This Row],[ID]],Exts[AuthorId1],0)</f>
        <v>479</v>
      </c>
      <c r="H828" s="48">
        <f>INDEX(Exts[],1,1)</f>
        <v>2313</v>
      </c>
      <c r="I828" s="44"/>
      <c r="K828" t="s">
        <v>4542</v>
      </c>
      <c r="L828"/>
      <c r="N828" s="44"/>
    </row>
    <row r="829" spans="1:14" x14ac:dyDescent="0.35">
      <c r="A829">
        <v>11248218</v>
      </c>
      <c r="B829" t="s">
        <v>1544</v>
      </c>
      <c r="C829" t="s">
        <v>1544</v>
      </c>
      <c r="D829">
        <v>1</v>
      </c>
      <c r="G829" s="48">
        <f>MATCH(Table3[[#This Row],[ID]],Exts[AuthorId1],0)</f>
        <v>838</v>
      </c>
      <c r="H829" s="48">
        <f>INDEX(Exts[],1,1)</f>
        <v>2313</v>
      </c>
      <c r="I829" s="44"/>
      <c r="K829" t="s">
        <v>4543</v>
      </c>
      <c r="L829"/>
      <c r="N829" s="44"/>
    </row>
    <row r="830" spans="1:14" x14ac:dyDescent="0.35">
      <c r="A830">
        <v>11180678</v>
      </c>
      <c r="B830" t="s">
        <v>966</v>
      </c>
      <c r="C830" t="s">
        <v>966</v>
      </c>
      <c r="D830">
        <v>1</v>
      </c>
      <c r="G830" s="48">
        <f>MATCH(Table3[[#This Row],[ID]],Exts[AuthorId1],0)</f>
        <v>344</v>
      </c>
      <c r="H830" s="48">
        <f>INDEX(Exts[],1,1)</f>
        <v>2313</v>
      </c>
      <c r="I830" s="44"/>
      <c r="K830" t="s">
        <v>4544</v>
      </c>
      <c r="L830"/>
      <c r="N830" s="44"/>
    </row>
    <row r="831" spans="1:14" x14ac:dyDescent="0.35">
      <c r="A831">
        <v>11112766</v>
      </c>
      <c r="B831" t="s">
        <v>2003</v>
      </c>
      <c r="C831" t="s">
        <v>4545</v>
      </c>
      <c r="D831">
        <v>1</v>
      </c>
      <c r="G831" s="48">
        <f>MATCH(Table3[[#This Row],[ID]],Exts[AuthorId1],0)</f>
        <v>1302</v>
      </c>
      <c r="H831" s="48">
        <f>INDEX(Exts[],1,1)</f>
        <v>2313</v>
      </c>
      <c r="I831" s="44"/>
      <c r="K831" t="s">
        <v>4546</v>
      </c>
      <c r="L831"/>
      <c r="N831" s="44"/>
    </row>
    <row r="832" spans="1:14" x14ac:dyDescent="0.35">
      <c r="A832">
        <v>11311268</v>
      </c>
      <c r="B832" t="s">
        <v>2182</v>
      </c>
      <c r="C832" t="s">
        <v>2182</v>
      </c>
      <c r="D832">
        <v>1</v>
      </c>
      <c r="G832" s="48">
        <f>MATCH(Table3[[#This Row],[ID]],Exts[AuthorId1],0)</f>
        <v>1303</v>
      </c>
      <c r="H832" s="48">
        <f>INDEX(Exts[],1,1)</f>
        <v>2313</v>
      </c>
      <c r="I832" s="44"/>
      <c r="K832" t="s">
        <v>4547</v>
      </c>
      <c r="L832" t="s">
        <v>4548</v>
      </c>
      <c r="N832" s="44"/>
    </row>
    <row r="833" spans="1:14" x14ac:dyDescent="0.35">
      <c r="A833">
        <v>11295888</v>
      </c>
      <c r="B833" t="s">
        <v>1769</v>
      </c>
      <c r="C833" t="s">
        <v>4549</v>
      </c>
      <c r="D833">
        <v>1</v>
      </c>
      <c r="G833" s="48">
        <f>MATCH(Table3[[#This Row],[ID]],Exts[AuthorId1],0)</f>
        <v>1304</v>
      </c>
      <c r="H833" s="48">
        <f>INDEX(Exts[],1,1)</f>
        <v>2313</v>
      </c>
      <c r="I833" s="44"/>
      <c r="K833" t="s">
        <v>4550</v>
      </c>
      <c r="L833"/>
      <c r="N833" s="44"/>
    </row>
    <row r="834" spans="1:14" x14ac:dyDescent="0.35">
      <c r="A834">
        <v>11198140</v>
      </c>
      <c r="B834" t="s">
        <v>1007</v>
      </c>
      <c r="C834" t="s">
        <v>4551</v>
      </c>
      <c r="D834">
        <v>1</v>
      </c>
      <c r="G834" s="48">
        <f>MATCH(Table3[[#This Row],[ID]],Exts[AuthorId1],0)</f>
        <v>390</v>
      </c>
      <c r="H834" s="48">
        <f>INDEX(Exts[],1,1)</f>
        <v>2313</v>
      </c>
      <c r="I834" s="44"/>
      <c r="K834" t="s">
        <v>4552</v>
      </c>
      <c r="L834" t="s">
        <v>4553</v>
      </c>
      <c r="N834" s="44"/>
    </row>
    <row r="835" spans="1:14" x14ac:dyDescent="0.35">
      <c r="A835">
        <v>11339106</v>
      </c>
      <c r="B835" t="s">
        <v>1765</v>
      </c>
      <c r="C835" t="s">
        <v>4554</v>
      </c>
      <c r="D835">
        <v>1</v>
      </c>
      <c r="G835" s="48">
        <f>MATCH(Table3[[#This Row],[ID]],Exts[AuthorId1],0)</f>
        <v>1305</v>
      </c>
      <c r="H835" s="48">
        <f>INDEX(Exts[],1,1)</f>
        <v>2313</v>
      </c>
      <c r="I835" s="44"/>
      <c r="K835" t="s">
        <v>4555</v>
      </c>
      <c r="L835" t="s">
        <v>4556</v>
      </c>
      <c r="N835" s="44"/>
    </row>
    <row r="836" spans="1:14" x14ac:dyDescent="0.35">
      <c r="A836">
        <v>11378838</v>
      </c>
      <c r="B836" t="s">
        <v>1921</v>
      </c>
      <c r="C836" t="s">
        <v>1921</v>
      </c>
      <c r="D836">
        <v>1</v>
      </c>
      <c r="G836" s="48">
        <f>MATCH(Table3[[#This Row],[ID]],Exts[AuthorId1],0)</f>
        <v>1306</v>
      </c>
      <c r="H836" s="48">
        <f>INDEX(Exts[],1,1)</f>
        <v>2313</v>
      </c>
      <c r="I836" s="44"/>
      <c r="K836" t="s">
        <v>4557</v>
      </c>
      <c r="L836"/>
      <c r="N836" s="44"/>
    </row>
    <row r="837" spans="1:14" x14ac:dyDescent="0.35">
      <c r="A837">
        <v>11392858</v>
      </c>
      <c r="B837" t="s">
        <v>473</v>
      </c>
      <c r="C837" t="s">
        <v>473</v>
      </c>
      <c r="D837">
        <v>1</v>
      </c>
      <c r="G837" s="48">
        <f>MATCH(Table3[[#This Row],[ID]],Exts[AuthorId1],0)</f>
        <v>1307</v>
      </c>
      <c r="H837" s="48">
        <f>INDEX(Exts[],1,1)</f>
        <v>2313</v>
      </c>
      <c r="I837" s="44"/>
      <c r="K837" t="s">
        <v>4558</v>
      </c>
      <c r="L837"/>
      <c r="N837" s="44"/>
    </row>
    <row r="838" spans="1:14" x14ac:dyDescent="0.35">
      <c r="A838">
        <v>6640</v>
      </c>
      <c r="B838" t="s">
        <v>487</v>
      </c>
      <c r="C838" t="s">
        <v>4559</v>
      </c>
      <c r="D838">
        <v>13</v>
      </c>
      <c r="E838" t="s">
        <v>4560</v>
      </c>
      <c r="G838" s="48">
        <f>MATCH(Table3[[#This Row],[ID]],Exts[AuthorId1],0)</f>
        <v>1007</v>
      </c>
      <c r="H838" s="48">
        <f>INDEX(Exts[],1,1)</f>
        <v>2313</v>
      </c>
      <c r="I838" s="44"/>
      <c r="K838" t="s">
        <v>4561</v>
      </c>
      <c r="L838" t="s">
        <v>4562</v>
      </c>
      <c r="N838" s="44"/>
    </row>
    <row r="839" spans="1:14" x14ac:dyDescent="0.35">
      <c r="A839">
        <v>11425226</v>
      </c>
      <c r="B839" t="s">
        <v>954</v>
      </c>
      <c r="C839" t="s">
        <v>4563</v>
      </c>
      <c r="D839">
        <v>1</v>
      </c>
      <c r="G839" s="48">
        <f>MATCH(Table3[[#This Row],[ID]],Exts[AuthorId1],0)</f>
        <v>349</v>
      </c>
      <c r="H839" s="48">
        <f>INDEX(Exts[],1,1)</f>
        <v>2313</v>
      </c>
      <c r="I839" s="44"/>
      <c r="K839" t="s">
        <v>4564</v>
      </c>
      <c r="L839" t="s">
        <v>4565</v>
      </c>
      <c r="N839" s="44"/>
    </row>
    <row r="840" spans="1:14" x14ac:dyDescent="0.35">
      <c r="A840">
        <v>10265925</v>
      </c>
      <c r="B840" t="s">
        <v>881</v>
      </c>
      <c r="C840" t="s">
        <v>4566</v>
      </c>
      <c r="D840">
        <v>1</v>
      </c>
      <c r="G840" s="48">
        <f>MATCH(Table3[[#This Row],[ID]],Exts[AuthorId1],0)</f>
        <v>176</v>
      </c>
      <c r="H840" s="48">
        <f>INDEX(Exts[],1,1)</f>
        <v>2313</v>
      </c>
      <c r="I840" s="44"/>
      <c r="K840" t="s">
        <v>4567</v>
      </c>
      <c r="L840"/>
      <c r="N840" s="44"/>
    </row>
    <row r="841" spans="1:14" x14ac:dyDescent="0.35">
      <c r="A841">
        <v>4760018</v>
      </c>
      <c r="B841" t="s">
        <v>4568</v>
      </c>
      <c r="C841" t="s">
        <v>4568</v>
      </c>
      <c r="D841">
        <v>1</v>
      </c>
      <c r="E841" t="s">
        <v>4569</v>
      </c>
      <c r="G841" s="48">
        <f>MATCH(Table3[[#This Row],[ID]],Exts[AuthorId1],0)</f>
        <v>546</v>
      </c>
      <c r="H841" s="48">
        <f>INDEX(Exts[],1,1)</f>
        <v>2313</v>
      </c>
      <c r="I841" s="44"/>
      <c r="K841" t="s">
        <v>4570</v>
      </c>
      <c r="L841" t="s">
        <v>4571</v>
      </c>
      <c r="N841" s="44"/>
    </row>
    <row r="842" spans="1:14" x14ac:dyDescent="0.35">
      <c r="A842">
        <v>11465138</v>
      </c>
      <c r="B842" t="s">
        <v>4572</v>
      </c>
      <c r="C842" t="s">
        <v>4573</v>
      </c>
      <c r="D842">
        <v>1</v>
      </c>
      <c r="E842" t="s">
        <v>2657</v>
      </c>
      <c r="G842" s="48">
        <f>MATCH(Table3[[#This Row],[ID]],Exts[AuthorId1],0)</f>
        <v>639</v>
      </c>
      <c r="H842" s="48">
        <f>INDEX(Exts[],1,1)</f>
        <v>2313</v>
      </c>
      <c r="I842" s="44"/>
      <c r="K842" t="s">
        <v>4574</v>
      </c>
      <c r="L842" t="s">
        <v>4575</v>
      </c>
      <c r="N842" s="44"/>
    </row>
    <row r="843" spans="1:14" x14ac:dyDescent="0.35">
      <c r="A843">
        <v>11476498</v>
      </c>
      <c r="B843" t="s">
        <v>4576</v>
      </c>
      <c r="C843" t="s">
        <v>4577</v>
      </c>
      <c r="D843">
        <v>1</v>
      </c>
      <c r="G843" s="48" t="e">
        <f>MATCH(Table3[[#This Row],[ID]],Exts[AuthorId1],0)</f>
        <v>#N/A</v>
      </c>
      <c r="H843" s="48">
        <f>INDEX(Exts[],1,1)</f>
        <v>2313</v>
      </c>
      <c r="I843" s="44"/>
      <c r="K843" t="s">
        <v>4578</v>
      </c>
      <c r="L843" t="s">
        <v>4579</v>
      </c>
      <c r="N843" s="44"/>
    </row>
    <row r="844" spans="1:14" x14ac:dyDescent="0.35">
      <c r="A844">
        <v>6076284</v>
      </c>
      <c r="B844" t="s">
        <v>297</v>
      </c>
      <c r="C844" t="s">
        <v>4580</v>
      </c>
      <c r="D844">
        <v>1</v>
      </c>
      <c r="G844" s="48">
        <f>MATCH(Table3[[#This Row],[ID]],Exts[AuthorId1],0)</f>
        <v>274</v>
      </c>
      <c r="H844" s="48">
        <f>INDEX(Exts[],1,1)</f>
        <v>2313</v>
      </c>
      <c r="I844" s="44"/>
      <c r="K844" t="s">
        <v>4581</v>
      </c>
      <c r="L844" t="s">
        <v>4582</v>
      </c>
      <c r="N844" s="44"/>
    </row>
    <row r="845" spans="1:14" x14ac:dyDescent="0.35">
      <c r="A845">
        <v>11480740</v>
      </c>
      <c r="B845" t="s">
        <v>1440</v>
      </c>
      <c r="C845" t="s">
        <v>4583</v>
      </c>
      <c r="D845">
        <v>1</v>
      </c>
      <c r="E845" t="s">
        <v>3351</v>
      </c>
      <c r="G845" s="48">
        <f>MATCH(Table3[[#This Row],[ID]],Exts[AuthorId1],0)</f>
        <v>797</v>
      </c>
      <c r="H845" s="48">
        <f>INDEX(Exts[],1,1)</f>
        <v>2313</v>
      </c>
      <c r="I845" s="44"/>
      <c r="K845" t="s">
        <v>4584</v>
      </c>
      <c r="L845"/>
      <c r="N845" s="44"/>
    </row>
    <row r="846" spans="1:14" x14ac:dyDescent="0.35">
      <c r="A846">
        <v>11493946</v>
      </c>
      <c r="B846" t="s">
        <v>463</v>
      </c>
      <c r="C846" t="s">
        <v>4585</v>
      </c>
      <c r="D846">
        <v>1</v>
      </c>
      <c r="G846" s="48">
        <f>MATCH(Table3[[#This Row],[ID]],Exts[AuthorId1],0)</f>
        <v>734</v>
      </c>
      <c r="H846" s="48">
        <f>INDEX(Exts[],1,1)</f>
        <v>2313</v>
      </c>
      <c r="I846" s="44"/>
      <c r="K846" t="s">
        <v>4586</v>
      </c>
      <c r="L846" t="s">
        <v>4587</v>
      </c>
      <c r="N846" s="44"/>
    </row>
    <row r="847" spans="1:14" x14ac:dyDescent="0.35">
      <c r="A847">
        <v>4998409</v>
      </c>
      <c r="B847" t="s">
        <v>452</v>
      </c>
      <c r="C847" t="s">
        <v>4588</v>
      </c>
      <c r="D847">
        <v>1</v>
      </c>
      <c r="E847" t="s">
        <v>4589</v>
      </c>
      <c r="G847" s="48">
        <f>MATCH(Table3[[#This Row],[ID]],Exts[AuthorId1],0)</f>
        <v>485</v>
      </c>
      <c r="H847" s="48">
        <f>INDEX(Exts[],1,1)</f>
        <v>2313</v>
      </c>
      <c r="I847" s="44"/>
      <c r="K847" t="s">
        <v>4590</v>
      </c>
      <c r="L847" t="s">
        <v>4591</v>
      </c>
      <c r="N847" s="44"/>
    </row>
    <row r="848" spans="1:14" x14ac:dyDescent="0.35">
      <c r="A848">
        <v>11502088</v>
      </c>
      <c r="B848" t="s">
        <v>1938</v>
      </c>
      <c r="C848" t="s">
        <v>4592</v>
      </c>
      <c r="D848">
        <v>1</v>
      </c>
      <c r="G848" s="48">
        <f>MATCH(Table3[[#This Row],[ID]],Exts[AuthorId1],0)</f>
        <v>1312</v>
      </c>
      <c r="H848" s="48">
        <f>INDEX(Exts[],1,1)</f>
        <v>2313</v>
      </c>
      <c r="I848" s="44"/>
      <c r="K848" t="s">
        <v>4593</v>
      </c>
      <c r="L848"/>
      <c r="N848" s="44"/>
    </row>
    <row r="849" spans="1:14" x14ac:dyDescent="0.35">
      <c r="A849">
        <v>10260948</v>
      </c>
      <c r="B849" t="s">
        <v>1478</v>
      </c>
      <c r="C849" t="s">
        <v>1478</v>
      </c>
      <c r="D849">
        <v>1</v>
      </c>
      <c r="G849" s="48">
        <f>MATCH(Table3[[#This Row],[ID]],Exts[AuthorId1],0)</f>
        <v>875</v>
      </c>
      <c r="H849" s="48">
        <f>INDEX(Exts[],1,1)</f>
        <v>2313</v>
      </c>
      <c r="I849" s="44"/>
      <c r="K849" t="s">
        <v>4594</v>
      </c>
      <c r="L849"/>
      <c r="N849" s="44"/>
    </row>
    <row r="850" spans="1:14" x14ac:dyDescent="0.35">
      <c r="A850">
        <v>11239672</v>
      </c>
      <c r="B850" t="s">
        <v>479</v>
      </c>
      <c r="C850" t="s">
        <v>4595</v>
      </c>
      <c r="D850">
        <v>1</v>
      </c>
      <c r="E850" t="s">
        <v>2521</v>
      </c>
      <c r="G850" s="48">
        <f>MATCH(Table3[[#This Row],[ID]],Exts[AuthorId1],0)</f>
        <v>1315</v>
      </c>
      <c r="H850" s="48">
        <f>INDEX(Exts[],1,1)</f>
        <v>2313</v>
      </c>
      <c r="I850" s="44"/>
      <c r="K850" t="s">
        <v>4596</v>
      </c>
      <c r="L850" t="s">
        <v>4597</v>
      </c>
      <c r="N850" s="44"/>
    </row>
    <row r="851" spans="1:14" x14ac:dyDescent="0.35">
      <c r="A851">
        <v>6377769</v>
      </c>
      <c r="B851" t="s">
        <v>1723</v>
      </c>
      <c r="C851" t="s">
        <v>4598</v>
      </c>
      <c r="D851">
        <v>1</v>
      </c>
      <c r="E851" t="s">
        <v>4599</v>
      </c>
      <c r="G851" s="48">
        <f>MATCH(Table3[[#This Row],[ID]],Exts[AuthorId1],0)</f>
        <v>1316</v>
      </c>
      <c r="H851" s="48">
        <f>INDEX(Exts[],1,1)</f>
        <v>2313</v>
      </c>
      <c r="I851" s="44"/>
      <c r="K851" t="s">
        <v>4600</v>
      </c>
      <c r="L851" t="s">
        <v>4601</v>
      </c>
      <c r="N851" s="44"/>
    </row>
    <row r="852" spans="1:14" x14ac:dyDescent="0.35">
      <c r="A852">
        <v>11603440</v>
      </c>
      <c r="B852" t="s">
        <v>189</v>
      </c>
      <c r="C852" t="s">
        <v>4602</v>
      </c>
      <c r="D852">
        <v>1</v>
      </c>
      <c r="E852" t="s">
        <v>4603</v>
      </c>
      <c r="G852" s="48">
        <f>MATCH(Table3[[#This Row],[ID]],Exts[AuthorId1],0)</f>
        <v>93</v>
      </c>
      <c r="H852" s="48">
        <f>INDEX(Exts[],1,1)</f>
        <v>2313</v>
      </c>
      <c r="I852" s="44"/>
      <c r="K852" t="s">
        <v>4604</v>
      </c>
      <c r="L852" t="s">
        <v>4605</v>
      </c>
      <c r="N852" s="44"/>
    </row>
    <row r="853" spans="1:14" x14ac:dyDescent="0.35">
      <c r="A853">
        <v>11624474</v>
      </c>
      <c r="B853" t="s">
        <v>1028</v>
      </c>
      <c r="C853" t="s">
        <v>4606</v>
      </c>
      <c r="D853">
        <v>1</v>
      </c>
      <c r="G853" s="48">
        <f>MATCH(Table3[[#This Row],[ID]],Exts[AuthorId1],0)</f>
        <v>420</v>
      </c>
      <c r="H853" s="48">
        <f>INDEX(Exts[],1,1)</f>
        <v>2313</v>
      </c>
      <c r="I853" s="44"/>
      <c r="K853" t="s">
        <v>4607</v>
      </c>
      <c r="L853" t="s">
        <v>4608</v>
      </c>
      <c r="N853" s="44"/>
    </row>
    <row r="854" spans="1:14" x14ac:dyDescent="0.35">
      <c r="A854">
        <v>11612952</v>
      </c>
      <c r="B854" t="s">
        <v>1976</v>
      </c>
      <c r="C854" t="s">
        <v>4609</v>
      </c>
      <c r="D854">
        <v>1</v>
      </c>
      <c r="G854" s="48">
        <f>MATCH(Table3[[#This Row],[ID]],Exts[AuthorId1],0)</f>
        <v>1317</v>
      </c>
      <c r="H854" s="48">
        <f>INDEX(Exts[],1,1)</f>
        <v>2313</v>
      </c>
      <c r="I854" s="44"/>
      <c r="K854" t="s">
        <v>4610</v>
      </c>
      <c r="L854"/>
      <c r="N854" s="44"/>
    </row>
    <row r="855" spans="1:14" x14ac:dyDescent="0.35">
      <c r="A855">
        <v>11505924</v>
      </c>
      <c r="B855" t="s">
        <v>271</v>
      </c>
      <c r="C855" t="s">
        <v>4611</v>
      </c>
      <c r="D855">
        <v>2</v>
      </c>
      <c r="G855" s="48">
        <f>MATCH(Table3[[#This Row],[ID]],Exts[AuthorId1],0)</f>
        <v>184</v>
      </c>
      <c r="H855" s="48">
        <f>INDEX(Exts[],1,1)</f>
        <v>2313</v>
      </c>
      <c r="I855" s="44"/>
      <c r="K855" t="s">
        <v>4612</v>
      </c>
      <c r="L855"/>
      <c r="N855" s="44"/>
    </row>
    <row r="856" spans="1:14" x14ac:dyDescent="0.35">
      <c r="A856">
        <v>11666952</v>
      </c>
      <c r="B856" t="s">
        <v>1341</v>
      </c>
      <c r="C856" t="s">
        <v>1341</v>
      </c>
      <c r="D856">
        <v>1</v>
      </c>
      <c r="G856" s="48">
        <f>MATCH(Table3[[#This Row],[ID]],Exts[AuthorId1],0)</f>
        <v>730</v>
      </c>
      <c r="H856" s="48">
        <f>INDEX(Exts[],1,1)</f>
        <v>2313</v>
      </c>
      <c r="I856" s="44"/>
      <c r="K856" t="s">
        <v>4613</v>
      </c>
      <c r="L856"/>
      <c r="N856" s="44"/>
    </row>
    <row r="857" spans="1:14" x14ac:dyDescent="0.35">
      <c r="A857">
        <v>11672018</v>
      </c>
      <c r="B857" t="s">
        <v>4614</v>
      </c>
      <c r="C857" t="s">
        <v>4615</v>
      </c>
      <c r="D857">
        <v>1</v>
      </c>
      <c r="G857" s="48">
        <f>MATCH(Table3[[#This Row],[ID]],Exts[AuthorId1],0)</f>
        <v>876</v>
      </c>
      <c r="H857" s="48">
        <f>INDEX(Exts[],1,1)</f>
        <v>2313</v>
      </c>
      <c r="I857" s="44"/>
      <c r="K857" t="s">
        <v>4616</v>
      </c>
      <c r="L857"/>
      <c r="N857" s="44"/>
    </row>
    <row r="858" spans="1:14" x14ac:dyDescent="0.35">
      <c r="A858">
        <v>5895930</v>
      </c>
      <c r="B858" t="s">
        <v>344</v>
      </c>
      <c r="C858" t="s">
        <v>344</v>
      </c>
      <c r="D858">
        <v>1</v>
      </c>
      <c r="G858" s="48">
        <f>MATCH(Table3[[#This Row],[ID]],Exts[AuthorId1],0)</f>
        <v>515</v>
      </c>
      <c r="H858" s="48">
        <f>INDEX(Exts[],1,1)</f>
        <v>2313</v>
      </c>
      <c r="I858" s="44"/>
      <c r="K858" t="s">
        <v>4617</v>
      </c>
      <c r="L858"/>
      <c r="N858" s="44"/>
    </row>
    <row r="859" spans="1:14" x14ac:dyDescent="0.35">
      <c r="A859">
        <v>47341</v>
      </c>
      <c r="B859" t="s">
        <v>1423</v>
      </c>
      <c r="C859" t="s">
        <v>4618</v>
      </c>
      <c r="D859">
        <v>2</v>
      </c>
      <c r="E859" t="s">
        <v>4619</v>
      </c>
      <c r="G859" s="48">
        <f>MATCH(Table3[[#This Row],[ID]],Exts[AuthorId1],0)</f>
        <v>877</v>
      </c>
      <c r="H859" s="48">
        <f>INDEX(Exts[],1,1)</f>
        <v>2313</v>
      </c>
      <c r="I859" s="44"/>
      <c r="K859" t="s">
        <v>4620</v>
      </c>
      <c r="L859"/>
      <c r="N859" s="44"/>
    </row>
    <row r="860" spans="1:14" x14ac:dyDescent="0.35">
      <c r="A860">
        <v>11683648</v>
      </c>
      <c r="B860" t="s">
        <v>1630</v>
      </c>
      <c r="C860" t="s">
        <v>4621</v>
      </c>
      <c r="D860">
        <v>1</v>
      </c>
      <c r="G860" s="48">
        <f>MATCH(Table3[[#This Row],[ID]],Exts[AuthorId1],0)</f>
        <v>1010</v>
      </c>
      <c r="H860" s="48">
        <f>INDEX(Exts[],1,1)</f>
        <v>2313</v>
      </c>
      <c r="I860" s="44"/>
      <c r="K860" t="s">
        <v>4622</v>
      </c>
      <c r="L860"/>
      <c r="N860" s="44"/>
    </row>
    <row r="861" spans="1:14" x14ac:dyDescent="0.35">
      <c r="A861">
        <v>745742</v>
      </c>
      <c r="B861" t="s">
        <v>355</v>
      </c>
      <c r="C861" t="s">
        <v>355</v>
      </c>
      <c r="D861">
        <v>1</v>
      </c>
      <c r="G861" s="48">
        <f>MATCH(Table3[[#This Row],[ID]],Exts[AuthorId1],0)</f>
        <v>609</v>
      </c>
      <c r="H861" s="48">
        <f>INDEX(Exts[],1,1)</f>
        <v>2313</v>
      </c>
      <c r="I861" s="44"/>
      <c r="K861" t="s">
        <v>4623</v>
      </c>
      <c r="L861"/>
      <c r="N861" s="44"/>
    </row>
    <row r="862" spans="1:14" x14ac:dyDescent="0.35">
      <c r="A862">
        <v>181348</v>
      </c>
      <c r="B862" t="s">
        <v>357</v>
      </c>
      <c r="C862" t="s">
        <v>4624</v>
      </c>
      <c r="D862">
        <v>2</v>
      </c>
      <c r="G862" s="48">
        <f>MATCH(Table3[[#This Row],[ID]],Exts[AuthorId1],0)</f>
        <v>537</v>
      </c>
      <c r="H862" s="48">
        <f>INDEX(Exts[],1,1)</f>
        <v>2313</v>
      </c>
      <c r="I862" s="44"/>
      <c r="K862" t="s">
        <v>4625</v>
      </c>
      <c r="L862" t="s">
        <v>4626</v>
      </c>
      <c r="N862" s="44"/>
    </row>
    <row r="863" spans="1:14" x14ac:dyDescent="0.35">
      <c r="A863">
        <v>10610224</v>
      </c>
      <c r="B863" t="s">
        <v>302</v>
      </c>
      <c r="C863" t="s">
        <v>4627</v>
      </c>
      <c r="D863">
        <v>1</v>
      </c>
      <c r="E863" t="s">
        <v>4628</v>
      </c>
      <c r="G863" s="48">
        <f>MATCH(Table3[[#This Row],[ID]],Exts[AuthorId1],0)</f>
        <v>294</v>
      </c>
      <c r="H863" s="48">
        <f>INDEX(Exts[],1,1)</f>
        <v>2313</v>
      </c>
      <c r="I863" s="44"/>
      <c r="K863" t="s">
        <v>4629</v>
      </c>
      <c r="L863"/>
      <c r="N863" s="44"/>
    </row>
    <row r="864" spans="1:14" x14ac:dyDescent="0.35">
      <c r="A864">
        <v>10885592</v>
      </c>
      <c r="B864" t="s">
        <v>1203</v>
      </c>
      <c r="C864" t="s">
        <v>1203</v>
      </c>
      <c r="D864">
        <v>1</v>
      </c>
      <c r="E864" t="s">
        <v>3093</v>
      </c>
      <c r="G864" s="48">
        <f>MATCH(Table3[[#This Row],[ID]],Exts[AuthorId1],0)</f>
        <v>635</v>
      </c>
      <c r="H864" s="48">
        <f>INDEX(Exts[],1,1)</f>
        <v>2313</v>
      </c>
      <c r="I864" s="44"/>
      <c r="K864" t="s">
        <v>4630</v>
      </c>
      <c r="L864"/>
      <c r="N864" s="44"/>
    </row>
    <row r="865" spans="1:14" x14ac:dyDescent="0.35">
      <c r="A865">
        <v>11630286</v>
      </c>
      <c r="B865" t="s">
        <v>2013</v>
      </c>
      <c r="C865" t="s">
        <v>2013</v>
      </c>
      <c r="D865">
        <v>1</v>
      </c>
      <c r="G865" s="48">
        <f>MATCH(Table3[[#This Row],[ID]],Exts[AuthorId1],0)</f>
        <v>1320</v>
      </c>
      <c r="H865" s="48">
        <f>INDEX(Exts[],1,1)</f>
        <v>2313</v>
      </c>
      <c r="I865" s="44"/>
      <c r="K865" t="s">
        <v>4631</v>
      </c>
      <c r="L865" t="s">
        <v>4632</v>
      </c>
      <c r="N865" s="44"/>
    </row>
    <row r="866" spans="1:14" x14ac:dyDescent="0.35">
      <c r="A866">
        <v>11810292</v>
      </c>
      <c r="B866" t="s">
        <v>386</v>
      </c>
      <c r="C866" t="s">
        <v>4633</v>
      </c>
      <c r="D866">
        <v>3</v>
      </c>
      <c r="E866" t="s">
        <v>4634</v>
      </c>
      <c r="G866" s="48">
        <f>MATCH(Table3[[#This Row],[ID]],Exts[AuthorId1],0)</f>
        <v>1012</v>
      </c>
      <c r="H866" s="48">
        <f>INDEX(Exts[],1,1)</f>
        <v>2313</v>
      </c>
      <c r="I866" s="44"/>
      <c r="K866" t="s">
        <v>4635</v>
      </c>
      <c r="L866" t="s">
        <v>4636</v>
      </c>
      <c r="N866" s="44"/>
    </row>
    <row r="867" spans="1:14" x14ac:dyDescent="0.35">
      <c r="A867">
        <v>9935718</v>
      </c>
      <c r="B867" t="s">
        <v>1075</v>
      </c>
      <c r="C867" t="s">
        <v>1075</v>
      </c>
      <c r="D867">
        <v>3</v>
      </c>
      <c r="G867" s="48">
        <f>MATCH(Table3[[#This Row],[ID]],Exts[AuthorId1],0)</f>
        <v>511</v>
      </c>
      <c r="H867" s="48">
        <f>INDEX(Exts[],1,1)</f>
        <v>2313</v>
      </c>
      <c r="I867" s="44"/>
      <c r="K867" t="s">
        <v>4637</v>
      </c>
      <c r="L867"/>
      <c r="N867" s="44"/>
    </row>
    <row r="868" spans="1:14" x14ac:dyDescent="0.35">
      <c r="A868">
        <v>11823178</v>
      </c>
      <c r="B868" t="s">
        <v>1815</v>
      </c>
      <c r="C868" t="s">
        <v>4638</v>
      </c>
      <c r="D868">
        <v>1</v>
      </c>
      <c r="G868" s="48">
        <f>MATCH(Table3[[#This Row],[ID]],Exts[AuthorId1],0)</f>
        <v>1322</v>
      </c>
      <c r="H868" s="48">
        <f>INDEX(Exts[],1,1)</f>
        <v>2313</v>
      </c>
      <c r="I868" s="44"/>
      <c r="K868" t="s">
        <v>4639</v>
      </c>
      <c r="L868"/>
      <c r="N868" s="44"/>
    </row>
    <row r="869" spans="1:14" x14ac:dyDescent="0.35">
      <c r="A869">
        <v>1908040</v>
      </c>
      <c r="B869" t="s">
        <v>451</v>
      </c>
      <c r="C869" t="s">
        <v>4640</v>
      </c>
      <c r="D869">
        <v>3</v>
      </c>
      <c r="E869" t="s">
        <v>2521</v>
      </c>
      <c r="G869" s="48">
        <f>MATCH(Table3[[#This Row],[ID]],Exts[AuthorId1],0)</f>
        <v>481</v>
      </c>
      <c r="H869" s="48">
        <f>INDEX(Exts[],1,1)</f>
        <v>2313</v>
      </c>
      <c r="I869" s="44"/>
      <c r="K869" t="s">
        <v>4641</v>
      </c>
      <c r="L869"/>
      <c r="N869" s="44"/>
    </row>
    <row r="870" spans="1:14" x14ac:dyDescent="0.35">
      <c r="A870">
        <v>11467804</v>
      </c>
      <c r="B870" t="s">
        <v>970</v>
      </c>
      <c r="C870" t="s">
        <v>970</v>
      </c>
      <c r="D870">
        <v>1</v>
      </c>
      <c r="G870" s="48">
        <f>MATCH(Table3[[#This Row],[ID]],Exts[AuthorId1],0)</f>
        <v>346</v>
      </c>
      <c r="H870" s="48">
        <f>INDEX(Exts[],1,1)</f>
        <v>2313</v>
      </c>
      <c r="I870" s="44"/>
      <c r="K870" t="s">
        <v>4642</v>
      </c>
      <c r="L870"/>
      <c r="N870" s="44"/>
    </row>
    <row r="871" spans="1:14" x14ac:dyDescent="0.35">
      <c r="A871">
        <v>6190978</v>
      </c>
      <c r="B871" t="s">
        <v>158</v>
      </c>
      <c r="C871" t="s">
        <v>4643</v>
      </c>
      <c r="D871">
        <v>5</v>
      </c>
      <c r="E871" t="s">
        <v>4317</v>
      </c>
      <c r="G871" s="48">
        <f>MATCH(Table3[[#This Row],[ID]],Exts[AuthorId1],0)</f>
        <v>89</v>
      </c>
      <c r="H871" s="48">
        <f>INDEX(Exts[],1,1)</f>
        <v>2313</v>
      </c>
      <c r="I871" s="44"/>
      <c r="K871" t="s">
        <v>4644</v>
      </c>
      <c r="L871" t="s">
        <v>4645</v>
      </c>
      <c r="N871" s="44"/>
    </row>
    <row r="872" spans="1:14" x14ac:dyDescent="0.35">
      <c r="A872">
        <v>11859208</v>
      </c>
      <c r="B872" t="s">
        <v>292</v>
      </c>
      <c r="C872" t="s">
        <v>4646</v>
      </c>
      <c r="D872">
        <v>1</v>
      </c>
      <c r="G872" s="48">
        <f>MATCH(Table3[[#This Row],[ID]],Exts[AuthorId1],0)</f>
        <v>240</v>
      </c>
      <c r="H872" s="48">
        <f>INDEX(Exts[],1,1)</f>
        <v>2313</v>
      </c>
      <c r="I872" s="44"/>
      <c r="K872" t="s">
        <v>4647</v>
      </c>
      <c r="L872" t="s">
        <v>4648</v>
      </c>
      <c r="N872" s="44"/>
    </row>
    <row r="873" spans="1:14" x14ac:dyDescent="0.35">
      <c r="A873">
        <v>6121766</v>
      </c>
      <c r="B873" t="s">
        <v>1902</v>
      </c>
      <c r="C873" t="s">
        <v>4649</v>
      </c>
      <c r="D873">
        <v>1</v>
      </c>
      <c r="G873" s="48">
        <f>MATCH(Table3[[#This Row],[ID]],Exts[AuthorId1],0)</f>
        <v>1325</v>
      </c>
      <c r="H873" s="48">
        <f>INDEX(Exts[],1,1)</f>
        <v>2313</v>
      </c>
      <c r="I873" s="44"/>
      <c r="K873" t="s">
        <v>4650</v>
      </c>
      <c r="L873"/>
      <c r="N873" s="44"/>
    </row>
    <row r="874" spans="1:14" x14ac:dyDescent="0.35">
      <c r="A874">
        <v>11917332</v>
      </c>
      <c r="B874" t="s">
        <v>922</v>
      </c>
      <c r="C874" t="s">
        <v>4651</v>
      </c>
      <c r="D874">
        <v>1</v>
      </c>
      <c r="G874" s="48">
        <f>MATCH(Table3[[#This Row],[ID]],Exts[AuthorId1],0)</f>
        <v>279</v>
      </c>
      <c r="H874" s="48">
        <f>INDEX(Exts[],1,1)</f>
        <v>2313</v>
      </c>
      <c r="I874" s="44"/>
      <c r="K874" t="s">
        <v>4652</v>
      </c>
      <c r="L874"/>
      <c r="N874" s="44"/>
    </row>
    <row r="875" spans="1:14" x14ac:dyDescent="0.35">
      <c r="A875">
        <v>11940426</v>
      </c>
      <c r="B875" t="s">
        <v>1353</v>
      </c>
      <c r="C875" t="s">
        <v>4653</v>
      </c>
      <c r="D875">
        <v>1</v>
      </c>
      <c r="G875" s="48">
        <f>MATCH(Table3[[#This Row],[ID]],Exts[AuthorId1],0)</f>
        <v>696</v>
      </c>
      <c r="H875" s="48">
        <f>INDEX(Exts[],1,1)</f>
        <v>2313</v>
      </c>
      <c r="I875" s="44"/>
      <c r="K875" t="s">
        <v>4654</v>
      </c>
      <c r="L875"/>
      <c r="N875" s="44"/>
    </row>
    <row r="876" spans="1:14" x14ac:dyDescent="0.35">
      <c r="A876">
        <v>11948508</v>
      </c>
      <c r="B876" t="s">
        <v>2283</v>
      </c>
      <c r="C876" t="s">
        <v>4655</v>
      </c>
      <c r="D876">
        <v>1</v>
      </c>
      <c r="G876" s="48">
        <f>MATCH(Table3[[#This Row],[ID]],Exts[AuthorId1],0)</f>
        <v>1326</v>
      </c>
      <c r="H876" s="48">
        <f>INDEX(Exts[],1,1)</f>
        <v>2313</v>
      </c>
      <c r="I876" s="44"/>
      <c r="K876" t="s">
        <v>4656</v>
      </c>
      <c r="L876"/>
      <c r="N876" s="44"/>
    </row>
    <row r="877" spans="1:14" x14ac:dyDescent="0.35">
      <c r="A877">
        <v>10899356</v>
      </c>
      <c r="B877" t="s">
        <v>1313</v>
      </c>
      <c r="C877" t="s">
        <v>1313</v>
      </c>
      <c r="D877">
        <v>2</v>
      </c>
      <c r="E877" t="s">
        <v>2897</v>
      </c>
      <c r="G877" s="48">
        <f>MATCH(Table3[[#This Row],[ID]],Exts[AuthorId1],0)</f>
        <v>747</v>
      </c>
      <c r="H877" s="48">
        <f>INDEX(Exts[],1,1)</f>
        <v>2313</v>
      </c>
      <c r="I877" s="44"/>
      <c r="K877" t="s">
        <v>4657</v>
      </c>
      <c r="L877" t="s">
        <v>4658</v>
      </c>
      <c r="N877" s="44"/>
    </row>
    <row r="878" spans="1:14" x14ac:dyDescent="0.35">
      <c r="A878">
        <v>10575980</v>
      </c>
      <c r="B878" t="s">
        <v>2159</v>
      </c>
      <c r="C878" t="s">
        <v>4659</v>
      </c>
      <c r="D878">
        <v>5</v>
      </c>
      <c r="G878" s="48">
        <f>MATCH(Table3[[#This Row],[ID]],Exts[AuthorId1],0)</f>
        <v>813</v>
      </c>
      <c r="H878" s="48">
        <f>INDEX(Exts[],1,1)</f>
        <v>2313</v>
      </c>
      <c r="I878" s="44"/>
      <c r="K878" t="s">
        <v>4660</v>
      </c>
      <c r="L878"/>
      <c r="N878" s="44"/>
    </row>
    <row r="879" spans="1:14" x14ac:dyDescent="0.35">
      <c r="A879">
        <v>11997386</v>
      </c>
      <c r="B879" t="s">
        <v>373</v>
      </c>
      <c r="C879" t="s">
        <v>4661</v>
      </c>
      <c r="D879">
        <v>1</v>
      </c>
      <c r="G879" s="48">
        <f>MATCH(Table3[[#This Row],[ID]],Exts[AuthorId1],0)</f>
        <v>878</v>
      </c>
      <c r="H879" s="48">
        <f>INDEX(Exts[],1,1)</f>
        <v>2313</v>
      </c>
      <c r="I879" s="44"/>
      <c r="K879" t="s">
        <v>4662</v>
      </c>
      <c r="L879"/>
      <c r="N879" s="44"/>
    </row>
    <row r="880" spans="1:14" x14ac:dyDescent="0.35">
      <c r="A880">
        <v>12012248</v>
      </c>
      <c r="B880" t="s">
        <v>2216</v>
      </c>
      <c r="C880" t="s">
        <v>2216</v>
      </c>
      <c r="D880">
        <v>1</v>
      </c>
      <c r="G880" s="48">
        <f>MATCH(Table3[[#This Row],[ID]],Exts[AuthorId1],0)</f>
        <v>755</v>
      </c>
      <c r="H880" s="48">
        <f>INDEX(Exts[],1,1)</f>
        <v>2313</v>
      </c>
      <c r="I880" s="44"/>
      <c r="K880" t="s">
        <v>4663</v>
      </c>
      <c r="L880"/>
      <c r="N880" s="44"/>
    </row>
    <row r="881" spans="1:14" x14ac:dyDescent="0.35">
      <c r="A881">
        <v>11848968</v>
      </c>
      <c r="B881" t="s">
        <v>369</v>
      </c>
      <c r="C881" t="s">
        <v>4664</v>
      </c>
      <c r="D881">
        <v>2</v>
      </c>
      <c r="G881" s="48">
        <f>MATCH(Table3[[#This Row],[ID]],Exts[AuthorId1],0)</f>
        <v>765</v>
      </c>
      <c r="H881" s="48">
        <f>INDEX(Exts[],1,1)</f>
        <v>2313</v>
      </c>
      <c r="I881" s="44"/>
      <c r="K881" t="s">
        <v>4665</v>
      </c>
      <c r="L881" t="s">
        <v>4666</v>
      </c>
      <c r="N881" s="44"/>
    </row>
    <row r="882" spans="1:14" x14ac:dyDescent="0.35">
      <c r="A882">
        <v>6939280</v>
      </c>
      <c r="B882" t="s">
        <v>214</v>
      </c>
      <c r="C882" t="s">
        <v>4667</v>
      </c>
      <c r="D882">
        <v>1</v>
      </c>
      <c r="E882" t="s">
        <v>4668</v>
      </c>
      <c r="G882" s="48">
        <f>MATCH(Table3[[#This Row],[ID]],Exts[AuthorId1],0)</f>
        <v>126</v>
      </c>
      <c r="H882" s="48">
        <f>INDEX(Exts[],1,1)</f>
        <v>2313</v>
      </c>
      <c r="I882" s="44"/>
      <c r="K882" t="s">
        <v>4669</v>
      </c>
      <c r="L882" t="s">
        <v>4670</v>
      </c>
      <c r="N882" s="44"/>
    </row>
    <row r="883" spans="1:14" x14ac:dyDescent="0.35">
      <c r="A883">
        <v>11837548</v>
      </c>
      <c r="B883" t="s">
        <v>1635</v>
      </c>
      <c r="C883" t="s">
        <v>4671</v>
      </c>
      <c r="D883">
        <v>1</v>
      </c>
      <c r="G883" s="48">
        <f>MATCH(Table3[[#This Row],[ID]],Exts[AuthorId1],0)</f>
        <v>1015</v>
      </c>
      <c r="H883" s="48">
        <f>INDEX(Exts[],1,1)</f>
        <v>2313</v>
      </c>
      <c r="I883" s="44"/>
      <c r="K883" t="s">
        <v>4672</v>
      </c>
      <c r="L883" t="s">
        <v>4673</v>
      </c>
      <c r="N883" s="44"/>
    </row>
    <row r="884" spans="1:14" x14ac:dyDescent="0.35">
      <c r="A884">
        <v>12054635</v>
      </c>
      <c r="B884" t="s">
        <v>1759</v>
      </c>
      <c r="C884" t="s">
        <v>1759</v>
      </c>
      <c r="D884">
        <v>1</v>
      </c>
      <c r="G884" s="48">
        <f>MATCH(Table3[[#This Row],[ID]],Exts[AuthorId1],0)</f>
        <v>1329</v>
      </c>
      <c r="H884" s="48">
        <f>INDEX(Exts[],1,1)</f>
        <v>2313</v>
      </c>
      <c r="I884" s="44"/>
      <c r="K884" t="s">
        <v>4674</v>
      </c>
      <c r="L884" t="s">
        <v>4675</v>
      </c>
      <c r="N884" s="44"/>
    </row>
    <row r="885" spans="1:14" x14ac:dyDescent="0.35">
      <c r="A885">
        <v>12055877</v>
      </c>
      <c r="B885" t="s">
        <v>1713</v>
      </c>
      <c r="C885" t="s">
        <v>4676</v>
      </c>
      <c r="D885">
        <v>1</v>
      </c>
      <c r="E885" t="s">
        <v>3510</v>
      </c>
      <c r="G885" s="48">
        <f>MATCH(Table3[[#This Row],[ID]],Exts[AuthorId1],0)</f>
        <v>1330</v>
      </c>
      <c r="H885" s="48">
        <f>INDEX(Exts[],1,1)</f>
        <v>2313</v>
      </c>
      <c r="I885" s="44"/>
      <c r="K885" t="s">
        <v>4677</v>
      </c>
      <c r="L885" t="s">
        <v>4678</v>
      </c>
      <c r="N885" s="44"/>
    </row>
    <row r="886" spans="1:14" x14ac:dyDescent="0.35">
      <c r="A886">
        <v>8112980</v>
      </c>
      <c r="B886" t="s">
        <v>370</v>
      </c>
      <c r="C886" t="s">
        <v>370</v>
      </c>
      <c r="D886">
        <v>1</v>
      </c>
      <c r="G886" s="48">
        <f>MATCH(Table3[[#This Row],[ID]],Exts[AuthorId1],0)</f>
        <v>766</v>
      </c>
      <c r="H886" s="48">
        <f>INDEX(Exts[],1,1)</f>
        <v>2313</v>
      </c>
      <c r="I886" s="44"/>
      <c r="K886" t="s">
        <v>4679</v>
      </c>
      <c r="L886" t="s">
        <v>3058</v>
      </c>
      <c r="N886" s="44"/>
    </row>
    <row r="887" spans="1:14" x14ac:dyDescent="0.35">
      <c r="A887">
        <v>4468348</v>
      </c>
      <c r="B887" t="s">
        <v>2019</v>
      </c>
      <c r="C887" t="s">
        <v>2019</v>
      </c>
      <c r="D887">
        <v>1</v>
      </c>
      <c r="G887" s="48">
        <f>MATCH(Table3[[#This Row],[ID]],Exts[AuthorId1],0)</f>
        <v>1016</v>
      </c>
      <c r="H887" s="48">
        <f>INDEX(Exts[],1,1)</f>
        <v>2313</v>
      </c>
      <c r="I887" s="44"/>
      <c r="K887" t="s">
        <v>4680</v>
      </c>
      <c r="L887"/>
      <c r="N887" s="44"/>
    </row>
    <row r="888" spans="1:14" x14ac:dyDescent="0.35">
      <c r="A888">
        <v>12070625</v>
      </c>
      <c r="B888" t="s">
        <v>1398</v>
      </c>
      <c r="C888" t="s">
        <v>4681</v>
      </c>
      <c r="D888">
        <v>1</v>
      </c>
      <c r="G888" s="48">
        <f>MATCH(Table3[[#This Row],[ID]],Exts[AuthorId1],0)</f>
        <v>781</v>
      </c>
      <c r="H888" s="48">
        <f>INDEX(Exts[],1,1)</f>
        <v>2313</v>
      </c>
      <c r="I888" s="44"/>
      <c r="K888" t="s">
        <v>4682</v>
      </c>
      <c r="L888" t="s">
        <v>4683</v>
      </c>
      <c r="N888" s="44"/>
    </row>
    <row r="889" spans="1:14" x14ac:dyDescent="0.35">
      <c r="A889">
        <v>12099889</v>
      </c>
      <c r="B889" t="s">
        <v>1895</v>
      </c>
      <c r="C889" t="s">
        <v>4684</v>
      </c>
      <c r="D889">
        <v>1</v>
      </c>
      <c r="G889" s="48">
        <f>MATCH(Table3[[#This Row],[ID]],Exts[AuthorId1],0)</f>
        <v>1332</v>
      </c>
      <c r="H889" s="48">
        <f>INDEX(Exts[],1,1)</f>
        <v>2313</v>
      </c>
      <c r="I889" s="44"/>
      <c r="K889" t="s">
        <v>4685</v>
      </c>
      <c r="L889"/>
      <c r="N889" s="44"/>
    </row>
    <row r="890" spans="1:14" x14ac:dyDescent="0.35">
      <c r="A890">
        <v>12108389</v>
      </c>
      <c r="B890" t="s">
        <v>1554</v>
      </c>
      <c r="C890" t="s">
        <v>4686</v>
      </c>
      <c r="D890">
        <v>1</v>
      </c>
      <c r="G890" s="48">
        <f>MATCH(Table3[[#This Row],[ID]],Exts[AuthorId1],0)</f>
        <v>1017</v>
      </c>
      <c r="H890" s="48">
        <f>INDEX(Exts[],1,1)</f>
        <v>2313</v>
      </c>
      <c r="I890" s="44"/>
      <c r="K890" t="s">
        <v>4687</v>
      </c>
      <c r="L890" t="s">
        <v>4688</v>
      </c>
      <c r="N890" s="44"/>
    </row>
    <row r="891" spans="1:14" x14ac:dyDescent="0.35">
      <c r="A891">
        <v>6583070</v>
      </c>
      <c r="B891" t="s">
        <v>1244</v>
      </c>
      <c r="C891" t="s">
        <v>4689</v>
      </c>
      <c r="D891">
        <v>2</v>
      </c>
      <c r="E891" t="s">
        <v>4690</v>
      </c>
      <c r="G891" s="48">
        <f>MATCH(Table3[[#This Row],[ID]],Exts[AuthorId1],0)</f>
        <v>640</v>
      </c>
      <c r="H891" s="48">
        <f>INDEX(Exts[],1,1)</f>
        <v>2313</v>
      </c>
      <c r="I891" s="44"/>
      <c r="K891" t="s">
        <v>4691</v>
      </c>
      <c r="L891" t="s">
        <v>4692</v>
      </c>
      <c r="N891" s="44"/>
    </row>
    <row r="892" spans="1:14" x14ac:dyDescent="0.35">
      <c r="A892">
        <v>6728852</v>
      </c>
      <c r="B892" t="s">
        <v>310</v>
      </c>
      <c r="C892" t="s">
        <v>310</v>
      </c>
      <c r="D892">
        <v>1</v>
      </c>
      <c r="G892" s="48">
        <f>MATCH(Table3[[#This Row],[ID]],Exts[AuthorId1],0)</f>
        <v>369</v>
      </c>
      <c r="H892" s="48">
        <f>INDEX(Exts[],1,1)</f>
        <v>2313</v>
      </c>
      <c r="I892" s="44"/>
      <c r="K892" t="s">
        <v>4693</v>
      </c>
      <c r="L892"/>
      <c r="N892" s="44"/>
    </row>
    <row r="893" spans="1:14" x14ac:dyDescent="0.35">
      <c r="A893">
        <v>12128310</v>
      </c>
      <c r="B893" t="s">
        <v>1404</v>
      </c>
      <c r="C893" t="s">
        <v>4694</v>
      </c>
      <c r="D893">
        <v>1</v>
      </c>
      <c r="E893" t="s">
        <v>3266</v>
      </c>
      <c r="G893" s="48">
        <f>MATCH(Table3[[#This Row],[ID]],Exts[AuthorId1],0)</f>
        <v>814</v>
      </c>
      <c r="H893" s="48">
        <f>INDEX(Exts[],1,1)</f>
        <v>2313</v>
      </c>
      <c r="I893" s="44"/>
      <c r="K893" t="s">
        <v>4695</v>
      </c>
      <c r="L893"/>
      <c r="N893" s="44"/>
    </row>
    <row r="894" spans="1:14" x14ac:dyDescent="0.35">
      <c r="A894">
        <v>12314278</v>
      </c>
      <c r="B894" t="s">
        <v>4696</v>
      </c>
      <c r="C894" t="s">
        <v>4697</v>
      </c>
      <c r="D894">
        <v>2</v>
      </c>
      <c r="G894" s="48">
        <f>MATCH(Table3[[#This Row],[ID]],Exts[AuthorId1],0)</f>
        <v>560</v>
      </c>
      <c r="H894" s="48">
        <f>INDEX(Exts[],1,1)</f>
        <v>2313</v>
      </c>
      <c r="I894" s="44"/>
      <c r="K894" t="s">
        <v>4698</v>
      </c>
      <c r="L894" t="s">
        <v>4699</v>
      </c>
      <c r="N894" s="44"/>
    </row>
    <row r="895" spans="1:14" x14ac:dyDescent="0.35">
      <c r="A895">
        <v>11884182</v>
      </c>
      <c r="B895" t="s">
        <v>4700</v>
      </c>
      <c r="C895" t="s">
        <v>4701</v>
      </c>
      <c r="D895">
        <v>2</v>
      </c>
      <c r="G895" s="48" t="e">
        <f>MATCH(Table3[[#This Row],[ID]],Exts[AuthorId1],0)</f>
        <v>#N/A</v>
      </c>
      <c r="H895" s="48">
        <f>INDEX(Exts[],1,1)</f>
        <v>2313</v>
      </c>
      <c r="I895" s="44"/>
      <c r="K895" t="s">
        <v>4702</v>
      </c>
      <c r="L895" t="s">
        <v>4703</v>
      </c>
      <c r="N895" s="44"/>
    </row>
    <row r="896" spans="1:14" x14ac:dyDescent="0.35">
      <c r="A896">
        <v>12167834</v>
      </c>
      <c r="B896" t="s">
        <v>4704</v>
      </c>
      <c r="C896" t="s">
        <v>4704</v>
      </c>
      <c r="D896">
        <v>1</v>
      </c>
      <c r="G896" s="48">
        <f>MATCH(Table3[[#This Row],[ID]],Exts[AuthorId1],0)</f>
        <v>1018</v>
      </c>
      <c r="H896" s="48">
        <f>INDEX(Exts[],1,1)</f>
        <v>2313</v>
      </c>
      <c r="I896" s="44"/>
      <c r="K896" t="s">
        <v>4705</v>
      </c>
      <c r="L896"/>
      <c r="N896" s="44"/>
    </row>
    <row r="897" spans="1:14" x14ac:dyDescent="0.35">
      <c r="A897">
        <v>12158419</v>
      </c>
      <c r="B897" t="s">
        <v>1380</v>
      </c>
      <c r="C897" t="s">
        <v>1380</v>
      </c>
      <c r="D897">
        <v>1</v>
      </c>
      <c r="G897" s="48">
        <f>MATCH(Table3[[#This Row],[ID]],Exts[AuthorId1],0)</f>
        <v>767</v>
      </c>
      <c r="H897" s="48">
        <f>INDEX(Exts[],1,1)</f>
        <v>2313</v>
      </c>
      <c r="I897" s="44"/>
      <c r="K897" t="s">
        <v>4706</v>
      </c>
      <c r="L897"/>
      <c r="N897" s="44"/>
    </row>
    <row r="898" spans="1:14" x14ac:dyDescent="0.35">
      <c r="A898">
        <v>5406127</v>
      </c>
      <c r="B898" t="s">
        <v>2207</v>
      </c>
      <c r="C898" t="s">
        <v>2207</v>
      </c>
      <c r="D898">
        <v>1</v>
      </c>
      <c r="G898" s="48">
        <f>MATCH(Table3[[#This Row],[ID]],Exts[AuthorId1],0)</f>
        <v>506</v>
      </c>
      <c r="H898" s="48">
        <f>INDEX(Exts[],1,1)</f>
        <v>2313</v>
      </c>
      <c r="I898" s="44"/>
      <c r="K898" t="s">
        <v>4707</v>
      </c>
      <c r="L898"/>
      <c r="N898" s="44"/>
    </row>
    <row r="899" spans="1:14" x14ac:dyDescent="0.35">
      <c r="A899">
        <v>10301285</v>
      </c>
      <c r="B899" t="s">
        <v>4708</v>
      </c>
      <c r="C899" t="s">
        <v>4709</v>
      </c>
      <c r="D899">
        <v>1</v>
      </c>
      <c r="G899" s="48">
        <f>MATCH(Table3[[#This Row],[ID]],Exts[AuthorId1],0)</f>
        <v>756</v>
      </c>
      <c r="H899" s="48">
        <f>INDEX(Exts[],1,1)</f>
        <v>2313</v>
      </c>
      <c r="I899" s="44"/>
      <c r="K899" t="s">
        <v>4710</v>
      </c>
      <c r="L899" t="s">
        <v>4711</v>
      </c>
      <c r="N899" s="44"/>
    </row>
    <row r="900" spans="1:14" x14ac:dyDescent="0.35">
      <c r="A900">
        <v>12452918</v>
      </c>
      <c r="B900" t="s">
        <v>4712</v>
      </c>
      <c r="C900" t="s">
        <v>4713</v>
      </c>
      <c r="D900">
        <v>1</v>
      </c>
      <c r="G900" s="48" t="e">
        <f>MATCH(Table3[[#This Row],[ID]],Exts[AuthorId1],0)</f>
        <v>#N/A</v>
      </c>
      <c r="H900" s="48">
        <f>INDEX(Exts[],1,1)</f>
        <v>2313</v>
      </c>
      <c r="I900" s="44"/>
      <c r="K900" t="s">
        <v>4714</v>
      </c>
      <c r="L900"/>
      <c r="N900" s="44"/>
    </row>
    <row r="901" spans="1:14" x14ac:dyDescent="0.35">
      <c r="A901">
        <v>12225219</v>
      </c>
      <c r="B901" t="s">
        <v>1372</v>
      </c>
      <c r="C901" t="s">
        <v>1372</v>
      </c>
      <c r="D901">
        <v>1</v>
      </c>
      <c r="E901" t="s">
        <v>4715</v>
      </c>
      <c r="G901" s="48">
        <f>MATCH(Table3[[#This Row],[ID]],Exts[AuthorId1],0)</f>
        <v>748</v>
      </c>
      <c r="H901" s="48">
        <f>INDEX(Exts[],1,1)</f>
        <v>2313</v>
      </c>
      <c r="I901" s="44"/>
      <c r="K901" t="s">
        <v>4716</v>
      </c>
      <c r="L901" t="s">
        <v>4717</v>
      </c>
      <c r="N901" s="44"/>
    </row>
    <row r="902" spans="1:14" x14ac:dyDescent="0.35">
      <c r="A902">
        <v>12160844</v>
      </c>
      <c r="B902" t="s">
        <v>4718</v>
      </c>
      <c r="C902" t="s">
        <v>4719</v>
      </c>
      <c r="D902">
        <v>2</v>
      </c>
      <c r="E902" t="s">
        <v>4158</v>
      </c>
      <c r="G902" s="48">
        <f>MATCH(Table3[[#This Row],[ID]],Exts[AuthorId1],0)</f>
        <v>575</v>
      </c>
      <c r="H902" s="48">
        <f>INDEX(Exts[],1,1)</f>
        <v>2313</v>
      </c>
      <c r="I902" s="44"/>
      <c r="K902" t="s">
        <v>4720</v>
      </c>
      <c r="L902" t="s">
        <v>4721</v>
      </c>
      <c r="N902" s="44"/>
    </row>
    <row r="903" spans="1:14" x14ac:dyDescent="0.35">
      <c r="A903">
        <v>12232162</v>
      </c>
      <c r="B903" t="s">
        <v>4722</v>
      </c>
      <c r="C903" t="s">
        <v>4723</v>
      </c>
      <c r="D903">
        <v>2</v>
      </c>
      <c r="G903" s="48" t="e">
        <f>MATCH(Table3[[#This Row],[ID]],Exts[AuthorId1],0)</f>
        <v>#N/A</v>
      </c>
      <c r="H903" s="48">
        <f>INDEX(Exts[],1,1)</f>
        <v>2313</v>
      </c>
      <c r="I903" s="44"/>
      <c r="K903" t="s">
        <v>4724</v>
      </c>
      <c r="L903"/>
      <c r="N903" s="44"/>
    </row>
    <row r="904" spans="1:14" x14ac:dyDescent="0.35">
      <c r="A904">
        <v>11425534</v>
      </c>
      <c r="B904" t="s">
        <v>1566</v>
      </c>
      <c r="C904" t="s">
        <v>1566</v>
      </c>
      <c r="D904">
        <v>1</v>
      </c>
      <c r="G904" s="48">
        <f>MATCH(Table3[[#This Row],[ID]],Exts[AuthorId1],0)</f>
        <v>1019</v>
      </c>
      <c r="H904" s="48">
        <f>INDEX(Exts[],1,1)</f>
        <v>2313</v>
      </c>
      <c r="I904" s="44"/>
      <c r="K904" t="s">
        <v>4725</v>
      </c>
      <c r="L904" t="s">
        <v>4726</v>
      </c>
      <c r="N904" s="44"/>
    </row>
    <row r="905" spans="1:14" x14ac:dyDescent="0.35">
      <c r="A905">
        <v>12295599</v>
      </c>
      <c r="B905" t="s">
        <v>1255</v>
      </c>
      <c r="C905" t="s">
        <v>4727</v>
      </c>
      <c r="D905">
        <v>1</v>
      </c>
      <c r="G905" s="48">
        <f>MATCH(Table3[[#This Row],[ID]],Exts[AuthorId1],0)</f>
        <v>649</v>
      </c>
      <c r="H905" s="48">
        <f>INDEX(Exts[],1,1)</f>
        <v>2313</v>
      </c>
      <c r="I905" s="44"/>
      <c r="K905" t="s">
        <v>4728</v>
      </c>
      <c r="L905"/>
      <c r="N905" s="44"/>
    </row>
    <row r="906" spans="1:14" x14ac:dyDescent="0.35">
      <c r="A906">
        <v>12304507</v>
      </c>
      <c r="B906" t="s">
        <v>4729</v>
      </c>
      <c r="C906" t="s">
        <v>4730</v>
      </c>
      <c r="D906">
        <v>1</v>
      </c>
      <c r="G906" s="48">
        <f>MATCH(Table3[[#This Row],[ID]],Exts[AuthorId1],0)</f>
        <v>636</v>
      </c>
      <c r="H906" s="48">
        <f>INDEX(Exts[],1,1)</f>
        <v>2313</v>
      </c>
      <c r="I906" s="44"/>
      <c r="K906" t="s">
        <v>4731</v>
      </c>
      <c r="L906"/>
      <c r="N906" s="44"/>
    </row>
    <row r="907" spans="1:14" x14ac:dyDescent="0.35">
      <c r="A907">
        <v>217115</v>
      </c>
      <c r="B907" t="s">
        <v>1189</v>
      </c>
      <c r="C907" t="s">
        <v>1189</v>
      </c>
      <c r="D907">
        <v>1</v>
      </c>
      <c r="E907" t="s">
        <v>3093</v>
      </c>
      <c r="G907" s="48">
        <f>MATCH(Table3[[#This Row],[ID]],Exts[AuthorId1],0)</f>
        <v>603</v>
      </c>
      <c r="H907" s="48">
        <f>INDEX(Exts[],1,1)</f>
        <v>2313</v>
      </c>
      <c r="I907" s="44"/>
      <c r="K907" t="s">
        <v>4732</v>
      </c>
      <c r="L907" t="s">
        <v>4733</v>
      </c>
      <c r="N907" s="44"/>
    </row>
    <row r="908" spans="1:14" x14ac:dyDescent="0.35">
      <c r="A908">
        <v>12323379</v>
      </c>
      <c r="B908" t="s">
        <v>307</v>
      </c>
      <c r="C908" t="s">
        <v>4734</v>
      </c>
      <c r="D908">
        <v>1</v>
      </c>
      <c r="E908" t="s">
        <v>4735</v>
      </c>
      <c r="G908" s="48">
        <f>MATCH(Table3[[#This Row],[ID]],Exts[AuthorId1],0)</f>
        <v>318</v>
      </c>
      <c r="H908" s="48">
        <f>INDEX(Exts[],1,1)</f>
        <v>2313</v>
      </c>
      <c r="I908" s="44"/>
      <c r="K908" t="s">
        <v>4736</v>
      </c>
      <c r="L908" t="s">
        <v>4737</v>
      </c>
      <c r="N908" s="44"/>
    </row>
    <row r="909" spans="1:14" x14ac:dyDescent="0.35">
      <c r="A909">
        <v>12956744</v>
      </c>
      <c r="B909" t="s">
        <v>430</v>
      </c>
      <c r="C909" t="s">
        <v>430</v>
      </c>
      <c r="D909">
        <v>1</v>
      </c>
      <c r="E909" t="s">
        <v>4738</v>
      </c>
      <c r="G909" s="48">
        <f>MATCH(Table3[[#This Row],[ID]],Exts[AuthorId1],0)</f>
        <v>223</v>
      </c>
      <c r="H909" s="48">
        <f>INDEX(Exts[],1,1)</f>
        <v>2313</v>
      </c>
      <c r="I909" s="44"/>
      <c r="K909" t="s">
        <v>4739</v>
      </c>
      <c r="L909" t="s">
        <v>4740</v>
      </c>
      <c r="N909" s="44"/>
    </row>
    <row r="910" spans="1:14" x14ac:dyDescent="0.35">
      <c r="A910">
        <v>12404775</v>
      </c>
      <c r="B910" t="s">
        <v>4741</v>
      </c>
      <c r="C910" t="s">
        <v>4741</v>
      </c>
      <c r="D910">
        <v>1</v>
      </c>
      <c r="G910" s="48" t="e">
        <f>MATCH(Table3[[#This Row],[ID]],Exts[AuthorId1],0)</f>
        <v>#N/A</v>
      </c>
      <c r="H910" s="48">
        <f>INDEX(Exts[],1,1)</f>
        <v>2313</v>
      </c>
      <c r="I910" s="44"/>
      <c r="K910" t="s">
        <v>4742</v>
      </c>
      <c r="L910"/>
      <c r="N910" s="44"/>
    </row>
    <row r="911" spans="1:14" x14ac:dyDescent="0.35">
      <c r="A911">
        <v>12353367</v>
      </c>
      <c r="B911" t="s">
        <v>96</v>
      </c>
      <c r="C911" t="s">
        <v>4743</v>
      </c>
      <c r="D911">
        <v>3</v>
      </c>
      <c r="E911" t="s">
        <v>3997</v>
      </c>
      <c r="G911" s="48">
        <f>MATCH(Table3[[#This Row],[ID]],Exts[AuthorId1],0)</f>
        <v>47</v>
      </c>
      <c r="H911" s="48">
        <f>INDEX(Exts[],1,1)</f>
        <v>2313</v>
      </c>
      <c r="I911" s="44"/>
      <c r="K911" t="s">
        <v>4744</v>
      </c>
      <c r="L911" t="s">
        <v>4745</v>
      </c>
      <c r="N911" s="44"/>
    </row>
    <row r="912" spans="1:14" x14ac:dyDescent="0.35">
      <c r="A912">
        <v>12334377</v>
      </c>
      <c r="B912" t="s">
        <v>394</v>
      </c>
      <c r="C912" t="s">
        <v>4746</v>
      </c>
      <c r="D912">
        <v>1</v>
      </c>
      <c r="E912" t="s">
        <v>2526</v>
      </c>
      <c r="G912" s="48">
        <f>MATCH(Table3[[#This Row],[ID]],Exts[AuthorId1],0)</f>
        <v>1336</v>
      </c>
      <c r="H912" s="48">
        <f>INDEX(Exts[],1,1)</f>
        <v>2313</v>
      </c>
      <c r="I912" s="44"/>
      <c r="K912" t="s">
        <v>4747</v>
      </c>
      <c r="L912" t="s">
        <v>4748</v>
      </c>
      <c r="N912" s="44"/>
    </row>
    <row r="913" spans="1:14" x14ac:dyDescent="0.35">
      <c r="A913">
        <v>12366591</v>
      </c>
      <c r="B913" t="s">
        <v>377</v>
      </c>
      <c r="C913" t="s">
        <v>4749</v>
      </c>
      <c r="D913">
        <v>1</v>
      </c>
      <c r="E913" t="s">
        <v>4750</v>
      </c>
      <c r="G913" s="48">
        <f>MATCH(Table3[[#This Row],[ID]],Exts[AuthorId1],0)</f>
        <v>920</v>
      </c>
      <c r="H913" s="48">
        <f>INDEX(Exts[],1,1)</f>
        <v>2313</v>
      </c>
      <c r="I913" s="44"/>
      <c r="K913" t="s">
        <v>4751</v>
      </c>
      <c r="L913" t="s">
        <v>4752</v>
      </c>
      <c r="N913" s="44"/>
    </row>
    <row r="914" spans="1:14" x14ac:dyDescent="0.35">
      <c r="A914">
        <v>12366578</v>
      </c>
      <c r="B914" t="s">
        <v>389</v>
      </c>
      <c r="C914" t="s">
        <v>4753</v>
      </c>
      <c r="D914">
        <v>1</v>
      </c>
      <c r="E914" t="s">
        <v>4754</v>
      </c>
      <c r="G914" s="48">
        <f>MATCH(Table3[[#This Row],[ID]],Exts[AuthorId1],0)</f>
        <v>1337</v>
      </c>
      <c r="H914" s="48">
        <f>INDEX(Exts[],1,1)</f>
        <v>2313</v>
      </c>
      <c r="I914" s="44"/>
      <c r="K914" t="s">
        <v>4755</v>
      </c>
      <c r="L914" t="s">
        <v>4756</v>
      </c>
      <c r="N914" s="44"/>
    </row>
    <row r="915" spans="1:14" x14ac:dyDescent="0.35">
      <c r="A915">
        <v>12318752</v>
      </c>
      <c r="B915" t="s">
        <v>353</v>
      </c>
      <c r="C915" t="s">
        <v>353</v>
      </c>
      <c r="D915">
        <v>1</v>
      </c>
      <c r="G915" s="48">
        <f>MATCH(Table3[[#This Row],[ID]],Exts[AuthorId1],0)</f>
        <v>245</v>
      </c>
      <c r="H915" s="48">
        <f>INDEX(Exts[],1,1)</f>
        <v>2313</v>
      </c>
      <c r="I915" s="44"/>
      <c r="K915" t="s">
        <v>4757</v>
      </c>
      <c r="L915"/>
      <c r="N915" s="44"/>
    </row>
    <row r="916" spans="1:14" x14ac:dyDescent="0.35">
      <c r="A916">
        <v>14152435</v>
      </c>
      <c r="B916" t="s">
        <v>4758</v>
      </c>
      <c r="C916" t="s">
        <v>4758</v>
      </c>
      <c r="D916">
        <v>1</v>
      </c>
      <c r="G916" s="48" t="e">
        <f>MATCH(Table3[[#This Row],[ID]],Exts[AuthorId1],0)</f>
        <v>#N/A</v>
      </c>
      <c r="H916" s="48">
        <f>INDEX(Exts[],1,1)</f>
        <v>2313</v>
      </c>
      <c r="I916" s="44"/>
      <c r="K916" t="s">
        <v>4759</v>
      </c>
      <c r="L916" t="s">
        <v>4760</v>
      </c>
      <c r="N916" s="44"/>
    </row>
    <row r="917" spans="1:14" x14ac:dyDescent="0.35">
      <c r="A917">
        <v>12406433</v>
      </c>
      <c r="B917" t="s">
        <v>960</v>
      </c>
      <c r="C917" t="s">
        <v>960</v>
      </c>
      <c r="D917">
        <v>1</v>
      </c>
      <c r="E917" t="s">
        <v>4761</v>
      </c>
      <c r="G917" s="48">
        <f>MATCH(Table3[[#This Row],[ID]],Exts[AuthorId1],0)</f>
        <v>356</v>
      </c>
      <c r="H917" s="48">
        <f>INDEX(Exts[],1,1)</f>
        <v>2313</v>
      </c>
      <c r="I917" s="44"/>
      <c r="K917" t="s">
        <v>4762</v>
      </c>
      <c r="L917" t="s">
        <v>4763</v>
      </c>
      <c r="N917" s="44"/>
    </row>
    <row r="918" spans="1:14" x14ac:dyDescent="0.35">
      <c r="A918">
        <v>12424178</v>
      </c>
      <c r="B918" t="s">
        <v>1426</v>
      </c>
      <c r="C918" t="s">
        <v>4764</v>
      </c>
      <c r="D918">
        <v>1</v>
      </c>
      <c r="E918" t="s">
        <v>4765</v>
      </c>
      <c r="G918" s="48">
        <f>MATCH(Table3[[#This Row],[ID]],Exts[AuthorId1],0)</f>
        <v>839</v>
      </c>
      <c r="H918" s="48">
        <f>INDEX(Exts[],1,1)</f>
        <v>2313</v>
      </c>
      <c r="I918" s="44"/>
      <c r="K918" t="s">
        <v>4766</v>
      </c>
      <c r="L918" t="s">
        <v>4767</v>
      </c>
      <c r="N918" s="44"/>
    </row>
    <row r="919" spans="1:14" x14ac:dyDescent="0.35">
      <c r="A919">
        <v>3496957</v>
      </c>
      <c r="B919" t="s">
        <v>798</v>
      </c>
      <c r="C919" t="s">
        <v>4768</v>
      </c>
      <c r="D919">
        <v>3</v>
      </c>
      <c r="G919" s="48">
        <f>MATCH(Table3[[#This Row],[ID]],Exts[AuthorId1],0)</f>
        <v>619</v>
      </c>
      <c r="H919" s="48">
        <f>INDEX(Exts[],1,1)</f>
        <v>2313</v>
      </c>
      <c r="I919" s="44"/>
      <c r="K919" t="s">
        <v>4769</v>
      </c>
      <c r="L919"/>
      <c r="N919" s="44"/>
    </row>
    <row r="920" spans="1:14" x14ac:dyDescent="0.35">
      <c r="A920">
        <v>12450297</v>
      </c>
      <c r="B920" t="s">
        <v>1539</v>
      </c>
      <c r="C920" t="s">
        <v>1539</v>
      </c>
      <c r="D920">
        <v>1</v>
      </c>
      <c r="E920" t="s">
        <v>4770</v>
      </c>
      <c r="G920" s="48">
        <f>MATCH(Table3[[#This Row],[ID]],Exts[AuthorId1],0)</f>
        <v>1338</v>
      </c>
      <c r="H920" s="48">
        <f>INDEX(Exts[],1,1)</f>
        <v>2313</v>
      </c>
      <c r="I920" s="44"/>
      <c r="K920" t="s">
        <v>4771</v>
      </c>
      <c r="L920" t="s">
        <v>4772</v>
      </c>
      <c r="N920" s="44"/>
    </row>
    <row r="921" spans="1:14" x14ac:dyDescent="0.35">
      <c r="A921">
        <v>5512135</v>
      </c>
      <c r="B921" t="s">
        <v>341</v>
      </c>
      <c r="C921" t="s">
        <v>341</v>
      </c>
      <c r="D921">
        <v>2</v>
      </c>
      <c r="G921" s="48">
        <f>MATCH(Table3[[#This Row],[ID]],Exts[AuthorId1],0)</f>
        <v>494</v>
      </c>
      <c r="H921" s="48">
        <f>INDEX(Exts[],1,1)</f>
        <v>2313</v>
      </c>
      <c r="I921" s="44"/>
      <c r="K921" t="s">
        <v>4773</v>
      </c>
      <c r="L921"/>
      <c r="N921" s="44"/>
    </row>
    <row r="922" spans="1:14" x14ac:dyDescent="0.35">
      <c r="A922">
        <v>12464301</v>
      </c>
      <c r="B922" t="s">
        <v>391</v>
      </c>
      <c r="C922" t="s">
        <v>391</v>
      </c>
      <c r="D922">
        <v>1</v>
      </c>
      <c r="G922" s="48">
        <f>MATCH(Table3[[#This Row],[ID]],Exts[AuthorId1],0)</f>
        <v>1339</v>
      </c>
      <c r="H922" s="48">
        <f>INDEX(Exts[],1,1)</f>
        <v>2313</v>
      </c>
      <c r="I922" s="44"/>
      <c r="K922" t="s">
        <v>4774</v>
      </c>
      <c r="L922"/>
      <c r="N922" s="44"/>
    </row>
    <row r="923" spans="1:14" x14ac:dyDescent="0.35">
      <c r="A923">
        <v>12353917</v>
      </c>
      <c r="B923" t="s">
        <v>330</v>
      </c>
      <c r="C923" t="s">
        <v>330</v>
      </c>
      <c r="D923">
        <v>1</v>
      </c>
      <c r="G923" s="48">
        <f>MATCH(Table3[[#This Row],[ID]],Exts[AuthorId1],0)</f>
        <v>403</v>
      </c>
      <c r="H923" s="48">
        <f>INDEX(Exts[],1,1)</f>
        <v>2313</v>
      </c>
      <c r="I923" s="44"/>
      <c r="K923" t="s">
        <v>4775</v>
      </c>
      <c r="L923"/>
      <c r="N923" s="44"/>
    </row>
    <row r="924" spans="1:14" x14ac:dyDescent="0.35">
      <c r="A924">
        <v>12582176</v>
      </c>
      <c r="B924" t="s">
        <v>441</v>
      </c>
      <c r="C924" t="s">
        <v>441</v>
      </c>
      <c r="D924">
        <v>2</v>
      </c>
      <c r="E924" t="s">
        <v>3093</v>
      </c>
      <c r="G924" s="48">
        <f>MATCH(Table3[[#This Row],[ID]],Exts[AuthorId1],0)</f>
        <v>310</v>
      </c>
      <c r="H924" s="48">
        <f>INDEX(Exts[],1,1)</f>
        <v>2313</v>
      </c>
      <c r="I924" s="44"/>
      <c r="K924" t="s">
        <v>4776</v>
      </c>
      <c r="L924" t="s">
        <v>4777</v>
      </c>
      <c r="N924" s="44"/>
    </row>
    <row r="925" spans="1:14" x14ac:dyDescent="0.35">
      <c r="A925">
        <v>12064045</v>
      </c>
      <c r="B925" t="s">
        <v>339</v>
      </c>
      <c r="C925" t="s">
        <v>4778</v>
      </c>
      <c r="D925">
        <v>1</v>
      </c>
      <c r="G925" s="48">
        <f>MATCH(Table3[[#This Row],[ID]],Exts[AuthorId1],0)</f>
        <v>428</v>
      </c>
      <c r="H925" s="48">
        <f>INDEX(Exts[],1,1)</f>
        <v>2313</v>
      </c>
      <c r="I925" s="44"/>
      <c r="K925" t="s">
        <v>4779</v>
      </c>
      <c r="L925" t="s">
        <v>4780</v>
      </c>
      <c r="N925" s="44"/>
    </row>
    <row r="926" spans="1:14" x14ac:dyDescent="0.35">
      <c r="A926">
        <v>12622374</v>
      </c>
      <c r="B926" t="s">
        <v>471</v>
      </c>
      <c r="C926" t="s">
        <v>471</v>
      </c>
      <c r="D926">
        <v>1</v>
      </c>
      <c r="G926" s="48">
        <f>MATCH(Table3[[#This Row],[ID]],Exts[AuthorId1],0)</f>
        <v>879</v>
      </c>
      <c r="H926" s="48">
        <f>INDEX(Exts[],1,1)</f>
        <v>2313</v>
      </c>
      <c r="I926" s="44"/>
      <c r="K926" t="s">
        <v>4781</v>
      </c>
      <c r="L926"/>
      <c r="N926" s="44"/>
    </row>
    <row r="927" spans="1:14" x14ac:dyDescent="0.35">
      <c r="A927">
        <v>12624115</v>
      </c>
      <c r="B927" t="s">
        <v>1071</v>
      </c>
      <c r="C927" t="s">
        <v>1071</v>
      </c>
      <c r="D927">
        <v>1</v>
      </c>
      <c r="G927" s="48">
        <f>MATCH(Table3[[#This Row],[ID]],Exts[AuthorId1],0)</f>
        <v>451</v>
      </c>
      <c r="H927" s="48">
        <f>INDEX(Exts[],1,1)</f>
        <v>2313</v>
      </c>
      <c r="I927" s="44"/>
      <c r="K927" t="s">
        <v>4782</v>
      </c>
      <c r="L927"/>
      <c r="N927" s="44"/>
    </row>
    <row r="928" spans="1:14" x14ac:dyDescent="0.35">
      <c r="A928">
        <v>11074922</v>
      </c>
      <c r="B928" t="s">
        <v>290</v>
      </c>
      <c r="C928" t="s">
        <v>290</v>
      </c>
      <c r="D928">
        <v>2</v>
      </c>
      <c r="G928" s="48">
        <f>MATCH(Table3[[#This Row],[ID]],Exts[AuthorId1],0)</f>
        <v>241</v>
      </c>
      <c r="H928" s="48">
        <f>INDEX(Exts[],1,1)</f>
        <v>2313</v>
      </c>
      <c r="I928" s="44"/>
      <c r="K928" t="s">
        <v>4783</v>
      </c>
      <c r="L928"/>
      <c r="N928" s="44"/>
    </row>
    <row r="929" spans="1:14" x14ac:dyDescent="0.35">
      <c r="A929">
        <v>12619543</v>
      </c>
      <c r="B929" t="s">
        <v>194</v>
      </c>
      <c r="C929" t="s">
        <v>194</v>
      </c>
      <c r="D929">
        <v>1</v>
      </c>
      <c r="G929" s="48">
        <f>MATCH(Table3[[#This Row],[ID]],Exts[AuthorId1],0)</f>
        <v>117</v>
      </c>
      <c r="H929" s="48">
        <f>INDEX(Exts[],1,1)</f>
        <v>2313</v>
      </c>
      <c r="I929" s="44"/>
      <c r="K929" t="s">
        <v>4784</v>
      </c>
      <c r="L929"/>
      <c r="N929" s="44"/>
    </row>
    <row r="930" spans="1:14" x14ac:dyDescent="0.35">
      <c r="A930">
        <v>1204889</v>
      </c>
      <c r="B930" t="s">
        <v>1497</v>
      </c>
      <c r="C930" t="s">
        <v>4785</v>
      </c>
      <c r="D930">
        <v>1</v>
      </c>
      <c r="E930" t="s">
        <v>4786</v>
      </c>
      <c r="G930" s="48">
        <f>MATCH(Table3[[#This Row],[ID]],Exts[AuthorId1],0)</f>
        <v>815</v>
      </c>
      <c r="H930" s="48">
        <f>INDEX(Exts[],1,1)</f>
        <v>2313</v>
      </c>
      <c r="I930" s="44"/>
      <c r="K930" t="s">
        <v>4787</v>
      </c>
      <c r="L930" t="s">
        <v>4788</v>
      </c>
      <c r="N930" s="44"/>
    </row>
    <row r="931" spans="1:14" x14ac:dyDescent="0.35">
      <c r="A931">
        <v>11233828</v>
      </c>
      <c r="B931" t="s">
        <v>1443</v>
      </c>
      <c r="C931" t="s">
        <v>1443</v>
      </c>
      <c r="D931">
        <v>1</v>
      </c>
      <c r="G931" s="48">
        <f>MATCH(Table3[[#This Row],[ID]],Exts[AuthorId1],0)</f>
        <v>840</v>
      </c>
      <c r="H931" s="48">
        <f>INDEX(Exts[],1,1)</f>
        <v>2313</v>
      </c>
      <c r="I931" s="44"/>
      <c r="K931" t="s">
        <v>4789</v>
      </c>
      <c r="L931"/>
      <c r="N931" s="44"/>
    </row>
    <row r="932" spans="1:14" x14ac:dyDescent="0.35">
      <c r="A932">
        <v>11743304</v>
      </c>
      <c r="B932" t="s">
        <v>470</v>
      </c>
      <c r="C932" t="s">
        <v>470</v>
      </c>
      <c r="D932">
        <v>1</v>
      </c>
      <c r="G932" s="48">
        <f>MATCH(Table3[[#This Row],[ID]],Exts[AuthorId1],0)</f>
        <v>1021</v>
      </c>
      <c r="H932" s="48">
        <f>INDEX(Exts[],1,1)</f>
        <v>2313</v>
      </c>
      <c r="I932" s="44"/>
      <c r="K932" t="s">
        <v>4790</v>
      </c>
      <c r="L932"/>
      <c r="N932" s="44"/>
    </row>
    <row r="933" spans="1:14" x14ac:dyDescent="0.35">
      <c r="A933">
        <v>12750359</v>
      </c>
      <c r="B933" t="s">
        <v>1396</v>
      </c>
      <c r="C933" t="s">
        <v>1396</v>
      </c>
      <c r="D933">
        <v>1</v>
      </c>
      <c r="G933" s="48">
        <f>MATCH(Table3[[#This Row],[ID]],Exts[AuthorId1],0)</f>
        <v>841</v>
      </c>
      <c r="H933" s="48">
        <f>INDEX(Exts[],1,1)</f>
        <v>2313</v>
      </c>
      <c r="I933" s="44"/>
      <c r="K933" t="s">
        <v>4791</v>
      </c>
      <c r="L933"/>
      <c r="N933" s="44"/>
    </row>
    <row r="934" spans="1:14" x14ac:dyDescent="0.35">
      <c r="A934">
        <v>12760509</v>
      </c>
      <c r="B934" t="s">
        <v>230</v>
      </c>
      <c r="C934" t="s">
        <v>4792</v>
      </c>
      <c r="D934">
        <v>1</v>
      </c>
      <c r="E934" t="s">
        <v>4074</v>
      </c>
      <c r="G934" s="48">
        <f>MATCH(Table3[[#This Row],[ID]],Exts[AuthorId1],0)</f>
        <v>145</v>
      </c>
      <c r="H934" s="48">
        <f>INDEX(Exts[],1,1)</f>
        <v>2313</v>
      </c>
      <c r="I934" s="44"/>
      <c r="K934" t="s">
        <v>4793</v>
      </c>
      <c r="L934"/>
      <c r="N934" s="44"/>
    </row>
    <row r="935" spans="1:14" x14ac:dyDescent="0.35">
      <c r="A935">
        <v>12753098</v>
      </c>
      <c r="B935" t="s">
        <v>251</v>
      </c>
      <c r="C935" t="s">
        <v>4794</v>
      </c>
      <c r="D935">
        <v>1</v>
      </c>
      <c r="G935" s="48">
        <f>MATCH(Table3[[#This Row],[ID]],Exts[AuthorId1],0)</f>
        <v>161</v>
      </c>
      <c r="H935" s="48">
        <f>INDEX(Exts[],1,1)</f>
        <v>2313</v>
      </c>
      <c r="I935" s="44"/>
      <c r="K935" t="s">
        <v>4795</v>
      </c>
      <c r="L935"/>
      <c r="N935" s="44"/>
    </row>
    <row r="936" spans="1:14" x14ac:dyDescent="0.35">
      <c r="A936">
        <v>12805309</v>
      </c>
      <c r="B936" t="s">
        <v>467</v>
      </c>
      <c r="C936" t="s">
        <v>4796</v>
      </c>
      <c r="D936">
        <v>1</v>
      </c>
      <c r="E936" t="s">
        <v>4797</v>
      </c>
      <c r="G936" s="48">
        <f>MATCH(Table3[[#This Row],[ID]],Exts[AuthorId1],0)</f>
        <v>842</v>
      </c>
      <c r="H936" s="48">
        <f>INDEX(Exts[],1,1)</f>
        <v>2313</v>
      </c>
      <c r="I936" s="44"/>
      <c r="K936" t="s">
        <v>4798</v>
      </c>
      <c r="L936" t="s">
        <v>4799</v>
      </c>
      <c r="N936" s="44"/>
    </row>
    <row r="937" spans="1:14" x14ac:dyDescent="0.35">
      <c r="A937">
        <v>12798516</v>
      </c>
      <c r="B937" t="s">
        <v>1304</v>
      </c>
      <c r="C937" t="s">
        <v>1304</v>
      </c>
      <c r="D937">
        <v>1</v>
      </c>
      <c r="E937" t="s">
        <v>3047</v>
      </c>
      <c r="G937" s="48">
        <f>MATCH(Table3[[#This Row],[ID]],Exts[AuthorId1],0)</f>
        <v>697</v>
      </c>
      <c r="H937" s="48">
        <f>INDEX(Exts[],1,1)</f>
        <v>2313</v>
      </c>
      <c r="I937" s="44"/>
      <c r="K937" t="s">
        <v>4800</v>
      </c>
      <c r="L937" t="s">
        <v>4801</v>
      </c>
      <c r="N937" s="44"/>
    </row>
    <row r="938" spans="1:14" x14ac:dyDescent="0.35">
      <c r="A938">
        <v>9522248</v>
      </c>
      <c r="B938" t="s">
        <v>175</v>
      </c>
      <c r="C938" t="s">
        <v>175</v>
      </c>
      <c r="D938">
        <v>2</v>
      </c>
      <c r="G938" s="48">
        <f>MATCH(Table3[[#This Row],[ID]],Exts[AuthorId1],0)</f>
        <v>103</v>
      </c>
      <c r="H938" s="48">
        <f>INDEX(Exts[],1,1)</f>
        <v>2313</v>
      </c>
      <c r="I938" s="44"/>
      <c r="K938" t="s">
        <v>4802</v>
      </c>
      <c r="L938" t="s">
        <v>3058</v>
      </c>
      <c r="N938" s="44"/>
    </row>
    <row r="939" spans="1:14" x14ac:dyDescent="0.35">
      <c r="A939">
        <v>12842763</v>
      </c>
      <c r="B939" t="s">
        <v>1739</v>
      </c>
      <c r="C939" t="s">
        <v>4803</v>
      </c>
      <c r="D939">
        <v>1</v>
      </c>
      <c r="E939" t="s">
        <v>4754</v>
      </c>
      <c r="G939" s="48">
        <f>MATCH(Table3[[#This Row],[ID]],Exts[AuthorId1],0)</f>
        <v>1340</v>
      </c>
      <c r="H939" s="48">
        <f>INDEX(Exts[],1,1)</f>
        <v>2313</v>
      </c>
      <c r="I939" s="44"/>
      <c r="K939" t="s">
        <v>4804</v>
      </c>
      <c r="L939"/>
      <c r="N939" s="44"/>
    </row>
    <row r="940" spans="1:14" x14ac:dyDescent="0.35">
      <c r="A940">
        <v>12845099</v>
      </c>
      <c r="B940" t="s">
        <v>296</v>
      </c>
      <c r="C940" t="s">
        <v>4805</v>
      </c>
      <c r="D940">
        <v>1</v>
      </c>
      <c r="G940" s="48">
        <f>MATCH(Table3[[#This Row],[ID]],Exts[AuthorId1],0)</f>
        <v>259</v>
      </c>
      <c r="H940" s="48">
        <f>INDEX(Exts[],1,1)</f>
        <v>2313</v>
      </c>
      <c r="I940" s="44"/>
      <c r="K940" t="s">
        <v>4806</v>
      </c>
      <c r="L940"/>
      <c r="N940" s="44"/>
    </row>
    <row r="941" spans="1:14" x14ac:dyDescent="0.35">
      <c r="A941">
        <v>12787875</v>
      </c>
      <c r="B941" t="s">
        <v>360</v>
      </c>
      <c r="C941" t="s">
        <v>360</v>
      </c>
      <c r="D941">
        <v>1</v>
      </c>
      <c r="E941" t="s">
        <v>4807</v>
      </c>
      <c r="G941" s="48">
        <f>MATCH(Table3[[#This Row],[ID]],Exts[AuthorId1],0)</f>
        <v>604</v>
      </c>
      <c r="H941" s="48">
        <f>INDEX(Exts[],1,1)</f>
        <v>2313</v>
      </c>
      <c r="I941" s="44"/>
      <c r="K941" t="s">
        <v>4808</v>
      </c>
      <c r="L941" t="s">
        <v>4809</v>
      </c>
      <c r="N941" s="44"/>
    </row>
    <row r="942" spans="1:14" x14ac:dyDescent="0.35">
      <c r="A942">
        <v>12921290</v>
      </c>
      <c r="B942" t="s">
        <v>110</v>
      </c>
      <c r="C942" t="s">
        <v>110</v>
      </c>
      <c r="D942">
        <v>2</v>
      </c>
      <c r="E942" t="s">
        <v>2521</v>
      </c>
      <c r="G942" s="48">
        <f>MATCH(Table3[[#This Row],[ID]],Exts[AuthorId1],0)</f>
        <v>63</v>
      </c>
      <c r="H942" s="48">
        <f>INDEX(Exts[],1,1)</f>
        <v>2313</v>
      </c>
      <c r="I942" s="44"/>
      <c r="K942" t="s">
        <v>4810</v>
      </c>
      <c r="L942"/>
      <c r="N942" s="44"/>
    </row>
    <row r="943" spans="1:14" x14ac:dyDescent="0.35">
      <c r="A943">
        <v>12959121</v>
      </c>
      <c r="B943" t="s">
        <v>2205</v>
      </c>
      <c r="C943" t="s">
        <v>4811</v>
      </c>
      <c r="D943">
        <v>1</v>
      </c>
      <c r="E943" t="s">
        <v>4812</v>
      </c>
      <c r="G943" s="48">
        <f>MATCH(Table3[[#This Row],[ID]],Exts[AuthorId1],0)</f>
        <v>427</v>
      </c>
      <c r="H943" s="48">
        <f>INDEX(Exts[],1,1)</f>
        <v>2313</v>
      </c>
      <c r="I943" s="44"/>
      <c r="K943" t="s">
        <v>4813</v>
      </c>
      <c r="L943"/>
      <c r="N943" s="44"/>
    </row>
    <row r="944" spans="1:14" x14ac:dyDescent="0.35">
      <c r="A944">
        <v>4845174</v>
      </c>
      <c r="B944" t="s">
        <v>160</v>
      </c>
      <c r="C944" t="s">
        <v>4814</v>
      </c>
      <c r="D944">
        <v>2</v>
      </c>
      <c r="G944" s="48">
        <f>MATCH(Table3[[#This Row],[ID]],Exts[AuthorId1],0)</f>
        <v>101</v>
      </c>
      <c r="H944" s="48">
        <f>INDEX(Exts[],1,1)</f>
        <v>2313</v>
      </c>
      <c r="I944" s="44"/>
      <c r="K944" t="s">
        <v>4815</v>
      </c>
      <c r="L944" t="s">
        <v>4816</v>
      </c>
      <c r="N944" s="44"/>
    </row>
    <row r="945" spans="1:14" x14ac:dyDescent="0.35">
      <c r="A945">
        <v>13002153</v>
      </c>
      <c r="B945" t="s">
        <v>278</v>
      </c>
      <c r="C945" t="s">
        <v>278</v>
      </c>
      <c r="D945">
        <v>1</v>
      </c>
      <c r="G945" s="48">
        <f>MATCH(Table3[[#This Row],[ID]],Exts[AuthorId1],0)</f>
        <v>185</v>
      </c>
      <c r="H945" s="48">
        <f>INDEX(Exts[],1,1)</f>
        <v>2313</v>
      </c>
      <c r="I945" s="44"/>
      <c r="K945" t="s">
        <v>4817</v>
      </c>
      <c r="L945"/>
      <c r="N945" s="44"/>
    </row>
    <row r="946" spans="1:14" x14ac:dyDescent="0.35">
      <c r="A946">
        <v>12930321</v>
      </c>
      <c r="B946" t="s">
        <v>348</v>
      </c>
      <c r="C946" t="s">
        <v>348</v>
      </c>
      <c r="D946">
        <v>1</v>
      </c>
      <c r="G946" s="48">
        <f>MATCH(Table3[[#This Row],[ID]],Exts[AuthorId1],0)</f>
        <v>490</v>
      </c>
      <c r="H946" s="48">
        <f>INDEX(Exts[],1,1)</f>
        <v>2313</v>
      </c>
      <c r="I946" s="44"/>
      <c r="K946" t="s">
        <v>4818</v>
      </c>
      <c r="L946"/>
      <c r="N946" s="44"/>
    </row>
    <row r="947" spans="1:14" x14ac:dyDescent="0.35">
      <c r="A947">
        <v>13055639</v>
      </c>
      <c r="B947" t="s">
        <v>1251</v>
      </c>
      <c r="C947" t="s">
        <v>1251</v>
      </c>
      <c r="D947">
        <v>1</v>
      </c>
      <c r="E947" t="s">
        <v>4819</v>
      </c>
      <c r="G947" s="48">
        <f>MATCH(Table3[[#This Row],[ID]],Exts[AuthorId1],0)</f>
        <v>668</v>
      </c>
      <c r="H947" s="48">
        <f>INDEX(Exts[],1,1)</f>
        <v>2313</v>
      </c>
      <c r="I947" s="44"/>
      <c r="K947" t="s">
        <v>4820</v>
      </c>
      <c r="L947" t="s">
        <v>4821</v>
      </c>
      <c r="N947" s="44"/>
    </row>
    <row r="948" spans="1:14" x14ac:dyDescent="0.35">
      <c r="A948">
        <v>13058360</v>
      </c>
      <c r="B948" t="s">
        <v>306</v>
      </c>
      <c r="C948" t="s">
        <v>306</v>
      </c>
      <c r="D948">
        <v>1</v>
      </c>
      <c r="G948" s="48">
        <f>MATCH(Table3[[#This Row],[ID]],Exts[AuthorId1],0)</f>
        <v>298</v>
      </c>
      <c r="H948" s="48">
        <f>INDEX(Exts[],1,1)</f>
        <v>2313</v>
      </c>
      <c r="I948" s="44"/>
      <c r="K948" t="s">
        <v>4822</v>
      </c>
      <c r="L948"/>
      <c r="N948" s="44"/>
    </row>
    <row r="949" spans="1:14" x14ac:dyDescent="0.35">
      <c r="A949">
        <v>10368857</v>
      </c>
      <c r="B949" t="s">
        <v>1359</v>
      </c>
      <c r="C949" t="s">
        <v>4823</v>
      </c>
      <c r="D949">
        <v>1</v>
      </c>
      <c r="E949" t="s">
        <v>4824</v>
      </c>
      <c r="G949" s="48">
        <f>MATCH(Table3[[#This Row],[ID]],Exts[AuthorId1],0)</f>
        <v>768</v>
      </c>
      <c r="H949" s="48">
        <f>INDEX(Exts[],1,1)</f>
        <v>2313</v>
      </c>
      <c r="I949" s="44"/>
      <c r="K949" t="s">
        <v>4825</v>
      </c>
      <c r="L949"/>
      <c r="N949" s="44"/>
    </row>
    <row r="950" spans="1:14" x14ac:dyDescent="0.35">
      <c r="A950">
        <v>13244483</v>
      </c>
      <c r="B950" t="s">
        <v>439</v>
      </c>
      <c r="C950" t="s">
        <v>4826</v>
      </c>
      <c r="D950">
        <v>1</v>
      </c>
      <c r="E950" t="s">
        <v>4807</v>
      </c>
      <c r="G950" s="48">
        <f>MATCH(Table3[[#This Row],[ID]],Exts[AuthorId1],0)</f>
        <v>289</v>
      </c>
      <c r="H950" s="48">
        <f>INDEX(Exts[],1,1)</f>
        <v>2313</v>
      </c>
      <c r="I950" s="44"/>
      <c r="K950" t="s">
        <v>4827</v>
      </c>
      <c r="L950" t="s">
        <v>4828</v>
      </c>
      <c r="N950" s="44"/>
    </row>
    <row r="951" spans="1:14" x14ac:dyDescent="0.35">
      <c r="A951">
        <v>12267120</v>
      </c>
      <c r="B951" t="s">
        <v>366</v>
      </c>
      <c r="C951" t="s">
        <v>366</v>
      </c>
      <c r="D951">
        <v>1</v>
      </c>
      <c r="G951" s="48">
        <f>MATCH(Table3[[#This Row],[ID]],Exts[AuthorId1],0)</f>
        <v>736</v>
      </c>
      <c r="H951" s="48">
        <f>INDEX(Exts[],1,1)</f>
        <v>2313</v>
      </c>
      <c r="I951" s="44"/>
      <c r="K951" t="s">
        <v>4829</v>
      </c>
      <c r="L951"/>
      <c r="N951" s="44"/>
    </row>
    <row r="952" spans="1:14" x14ac:dyDescent="0.35">
      <c r="A952">
        <v>13347553</v>
      </c>
      <c r="B952" t="s">
        <v>361</v>
      </c>
      <c r="C952" t="s">
        <v>4830</v>
      </c>
      <c r="D952">
        <v>1</v>
      </c>
      <c r="E952" t="s">
        <v>4831</v>
      </c>
      <c r="G952" s="48">
        <f>MATCH(Table3[[#This Row],[ID]],Exts[AuthorId1],0)</f>
        <v>672</v>
      </c>
      <c r="H952" s="48">
        <f>INDEX(Exts[],1,1)</f>
        <v>2313</v>
      </c>
      <c r="I952" s="44"/>
      <c r="K952" t="s">
        <v>4832</v>
      </c>
      <c r="L952" t="s">
        <v>4833</v>
      </c>
      <c r="N952" s="44"/>
    </row>
    <row r="953" spans="1:14" x14ac:dyDescent="0.35">
      <c r="A953">
        <v>13379221</v>
      </c>
      <c r="B953" t="s">
        <v>472</v>
      </c>
      <c r="C953" t="s">
        <v>472</v>
      </c>
      <c r="D953">
        <v>1</v>
      </c>
      <c r="G953" s="48">
        <f>MATCH(Table3[[#This Row],[ID]],Exts[AuthorId1],0)</f>
        <v>1022</v>
      </c>
      <c r="H953" s="48">
        <f>INDEX(Exts[],1,1)</f>
        <v>2313</v>
      </c>
      <c r="I953" s="44"/>
      <c r="K953" t="s">
        <v>4834</v>
      </c>
      <c r="L953"/>
      <c r="N953" s="44"/>
    </row>
    <row r="954" spans="1:14" x14ac:dyDescent="0.35">
      <c r="A954">
        <v>4010195</v>
      </c>
      <c r="B954" t="s">
        <v>89</v>
      </c>
      <c r="C954" t="s">
        <v>4835</v>
      </c>
      <c r="D954">
        <v>6</v>
      </c>
      <c r="G954" s="48">
        <f>MATCH(Table3[[#This Row],[ID]],Exts[AuthorId1],0)</f>
        <v>52</v>
      </c>
      <c r="H954" s="48">
        <f>INDEX(Exts[],1,1)</f>
        <v>2313</v>
      </c>
      <c r="I954" s="44"/>
      <c r="K954" t="s">
        <v>4836</v>
      </c>
      <c r="L954" t="s">
        <v>4837</v>
      </c>
      <c r="N954" s="44"/>
    </row>
    <row r="955" spans="1:14" x14ac:dyDescent="0.35">
      <c r="A955">
        <v>13491448</v>
      </c>
      <c r="B955" t="s">
        <v>1501</v>
      </c>
      <c r="C955" t="s">
        <v>1501</v>
      </c>
      <c r="D955">
        <v>1</v>
      </c>
      <c r="G955" s="48">
        <f>MATCH(Table3[[#This Row],[ID]],Exts[AuthorId1],0)</f>
        <v>880</v>
      </c>
      <c r="H955" s="48">
        <f>INDEX(Exts[],1,1)</f>
        <v>2313</v>
      </c>
      <c r="I955" s="44"/>
      <c r="K955" t="s">
        <v>4838</v>
      </c>
      <c r="L955"/>
      <c r="N955" s="44"/>
    </row>
    <row r="956" spans="1:14" x14ac:dyDescent="0.35">
      <c r="A956">
        <v>12964774</v>
      </c>
      <c r="B956" t="s">
        <v>340</v>
      </c>
      <c r="C956" t="s">
        <v>340</v>
      </c>
      <c r="D956">
        <v>1</v>
      </c>
      <c r="G956" s="48">
        <f>MATCH(Table3[[#This Row],[ID]],Exts[AuthorId1],0)</f>
        <v>459</v>
      </c>
      <c r="H956" s="48">
        <f>INDEX(Exts[],1,1)</f>
        <v>2313</v>
      </c>
      <c r="I956" s="44"/>
      <c r="K956" t="s">
        <v>4839</v>
      </c>
      <c r="L956"/>
      <c r="N956" s="44"/>
    </row>
    <row r="957" spans="1:14" x14ac:dyDescent="0.35">
      <c r="A957">
        <v>13650523</v>
      </c>
      <c r="B957" t="s">
        <v>314</v>
      </c>
      <c r="C957" t="s">
        <v>314</v>
      </c>
      <c r="D957">
        <v>1</v>
      </c>
      <c r="G957" s="48">
        <f>MATCH(Table3[[#This Row],[ID]],Exts[AuthorId1],0)</f>
        <v>354</v>
      </c>
      <c r="H957" s="48">
        <f>INDEX(Exts[],1,1)</f>
        <v>2313</v>
      </c>
      <c r="I957" s="44"/>
      <c r="K957" t="s">
        <v>4840</v>
      </c>
      <c r="L957"/>
      <c r="N957" s="44"/>
    </row>
    <row r="958" spans="1:14" x14ac:dyDescent="0.35">
      <c r="A958">
        <v>3721275</v>
      </c>
      <c r="B958" t="s">
        <v>169</v>
      </c>
      <c r="C958" t="s">
        <v>4841</v>
      </c>
      <c r="D958">
        <v>1</v>
      </c>
      <c r="G958" s="48">
        <f>MATCH(Table3[[#This Row],[ID]],Exts[AuthorId1],0)</f>
        <v>98</v>
      </c>
      <c r="H958" s="48">
        <f>INDEX(Exts[],1,1)</f>
        <v>2313</v>
      </c>
      <c r="I958" s="44"/>
      <c r="K958" t="s">
        <v>4842</v>
      </c>
      <c r="L958" t="s">
        <v>4843</v>
      </c>
      <c r="N958" s="44"/>
    </row>
    <row r="959" spans="1:14" x14ac:dyDescent="0.35">
      <c r="A959">
        <v>13840130</v>
      </c>
      <c r="B959" t="s">
        <v>376</v>
      </c>
      <c r="C959" t="s">
        <v>4844</v>
      </c>
      <c r="D959">
        <v>1</v>
      </c>
      <c r="E959" t="s">
        <v>4845</v>
      </c>
      <c r="G959" s="48">
        <f>MATCH(Table3[[#This Row],[ID]],Exts[AuthorId1],0)</f>
        <v>706</v>
      </c>
      <c r="H959" s="48">
        <f>INDEX(Exts[],1,1)</f>
        <v>2313</v>
      </c>
      <c r="I959" s="44"/>
      <c r="K959" t="s">
        <v>4846</v>
      </c>
      <c r="L959" t="s">
        <v>4847</v>
      </c>
      <c r="N959" s="44"/>
    </row>
    <row r="960" spans="1:14" x14ac:dyDescent="0.35">
      <c r="A960">
        <v>13911155</v>
      </c>
      <c r="B960" t="s">
        <v>384</v>
      </c>
      <c r="C960" t="s">
        <v>4848</v>
      </c>
      <c r="D960">
        <v>1</v>
      </c>
      <c r="G960" s="48">
        <f>MATCH(Table3[[#This Row],[ID]],Exts[AuthorId1],0)</f>
        <v>798</v>
      </c>
      <c r="H960" s="48">
        <f>INDEX(Exts[],1,1)</f>
        <v>2313</v>
      </c>
      <c r="I960" s="44"/>
      <c r="K960" t="s">
        <v>4849</v>
      </c>
      <c r="L960"/>
      <c r="N960" s="44"/>
    </row>
    <row r="961" spans="1:14" x14ac:dyDescent="0.35">
      <c r="A961">
        <v>2018788</v>
      </c>
      <c r="B961" t="s">
        <v>65</v>
      </c>
      <c r="C961" t="s">
        <v>4850</v>
      </c>
      <c r="D961">
        <v>1</v>
      </c>
      <c r="E961" t="s">
        <v>4851</v>
      </c>
      <c r="G961" s="48">
        <f>MATCH(Table3[[#This Row],[ID]],Exts[AuthorId1],0)</f>
        <v>29</v>
      </c>
      <c r="H961" s="48">
        <f>INDEX(Exts[],1,1)</f>
        <v>2313</v>
      </c>
      <c r="I961" s="44"/>
      <c r="K961" t="s">
        <v>4852</v>
      </c>
      <c r="L961"/>
      <c r="N961" s="44"/>
    </row>
    <row r="962" spans="1:14" x14ac:dyDescent="0.35">
      <c r="A962">
        <v>13818641</v>
      </c>
      <c r="B962" t="s">
        <v>358</v>
      </c>
      <c r="C962" t="s">
        <v>4853</v>
      </c>
      <c r="D962">
        <v>1</v>
      </c>
      <c r="E962" t="s">
        <v>4854</v>
      </c>
      <c r="G962" s="48">
        <f>MATCH(Table3[[#This Row],[ID]],Exts[AuthorId1],0)</f>
        <v>615</v>
      </c>
      <c r="H962" s="48">
        <f>INDEX(Exts[],1,1)</f>
        <v>2313</v>
      </c>
      <c r="I962" s="44"/>
      <c r="K962" t="s">
        <v>4855</v>
      </c>
      <c r="L962"/>
      <c r="N962" s="44"/>
    </row>
    <row r="963" spans="1:14" x14ac:dyDescent="0.35">
      <c r="A963">
        <v>14124880</v>
      </c>
      <c r="B963" t="s">
        <v>331</v>
      </c>
      <c r="C963" t="s">
        <v>4856</v>
      </c>
      <c r="D963">
        <v>1</v>
      </c>
      <c r="E963" t="s">
        <v>4857</v>
      </c>
      <c r="G963" s="48">
        <f>MATCH(Table3[[#This Row],[ID]],Exts[AuthorId1],0)</f>
        <v>361</v>
      </c>
      <c r="H963" s="48">
        <f>INDEX(Exts[],1,1)</f>
        <v>2313</v>
      </c>
      <c r="I963" s="44"/>
      <c r="K963" t="s">
        <v>4858</v>
      </c>
      <c r="L963"/>
      <c r="N963" s="44"/>
    </row>
    <row r="964" spans="1:14" x14ac:dyDescent="0.35">
      <c r="A964">
        <v>12629059</v>
      </c>
      <c r="B964" t="s">
        <v>1446</v>
      </c>
      <c r="C964" t="s">
        <v>1446</v>
      </c>
      <c r="D964">
        <v>1</v>
      </c>
      <c r="G964" s="48">
        <f>MATCH(Table3[[#This Row],[ID]],Exts[AuthorId1],0)</f>
        <v>785</v>
      </c>
      <c r="H964" s="48">
        <f>INDEX(Exts[],1,1)</f>
        <v>2313</v>
      </c>
      <c r="I964" s="44"/>
      <c r="K964" t="s">
        <v>4859</v>
      </c>
      <c r="L964"/>
      <c r="N964" s="44"/>
    </row>
    <row r="965" spans="1:14" x14ac:dyDescent="0.35">
      <c r="A965">
        <v>14005831</v>
      </c>
      <c r="B965" t="s">
        <v>1499</v>
      </c>
      <c r="C965" t="s">
        <v>4860</v>
      </c>
      <c r="D965">
        <v>1</v>
      </c>
      <c r="G965" s="48">
        <f>MATCH(Table3[[#This Row],[ID]],Exts[AuthorId1],0)</f>
        <v>799</v>
      </c>
      <c r="H965" s="48">
        <f>INDEX(Exts[],1,1)</f>
        <v>2313</v>
      </c>
      <c r="I965" s="44"/>
      <c r="K965" t="s">
        <v>4861</v>
      </c>
      <c r="L965" t="s">
        <v>4862</v>
      </c>
      <c r="N965" s="44"/>
    </row>
    <row r="966" spans="1:14" x14ac:dyDescent="0.35">
      <c r="A966">
        <v>112681</v>
      </c>
      <c r="B966" t="s">
        <v>1282</v>
      </c>
      <c r="C966" t="s">
        <v>4863</v>
      </c>
      <c r="D966">
        <v>2</v>
      </c>
      <c r="G966" s="48">
        <f>MATCH(Table3[[#This Row],[ID]],Exts[AuthorId1],0)</f>
        <v>419</v>
      </c>
      <c r="H966" s="48">
        <f>INDEX(Exts[],1,1)</f>
        <v>2313</v>
      </c>
      <c r="I966" s="44"/>
      <c r="K966" t="s">
        <v>4864</v>
      </c>
      <c r="L966"/>
      <c r="N966" s="44"/>
    </row>
    <row r="967" spans="1:14" x14ac:dyDescent="0.35">
      <c r="A967">
        <v>14153175</v>
      </c>
      <c r="B967" t="s">
        <v>1048</v>
      </c>
      <c r="C967" t="s">
        <v>4865</v>
      </c>
      <c r="D967">
        <v>1</v>
      </c>
      <c r="E967" t="s">
        <v>4866</v>
      </c>
      <c r="G967" s="48">
        <f>MATCH(Table3[[#This Row],[ID]],Exts[AuthorId1],0)</f>
        <v>421</v>
      </c>
      <c r="H967" s="48">
        <f>INDEX(Exts[],1,1)</f>
        <v>2313</v>
      </c>
      <c r="I967" s="44"/>
      <c r="K967" t="s">
        <v>4867</v>
      </c>
      <c r="L967" t="s">
        <v>4868</v>
      </c>
      <c r="N967" s="44"/>
    </row>
    <row r="968" spans="1:14" x14ac:dyDescent="0.35">
      <c r="A968">
        <v>14153200</v>
      </c>
      <c r="B968" t="s">
        <v>1179</v>
      </c>
      <c r="C968" t="s">
        <v>4869</v>
      </c>
      <c r="D968">
        <v>1</v>
      </c>
      <c r="E968" t="s">
        <v>4870</v>
      </c>
      <c r="G968" s="48">
        <f>MATCH(Table3[[#This Row],[ID]],Exts[AuthorId1],0)</f>
        <v>610</v>
      </c>
      <c r="H968" s="48">
        <f>INDEX(Exts[],1,1)</f>
        <v>2313</v>
      </c>
      <c r="I968" s="44"/>
      <c r="K968" t="s">
        <v>4871</v>
      </c>
      <c r="L968"/>
      <c r="N968" s="44"/>
    </row>
    <row r="969" spans="1:14" x14ac:dyDescent="0.35">
      <c r="A969">
        <v>13597965</v>
      </c>
      <c r="B969" t="s">
        <v>2196</v>
      </c>
      <c r="C969" t="s">
        <v>2196</v>
      </c>
      <c r="D969">
        <v>1</v>
      </c>
      <c r="G969" s="48">
        <f>MATCH(Table3[[#This Row],[ID]],Exts[AuthorId1],0)</f>
        <v>27</v>
      </c>
      <c r="H969" s="48">
        <f>INDEX(Exts[],1,1)</f>
        <v>2313</v>
      </c>
      <c r="I969" s="44"/>
      <c r="K969" t="s">
        <v>4872</v>
      </c>
      <c r="L969"/>
      <c r="N969" s="44"/>
    </row>
    <row r="970" spans="1:14" x14ac:dyDescent="0.35">
      <c r="A970">
        <v>244</v>
      </c>
      <c r="B970" t="s">
        <v>841</v>
      </c>
      <c r="C970" t="s">
        <v>4873</v>
      </c>
      <c r="D970">
        <v>1</v>
      </c>
      <c r="G970" s="48">
        <f>MATCH(Table3[[#This Row],[ID]],Exts[AuthorId1],0)</f>
        <v>141</v>
      </c>
      <c r="H970" s="48">
        <f>INDEX(Exts[],1,1)</f>
        <v>2313</v>
      </c>
      <c r="I970" s="44"/>
      <c r="K970" t="s">
        <v>4874</v>
      </c>
      <c r="L970" t="s">
        <v>4875</v>
      </c>
      <c r="N970" s="44"/>
    </row>
    <row r="971" spans="1:14" x14ac:dyDescent="0.35">
      <c r="A971">
        <v>14154902</v>
      </c>
      <c r="B971" t="s">
        <v>1025</v>
      </c>
      <c r="C971" t="s">
        <v>1025</v>
      </c>
      <c r="D971">
        <v>1</v>
      </c>
      <c r="G971" s="48">
        <f>MATCH(Table3[[#This Row],[ID]],Exts[AuthorId1],0)</f>
        <v>405</v>
      </c>
      <c r="H971" s="48">
        <f>INDEX(Exts[],1,1)</f>
        <v>2313</v>
      </c>
      <c r="I971" s="44"/>
      <c r="K971" t="s">
        <v>4876</v>
      </c>
      <c r="L971"/>
      <c r="N971" s="44"/>
    </row>
    <row r="972" spans="1:14" x14ac:dyDescent="0.35">
      <c r="A972">
        <v>14156066</v>
      </c>
      <c r="B972" t="s">
        <v>939</v>
      </c>
      <c r="C972" t="s">
        <v>939</v>
      </c>
      <c r="D972">
        <v>1</v>
      </c>
      <c r="G972" s="48">
        <f>MATCH(Table3[[#This Row],[ID]],Exts[AuthorId1],0)</f>
        <v>290</v>
      </c>
      <c r="H972" s="48">
        <f>INDEX(Exts[],1,1)</f>
        <v>2313</v>
      </c>
      <c r="I972" s="44"/>
      <c r="K972" t="s">
        <v>4877</v>
      </c>
      <c r="L972"/>
      <c r="N972" s="44"/>
    </row>
    <row r="973" spans="1:14" x14ac:dyDescent="0.35">
      <c r="A973">
        <v>10573</v>
      </c>
      <c r="B973" t="s">
        <v>866</v>
      </c>
      <c r="C973" t="s">
        <v>866</v>
      </c>
      <c r="D973">
        <v>1</v>
      </c>
      <c r="G973" s="48">
        <f>MATCH(Table3[[#This Row],[ID]],Exts[AuthorId1],0)</f>
        <v>168</v>
      </c>
      <c r="H973" s="48">
        <f>INDEX(Exts[],1,1)</f>
        <v>2313</v>
      </c>
      <c r="I973" s="44"/>
      <c r="K973" t="s">
        <v>4878</v>
      </c>
      <c r="L973" t="s">
        <v>4879</v>
      </c>
      <c r="N973" s="44"/>
    </row>
    <row r="974" spans="1:14" x14ac:dyDescent="0.35">
      <c r="A974">
        <v>14158447</v>
      </c>
      <c r="B974" t="s">
        <v>828</v>
      </c>
      <c r="C974" t="s">
        <v>4880</v>
      </c>
      <c r="D974">
        <v>1</v>
      </c>
      <c r="E974" t="s">
        <v>3047</v>
      </c>
      <c r="G974" s="48">
        <f>MATCH(Table3[[#This Row],[ID]],Exts[AuthorId1],0)</f>
        <v>33</v>
      </c>
      <c r="H974" s="48">
        <f>INDEX(Exts[],1,1)</f>
        <v>2313</v>
      </c>
      <c r="I974" s="44"/>
      <c r="K974" t="s">
        <v>4881</v>
      </c>
      <c r="L974" t="s">
        <v>4882</v>
      </c>
      <c r="N974" s="44"/>
    </row>
    <row r="975" spans="1:14" x14ac:dyDescent="0.35">
      <c r="A975">
        <v>14160347</v>
      </c>
      <c r="B975" t="s">
        <v>871</v>
      </c>
      <c r="C975" t="s">
        <v>4883</v>
      </c>
      <c r="D975">
        <v>1</v>
      </c>
      <c r="G975" s="48">
        <f>MATCH(Table3[[#This Row],[ID]],Exts[AuthorId1],0)</f>
        <v>146</v>
      </c>
      <c r="H975" s="48">
        <f>INDEX(Exts[],1,1)</f>
        <v>2313</v>
      </c>
      <c r="I975" s="44"/>
      <c r="K975" t="s">
        <v>4884</v>
      </c>
      <c r="L975"/>
      <c r="N975" s="44"/>
    </row>
    <row r="976" spans="1:14" x14ac:dyDescent="0.35">
      <c r="A976">
        <v>14160771</v>
      </c>
      <c r="B976" t="s">
        <v>843</v>
      </c>
      <c r="C976" t="s">
        <v>4885</v>
      </c>
      <c r="D976">
        <v>1</v>
      </c>
      <c r="E976" t="s">
        <v>4886</v>
      </c>
      <c r="G976" s="48">
        <f>MATCH(Table3[[#This Row],[ID]],Exts[AuthorId1],0)</f>
        <v>64</v>
      </c>
      <c r="H976" s="48">
        <f>INDEX(Exts[],1,1)</f>
        <v>2313</v>
      </c>
      <c r="I976" s="44"/>
      <c r="K976" t="s">
        <v>4887</v>
      </c>
      <c r="L976" t="s">
        <v>4888</v>
      </c>
      <c r="N976" s="44"/>
    </row>
    <row r="977" spans="1:14" x14ac:dyDescent="0.35">
      <c r="A977">
        <v>4376648</v>
      </c>
      <c r="B977" t="s">
        <v>1715</v>
      </c>
      <c r="C977" t="s">
        <v>1715</v>
      </c>
      <c r="D977">
        <v>1</v>
      </c>
      <c r="E977" t="s">
        <v>3723</v>
      </c>
      <c r="G977" s="48">
        <f>MATCH(Table3[[#This Row],[ID]],Exts[AuthorId1],0)</f>
        <v>585</v>
      </c>
      <c r="H977" s="48">
        <f>INDEX(Exts[],1,1)</f>
        <v>2313</v>
      </c>
      <c r="I977" s="44"/>
      <c r="K977" t="s">
        <v>4889</v>
      </c>
      <c r="L977"/>
      <c r="N977" s="44"/>
    </row>
    <row r="978" spans="1:14" x14ac:dyDescent="0.35">
      <c r="A978">
        <v>6261785</v>
      </c>
      <c r="B978" t="s">
        <v>1325</v>
      </c>
      <c r="C978" t="s">
        <v>1325</v>
      </c>
      <c r="D978">
        <v>1</v>
      </c>
      <c r="G978" s="48">
        <f>MATCH(Table3[[#This Row],[ID]],Exts[AuthorId1],0)</f>
        <v>463</v>
      </c>
      <c r="H978" s="48">
        <f>INDEX(Exts[],1,1)</f>
        <v>2313</v>
      </c>
      <c r="I978" s="44"/>
      <c r="K978" t="s">
        <v>4890</v>
      </c>
      <c r="L978"/>
      <c r="N978" s="44"/>
    </row>
    <row r="979" spans="1:14" x14ac:dyDescent="0.35">
      <c r="A979">
        <v>210579</v>
      </c>
      <c r="B979" t="s">
        <v>2285</v>
      </c>
      <c r="C979" t="s">
        <v>4891</v>
      </c>
      <c r="D979">
        <v>1</v>
      </c>
      <c r="G979" s="48">
        <f>MATCH(Table3[[#This Row],[ID]],Exts[AuthorId1],0)</f>
        <v>413</v>
      </c>
      <c r="H979" s="48">
        <f>INDEX(Exts[],1,1)</f>
        <v>2313</v>
      </c>
      <c r="I979" s="44"/>
      <c r="K979" t="s">
        <v>4892</v>
      </c>
      <c r="L979"/>
      <c r="N979" s="44"/>
    </row>
    <row r="980" spans="1:14" x14ac:dyDescent="0.35">
      <c r="A980">
        <v>14168427</v>
      </c>
      <c r="B980" t="s">
        <v>226</v>
      </c>
      <c r="C980" t="s">
        <v>4893</v>
      </c>
      <c r="D980">
        <v>1</v>
      </c>
      <c r="G980" s="48">
        <f>MATCH(Table3[[#This Row],[ID]],Exts[AuthorId1],0)</f>
        <v>611</v>
      </c>
      <c r="H980" s="48">
        <f>INDEX(Exts[],1,1)</f>
        <v>2313</v>
      </c>
      <c r="I980" s="44"/>
      <c r="K980" t="s">
        <v>4894</v>
      </c>
      <c r="L980" t="s">
        <v>3022</v>
      </c>
      <c r="N980" s="44"/>
    </row>
  </sheetData>
  <phoneticPr fontId="25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 2 0 1 9 - 0 3 - 3 0 T 2 3 : 0 4 : 3 7 . 4 2 0 9 5 1 4 - 0 4 : 0 0 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Props1.xml><?xml version="1.0" encoding="utf-8"?>
<ds:datastoreItem xmlns:ds="http://schemas.openxmlformats.org/officeDocument/2006/customXml" ds:itemID="{BE26E98C-4F0C-4CA1-84BB-82715DC8C99A}">
  <ds:schemaRefs/>
</ds:datastoreItem>
</file>

<file path=customXml/itemProps2.xml><?xml version="1.0" encoding="utf-8"?>
<ds:datastoreItem xmlns:ds="http://schemas.openxmlformats.org/officeDocument/2006/customXml" ds:itemID="{36910EAE-228F-4255-97AA-BE26B066BC2A}">
  <ds:schemaRefs/>
</ds:datastoreItem>
</file>

<file path=customXml/itemProps3.xml><?xml version="1.0" encoding="utf-8"?>
<ds:datastoreItem xmlns:ds="http://schemas.openxmlformats.org/officeDocument/2006/customXml" ds:itemID="{9336C0C8-3E0D-4A09-B294-DFB30B02CB60}">
  <ds:schemaRefs/>
</ds:datastoreItem>
</file>

<file path=customXml/itemProps4.xml><?xml version="1.0" encoding="utf-8"?>
<ds:datastoreItem xmlns:ds="http://schemas.openxmlformats.org/officeDocument/2006/customXml" ds:itemID="{13AC5376-F37E-4274-830A-61F81A9F4A40}">
  <ds:schemaRefs/>
</ds:datastoreItem>
</file>

<file path=customXml/itemProps5.xml><?xml version="1.0" encoding="utf-8"?>
<ds:datastoreItem xmlns:ds="http://schemas.openxmlformats.org/officeDocument/2006/customXml" ds:itemID="{F443ABA0-9623-4323-8E76-521D23AA55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Rollup</vt:lpstr>
      <vt:lpstr>ExtensionData</vt:lpstr>
      <vt:lpstr>ExtensionRaw</vt:lpstr>
      <vt:lpstr>Sheet1</vt:lpstr>
      <vt:lpstr>Authors</vt:lpstr>
      <vt:lpstr>TB52_ESR</vt:lpstr>
      <vt:lpstr>TB60_ESR</vt:lpstr>
      <vt:lpstr>TB68_ESR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Leidigh</dc:creator>
  <cp:lastModifiedBy>Christopher Leidigh</cp:lastModifiedBy>
  <cp:lastPrinted>2019-09-17T06:05:34Z</cp:lastPrinted>
  <dcterms:created xsi:type="dcterms:W3CDTF">2019-03-27T05:56:21Z</dcterms:created>
  <dcterms:modified xsi:type="dcterms:W3CDTF">2019-09-17T06:17:51Z</dcterms:modified>
</cp:coreProperties>
</file>