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5520" yWindow="0" windowWidth="23780" windowHeight="15280" tabRatio="500" activeTab="1"/>
  </bookViews>
  <sheets>
    <sheet name="Diseased child" sheetId="1" r:id="rId1"/>
    <sheet name="Healthy child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2" l="1"/>
  <c r="M16" i="2"/>
  <c r="M10" i="2"/>
  <c r="N16" i="2"/>
  <c r="N14" i="2"/>
  <c r="K26" i="2"/>
  <c r="K25" i="2"/>
  <c r="J27" i="2"/>
  <c r="J26" i="2"/>
  <c r="I26" i="2"/>
  <c r="I25" i="2"/>
  <c r="N10" i="2"/>
  <c r="N11" i="2"/>
  <c r="N21" i="2"/>
  <c r="Q21" i="2"/>
  <c r="G3" i="2"/>
  <c r="I10" i="2"/>
  <c r="K10" i="2"/>
  <c r="O10" i="2"/>
  <c r="I16" i="2"/>
  <c r="I14" i="2"/>
  <c r="K16" i="2"/>
  <c r="O16" i="2"/>
  <c r="K14" i="2"/>
  <c r="O14" i="2"/>
  <c r="I18" i="2"/>
  <c r="K18" i="2"/>
  <c r="M18" i="2"/>
  <c r="N18" i="2"/>
  <c r="I20" i="2"/>
  <c r="K20" i="2"/>
  <c r="M20" i="2"/>
  <c r="N20" i="2"/>
  <c r="I17" i="2"/>
  <c r="K17" i="2"/>
  <c r="M17" i="2"/>
  <c r="N17" i="2"/>
  <c r="K28" i="2"/>
  <c r="N28" i="2"/>
  <c r="J28" i="2"/>
  <c r="M28" i="2"/>
  <c r="I28" i="2"/>
  <c r="L28" i="2"/>
  <c r="M27" i="2"/>
  <c r="N26" i="2"/>
  <c r="M26" i="2"/>
  <c r="L26" i="2"/>
  <c r="N25" i="2"/>
  <c r="L25" i="2"/>
  <c r="R21" i="2"/>
  <c r="O21" i="2"/>
  <c r="O20" i="2"/>
  <c r="O18" i="2"/>
  <c r="O17" i="2"/>
  <c r="Q11" i="2"/>
  <c r="R11" i="2"/>
  <c r="O11" i="2"/>
  <c r="N29" i="1"/>
  <c r="K29" i="1"/>
  <c r="L29" i="1"/>
  <c r="I29" i="1"/>
  <c r="M29" i="1"/>
  <c r="J29" i="1"/>
  <c r="M27" i="1"/>
  <c r="Q22" i="1"/>
  <c r="R12" i="1"/>
  <c r="Q12" i="1"/>
  <c r="R22" i="1"/>
  <c r="O12" i="1"/>
  <c r="N12" i="1"/>
  <c r="I21" i="1"/>
  <c r="K21" i="1"/>
  <c r="M21" i="1"/>
  <c r="N21" i="1"/>
  <c r="O21" i="1"/>
  <c r="I19" i="1"/>
  <c r="K19" i="1"/>
  <c r="M19" i="1"/>
  <c r="N19" i="1"/>
  <c r="O19" i="1"/>
  <c r="I18" i="1"/>
  <c r="K18" i="1"/>
  <c r="M18" i="1"/>
  <c r="N18" i="1"/>
  <c r="O18" i="1"/>
  <c r="K27" i="1"/>
  <c r="N27" i="1"/>
  <c r="I14" i="1"/>
  <c r="K14" i="1"/>
  <c r="M14" i="1"/>
  <c r="N14" i="1"/>
  <c r="K26" i="1"/>
  <c r="N26" i="1"/>
  <c r="J28" i="1"/>
  <c r="M28" i="1"/>
  <c r="J27" i="1"/>
  <c r="I27" i="1"/>
  <c r="L27" i="1"/>
  <c r="I26" i="1"/>
  <c r="L26" i="1"/>
  <c r="O14" i="1"/>
  <c r="N22" i="1"/>
  <c r="O22" i="1"/>
  <c r="G3" i="1"/>
  <c r="I11" i="1"/>
  <c r="K11" i="1"/>
  <c r="M11" i="1"/>
  <c r="N11" i="1"/>
  <c r="I10" i="1"/>
  <c r="K10" i="1"/>
  <c r="M10" i="1"/>
  <c r="N10" i="1"/>
  <c r="O11" i="1"/>
  <c r="O10" i="1"/>
</calcChain>
</file>

<file path=xl/sharedStrings.xml><?xml version="1.0" encoding="utf-8"?>
<sst xmlns="http://schemas.openxmlformats.org/spreadsheetml/2006/main" count="154" uniqueCount="31">
  <si>
    <t>F/M prior</t>
  </si>
  <si>
    <t>A:A</t>
  </si>
  <si>
    <t>T:T</t>
  </si>
  <si>
    <t>A:T</t>
  </si>
  <si>
    <t>Consistent</t>
  </si>
  <si>
    <t>H_d</t>
  </si>
  <si>
    <t>Inconsistent</t>
  </si>
  <si>
    <t>T</t>
  </si>
  <si>
    <t>Ref</t>
  </si>
  <si>
    <t>F-</t>
  </si>
  <si>
    <t>M+</t>
  </si>
  <si>
    <t>C0+</t>
  </si>
  <si>
    <t>P(H_d)</t>
  </si>
  <si>
    <t>P(empty)</t>
  </si>
  <si>
    <t>A</t>
  </si>
  <si>
    <t>Pdagger</t>
  </si>
  <si>
    <t>P'</t>
  </si>
  <si>
    <t>A,T</t>
  </si>
  <si>
    <t>P</t>
  </si>
  <si>
    <t>log(P)</t>
  </si>
  <si>
    <t>M</t>
  </si>
  <si>
    <t>F</t>
  </si>
  <si>
    <t>C0</t>
  </si>
  <si>
    <t>ln</t>
  </si>
  <si>
    <t>Marginals no disease</t>
  </si>
  <si>
    <t>best</t>
  </si>
  <si>
    <t>bold numbers</t>
  </si>
  <si>
    <t>are explicitly checked in tests</t>
  </si>
  <si>
    <t>testOneDiseasedChildReduced</t>
  </si>
  <si>
    <t>testOneHealthydChildReduced</t>
  </si>
  <si>
    <t>C0-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</si>
</sst>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0" borderId="0" xfId="0" applyFont="1"/>
    <xf numFmtId="164" fontId="4" fillId="0" borderId="0" xfId="0" applyNumberFormat="1" applyFont="1"/>
    <xf numFmtId="164" fontId="0" fillId="0" borderId="0" xfId="0" applyNumberFormat="1" applyFont="1"/>
    <xf numFmtId="165" fontId="4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9"/>
  <sheetViews>
    <sheetView workbookViewId="0">
      <selection activeCell="A31" sqref="A31"/>
    </sheetView>
  </sheetViews>
  <sheetFormatPr baseColWidth="10" defaultRowHeight="15" x14ac:dyDescent="0"/>
  <cols>
    <col min="2" max="8" width="8.6640625" customWidth="1"/>
    <col min="9" max="9" width="10" customWidth="1"/>
    <col min="10" max="10" width="10.5" customWidth="1"/>
    <col min="11" max="12" width="8.1640625" customWidth="1"/>
    <col min="13" max="13" width="8.5" customWidth="1"/>
    <col min="14" max="14" width="9.6640625" customWidth="1"/>
    <col min="15" max="15" width="10" style="1" customWidth="1"/>
    <col min="16" max="16" width="5.5" customWidth="1"/>
    <col min="17" max="22" width="10" customWidth="1"/>
  </cols>
  <sheetData>
    <row r="1" spans="1:18">
      <c r="A1" s="6" t="s">
        <v>28</v>
      </c>
      <c r="D1" s="6" t="s">
        <v>26</v>
      </c>
      <c r="F1" t="s">
        <v>27</v>
      </c>
    </row>
    <row r="2" spans="1:18">
      <c r="B2" s="2" t="s">
        <v>0</v>
      </c>
      <c r="C2" s="2" t="s">
        <v>8</v>
      </c>
      <c r="E2" t="s">
        <v>13</v>
      </c>
      <c r="G2" t="s">
        <v>12</v>
      </c>
    </row>
    <row r="3" spans="1:18">
      <c r="B3">
        <v>1</v>
      </c>
      <c r="C3" t="s">
        <v>14</v>
      </c>
      <c r="E3">
        <v>0.999</v>
      </c>
      <c r="G3">
        <f>(1-E3)/3</f>
        <v>3.3333333333333365E-4</v>
      </c>
    </row>
    <row r="4" spans="1:18">
      <c r="B4" t="s">
        <v>9</v>
      </c>
      <c r="D4" t="s">
        <v>10</v>
      </c>
      <c r="F4" t="s">
        <v>11</v>
      </c>
      <c r="G4" t="s">
        <v>20</v>
      </c>
      <c r="H4" t="s">
        <v>5</v>
      </c>
    </row>
    <row r="5" spans="1:18">
      <c r="A5" t="s">
        <v>1</v>
      </c>
      <c r="B5" s="1">
        <v>0.5</v>
      </c>
      <c r="C5" s="1"/>
      <c r="D5" s="1">
        <v>0</v>
      </c>
      <c r="E5" s="1"/>
      <c r="F5" s="1">
        <v>0.5</v>
      </c>
    </row>
    <row r="6" spans="1:18">
      <c r="A6" t="s">
        <v>3</v>
      </c>
      <c r="B6" s="1">
        <v>0.5</v>
      </c>
      <c r="C6" s="1"/>
      <c r="D6" s="1">
        <v>0.5</v>
      </c>
      <c r="E6" s="1"/>
      <c r="F6" s="1">
        <v>0.5</v>
      </c>
    </row>
    <row r="7" spans="1:18">
      <c r="A7" t="s">
        <v>2</v>
      </c>
      <c r="B7" s="1">
        <v>0</v>
      </c>
      <c r="C7" s="1"/>
      <c r="D7" s="1">
        <v>0.5</v>
      </c>
      <c r="E7" s="1"/>
      <c r="F7" s="1">
        <v>0</v>
      </c>
    </row>
    <row r="9" spans="1:18">
      <c r="A9" t="s">
        <v>4</v>
      </c>
      <c r="I9" t="s">
        <v>12</v>
      </c>
      <c r="J9" t="s">
        <v>15</v>
      </c>
      <c r="L9" t="s">
        <v>16</v>
      </c>
      <c r="N9" t="s">
        <v>18</v>
      </c>
      <c r="O9" s="1" t="s">
        <v>19</v>
      </c>
    </row>
    <row r="10" spans="1:18">
      <c r="A10" t="s">
        <v>1</v>
      </c>
      <c r="B10" s="1">
        <v>0.5</v>
      </c>
      <c r="C10" t="s">
        <v>3</v>
      </c>
      <c r="D10" s="1">
        <v>0.5</v>
      </c>
      <c r="E10" t="s">
        <v>3</v>
      </c>
      <c r="F10" s="1">
        <v>0.5</v>
      </c>
      <c r="G10">
        <v>0.5</v>
      </c>
      <c r="H10" t="s">
        <v>7</v>
      </c>
      <c r="I10">
        <f>$G$3</f>
        <v>3.3333333333333365E-4</v>
      </c>
      <c r="J10" t="s">
        <v>17</v>
      </c>
      <c r="K10">
        <f>2/14</f>
        <v>0.14285714285714285</v>
      </c>
      <c r="L10" t="s">
        <v>14</v>
      </c>
      <c r="M10">
        <f>M11</f>
        <v>0.99869352664093503</v>
      </c>
      <c r="N10">
        <f>B10*D10*F10*G10*I10*K10*M10</f>
        <v>2.9723021626218331E-6</v>
      </c>
      <c r="O10" s="8">
        <f>LN(N10)</f>
        <v>-12.726173766484781</v>
      </c>
    </row>
    <row r="11" spans="1:18">
      <c r="A11" t="s">
        <v>1</v>
      </c>
      <c r="B11" s="1">
        <v>0.5</v>
      </c>
      <c r="C11" t="s">
        <v>2</v>
      </c>
      <c r="D11" s="1">
        <v>0.5</v>
      </c>
      <c r="E11" t="s">
        <v>3</v>
      </c>
      <c r="F11" s="1">
        <v>0.5</v>
      </c>
      <c r="G11">
        <v>1</v>
      </c>
      <c r="H11" t="s">
        <v>7</v>
      </c>
      <c r="I11">
        <f>$G$3</f>
        <v>3.3333333333333365E-4</v>
      </c>
      <c r="J11" t="s">
        <v>17</v>
      </c>
      <c r="K11">
        <f>1/14</f>
        <v>7.1428571428571425E-2</v>
      </c>
      <c r="L11" t="s">
        <v>14</v>
      </c>
      <c r="M11">
        <f>EXP(-0.00130732753944093)</f>
        <v>0.99869352664093503</v>
      </c>
      <c r="N11">
        <f>B11*D11*F11*G11*I11*K11*M11</f>
        <v>2.9723021626218331E-6</v>
      </c>
      <c r="O11" s="8">
        <f>LN(N11)</f>
        <v>-12.726173766484781</v>
      </c>
    </row>
    <row r="12" spans="1:18">
      <c r="N12">
        <f>N10+N11</f>
        <v>5.9446043252436661E-6</v>
      </c>
      <c r="O12" s="8">
        <f>LN(N12)</f>
        <v>-12.033026585924835</v>
      </c>
      <c r="Q12">
        <f>N12/(N12+N22)</f>
        <v>9.2635276983397949E-2</v>
      </c>
      <c r="R12" s="6">
        <f>LN(Q12)</f>
        <v>-2.3790852489333769</v>
      </c>
    </row>
    <row r="13" spans="1:18">
      <c r="A13" t="s">
        <v>6</v>
      </c>
    </row>
    <row r="14" spans="1:18">
      <c r="A14" s="4" t="s">
        <v>1</v>
      </c>
      <c r="B14" s="4">
        <v>0.5</v>
      </c>
      <c r="C14" s="4" t="s">
        <v>3</v>
      </c>
      <c r="D14" s="4">
        <v>0.5</v>
      </c>
      <c r="E14" s="4" t="s">
        <v>1</v>
      </c>
      <c r="F14">
        <v>0.5</v>
      </c>
      <c r="G14">
        <v>0.5</v>
      </c>
      <c r="I14">
        <f>$E$3</f>
        <v>0.999</v>
      </c>
      <c r="J14" t="s">
        <v>17</v>
      </c>
      <c r="K14">
        <f>2/14</f>
        <v>0.14285714285714285</v>
      </c>
      <c r="L14" t="s">
        <v>17</v>
      </c>
      <c r="M14">
        <f>EXP(-6.64109066729783)</f>
        <v>1.3056024890721121E-3</v>
      </c>
      <c r="N14">
        <f>B14*D14*F14*G14*I14*K14*M14</f>
        <v>1.164550791592E-5</v>
      </c>
      <c r="O14" s="8">
        <f>LN(N14)</f>
        <v>-11.360590038926508</v>
      </c>
    </row>
    <row r="15" spans="1:18">
      <c r="A15" s="3" t="s">
        <v>1</v>
      </c>
      <c r="B15" s="3"/>
      <c r="C15" s="3" t="s">
        <v>3</v>
      </c>
      <c r="D15" s="3"/>
      <c r="E15" s="3" t="s">
        <v>3</v>
      </c>
    </row>
    <row r="16" spans="1:18">
      <c r="A16" s="5" t="s">
        <v>1</v>
      </c>
      <c r="B16" s="5"/>
      <c r="C16" s="5" t="s">
        <v>2</v>
      </c>
      <c r="D16" s="5"/>
      <c r="E16" s="5" t="s">
        <v>1</v>
      </c>
    </row>
    <row r="17" spans="1:18">
      <c r="A17" s="3" t="s">
        <v>1</v>
      </c>
      <c r="B17" s="3"/>
      <c r="C17" s="3" t="s">
        <v>2</v>
      </c>
      <c r="D17" s="3"/>
      <c r="E17" s="3" t="s">
        <v>3</v>
      </c>
    </row>
    <row r="18" spans="1:18">
      <c r="A18" s="4" t="s">
        <v>3</v>
      </c>
      <c r="B18" s="4">
        <v>0.5</v>
      </c>
      <c r="C18" s="4" t="s">
        <v>3</v>
      </c>
      <c r="D18" s="4">
        <v>0.5</v>
      </c>
      <c r="E18" s="4" t="s">
        <v>1</v>
      </c>
      <c r="F18" s="4">
        <v>0.5</v>
      </c>
      <c r="G18">
        <v>0.25</v>
      </c>
      <c r="I18">
        <f>$E$3</f>
        <v>0.999</v>
      </c>
      <c r="J18" t="s">
        <v>17</v>
      </c>
      <c r="K18">
        <f>4/14</f>
        <v>0.2857142857142857</v>
      </c>
      <c r="L18" t="s">
        <v>17</v>
      </c>
      <c r="M18">
        <f>EXP(-6.64109066729783)</f>
        <v>1.3056024890721121E-3</v>
      </c>
      <c r="N18">
        <f>B18*D18*F18*G18*I18*K18*M18</f>
        <v>1.164550791592E-5</v>
      </c>
      <c r="O18" s="8">
        <f>LN(N18)</f>
        <v>-11.360590038926508</v>
      </c>
    </row>
    <row r="19" spans="1:18">
      <c r="A19" s="4" t="s">
        <v>3</v>
      </c>
      <c r="B19" s="4">
        <v>0.5</v>
      </c>
      <c r="C19" s="4" t="s">
        <v>3</v>
      </c>
      <c r="D19" s="4">
        <v>0.5</v>
      </c>
      <c r="E19" s="4" t="s">
        <v>3</v>
      </c>
      <c r="F19" s="4">
        <v>0.5</v>
      </c>
      <c r="G19">
        <v>0.5</v>
      </c>
      <c r="I19">
        <f>$E$3</f>
        <v>0.999</v>
      </c>
      <c r="J19" t="s">
        <v>17</v>
      </c>
      <c r="K19">
        <f>4/14</f>
        <v>0.2857142857142857</v>
      </c>
      <c r="L19" t="s">
        <v>17</v>
      </c>
      <c r="M19">
        <f>EXP(-6.64109066729783)</f>
        <v>1.3056024890721121E-3</v>
      </c>
      <c r="N19">
        <f>B19*D19*F19*G19*I19*K19*M19</f>
        <v>2.3291015831840001E-5</v>
      </c>
      <c r="O19" s="8">
        <f>LN(N19)</f>
        <v>-10.667442858366563</v>
      </c>
    </row>
    <row r="20" spans="1:18">
      <c r="A20" s="5" t="s">
        <v>3</v>
      </c>
      <c r="B20" s="5"/>
      <c r="C20" s="5" t="s">
        <v>2</v>
      </c>
      <c r="D20" s="5"/>
      <c r="E20" s="5" t="s">
        <v>1</v>
      </c>
    </row>
    <row r="21" spans="1:18">
      <c r="A21" s="4" t="s">
        <v>3</v>
      </c>
      <c r="B21" s="4">
        <v>0.5</v>
      </c>
      <c r="C21" s="4" t="s">
        <v>2</v>
      </c>
      <c r="D21" s="4">
        <v>0.5</v>
      </c>
      <c r="E21" s="4" t="s">
        <v>3</v>
      </c>
      <c r="F21" s="4">
        <v>0.5</v>
      </c>
      <c r="G21">
        <v>0.5</v>
      </c>
      <c r="I21">
        <f>$E$3</f>
        <v>0.999</v>
      </c>
      <c r="J21" t="s">
        <v>17</v>
      </c>
      <c r="K21">
        <f>2/14</f>
        <v>0.14285714285714285</v>
      </c>
      <c r="L21" t="s">
        <v>17</v>
      </c>
      <c r="M21">
        <f>EXP(-6.64109066729783)</f>
        <v>1.3056024890721121E-3</v>
      </c>
      <c r="N21">
        <f>B21*D21*F21*G21*I21*K21*M21</f>
        <v>1.164550791592E-5</v>
      </c>
      <c r="O21" s="8">
        <f>LN(N21)</f>
        <v>-11.360590038926508</v>
      </c>
    </row>
    <row r="22" spans="1:18">
      <c r="A22" s="4"/>
      <c r="B22" s="4"/>
      <c r="C22" s="4"/>
      <c r="D22" s="4"/>
      <c r="E22" s="4"/>
      <c r="N22">
        <f>SUM(N14+N18+N19+N21)</f>
        <v>5.8227539579600005E-5</v>
      </c>
      <c r="O22" s="8">
        <f>LN(N22)</f>
        <v>-9.751152126492407</v>
      </c>
      <c r="Q22">
        <f>N22/N12</f>
        <v>9.7950235867402817</v>
      </c>
      <c r="R22" s="6">
        <f>LN(Q22)</f>
        <v>2.2818744594324287</v>
      </c>
    </row>
    <row r="23" spans="1:18">
      <c r="A23" s="4"/>
      <c r="B23" s="4"/>
      <c r="C23" s="4"/>
      <c r="D23" s="4"/>
      <c r="E23" s="4"/>
    </row>
    <row r="24" spans="1:18">
      <c r="A24" s="4"/>
      <c r="B24" s="4"/>
      <c r="C24" s="4"/>
      <c r="D24" s="4"/>
      <c r="E24" s="4"/>
      <c r="F24" s="4"/>
      <c r="I24" t="s">
        <v>24</v>
      </c>
      <c r="L24" t="s">
        <v>23</v>
      </c>
    </row>
    <row r="25" spans="1:18">
      <c r="A25" s="4"/>
      <c r="B25" s="4"/>
      <c r="C25" s="4"/>
      <c r="D25" s="4"/>
      <c r="E25" s="4"/>
      <c r="F25" s="4"/>
      <c r="I25" t="s">
        <v>21</v>
      </c>
      <c r="J25" t="s">
        <v>20</v>
      </c>
      <c r="K25" t="s">
        <v>22</v>
      </c>
      <c r="L25" t="s">
        <v>21</v>
      </c>
      <c r="M25" t="s">
        <v>20</v>
      </c>
      <c r="N25" t="s">
        <v>22</v>
      </c>
    </row>
    <row r="26" spans="1:18">
      <c r="H26" t="s">
        <v>1</v>
      </c>
      <c r="I26">
        <f>N14</f>
        <v>1.164550791592E-5</v>
      </c>
      <c r="K26">
        <f>N14+N18</f>
        <v>2.3291015831840001E-5</v>
      </c>
      <c r="L26" s="8">
        <f>LN(I26)</f>
        <v>-11.360590038926508</v>
      </c>
      <c r="M26" s="8"/>
      <c r="N26" s="8">
        <f>LN(K26)</f>
        <v>-10.667442858366563</v>
      </c>
    </row>
    <row r="27" spans="1:18">
      <c r="H27" t="s">
        <v>3</v>
      </c>
      <c r="I27">
        <f>N18+N19+N21</f>
        <v>4.6582031663680001E-5</v>
      </c>
      <c r="J27">
        <f>N14+N18+N19</f>
        <v>4.6582031663680001E-5</v>
      </c>
      <c r="K27">
        <f>N19+N21</f>
        <v>3.4936523747759998E-5</v>
      </c>
      <c r="L27" s="8">
        <f>LN(I27)</f>
        <v>-9.9742956778066176</v>
      </c>
      <c r="M27" s="8">
        <f>LN(J27)</f>
        <v>-9.9742956778066176</v>
      </c>
      <c r="N27" s="8">
        <f>LN(K27)</f>
        <v>-10.261977750258398</v>
      </c>
    </row>
    <row r="28" spans="1:18">
      <c r="H28" t="s">
        <v>2</v>
      </c>
      <c r="J28">
        <f>N21</f>
        <v>1.164550791592E-5</v>
      </c>
      <c r="L28" s="8"/>
      <c r="M28" s="8">
        <f>LN(J28)</f>
        <v>-11.360590038926508</v>
      </c>
      <c r="N28" s="8"/>
    </row>
    <row r="29" spans="1:18">
      <c r="H29" t="s">
        <v>25</v>
      </c>
      <c r="I29" s="1">
        <f>I27/I26</f>
        <v>4</v>
      </c>
      <c r="J29" s="1">
        <f>J27/J28</f>
        <v>4</v>
      </c>
      <c r="K29">
        <f>K27/K26</f>
        <v>1.4999999999999998</v>
      </c>
      <c r="L29" s="7">
        <f>LN(I29)</f>
        <v>1.3862943611198906</v>
      </c>
      <c r="M29" s="7">
        <f>LN(J29)</f>
        <v>1.3862943611198906</v>
      </c>
      <c r="N29" s="7">
        <f>LN(K29)</f>
        <v>0.40546510810816422</v>
      </c>
    </row>
  </sheetData>
  <phoneticPr fontId="5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8"/>
  <sheetViews>
    <sheetView tabSelected="1" workbookViewId="0">
      <selection activeCell="B32" sqref="B32"/>
    </sheetView>
  </sheetViews>
  <sheetFormatPr baseColWidth="10" defaultRowHeight="15" x14ac:dyDescent="0"/>
  <cols>
    <col min="2" max="8" width="8.6640625" customWidth="1"/>
    <col min="9" max="9" width="10" customWidth="1"/>
    <col min="10" max="10" width="10.5" customWidth="1"/>
    <col min="11" max="11" width="8.1640625" customWidth="1"/>
    <col min="12" max="14" width="12.6640625" customWidth="1"/>
    <col min="15" max="15" width="10" style="1" customWidth="1"/>
    <col min="16" max="16" width="5.5" customWidth="1"/>
    <col min="17" max="22" width="10" customWidth="1"/>
  </cols>
  <sheetData>
    <row r="1" spans="1:18">
      <c r="A1" s="6" t="s">
        <v>29</v>
      </c>
      <c r="D1" s="6" t="s">
        <v>26</v>
      </c>
      <c r="F1" t="s">
        <v>27</v>
      </c>
    </row>
    <row r="2" spans="1:18">
      <c r="B2" s="2" t="s">
        <v>0</v>
      </c>
      <c r="C2" s="2" t="s">
        <v>8</v>
      </c>
      <c r="E2" t="s">
        <v>13</v>
      </c>
      <c r="G2" t="s">
        <v>12</v>
      </c>
    </row>
    <row r="3" spans="1:18">
      <c r="B3">
        <v>1</v>
      </c>
      <c r="C3" t="s">
        <v>14</v>
      </c>
      <c r="E3">
        <v>0.999</v>
      </c>
      <c r="G3">
        <f>(1-E3)/3</f>
        <v>3.3333333333333365E-4</v>
      </c>
    </row>
    <row r="4" spans="1:18">
      <c r="B4" t="s">
        <v>9</v>
      </c>
      <c r="D4" t="s">
        <v>10</v>
      </c>
      <c r="F4" t="s">
        <v>30</v>
      </c>
      <c r="G4" t="s">
        <v>20</v>
      </c>
      <c r="H4" t="s">
        <v>5</v>
      </c>
    </row>
    <row r="5" spans="1:18">
      <c r="A5" t="s">
        <v>1</v>
      </c>
      <c r="B5" s="1">
        <v>0.5</v>
      </c>
      <c r="C5" s="1"/>
      <c r="D5" s="1">
        <v>0</v>
      </c>
      <c r="E5" s="1"/>
      <c r="F5" s="1">
        <v>0.5</v>
      </c>
    </row>
    <row r="6" spans="1:18">
      <c r="A6" t="s">
        <v>3</v>
      </c>
      <c r="B6" s="1">
        <v>0.5</v>
      </c>
      <c r="C6" s="1"/>
      <c r="D6" s="1">
        <v>0.5</v>
      </c>
      <c r="E6" s="1"/>
      <c r="F6" s="1">
        <v>0.5</v>
      </c>
    </row>
    <row r="7" spans="1:18">
      <c r="A7" t="s">
        <v>2</v>
      </c>
      <c r="B7" s="1">
        <v>0</v>
      </c>
      <c r="C7" s="1"/>
      <c r="D7" s="1">
        <v>0.5</v>
      </c>
      <c r="E7" s="1"/>
      <c r="F7" s="1">
        <v>0</v>
      </c>
    </row>
    <row r="9" spans="1:18">
      <c r="A9" t="s">
        <v>4</v>
      </c>
      <c r="I9" t="s">
        <v>12</v>
      </c>
      <c r="J9" t="s">
        <v>15</v>
      </c>
      <c r="L9" t="s">
        <v>16</v>
      </c>
      <c r="N9" t="s">
        <v>18</v>
      </c>
      <c r="O9" s="1" t="s">
        <v>19</v>
      </c>
    </row>
    <row r="10" spans="1:18">
      <c r="A10" s="4" t="s">
        <v>1</v>
      </c>
      <c r="B10" s="4">
        <v>0.5</v>
      </c>
      <c r="C10" s="4" t="s">
        <v>3</v>
      </c>
      <c r="D10" s="4">
        <v>0.5</v>
      </c>
      <c r="E10" s="4" t="s">
        <v>1</v>
      </c>
      <c r="F10">
        <v>0.5</v>
      </c>
      <c r="G10">
        <v>0.5</v>
      </c>
      <c r="H10" t="s">
        <v>7</v>
      </c>
      <c r="I10">
        <f>$G$3</f>
        <v>3.3333333333333365E-4</v>
      </c>
      <c r="J10" t="s">
        <v>17</v>
      </c>
      <c r="K10">
        <f>2/14</f>
        <v>0.14285714285714285</v>
      </c>
      <c r="L10" t="s">
        <v>14</v>
      </c>
      <c r="M10">
        <f>EXP(-0.00130732753944093)</f>
        <v>0.99869352664093503</v>
      </c>
      <c r="N10">
        <f>B10*D10*F10*G10*I10*K10*M10</f>
        <v>2.9723021626218331E-6</v>
      </c>
      <c r="O10" s="8">
        <f>LN(N10)</f>
        <v>-12.726173766484781</v>
      </c>
    </row>
    <row r="11" spans="1:18">
      <c r="N11">
        <f>N10</f>
        <v>2.9723021626218331E-6</v>
      </c>
      <c r="O11" s="8">
        <f>LN(N11)</f>
        <v>-12.726173766484781</v>
      </c>
      <c r="Q11">
        <f>N11/(N11+N21)</f>
        <v>4.0802908855138188E-2</v>
      </c>
      <c r="R11" s="6">
        <f>LN(Q11)</f>
        <v>-3.1990019046443487</v>
      </c>
    </row>
    <row r="12" spans="1:18">
      <c r="A12" t="s">
        <v>6</v>
      </c>
    </row>
    <row r="13" spans="1:18">
      <c r="A13" s="3" t="s">
        <v>1</v>
      </c>
      <c r="B13" s="3">
        <v>0.5</v>
      </c>
      <c r="C13" s="3" t="s">
        <v>3</v>
      </c>
      <c r="D13" s="3">
        <v>0.5</v>
      </c>
      <c r="E13" s="3" t="s">
        <v>1</v>
      </c>
      <c r="O13" s="8"/>
    </row>
    <row r="14" spans="1:18">
      <c r="A14" t="s">
        <v>1</v>
      </c>
      <c r="B14" s="1">
        <v>0.5</v>
      </c>
      <c r="C14" t="s">
        <v>3</v>
      </c>
      <c r="D14" s="1">
        <v>0.5</v>
      </c>
      <c r="E14" t="s">
        <v>3</v>
      </c>
      <c r="F14" s="1">
        <v>0.5</v>
      </c>
      <c r="G14">
        <v>0.5</v>
      </c>
      <c r="I14">
        <f>$E$3</f>
        <v>0.999</v>
      </c>
      <c r="J14" t="s">
        <v>17</v>
      </c>
      <c r="K14">
        <f>2/14</f>
        <v>0.14285714285714285</v>
      </c>
      <c r="L14" t="s">
        <v>17</v>
      </c>
      <c r="M14">
        <f>EXP(-6.64109066729783)</f>
        <v>1.3056024890721121E-3</v>
      </c>
      <c r="N14">
        <f>B14*D14*F14*G14*I14*K14*M14</f>
        <v>1.164550791592E-5</v>
      </c>
      <c r="O14" s="8">
        <f>LN(N14)</f>
        <v>-11.360590038926508</v>
      </c>
    </row>
    <row r="15" spans="1:18">
      <c r="A15" s="5" t="s">
        <v>1</v>
      </c>
      <c r="B15" s="5"/>
      <c r="C15" s="5" t="s">
        <v>2</v>
      </c>
      <c r="D15" s="5"/>
      <c r="E15" s="5" t="s">
        <v>1</v>
      </c>
    </row>
    <row r="16" spans="1:18">
      <c r="A16" t="s">
        <v>1</v>
      </c>
      <c r="B16" s="1">
        <v>0.5</v>
      </c>
      <c r="C16" t="s">
        <v>2</v>
      </c>
      <c r="D16" s="1">
        <v>0.5</v>
      </c>
      <c r="E16" t="s">
        <v>3</v>
      </c>
      <c r="F16" s="1">
        <v>0.5</v>
      </c>
      <c r="G16">
        <v>1</v>
      </c>
      <c r="I16">
        <f>$E$3</f>
        <v>0.999</v>
      </c>
      <c r="J16" t="s">
        <v>17</v>
      </c>
      <c r="K16">
        <f>1/14</f>
        <v>7.1428571428571425E-2</v>
      </c>
      <c r="L16" t="s">
        <v>17</v>
      </c>
      <c r="M16">
        <f>EXP(-6.64109066729783)</f>
        <v>1.3056024890721121E-3</v>
      </c>
      <c r="N16">
        <f>B16*D16*F16*G16*I16*K16*M16</f>
        <v>1.164550791592E-5</v>
      </c>
      <c r="O16" s="8">
        <f>LN(N16)</f>
        <v>-11.360590038926508</v>
      </c>
    </row>
    <row r="17" spans="1:18">
      <c r="A17" s="4" t="s">
        <v>3</v>
      </c>
      <c r="B17" s="4">
        <v>0.5</v>
      </c>
      <c r="C17" s="4" t="s">
        <v>3</v>
      </c>
      <c r="D17" s="4">
        <v>0.5</v>
      </c>
      <c r="E17" s="4" t="s">
        <v>1</v>
      </c>
      <c r="F17" s="4">
        <v>0.5</v>
      </c>
      <c r="G17">
        <v>0.25</v>
      </c>
      <c r="I17">
        <f>$E$3</f>
        <v>0.999</v>
      </c>
      <c r="J17" t="s">
        <v>17</v>
      </c>
      <c r="K17">
        <f>4/14</f>
        <v>0.2857142857142857</v>
      </c>
      <c r="L17" t="s">
        <v>17</v>
      </c>
      <c r="M17">
        <f>EXP(-6.64109066729783)</f>
        <v>1.3056024890721121E-3</v>
      </c>
      <c r="N17">
        <f>B17*D17*F17*G17*I17*K17*M17</f>
        <v>1.164550791592E-5</v>
      </c>
      <c r="O17" s="8">
        <f>LN(N17)</f>
        <v>-11.360590038926508</v>
      </c>
    </row>
    <row r="18" spans="1:18">
      <c r="A18" s="4" t="s">
        <v>3</v>
      </c>
      <c r="B18" s="4">
        <v>0.5</v>
      </c>
      <c r="C18" s="4" t="s">
        <v>3</v>
      </c>
      <c r="D18" s="4">
        <v>0.5</v>
      </c>
      <c r="E18" s="4" t="s">
        <v>3</v>
      </c>
      <c r="F18" s="4">
        <v>0.5</v>
      </c>
      <c r="G18">
        <v>0.5</v>
      </c>
      <c r="I18">
        <f>$E$3</f>
        <v>0.999</v>
      </c>
      <c r="J18" t="s">
        <v>17</v>
      </c>
      <c r="K18">
        <f>4/14</f>
        <v>0.2857142857142857</v>
      </c>
      <c r="L18" t="s">
        <v>17</v>
      </c>
      <c r="M18">
        <f>EXP(-6.64109066729783)</f>
        <v>1.3056024890721121E-3</v>
      </c>
      <c r="N18">
        <f>B18*D18*F18*G18*I18*K18*M18</f>
        <v>2.3291015831840001E-5</v>
      </c>
      <c r="O18" s="8">
        <f>LN(N18)</f>
        <v>-10.667442858366563</v>
      </c>
    </row>
    <row r="19" spans="1:18">
      <c r="A19" s="5" t="s">
        <v>3</v>
      </c>
      <c r="B19" s="5"/>
      <c r="C19" s="5" t="s">
        <v>2</v>
      </c>
      <c r="D19" s="5"/>
      <c r="E19" s="5" t="s">
        <v>1</v>
      </c>
    </row>
    <row r="20" spans="1:18">
      <c r="A20" s="4" t="s">
        <v>3</v>
      </c>
      <c r="B20" s="4">
        <v>0.5</v>
      </c>
      <c r="C20" s="4" t="s">
        <v>2</v>
      </c>
      <c r="D20" s="4">
        <v>0.5</v>
      </c>
      <c r="E20" s="4" t="s">
        <v>3</v>
      </c>
      <c r="F20" s="4">
        <v>0.5</v>
      </c>
      <c r="G20">
        <v>0.5</v>
      </c>
      <c r="I20">
        <f>$E$3</f>
        <v>0.999</v>
      </c>
      <c r="J20" t="s">
        <v>17</v>
      </c>
      <c r="K20">
        <f>2/14</f>
        <v>0.14285714285714285</v>
      </c>
      <c r="L20" t="s">
        <v>17</v>
      </c>
      <c r="M20">
        <f>EXP(-6.64109066729783)</f>
        <v>1.3056024890721121E-3</v>
      </c>
      <c r="N20">
        <f>B20*D20*F20*G20*I20*K20*M20</f>
        <v>1.164550791592E-5</v>
      </c>
      <c r="O20" s="8">
        <f>LN(N20)</f>
        <v>-11.360590038926508</v>
      </c>
    </row>
    <row r="21" spans="1:18">
      <c r="A21" s="4"/>
      <c r="B21" s="4"/>
      <c r="C21" s="4"/>
      <c r="D21" s="4"/>
      <c r="E21" s="4"/>
      <c r="N21">
        <f>SUM(N14+N16+N17+N18+N20)</f>
        <v>6.9873047495519995E-5</v>
      </c>
      <c r="O21" s="8">
        <f>LN(N21)</f>
        <v>-9.5688305696984521</v>
      </c>
      <c r="Q21">
        <f>N21/N11</f>
        <v>23.508056608176673</v>
      </c>
      <c r="R21" s="6">
        <f>LN(Q21)</f>
        <v>3.1573431967863286</v>
      </c>
    </row>
    <row r="22" spans="1:18">
      <c r="A22" s="4"/>
      <c r="B22" s="4"/>
      <c r="C22" s="4"/>
      <c r="D22" s="4"/>
      <c r="E22" s="4"/>
    </row>
    <row r="23" spans="1:18">
      <c r="A23" s="4"/>
      <c r="B23" s="4"/>
      <c r="C23" s="4"/>
      <c r="D23" s="4"/>
      <c r="E23" s="4"/>
      <c r="F23" s="4"/>
      <c r="I23" t="s">
        <v>24</v>
      </c>
      <c r="L23" t="s">
        <v>23</v>
      </c>
    </row>
    <row r="24" spans="1:18">
      <c r="A24" s="4"/>
      <c r="B24" s="4"/>
      <c r="C24" s="4"/>
      <c r="D24" s="4"/>
      <c r="E24" s="4"/>
      <c r="F24" s="4"/>
      <c r="I24" t="s">
        <v>21</v>
      </c>
      <c r="J24" t="s">
        <v>20</v>
      </c>
      <c r="K24" t="s">
        <v>22</v>
      </c>
      <c r="L24" t="s">
        <v>21</v>
      </c>
      <c r="M24" t="s">
        <v>20</v>
      </c>
      <c r="N24" t="s">
        <v>22</v>
      </c>
    </row>
    <row r="25" spans="1:18">
      <c r="H25" t="s">
        <v>1</v>
      </c>
      <c r="I25">
        <f>N14+N16</f>
        <v>2.3291015831840001E-5</v>
      </c>
      <c r="K25">
        <f>N17</f>
        <v>1.164550791592E-5</v>
      </c>
      <c r="L25" s="8">
        <f>LN(I25)</f>
        <v>-10.667442858366563</v>
      </c>
      <c r="M25" s="8"/>
      <c r="N25" s="8">
        <f>LN(K25)</f>
        <v>-11.360590038926508</v>
      </c>
    </row>
    <row r="26" spans="1:18">
      <c r="H26" t="s">
        <v>3</v>
      </c>
      <c r="I26">
        <f>N17+N18+N20</f>
        <v>4.6582031663680001E-5</v>
      </c>
      <c r="J26">
        <f>N14+N17+N18</f>
        <v>4.6582031663680001E-5</v>
      </c>
      <c r="K26">
        <f>N14+N16+N18+N20</f>
        <v>5.8227539579600005E-5</v>
      </c>
      <c r="L26" s="8">
        <f>LN(I26)</f>
        <v>-9.9742956778066176</v>
      </c>
      <c r="M26" s="8">
        <f>LN(J26)</f>
        <v>-9.9742956778066176</v>
      </c>
      <c r="N26" s="8">
        <f>LN(K26)</f>
        <v>-9.751152126492407</v>
      </c>
    </row>
    <row r="27" spans="1:18">
      <c r="H27" t="s">
        <v>2</v>
      </c>
      <c r="J27">
        <f>N16+N20</f>
        <v>2.3291015831840001E-5</v>
      </c>
      <c r="L27" s="8"/>
      <c r="M27" s="8">
        <f>LN(J27)</f>
        <v>-10.667442858366563</v>
      </c>
      <c r="N27" s="8"/>
    </row>
    <row r="28" spans="1:18">
      <c r="H28" t="s">
        <v>25</v>
      </c>
      <c r="I28" s="1">
        <f>I26/I25</f>
        <v>2</v>
      </c>
      <c r="J28" s="1">
        <f>J26/J27</f>
        <v>2</v>
      </c>
      <c r="K28">
        <f>K26/K25</f>
        <v>5</v>
      </c>
      <c r="L28" s="9">
        <f>LN(I28)</f>
        <v>0.69314718055994529</v>
      </c>
      <c r="M28" s="9">
        <f>LN(J28)</f>
        <v>0.69314718055994529</v>
      </c>
      <c r="N28" s="9">
        <f>LN(K28)</f>
        <v>1.6094379124341003</v>
      </c>
    </row>
  </sheetData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Diseased child</vt:lpstr>
      <vt:lpstr>Healthy child (2)</vt:lpstr>
    </vt:vector>
  </TitlesOfParts>
  <Company>Waikato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SCMS</dc:creator>
  <cp:lastModifiedBy>CS SCMS</cp:lastModifiedBy>
  <cp:lastPrinted>2011-05-25T03:36:05Z</cp:lastPrinted>
  <dcterms:created xsi:type="dcterms:W3CDTF">2011-05-21T03:42:43Z</dcterms:created>
  <dcterms:modified xsi:type="dcterms:W3CDTF">2011-06-07T01:51:17Z</dcterms:modified>
</cp:coreProperties>
</file>