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i2x\emt-bootcamp\Support\"/>
    </mc:Choice>
  </mc:AlternateContent>
  <xr:revisionPtr revIDLastSave="0" documentId="13_ncr:1_{DD34864B-4B2E-4B95-BB91-2CD1CDAF1002}" xr6:coauthVersionLast="47" xr6:coauthVersionMax="47" xr10:uidLastSave="{00000000-0000-0000-0000-000000000000}"/>
  <bookViews>
    <workbookView xWindow="5000" yWindow="3220" windowWidth="22660" windowHeight="12780" activeTab="2" xr2:uid="{A8C2E3F1-142E-440E-A762-DE7B4CF8E5D3}"/>
  </bookViews>
  <sheets>
    <sheet name="COMTRADE" sheetId="1" r:id="rId1"/>
    <sheet name="Source" sheetId="2" r:id="rId2"/>
    <sheet name="Weak" sheetId="3" r:id="rId3"/>
  </sheets>
  <definedNames>
    <definedName name="Dmax">COMTRADE!$N$2</definedName>
    <definedName name="Dmin">COMTRADE!$N$1</definedName>
    <definedName name="Ibase">COMTRADE!$N$5</definedName>
    <definedName name="IpuMax">COMTRADE!$N$10</definedName>
    <definedName name="Iscale">COMTRADE!$N$7</definedName>
    <definedName name="Splant">COMTRADE!$N$3</definedName>
    <definedName name="SpuMax">COMTRADE!$N$11</definedName>
    <definedName name="Sscale">COMTRADE!$N$8</definedName>
    <definedName name="Vpoc">COMTRADE!$N$4</definedName>
    <definedName name="VpuMax">COMTRADE!$N$9</definedName>
    <definedName name="Vscale">COMTRADE!$N$6</definedName>
    <definedName name="XS" localSheetId="2">Weak!$F$5</definedName>
    <definedName name="XS">Source!$F$5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3" l="1"/>
  <c r="F7" i="3"/>
  <c r="F3" i="3"/>
  <c r="F5" i="3" s="1"/>
  <c r="F9" i="2"/>
  <c r="F7" i="2"/>
  <c r="G9" i="1"/>
  <c r="G10" i="1" s="1"/>
  <c r="H11" i="1"/>
  <c r="I11" i="1" s="1"/>
  <c r="G8" i="1"/>
  <c r="G2" i="1"/>
  <c r="G4" i="1" s="1"/>
  <c r="N5" i="1"/>
  <c r="G5" i="1" s="1"/>
  <c r="G6" i="1" s="1"/>
  <c r="B5" i="2"/>
  <c r="C5" i="2" s="1"/>
  <c r="B4" i="2"/>
  <c r="C4" i="2" s="1"/>
  <c r="B3" i="2"/>
  <c r="C3" i="2" s="1"/>
  <c r="B2" i="2"/>
  <c r="C2" i="2" s="1"/>
  <c r="F5" i="2"/>
  <c r="F4" i="2"/>
  <c r="F3" i="2"/>
  <c r="B3" i="3" l="1"/>
  <c r="C3" i="3" s="1"/>
  <c r="B5" i="3"/>
  <c r="C5" i="3" s="1"/>
  <c r="B2" i="3"/>
  <c r="C2" i="3" s="1"/>
  <c r="B4" i="3"/>
  <c r="C4" i="3" s="1"/>
  <c r="F4" i="3"/>
  <c r="F10" i="1"/>
  <c r="H10" i="1" s="1"/>
  <c r="I10" i="1" s="1"/>
  <c r="F9" i="1"/>
  <c r="H9" i="1" s="1"/>
  <c r="I9" i="1" s="1"/>
  <c r="F6" i="1"/>
  <c r="H6" i="1" s="1"/>
  <c r="I6" i="1" s="1"/>
  <c r="G7" i="1"/>
  <c r="H8" i="1"/>
  <c r="I8" i="1" s="1"/>
  <c r="F5" i="1"/>
  <c r="H5" i="1" s="1"/>
  <c r="I5" i="1" s="1"/>
  <c r="F4" i="1"/>
  <c r="H4" i="1" s="1"/>
  <c r="I4" i="1" s="1"/>
  <c r="F2" i="1"/>
  <c r="H2" i="1" s="1"/>
  <c r="I2" i="1" s="1"/>
  <c r="G3" i="1"/>
  <c r="F7" i="1" l="1"/>
  <c r="H7" i="1" s="1"/>
  <c r="I7" i="1" s="1"/>
  <c r="F3" i="1"/>
  <c r="H3" i="1" s="1"/>
  <c r="I3" i="1" s="1"/>
</calcChain>
</file>

<file path=xl/sharedStrings.xml><?xml version="1.0" encoding="utf-8"?>
<sst xmlns="http://schemas.openxmlformats.org/spreadsheetml/2006/main" count="86" uniqueCount="55">
  <si>
    <t>Name</t>
  </si>
  <si>
    <t>VA</t>
  </si>
  <si>
    <t>VB</t>
  </si>
  <si>
    <t>VC</t>
  </si>
  <si>
    <t>IA</t>
  </si>
  <si>
    <t>IB</t>
  </si>
  <si>
    <t>IC</t>
  </si>
  <si>
    <t>Vrms</t>
  </si>
  <si>
    <t>P</t>
  </si>
  <si>
    <t>Q</t>
  </si>
  <si>
    <t>F</t>
  </si>
  <si>
    <t>kV</t>
  </si>
  <si>
    <t>kA</t>
  </si>
  <si>
    <t>Location</t>
  </si>
  <si>
    <t>POC</t>
  </si>
  <si>
    <t>Plant</t>
  </si>
  <si>
    <t>MW</t>
  </si>
  <si>
    <t>Hz</t>
  </si>
  <si>
    <t>A</t>
  </si>
  <si>
    <t>Zs</t>
  </si>
  <si>
    <t>Rs</t>
  </si>
  <si>
    <t>Xs</t>
  </si>
  <si>
    <t>Deg</t>
  </si>
  <si>
    <t>Rad</t>
  </si>
  <si>
    <t>Data Min</t>
  </si>
  <si>
    <t>Data Max</t>
  </si>
  <si>
    <t>S plant</t>
  </si>
  <si>
    <t>V POC</t>
  </si>
  <si>
    <t>Ibase</t>
  </si>
  <si>
    <t>Vscale</t>
  </si>
  <si>
    <t>Iscale</t>
  </si>
  <si>
    <t>Sscale</t>
  </si>
  <si>
    <t>VpuMax</t>
  </si>
  <si>
    <t>IpuMax</t>
  </si>
  <si>
    <t>SpuMax</t>
  </si>
  <si>
    <r>
      <t>Xf [</t>
    </r>
    <r>
      <rPr>
        <b/>
        <sz val="11"/>
        <color theme="1"/>
        <rFont val="Symbol"/>
        <family val="1"/>
        <charset val="2"/>
      </rPr>
      <t>W</t>
    </r>
    <r>
      <rPr>
        <b/>
        <sz val="11"/>
        <color theme="1"/>
        <rFont val="Calibri"/>
        <family val="2"/>
        <scheme val="minor"/>
      </rPr>
      <t>]</t>
    </r>
  </si>
  <si>
    <t>Lf [H]</t>
  </si>
  <si>
    <t>Vf [pu]</t>
  </si>
  <si>
    <t>V</t>
  </si>
  <si>
    <t>W</t>
  </si>
  <si>
    <t>var</t>
  </si>
  <si>
    <t>PSCAD
Units</t>
  </si>
  <si>
    <t>EMTP
Units</t>
  </si>
  <si>
    <t>PSCAD
Index</t>
  </si>
  <si>
    <t>EMTP
Min</t>
  </si>
  <si>
    <t>EMTP
Max</t>
  </si>
  <si>
    <t>EMTP
A</t>
  </si>
  <si>
    <t>EMTP
B</t>
  </si>
  <si>
    <t>EMTP
Primary</t>
  </si>
  <si>
    <t>EMTP
Secondary</t>
  </si>
  <si>
    <t>Mvar</t>
  </si>
  <si>
    <t>SC MVA</t>
  </si>
  <si>
    <t>IBR MVA</t>
  </si>
  <si>
    <t>SCR</t>
  </si>
  <si>
    <t>kVs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</si>
</sst>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/>
    <xf numFmtId="11" fontId="0" fillId="2" borderId="0" xfId="0" applyNumberFormat="1" applyFill="1"/>
    <xf numFmtId="1" fontId="0" fillId="2" borderId="0" xfId="0" applyNumberFormat="1" applyFill="1"/>
    <xf numFmtId="166" fontId="0" fillId="0" borderId="0" xfId="0" applyNumberFormat="1"/>
    <xf numFmtId="0" fontId="0" fillId="0" borderId="0" xfId="0" applyFill="1" applyAlignment="1">
      <alignment horizontal="righ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right" wrapText="1"/>
    </xf>
    <xf numFmtId="1" fontId="0" fillId="0" borderId="0" xfId="0" applyNumberFormat="1" applyAlignment="1">
      <alignment horizontal="right"/>
    </xf>
    <xf numFmtId="1" fontId="0" fillId="0" borderId="0" xfId="0" applyNumberFormat="1" applyFont="1" applyAlignment="1">
      <alignment horizontal="right"/>
    </xf>
    <xf numFmtId="166" fontId="0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EFB84-5509-400E-9C84-8F084E94ECFC}">
  <dimension ref="A1:N11"/>
  <sheetViews>
    <sheetView workbookViewId="0">
      <selection activeCell="K27" sqref="K27"/>
    </sheetView>
  </sheetViews>
  <sheetFormatPr defaultRowHeight="14.5" x14ac:dyDescent="0.35"/>
  <cols>
    <col min="4" max="4" width="8.7265625" customWidth="1"/>
    <col min="5" max="5" width="7.6328125" customWidth="1"/>
    <col min="6" max="6" width="8.54296875" customWidth="1"/>
    <col min="7" max="7" width="8.6328125" customWidth="1"/>
    <col min="8" max="8" width="13" customWidth="1"/>
    <col min="11" max="11" width="10.453125" customWidth="1"/>
    <col min="12" max="12" width="5.81640625" customWidth="1"/>
    <col min="13" max="13" width="9.6328125" customWidth="1"/>
  </cols>
  <sheetData>
    <row r="1" spans="1:14" ht="29" x14ac:dyDescent="0.35">
      <c r="A1" s="14" t="s">
        <v>43</v>
      </c>
      <c r="B1" s="2" t="s">
        <v>0</v>
      </c>
      <c r="C1" s="2" t="s">
        <v>13</v>
      </c>
      <c r="D1" s="14" t="s">
        <v>41</v>
      </c>
      <c r="E1" s="14" t="s">
        <v>42</v>
      </c>
      <c r="F1" s="15" t="s">
        <v>44</v>
      </c>
      <c r="G1" s="15" t="s">
        <v>45</v>
      </c>
      <c r="H1" s="15" t="s">
        <v>46</v>
      </c>
      <c r="I1" s="15" t="s">
        <v>47</v>
      </c>
      <c r="J1" s="15" t="s">
        <v>48</v>
      </c>
      <c r="K1" s="15" t="s">
        <v>49</v>
      </c>
      <c r="M1" t="s">
        <v>24</v>
      </c>
      <c r="N1" s="9">
        <v>-32767</v>
      </c>
    </row>
    <row r="2" spans="1:14" x14ac:dyDescent="0.35">
      <c r="A2" s="3">
        <v>1</v>
      </c>
      <c r="B2" s="3" t="s">
        <v>1</v>
      </c>
      <c r="C2" s="3" t="s">
        <v>14</v>
      </c>
      <c r="D2" s="3" t="s">
        <v>11</v>
      </c>
      <c r="E2" s="3" t="s">
        <v>38</v>
      </c>
      <c r="F2" s="16">
        <f>-G2</f>
        <v>-375588.42722675402</v>
      </c>
      <c r="G2" s="17">
        <f>SQRT(2)*Vpoc*Vscale*VpuMax/SQRT(3)</f>
        <v>375588.42722675402</v>
      </c>
      <c r="H2" s="5">
        <f t="shared" ref="H2:H11" si="0">(G2-F2)/(Dmax-Dmin)</f>
        <v>11.462398975394574</v>
      </c>
      <c r="I2" s="5">
        <f t="shared" ref="I2:I11" si="1">G2-H2*Dmax</f>
        <v>0</v>
      </c>
      <c r="J2" s="12">
        <v>1000</v>
      </c>
      <c r="K2">
        <v>1</v>
      </c>
      <c r="M2" t="s">
        <v>25</v>
      </c>
      <c r="N2" s="9">
        <v>32767</v>
      </c>
    </row>
    <row r="3" spans="1:14" x14ac:dyDescent="0.35">
      <c r="A3" s="3">
        <v>2</v>
      </c>
      <c r="B3" s="3" t="s">
        <v>2</v>
      </c>
      <c r="C3" s="3" t="s">
        <v>14</v>
      </c>
      <c r="D3" s="3" t="s">
        <v>11</v>
      </c>
      <c r="E3" s="3" t="s">
        <v>38</v>
      </c>
      <c r="F3" s="16">
        <f t="shared" ref="F3:F7" si="2">-G3</f>
        <v>-375588.42722675402</v>
      </c>
      <c r="G3" s="16">
        <f>G$2</f>
        <v>375588.42722675402</v>
      </c>
      <c r="H3" s="5">
        <f t="shared" si="0"/>
        <v>11.462398975394574</v>
      </c>
      <c r="I3" s="5">
        <f t="shared" si="1"/>
        <v>0</v>
      </c>
      <c r="J3" s="12">
        <v>1000</v>
      </c>
      <c r="K3">
        <v>1</v>
      </c>
      <c r="M3" t="s">
        <v>26</v>
      </c>
      <c r="N3" s="10">
        <v>100000000</v>
      </c>
    </row>
    <row r="4" spans="1:14" x14ac:dyDescent="0.35">
      <c r="A4" s="3">
        <v>3</v>
      </c>
      <c r="B4" s="3" t="s">
        <v>3</v>
      </c>
      <c r="C4" s="3" t="s">
        <v>14</v>
      </c>
      <c r="D4" s="3" t="s">
        <v>11</v>
      </c>
      <c r="E4" s="3" t="s">
        <v>38</v>
      </c>
      <c r="F4" s="16">
        <f t="shared" si="2"/>
        <v>-375588.42722675402</v>
      </c>
      <c r="G4" s="16">
        <f>G$2</f>
        <v>375588.42722675402</v>
      </c>
      <c r="H4" s="5">
        <f t="shared" si="0"/>
        <v>11.462398975394574</v>
      </c>
      <c r="I4" s="5">
        <f t="shared" si="1"/>
        <v>0</v>
      </c>
      <c r="J4" s="12">
        <v>1000</v>
      </c>
      <c r="K4">
        <v>1</v>
      </c>
      <c r="M4" t="s">
        <v>27</v>
      </c>
      <c r="N4" s="10">
        <v>230000</v>
      </c>
    </row>
    <row r="5" spans="1:14" x14ac:dyDescent="0.35">
      <c r="A5" s="3">
        <v>4</v>
      </c>
      <c r="B5" s="3" t="s">
        <v>4</v>
      </c>
      <c r="C5" s="3" t="s">
        <v>15</v>
      </c>
      <c r="D5" s="3" t="s">
        <v>12</v>
      </c>
      <c r="E5" s="3" t="s">
        <v>18</v>
      </c>
      <c r="F5" s="16">
        <f t="shared" si="2"/>
        <v>-2129.9910806810249</v>
      </c>
      <c r="G5" s="17">
        <f>SQRT(2)*Ibase*Iscale*IpuMax</f>
        <v>2129.9910806810249</v>
      </c>
      <c r="H5" s="5">
        <f t="shared" si="0"/>
        <v>6.5004152979553351E-2</v>
      </c>
      <c r="I5" s="5">
        <f t="shared" si="1"/>
        <v>0</v>
      </c>
      <c r="J5" s="12">
        <v>1000</v>
      </c>
      <c r="K5">
        <v>1</v>
      </c>
      <c r="M5" t="s">
        <v>28</v>
      </c>
      <c r="N5">
        <f>Splant/SQRT(3)/Vpoc</f>
        <v>251.02185616940253</v>
      </c>
    </row>
    <row r="6" spans="1:14" x14ac:dyDescent="0.35">
      <c r="A6" s="3">
        <v>5</v>
      </c>
      <c r="B6" s="3" t="s">
        <v>5</v>
      </c>
      <c r="C6" s="3" t="s">
        <v>15</v>
      </c>
      <c r="D6" s="3" t="s">
        <v>12</v>
      </c>
      <c r="E6" s="3" t="s">
        <v>18</v>
      </c>
      <c r="F6" s="16">
        <f t="shared" si="2"/>
        <v>-2129.9910806810249</v>
      </c>
      <c r="G6" s="16">
        <f>G$5</f>
        <v>2129.9910806810249</v>
      </c>
      <c r="H6" s="5">
        <f t="shared" si="0"/>
        <v>6.5004152979553351E-2</v>
      </c>
      <c r="I6" s="5">
        <f t="shared" si="1"/>
        <v>0</v>
      </c>
      <c r="J6" s="12">
        <v>1000</v>
      </c>
      <c r="K6">
        <v>1</v>
      </c>
      <c r="M6" t="s">
        <v>29</v>
      </c>
      <c r="N6" s="9">
        <v>1</v>
      </c>
    </row>
    <row r="7" spans="1:14" x14ac:dyDescent="0.35">
      <c r="A7" s="3">
        <v>6</v>
      </c>
      <c r="B7" s="3" t="s">
        <v>6</v>
      </c>
      <c r="C7" s="3" t="s">
        <v>15</v>
      </c>
      <c r="D7" s="3" t="s">
        <v>12</v>
      </c>
      <c r="E7" s="3" t="s">
        <v>18</v>
      </c>
      <c r="F7" s="16">
        <f t="shared" si="2"/>
        <v>-2129.9910806810249</v>
      </c>
      <c r="G7" s="16">
        <f>G$5</f>
        <v>2129.9910806810249</v>
      </c>
      <c r="H7" s="5">
        <f t="shared" si="0"/>
        <v>6.5004152979553351E-2</v>
      </c>
      <c r="I7" s="5">
        <f t="shared" si="1"/>
        <v>0</v>
      </c>
      <c r="J7" s="12">
        <v>1000</v>
      </c>
      <c r="K7">
        <v>1</v>
      </c>
      <c r="M7" t="s">
        <v>30</v>
      </c>
      <c r="N7" s="9">
        <v>1</v>
      </c>
    </row>
    <row r="8" spans="1:14" x14ac:dyDescent="0.35">
      <c r="A8" s="3">
        <v>7</v>
      </c>
      <c r="B8" s="3" t="s">
        <v>7</v>
      </c>
      <c r="C8" s="3" t="s">
        <v>14</v>
      </c>
      <c r="D8" s="3" t="s">
        <v>11</v>
      </c>
      <c r="E8" s="3" t="s">
        <v>38</v>
      </c>
      <c r="F8" s="16">
        <v>0</v>
      </c>
      <c r="G8" s="17">
        <f>Vpoc*Vscale*VpuMax/SQRT(3)</f>
        <v>265581.12382722786</v>
      </c>
      <c r="H8" s="5">
        <f t="shared" si="0"/>
        <v>4.0525700220836187</v>
      </c>
      <c r="I8" s="5">
        <f t="shared" si="1"/>
        <v>132790.56191361393</v>
      </c>
      <c r="J8" s="12">
        <v>1000</v>
      </c>
      <c r="K8">
        <v>1</v>
      </c>
      <c r="M8" t="s">
        <v>31</v>
      </c>
      <c r="N8" s="11">
        <v>1</v>
      </c>
    </row>
    <row r="9" spans="1:14" x14ac:dyDescent="0.35">
      <c r="A9" s="3">
        <v>8</v>
      </c>
      <c r="B9" s="3" t="s">
        <v>8</v>
      </c>
      <c r="C9" s="3" t="s">
        <v>15</v>
      </c>
      <c r="D9" s="3" t="s">
        <v>16</v>
      </c>
      <c r="E9" s="3" t="s">
        <v>39</v>
      </c>
      <c r="F9" s="19">
        <f>-G9</f>
        <v>-300000000</v>
      </c>
      <c r="G9" s="18">
        <f>Splant*Sscale*SpuMax</f>
        <v>300000000</v>
      </c>
      <c r="H9" s="5">
        <f t="shared" si="0"/>
        <v>9155.5528427991576</v>
      </c>
      <c r="I9" s="5">
        <f t="shared" si="1"/>
        <v>0</v>
      </c>
      <c r="J9" s="12">
        <v>1000000</v>
      </c>
      <c r="K9">
        <v>1</v>
      </c>
      <c r="M9" t="s">
        <v>32</v>
      </c>
      <c r="N9" s="9">
        <v>2</v>
      </c>
    </row>
    <row r="10" spans="1:14" x14ac:dyDescent="0.35">
      <c r="A10" s="3">
        <v>9</v>
      </c>
      <c r="B10" s="3" t="s">
        <v>9</v>
      </c>
      <c r="C10" s="3" t="s">
        <v>15</v>
      </c>
      <c r="D10" s="3" t="s">
        <v>50</v>
      </c>
      <c r="E10" s="3" t="s">
        <v>40</v>
      </c>
      <c r="F10" s="19">
        <f>-G10</f>
        <v>-300000000</v>
      </c>
      <c r="G10" s="19">
        <f>G$9</f>
        <v>300000000</v>
      </c>
      <c r="H10" s="5">
        <f t="shared" si="0"/>
        <v>9155.5528427991576</v>
      </c>
      <c r="I10" s="5">
        <f t="shared" si="1"/>
        <v>0</v>
      </c>
      <c r="J10" s="12">
        <v>1000000</v>
      </c>
      <c r="K10">
        <v>1</v>
      </c>
      <c r="M10" t="s">
        <v>33</v>
      </c>
      <c r="N10" s="9">
        <v>6</v>
      </c>
    </row>
    <row r="11" spans="1:14" x14ac:dyDescent="0.35">
      <c r="A11" s="3">
        <v>10</v>
      </c>
      <c r="B11" s="3" t="s">
        <v>10</v>
      </c>
      <c r="C11" s="3" t="s">
        <v>14</v>
      </c>
      <c r="D11" s="3" t="s">
        <v>17</v>
      </c>
      <c r="E11" s="3" t="s">
        <v>17</v>
      </c>
      <c r="F11" s="13">
        <v>55</v>
      </c>
      <c r="G11" s="13">
        <v>65</v>
      </c>
      <c r="H11" s="5">
        <f t="shared" si="0"/>
        <v>1.5259254737998596E-4</v>
      </c>
      <c r="I11" s="5">
        <f t="shared" si="1"/>
        <v>60</v>
      </c>
      <c r="J11" s="12">
        <v>1</v>
      </c>
      <c r="K11">
        <v>1</v>
      </c>
      <c r="M11" t="s">
        <v>34</v>
      </c>
      <c r="N11" s="9">
        <v>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43908-12DE-459A-B5BB-96ECEF0A7C1B}">
  <dimension ref="A1:F9"/>
  <sheetViews>
    <sheetView workbookViewId="0">
      <selection activeCell="F9" sqref="F9"/>
    </sheetView>
  </sheetViews>
  <sheetFormatPr defaultRowHeight="14.5" x14ac:dyDescent="0.35"/>
  <cols>
    <col min="3" max="3" width="9.36328125" bestFit="1" customWidth="1"/>
    <col min="4" max="4" width="4.6328125" customWidth="1"/>
  </cols>
  <sheetData>
    <row r="1" spans="1:6" x14ac:dyDescent="0.35">
      <c r="A1" s="4" t="s">
        <v>37</v>
      </c>
      <c r="B1" s="4" t="s">
        <v>35</v>
      </c>
      <c r="C1" s="4" t="s">
        <v>36</v>
      </c>
      <c r="E1" s="1" t="s">
        <v>19</v>
      </c>
      <c r="F1">
        <v>10</v>
      </c>
    </row>
    <row r="2" spans="1:6" x14ac:dyDescent="0.35">
      <c r="A2" s="6">
        <v>0.01</v>
      </c>
      <c r="B2" s="7">
        <f>XS*A2/(1-A2)</f>
        <v>0.10062572707997429</v>
      </c>
      <c r="C2" s="8">
        <f>B2/120/PI()</f>
        <v>2.6691803111656499E-4</v>
      </c>
      <c r="E2" s="1" t="s">
        <v>22</v>
      </c>
      <c r="F2">
        <v>85</v>
      </c>
    </row>
    <row r="3" spans="1:6" x14ac:dyDescent="0.35">
      <c r="A3" s="6">
        <v>0.25</v>
      </c>
      <c r="B3" s="7">
        <f>XS*A3/(1-A3)</f>
        <v>3.3206489936391517</v>
      </c>
      <c r="C3" s="8">
        <f t="shared" ref="C3:C5" si="0">B3/120/PI()</f>
        <v>8.8082950268466454E-3</v>
      </c>
      <c r="E3" s="1" t="s">
        <v>23</v>
      </c>
      <c r="F3">
        <f>$F$2*PI()/180</f>
        <v>1.4835298641951802</v>
      </c>
    </row>
    <row r="4" spans="1:6" x14ac:dyDescent="0.35">
      <c r="A4" s="6">
        <v>0.5</v>
      </c>
      <c r="B4" s="7">
        <f>XS*A4/(1-A4)</f>
        <v>9.961946980917455</v>
      </c>
      <c r="C4" s="8">
        <f t="shared" si="0"/>
        <v>2.6424885080539934E-2</v>
      </c>
      <c r="E4" s="1" t="s">
        <v>20</v>
      </c>
      <c r="F4">
        <f>$F$1*COS($F$3)</f>
        <v>0.87155742747658138</v>
      </c>
    </row>
    <row r="5" spans="1:6" x14ac:dyDescent="0.35">
      <c r="A5" s="6">
        <v>0.8</v>
      </c>
      <c r="B5" s="7">
        <f>XS*A5/(1-A5)</f>
        <v>39.847787923669827</v>
      </c>
      <c r="C5" s="8">
        <f t="shared" si="0"/>
        <v>0.10569954032215975</v>
      </c>
      <c r="E5" s="1" t="s">
        <v>21</v>
      </c>
      <c r="F5">
        <f>$F$1*SIN($F$3)</f>
        <v>9.961946980917455</v>
      </c>
    </row>
    <row r="6" spans="1:6" x14ac:dyDescent="0.35">
      <c r="E6" s="1" t="s">
        <v>54</v>
      </c>
      <c r="F6">
        <v>230</v>
      </c>
    </row>
    <row r="7" spans="1:6" x14ac:dyDescent="0.35">
      <c r="E7" s="1" t="s">
        <v>51</v>
      </c>
      <c r="F7">
        <f>F6*F6/F1</f>
        <v>5290</v>
      </c>
    </row>
    <row r="8" spans="1:6" x14ac:dyDescent="0.35">
      <c r="E8" s="1" t="s">
        <v>52</v>
      </c>
      <c r="F8">
        <v>100</v>
      </c>
    </row>
    <row r="9" spans="1:6" x14ac:dyDescent="0.35">
      <c r="E9" s="1" t="s">
        <v>53</v>
      </c>
      <c r="F9">
        <f>F7/F8</f>
        <v>52.9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CDAB3-5235-4A87-8D47-F5FCC0EB49C6}">
  <dimension ref="A1:F9"/>
  <sheetViews>
    <sheetView tabSelected="1" workbookViewId="0">
      <selection activeCell="F2" sqref="F2"/>
    </sheetView>
  </sheetViews>
  <sheetFormatPr defaultRowHeight="14.5" x14ac:dyDescent="0.35"/>
  <cols>
    <col min="3" max="3" width="9.36328125" bestFit="1" customWidth="1"/>
    <col min="4" max="4" width="4.6328125" customWidth="1"/>
  </cols>
  <sheetData>
    <row r="1" spans="1:6" x14ac:dyDescent="0.35">
      <c r="A1" s="4" t="s">
        <v>37</v>
      </c>
      <c r="B1" s="4" t="s">
        <v>35</v>
      </c>
      <c r="C1" s="4" t="s">
        <v>36</v>
      </c>
      <c r="E1" s="1" t="s">
        <v>19</v>
      </c>
      <c r="F1">
        <v>211.6</v>
      </c>
    </row>
    <row r="2" spans="1:6" x14ac:dyDescent="0.35">
      <c r="A2" s="6">
        <v>0.01</v>
      </c>
      <c r="B2" s="7">
        <f>XS*A2/(1-A2)</f>
        <v>2.1292403850122561</v>
      </c>
      <c r="C2" s="8">
        <f>B2/120/PI()</f>
        <v>5.6479855384265155E-3</v>
      </c>
      <c r="E2" s="1" t="s">
        <v>22</v>
      </c>
      <c r="F2">
        <v>85</v>
      </c>
    </row>
    <row r="3" spans="1:6" x14ac:dyDescent="0.35">
      <c r="A3" s="6">
        <v>0.25</v>
      </c>
      <c r="B3" s="7">
        <f>XS*A3/(1-A3)</f>
        <v>70.264932705404448</v>
      </c>
      <c r="C3" s="8">
        <f t="shared" ref="C3:C5" si="0">B3/120/PI()</f>
        <v>0.18638352276807502</v>
      </c>
      <c r="E3" s="1" t="s">
        <v>23</v>
      </c>
      <c r="F3">
        <f>$F$2*PI()/180</f>
        <v>1.4835298641951802</v>
      </c>
    </row>
    <row r="4" spans="1:6" x14ac:dyDescent="0.35">
      <c r="A4" s="6">
        <v>0.5</v>
      </c>
      <c r="B4" s="7">
        <f>XS*A4/(1-A4)</f>
        <v>210.79479811621334</v>
      </c>
      <c r="C4" s="8">
        <f t="shared" si="0"/>
        <v>0.55915056830422505</v>
      </c>
      <c r="E4" s="1" t="s">
        <v>20</v>
      </c>
      <c r="F4">
        <f>$F$1*COS($F$3)</f>
        <v>18.442155165404461</v>
      </c>
    </row>
    <row r="5" spans="1:6" x14ac:dyDescent="0.35">
      <c r="A5" s="6">
        <v>0.8</v>
      </c>
      <c r="B5" s="7">
        <f>XS*A5/(1-A5)</f>
        <v>843.1791924648536</v>
      </c>
      <c r="C5" s="8">
        <f t="shared" si="0"/>
        <v>2.2366022732169006</v>
      </c>
      <c r="E5" s="1" t="s">
        <v>21</v>
      </c>
      <c r="F5">
        <f>$F$1*SIN($F$3)</f>
        <v>210.79479811621334</v>
      </c>
    </row>
    <row r="6" spans="1:6" x14ac:dyDescent="0.35">
      <c r="E6" s="1" t="s">
        <v>54</v>
      </c>
      <c r="F6">
        <v>230</v>
      </c>
    </row>
    <row r="7" spans="1:6" x14ac:dyDescent="0.35">
      <c r="E7" s="1" t="s">
        <v>51</v>
      </c>
      <c r="F7">
        <f>F6*F6/F1</f>
        <v>250</v>
      </c>
    </row>
    <row r="8" spans="1:6" x14ac:dyDescent="0.35">
      <c r="E8" s="1" t="s">
        <v>52</v>
      </c>
      <c r="F8">
        <v>100</v>
      </c>
    </row>
    <row r="9" spans="1:6" x14ac:dyDescent="0.35">
      <c r="E9" s="1" t="s">
        <v>53</v>
      </c>
      <c r="F9">
        <f>F7/F8</f>
        <v>2.5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COMTRADE</vt:lpstr>
      <vt:lpstr>Source</vt:lpstr>
      <vt:lpstr>Weak</vt:lpstr>
      <vt:lpstr>Dmax</vt:lpstr>
      <vt:lpstr>Dmin</vt:lpstr>
      <vt:lpstr>Ibase</vt:lpstr>
      <vt:lpstr>IpuMax</vt:lpstr>
      <vt:lpstr>Iscale</vt:lpstr>
      <vt:lpstr>Splant</vt:lpstr>
      <vt:lpstr>SpuMax</vt:lpstr>
      <vt:lpstr>Sscale</vt:lpstr>
      <vt:lpstr>Vpoc</vt:lpstr>
      <vt:lpstr>VpuMax</vt:lpstr>
      <vt:lpstr>Vscale</vt:lpstr>
      <vt:lpstr>Weak!XS</vt:lpstr>
      <vt:lpstr>XS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McDermott, Thomas E</dc:creator>
  <cp:lastModifiedBy>McDermott, Thomas E</cp:lastModifiedBy>
  <dcterms:created xsi:type="dcterms:W3CDTF">2023-08-16T12:43:58Z</dcterms:created>
  <dcterms:modified xsi:type="dcterms:W3CDTF">2023-09-05T20:49:48Z</dcterms:modified>
</cp:coreProperties>
</file>