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YinYuan/Desktop/2020 Vacation Research/"/>
    </mc:Choice>
  </mc:AlternateContent>
  <xr:revisionPtr revIDLastSave="0" documentId="13_ncr:1_{A9FC4BCC-297A-A741-AC9C-AE0D5833D6C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Print_Area" localSheetId="0">Sheet1!$A$1:$T$44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M12" i="1"/>
  <c r="N12" i="1"/>
  <c r="O12" i="1"/>
  <c r="P12" i="1"/>
  <c r="Q12" i="1"/>
  <c r="R12" i="1"/>
  <c r="S12" i="1"/>
  <c r="D12" i="1"/>
  <c r="E12" i="1"/>
  <c r="F12" i="1"/>
  <c r="G12" i="1"/>
  <c r="H12" i="1"/>
  <c r="I12" i="1"/>
  <c r="J12" i="1"/>
  <c r="K12" i="1"/>
  <c r="C12" i="1"/>
  <c r="G13" i="1" l="1"/>
  <c r="C13" i="1"/>
  <c r="N13" i="1" l="1"/>
  <c r="O13" i="1"/>
  <c r="P13" i="1"/>
  <c r="Q13" i="1"/>
  <c r="R13" i="1"/>
  <c r="S13" i="1"/>
  <c r="H13" i="1"/>
  <c r="I13" i="1"/>
  <c r="J13" i="1"/>
  <c r="K13" i="1"/>
  <c r="L13" i="1"/>
  <c r="M13" i="1"/>
  <c r="F13" i="1"/>
  <c r="E13" i="1"/>
  <c r="D13" i="1"/>
  <c r="P11" i="1" l="1"/>
  <c r="Q11" i="1"/>
  <c r="O11" i="1"/>
  <c r="N11" i="1" l="1"/>
  <c r="M11" i="1"/>
  <c r="L11" i="1"/>
  <c r="K11" i="1"/>
  <c r="J11" i="1"/>
  <c r="I11" i="1"/>
  <c r="H11" i="1"/>
  <c r="G11" i="1"/>
  <c r="F11" i="1"/>
  <c r="C11" i="1"/>
</calcChain>
</file>

<file path=xl/sharedStrings.xml><?xml version="1.0" encoding="utf-8"?>
<sst xmlns="http://schemas.openxmlformats.org/spreadsheetml/2006/main" count="6" uniqueCount="6">
  <si>
    <t>The Time at Which They Became Infected</t>
  </si>
  <si>
    <t>The Number of Timesteps They Remain in I</t>
  </si>
  <si>
    <t>weighted ave. of # timesteps</t>
  </si>
  <si>
    <t>ave. Gamma</t>
  </si>
  <si>
    <t>ave.potential # infectious handshakes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</si>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</sst>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Ave.</a:t>
            </a:r>
            <a:r>
              <a:rPr lang="zh-CN" altLang="en-US"/>
              <a:t> </a:t>
            </a:r>
            <a:r>
              <a:rPr lang="en-US" altLang="zh-CN"/>
              <a:t>Gamma</a:t>
            </a:r>
            <a:r>
              <a:rPr lang="zh-CN" altLang="en-US"/>
              <a:t> </a:t>
            </a:r>
            <a:r>
              <a:rPr lang="en-US" altLang="zh-CN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7243239393886806E-2"/>
                  <c:y val="-1.50483515343363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Sheet1!$C$4:$R$4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Sheet1!$C$12:$R$12</c:f>
              <c:numCache>
                <c:formatCode>General</c:formatCode>
                <c:ptCount val="1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0.22764227642276422</c:v>
                </c:pt>
                <c:pt idx="4">
                  <c:v>0.23943661971830985</c:v>
                </c:pt>
                <c:pt idx="5">
                  <c:v>0.25132275132275134</c:v>
                </c:pt>
                <c:pt idx="6">
                  <c:v>0.28249566724436742</c:v>
                </c:pt>
                <c:pt idx="7">
                  <c:v>0.31740196078431371</c:v>
                </c:pt>
                <c:pt idx="8">
                  <c:v>0.32915360501567398</c:v>
                </c:pt>
                <c:pt idx="9">
                  <c:v>0.41031652989449002</c:v>
                </c:pt>
                <c:pt idx="10">
                  <c:v>0.4627831715210356</c:v>
                </c:pt>
                <c:pt idx="11">
                  <c:v>0.57261410788381739</c:v>
                </c:pt>
                <c:pt idx="12">
                  <c:v>0.75609756097560976</c:v>
                </c:pt>
                <c:pt idx="13">
                  <c:v>1</c:v>
                </c:pt>
                <c:pt idx="14">
                  <c:v>0.77777777777777768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B944-B03F-385008D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99199"/>
        <c:axId val="996779567"/>
      </c:scatterChart>
      <c:valAx>
        <c:axId val="9904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At</a:t>
                </a:r>
                <a:r>
                  <a:rPr lang="zh-CN" altLang="en-US"/>
                  <a:t> </a:t>
                </a:r>
                <a:r>
                  <a:rPr lang="en-US" altLang="zh-CN"/>
                  <a:t>Which</a:t>
                </a:r>
                <a:r>
                  <a:rPr lang="zh-CN" altLang="en-US"/>
                  <a:t> </a:t>
                </a:r>
                <a:r>
                  <a:rPr lang="en-US" altLang="zh-CN"/>
                  <a:t>They</a:t>
                </a:r>
                <a:r>
                  <a:rPr lang="zh-CN" altLang="en-US"/>
                  <a:t> </a:t>
                </a:r>
                <a:r>
                  <a:rPr lang="en-US" altLang="zh-CN"/>
                  <a:t>Became</a:t>
                </a:r>
                <a:r>
                  <a:rPr lang="zh-CN" altLang="en-US"/>
                  <a:t> </a:t>
                </a:r>
                <a:r>
                  <a:rPr lang="en-US" altLang="zh-CN"/>
                  <a:t>Infected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79567"/>
        <c:crosses val="autoZero"/>
        <c:crossBetween val="midCat"/>
      </c:valAx>
      <c:valAx>
        <c:axId val="9967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Ave.</a:t>
                </a:r>
                <a:r>
                  <a:rPr lang="zh-CN" altLang="en-US"/>
                  <a:t> </a:t>
                </a:r>
                <a:r>
                  <a:rPr lang="en-US" altLang="zh-CN"/>
                  <a:t>Gamma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Ave.</a:t>
            </a:r>
            <a:r>
              <a:rPr lang="zh-CN" altLang="en-US"/>
              <a:t> </a:t>
            </a:r>
            <a:r>
              <a:rPr lang="en-US" altLang="zh-CN"/>
              <a:t>Potential</a:t>
            </a:r>
            <a:r>
              <a:rPr lang="zh-CN" altLang="en-US"/>
              <a:t> </a:t>
            </a:r>
            <a:r>
              <a:rPr lang="en-US" altLang="zh-CN"/>
              <a:t>#Handshakes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GB"/>
          </a:p>
        </c:rich>
      </c:tx>
      <c:layout>
        <c:manualLayout>
          <c:xMode val="edge"/>
          <c:yMode val="edge"/>
          <c:x val="0.34793992002089869"/>
          <c:y val="1.6617788435925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Sheet1!$C$4:$S$4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Sheet1!$C$13:$S$13</c:f>
              <c:numCache>
                <c:formatCode>0.0000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4.3928571428571432</c:v>
                </c:pt>
                <c:pt idx="4">
                  <c:v>4.1764705882352944</c:v>
                </c:pt>
                <c:pt idx="5">
                  <c:v>3.9789473684210526</c:v>
                </c:pt>
                <c:pt idx="6">
                  <c:v>3.5398773006134969</c:v>
                </c:pt>
                <c:pt idx="7">
                  <c:v>3.1505791505791505</c:v>
                </c:pt>
                <c:pt idx="8">
                  <c:v>3.038095238095238</c:v>
                </c:pt>
                <c:pt idx="9">
                  <c:v>2.4371428571428573</c:v>
                </c:pt>
                <c:pt idx="10">
                  <c:v>2.1608391608391608</c:v>
                </c:pt>
                <c:pt idx="11">
                  <c:v>1.7463768115942029</c:v>
                </c:pt>
                <c:pt idx="12">
                  <c:v>1.3225806451612903</c:v>
                </c:pt>
                <c:pt idx="13">
                  <c:v>1</c:v>
                </c:pt>
                <c:pt idx="14">
                  <c:v>1.2857142857142858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9A4D-B6D9-27E83F4E0F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6251247"/>
        <c:axId val="1037460191"/>
      </c:scatterChart>
      <c:valAx>
        <c:axId val="9962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The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Time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At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Which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They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Became</a:t>
                </a:r>
                <a:r>
                  <a:rPr lang="zh-CN" altLang="en-US" baseline="0">
                    <a:effectLst/>
                  </a:rPr>
                  <a:t> </a:t>
                </a:r>
                <a:r>
                  <a:rPr lang="en-US" altLang="zh-CN" baseline="0">
                    <a:effectLst/>
                  </a:rPr>
                  <a:t>Infected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0191"/>
        <c:crosses val="autoZero"/>
        <c:crossBetween val="midCat"/>
      </c:valAx>
      <c:valAx>
        <c:axId val="10374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Ave.</a:t>
                </a:r>
                <a:r>
                  <a:rPr lang="zh-CN" altLang="en-US" sz="1000" b="0" i="0" u="none" strike="noStrike" baseline="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Potential</a:t>
                </a:r>
                <a:r>
                  <a:rPr lang="zh-CN" altLang="en-US" sz="1000" b="0" i="0" u="none" strike="noStrike" baseline="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#Handshakes</a:t>
                </a:r>
                <a:r>
                  <a:rPr lang="zh-CN" altLang="en-US" sz="1000" b="0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33568</xdr:rowOff>
    </xdr:from>
    <xdr:to>
      <xdr:col>9</xdr:col>
      <xdr:colOff>84666</xdr:colOff>
      <xdr:row>41</xdr:row>
      <xdr:rowOff>50029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F81E0-A2E4-474A-AEB0-F00FB7D6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463797</xdr:colOff>
      <xdr:row>15</xdr:row>
      <xdr:rowOff>35362</xdr:rowOff>
    </xdr:from>
    <xdr:to>
      <xdr:col>18</xdr:col>
      <xdr:colOff>656166</xdr:colOff>
      <xdr:row>41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D2852-77B8-5F46-AA45-69E78867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17"/>
  <sheetViews>
    <sheetView tabSelected="1" zoomScale="60" zoomScaleNormal="60" workbookViewId="0">
      <selection activeCell="Z21" sqref="Z21"/>
    </sheetView>
  </sheetViews>
  <sheetFormatPr baseColWidth="10" defaultColWidth="8.83203125" defaultRowHeight="15" x14ac:dyDescent="0.2"/>
  <cols>
    <col min="1" max="1" width="10.5" customWidth="1"/>
    <col min="2" max="2" width="11.6640625" customWidth="1"/>
    <col min="3" max="19" width="10.6640625" bestFit="1" customWidth="1"/>
  </cols>
  <sheetData>
    <row r="2" spans="1:20" ht="16" thickBot="1" x14ac:dyDescent="0.25"/>
    <row r="3" spans="1:20" x14ac:dyDescent="0.2">
      <c r="A3" s="2"/>
      <c r="B3" s="3"/>
      <c r="C3" s="16" t="s"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20" x14ac:dyDescent="0.2">
      <c r="A4" s="4"/>
      <c r="B4" s="5"/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10">
        <v>16</v>
      </c>
      <c r="T4" s="1"/>
    </row>
    <row r="5" spans="1:20" x14ac:dyDescent="0.2">
      <c r="A5" s="18" t="s">
        <v>1</v>
      </c>
      <c r="B5" s="7">
        <v>1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2</v>
      </c>
      <c r="I5" s="5">
        <v>9</v>
      </c>
      <c r="J5" s="5">
        <v>29</v>
      </c>
      <c r="K5" s="5">
        <v>38</v>
      </c>
      <c r="L5" s="5">
        <v>63</v>
      </c>
      <c r="M5" s="5">
        <v>69</v>
      </c>
      <c r="N5" s="5">
        <v>47</v>
      </c>
      <c r="O5" s="5">
        <v>22</v>
      </c>
      <c r="P5" s="5">
        <v>13</v>
      </c>
      <c r="Q5" s="5">
        <v>2</v>
      </c>
      <c r="R5" s="5">
        <v>0</v>
      </c>
      <c r="S5" s="11">
        <v>1</v>
      </c>
    </row>
    <row r="6" spans="1:20" x14ac:dyDescent="0.2">
      <c r="A6" s="18"/>
      <c r="B6" s="7">
        <v>2</v>
      </c>
      <c r="C6" s="5">
        <v>0</v>
      </c>
      <c r="D6" s="5">
        <v>0</v>
      </c>
      <c r="E6" s="5">
        <v>0</v>
      </c>
      <c r="F6" s="5">
        <v>1</v>
      </c>
      <c r="G6" s="5">
        <v>4</v>
      </c>
      <c r="H6" s="5">
        <v>9</v>
      </c>
      <c r="I6" s="5">
        <v>22</v>
      </c>
      <c r="J6" s="5">
        <v>30</v>
      </c>
      <c r="K6" s="5">
        <v>37</v>
      </c>
      <c r="L6" s="5">
        <v>56</v>
      </c>
      <c r="M6" s="5">
        <v>55</v>
      </c>
      <c r="N6" s="5">
        <v>26</v>
      </c>
      <c r="O6" s="5">
        <v>20</v>
      </c>
      <c r="P6" s="5">
        <v>5</v>
      </c>
      <c r="Q6" s="5">
        <v>2</v>
      </c>
      <c r="R6" s="5">
        <v>1</v>
      </c>
      <c r="S6" s="11">
        <v>0</v>
      </c>
    </row>
    <row r="7" spans="1:20" x14ac:dyDescent="0.2">
      <c r="A7" s="18"/>
      <c r="B7" s="7">
        <v>3</v>
      </c>
      <c r="C7" s="5">
        <v>0</v>
      </c>
      <c r="D7" s="5">
        <v>0</v>
      </c>
      <c r="E7" s="5">
        <v>0</v>
      </c>
      <c r="F7" s="5">
        <v>0</v>
      </c>
      <c r="G7" s="5">
        <v>2</v>
      </c>
      <c r="H7" s="5">
        <v>6</v>
      </c>
      <c r="I7" s="5">
        <v>17</v>
      </c>
      <c r="J7" s="5">
        <v>37</v>
      </c>
      <c r="K7" s="5">
        <v>48</v>
      </c>
      <c r="L7" s="5">
        <v>67</v>
      </c>
      <c r="M7" s="5">
        <v>44</v>
      </c>
      <c r="N7" s="5">
        <v>23</v>
      </c>
      <c r="O7" s="5">
        <v>7</v>
      </c>
      <c r="P7" s="5">
        <v>5</v>
      </c>
      <c r="Q7" s="5">
        <v>2</v>
      </c>
      <c r="R7" s="5">
        <v>0</v>
      </c>
      <c r="S7" s="11">
        <v>0</v>
      </c>
    </row>
    <row r="8" spans="1:20" x14ac:dyDescent="0.2">
      <c r="A8" s="18"/>
      <c r="B8" s="7">
        <v>4</v>
      </c>
      <c r="C8" s="5">
        <v>0</v>
      </c>
      <c r="D8" s="5">
        <v>0</v>
      </c>
      <c r="E8" s="5">
        <v>0</v>
      </c>
      <c r="F8" s="5">
        <v>3</v>
      </c>
      <c r="G8" s="5">
        <v>5</v>
      </c>
      <c r="H8" s="5">
        <v>8</v>
      </c>
      <c r="I8" s="5">
        <v>18</v>
      </c>
      <c r="J8" s="5">
        <v>36</v>
      </c>
      <c r="K8" s="5">
        <v>45</v>
      </c>
      <c r="L8" s="5">
        <v>57</v>
      </c>
      <c r="M8" s="5">
        <v>45</v>
      </c>
      <c r="N8" s="5">
        <v>13</v>
      </c>
      <c r="O8" s="5">
        <v>7</v>
      </c>
      <c r="P8" s="5">
        <v>2</v>
      </c>
      <c r="Q8" s="5">
        <v>1</v>
      </c>
      <c r="R8" s="5">
        <v>0</v>
      </c>
      <c r="S8" s="11">
        <v>0</v>
      </c>
    </row>
    <row r="9" spans="1:20" x14ac:dyDescent="0.2">
      <c r="A9" s="18"/>
      <c r="B9" s="7">
        <v>5</v>
      </c>
      <c r="C9" s="5">
        <v>0</v>
      </c>
      <c r="D9" s="5">
        <v>0</v>
      </c>
      <c r="E9" s="5">
        <v>0</v>
      </c>
      <c r="F9" s="5">
        <v>2</v>
      </c>
      <c r="G9" s="5">
        <v>5</v>
      </c>
      <c r="H9" s="5">
        <v>17</v>
      </c>
      <c r="I9" s="5">
        <v>18</v>
      </c>
      <c r="J9" s="5">
        <v>31</v>
      </c>
      <c r="K9" s="5">
        <v>46</v>
      </c>
      <c r="L9" s="5">
        <v>43</v>
      </c>
      <c r="M9" s="5">
        <v>25</v>
      </c>
      <c r="N9" s="5">
        <v>15</v>
      </c>
      <c r="O9" s="5">
        <v>3</v>
      </c>
      <c r="P9" s="5">
        <v>0</v>
      </c>
      <c r="Q9" s="5">
        <v>0</v>
      </c>
      <c r="R9" s="5">
        <v>0</v>
      </c>
      <c r="S9" s="11">
        <v>0</v>
      </c>
    </row>
    <row r="10" spans="1:20" x14ac:dyDescent="0.2">
      <c r="A10" s="18"/>
      <c r="B10" s="7">
        <v>6</v>
      </c>
      <c r="C10" s="5">
        <v>7</v>
      </c>
      <c r="D10" s="8">
        <v>7</v>
      </c>
      <c r="E10" s="5">
        <v>14</v>
      </c>
      <c r="F10" s="5">
        <v>21</v>
      </c>
      <c r="G10" s="5">
        <v>34</v>
      </c>
      <c r="H10" s="5">
        <v>53</v>
      </c>
      <c r="I10" s="5">
        <v>79</v>
      </c>
      <c r="J10" s="5">
        <v>96</v>
      </c>
      <c r="K10" s="5">
        <v>101</v>
      </c>
      <c r="L10" s="5">
        <v>64</v>
      </c>
      <c r="M10" s="5">
        <v>48</v>
      </c>
      <c r="N10" s="5">
        <v>14</v>
      </c>
      <c r="O10" s="5">
        <v>3</v>
      </c>
      <c r="P10" s="5">
        <v>1</v>
      </c>
      <c r="Q10" s="5">
        <v>0</v>
      </c>
      <c r="R10" s="5">
        <v>0</v>
      </c>
      <c r="S10" s="11">
        <v>0</v>
      </c>
    </row>
    <row r="11" spans="1:20" ht="42" customHeight="1" x14ac:dyDescent="0.2">
      <c r="A11" s="12"/>
      <c r="B11" s="21" t="s">
        <v>2</v>
      </c>
      <c r="C11" s="22">
        <f>B10 * C10 / 7</f>
        <v>6</v>
      </c>
      <c r="D11" s="22">
        <v>6</v>
      </c>
      <c r="E11" s="22">
        <v>6</v>
      </c>
      <c r="F11" s="23">
        <f>(B5 * F5 + F6 * B6 + F8 * B8 + F9 * B9 + F10 * B10)/(1 + 1 + 3 + 2 + 21)</f>
        <v>5.3928571428571432</v>
      </c>
      <c r="G11" s="23">
        <f>(1 + 8 + 6 + 20 + 25 + 34 * 6)/(1 + 4 + 2 + 10 + 34)</f>
        <v>5.1764705882352944</v>
      </c>
      <c r="H11" s="23">
        <f>(2 + 18 + 18 + 32 + 85 + 53 * 6)/(SUM(H5:H10))</f>
        <v>4.9789473684210526</v>
      </c>
      <c r="I11" s="23">
        <f>(9 + 44 + 51 + 72 + 90 + 79 * 6)/(SUM(I5:I10))</f>
        <v>4.5398773006134974</v>
      </c>
      <c r="J11" s="23">
        <f>(29 + 60 + 37 * 3 + 36 * 4 + 31 * 5 + 96 * 6)/(SUM(J5:J10))</f>
        <v>4.1505791505791505</v>
      </c>
      <c r="K11" s="23">
        <f>(38 + 37 * 2 + 48 * 3 + 45 * 4 + 46 * 5 + 606)/(SUM(K5:K10))</f>
        <v>4.038095238095238</v>
      </c>
      <c r="L11" s="23">
        <f>(63 + 56 * 2 + 67 * 3 + 57 * 4 + 43 * 5 + 64 * 6)/(SUM(L5:L10))</f>
        <v>3.4371428571428573</v>
      </c>
      <c r="M11" s="23">
        <f>(69 + 55 * 2 + 44 * 3 + 45 * 4 + 25 * 5 + 48 * 6)/(SUM(M5:M10))</f>
        <v>3.1608391608391608</v>
      </c>
      <c r="N11" s="23">
        <f>(47 + 26 * 2 + 23 * 3 + 13 * 4 + 15 * 5 + 14 * 6)/(SUM(N5:N10))</f>
        <v>2.7463768115942031</v>
      </c>
      <c r="O11" s="23">
        <f>(22 + 40 + 21 + 28 + 15 + 18)/(SUM(O5:O10))</f>
        <v>2.3225806451612905</v>
      </c>
      <c r="P11" s="22">
        <f>(13 + 10 + 15 + 8 + 6)/(SUM(P5:P10))</f>
        <v>2</v>
      </c>
      <c r="Q11" s="23">
        <f>(2 + 4 + 6 + 4)/(7)</f>
        <v>2.2857142857142856</v>
      </c>
      <c r="R11" s="22">
        <v>2</v>
      </c>
      <c r="S11" s="24">
        <v>1</v>
      </c>
    </row>
    <row r="12" spans="1:20" ht="23" customHeight="1" x14ac:dyDescent="0.2">
      <c r="A12" s="13"/>
      <c r="B12" s="9" t="s">
        <v>3</v>
      </c>
      <c r="C12" s="9">
        <f>1 /C13</f>
        <v>0.2</v>
      </c>
      <c r="D12" s="9">
        <f t="shared" ref="D12:K12" si="0">1 /D13</f>
        <v>0.2</v>
      </c>
      <c r="E12" s="9">
        <f t="shared" si="0"/>
        <v>0.2</v>
      </c>
      <c r="F12" s="9">
        <f t="shared" si="0"/>
        <v>0.22764227642276422</v>
      </c>
      <c r="G12" s="9">
        <f t="shared" si="0"/>
        <v>0.23943661971830985</v>
      </c>
      <c r="H12" s="9">
        <f t="shared" si="0"/>
        <v>0.25132275132275134</v>
      </c>
      <c r="I12" s="9">
        <f t="shared" si="0"/>
        <v>0.28249566724436742</v>
      </c>
      <c r="J12" s="9">
        <f t="shared" si="0"/>
        <v>0.31740196078431371</v>
      </c>
      <c r="K12" s="9">
        <f t="shared" si="0"/>
        <v>0.32915360501567398</v>
      </c>
      <c r="L12" s="9">
        <f>1 /L13</f>
        <v>0.41031652989449002</v>
      </c>
      <c r="M12" s="9">
        <f t="shared" ref="M12" si="1">1 /M13</f>
        <v>0.4627831715210356</v>
      </c>
      <c r="N12" s="9">
        <f t="shared" ref="N12" si="2">1 /N13</f>
        <v>0.57261410788381739</v>
      </c>
      <c r="O12" s="9">
        <f t="shared" ref="O12" si="3">1 /O13</f>
        <v>0.75609756097560976</v>
      </c>
      <c r="P12" s="9">
        <f t="shared" ref="P12" si="4">1 /P13</f>
        <v>1</v>
      </c>
      <c r="Q12" s="9">
        <f t="shared" ref="Q12" si="5">1 /Q13</f>
        <v>0.77777777777777768</v>
      </c>
      <c r="R12" s="9">
        <f t="shared" ref="R12" si="6">1 /R13</f>
        <v>1</v>
      </c>
      <c r="S12" s="9" t="e">
        <f t="shared" ref="S12" si="7">1 /S13</f>
        <v>#DIV/0!</v>
      </c>
    </row>
    <row r="13" spans="1:20" ht="50" customHeight="1" thickBot="1" x14ac:dyDescent="0.25">
      <c r="A13" s="14"/>
      <c r="B13" s="15" t="s">
        <v>4</v>
      </c>
      <c r="C13" s="19">
        <f>C10*(B10 - 1)/SUM(C5:C10)</f>
        <v>5</v>
      </c>
      <c r="D13" s="19">
        <f>D10*(B10 - 1)/SUM(D5:D10)</f>
        <v>5</v>
      </c>
      <c r="E13" s="19">
        <f>(E5*($B5 - 1) + E6*($B6-1) +E7*($B7-1) + E8*($B8-1) + E9*($B9-1) + E10*($B10-1))/SUM(E5:E10)</f>
        <v>5</v>
      </c>
      <c r="F13" s="19">
        <f>(F5*($B5 - 1) + F6*($B6-1) +F7*($B7-1) + F8*($B8-1) + F9*($B9-1) + F10*($B10-1))/SUM(F5:F10)</f>
        <v>4.3928571428571432</v>
      </c>
      <c r="G13" s="19">
        <f>(G5*($B5 - 1) + G6*($B6-1) +G7*($B7-1) + G8*($B8-1) + G9*($B9-1) + G10*($B10-1))/SUM(G5:G10)</f>
        <v>4.1764705882352944</v>
      </c>
      <c r="H13" s="19">
        <f t="shared" ref="H13:S13" si="8">(H5*($B5 - 1) + H6*($B6-1) +H7*($B7-1) + H8*($B8-1) + H9*($B9-1) + H10*($B10-1))/SUM(H5:H10)</f>
        <v>3.9789473684210526</v>
      </c>
      <c r="I13" s="19">
        <f t="shared" si="8"/>
        <v>3.5398773006134969</v>
      </c>
      <c r="J13" s="19">
        <f t="shared" si="8"/>
        <v>3.1505791505791505</v>
      </c>
      <c r="K13" s="19">
        <f t="shared" si="8"/>
        <v>3.038095238095238</v>
      </c>
      <c r="L13" s="19">
        <f t="shared" si="8"/>
        <v>2.4371428571428573</v>
      </c>
      <c r="M13" s="19">
        <f t="shared" si="8"/>
        <v>2.1608391608391608</v>
      </c>
      <c r="N13" s="19">
        <f t="shared" si="8"/>
        <v>1.7463768115942029</v>
      </c>
      <c r="O13" s="19">
        <f t="shared" si="8"/>
        <v>1.3225806451612903</v>
      </c>
      <c r="P13" s="19">
        <f t="shared" si="8"/>
        <v>1</v>
      </c>
      <c r="Q13" s="19">
        <f t="shared" si="8"/>
        <v>1.2857142857142858</v>
      </c>
      <c r="R13" s="19">
        <f t="shared" si="8"/>
        <v>1</v>
      </c>
      <c r="S13" s="20">
        <f t="shared" si="8"/>
        <v>0</v>
      </c>
    </row>
    <row r="17" spans="17:17" x14ac:dyDescent="0.2">
      <c r="Q17" t="s">
        <v>5</v>
      </c>
    </row>
  </sheetData>
  <mergeCells count="2">
    <mergeCell ref="C3:S3"/>
    <mergeCell ref="A5:A10"/>
  </mergeCells>
  <pageMargins left="0.7" right="0.7" top="0.75" bottom="0.75" header="0.3" footer="0.3"/>
  <pageSetup paperSize="9" scale="5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用户</cp:lastModifiedBy>
  <cp:revision/>
  <cp:lastPrinted>2020-02-22T03:33:58Z</cp:lastPrinted>
  <dcterms:created xsi:type="dcterms:W3CDTF">2020-02-16T01:05:06Z</dcterms:created>
  <dcterms:modified xsi:type="dcterms:W3CDTF">2020-02-22T03:38:53Z</dcterms:modified>
  <cp:category/>
  <cp:contentStatus/>
</cp:coreProperties>
</file>