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codeName="ThisWorkbook"/>
  <xr:revisionPtr revIDLastSave="0" documentId="13_ncr:1_{28D5F437-7F6F-4C6E-8BF9-4F34494993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alpha">Sheet1!$E$1</definedName>
    <definedName name="solver_adj" localSheetId="0" hidden="1">Sheet1!$E$1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Sheet1!$G$23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23" i="1" s="1"/>
  <c r="R9" i="1"/>
  <c r="S9" i="1" s="1"/>
  <c r="R10" i="1"/>
  <c r="R11" i="1"/>
  <c r="R12" i="1"/>
  <c r="R13" i="1"/>
  <c r="R14" i="1"/>
  <c r="R15" i="1"/>
  <c r="R16" i="1"/>
  <c r="R17" i="1"/>
  <c r="S6" i="1"/>
  <c r="S7" i="1"/>
  <c r="S10" i="1"/>
  <c r="S11" i="1"/>
  <c r="S12" i="1"/>
  <c r="S13" i="1"/>
  <c r="S14" i="1"/>
  <c r="S15" i="1"/>
  <c r="S16" i="1"/>
  <c r="S17" i="1"/>
  <c r="S5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6" i="1"/>
  <c r="P18" i="1"/>
  <c r="O18" i="1"/>
  <c r="M18" i="1"/>
  <c r="P7" i="1"/>
  <c r="P8" i="1"/>
  <c r="P9" i="1"/>
  <c r="P10" i="1"/>
  <c r="P11" i="1" s="1"/>
  <c r="P12" i="1" s="1"/>
  <c r="P13" i="1" s="1"/>
  <c r="P14" i="1" s="1"/>
  <c r="P15" i="1" s="1"/>
  <c r="P16" i="1" s="1"/>
  <c r="P17" i="1" s="1"/>
  <c r="P6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6" i="1"/>
  <c r="N5" i="1"/>
  <c r="M6" i="1"/>
  <c r="N6" i="1" s="1"/>
  <c r="S8" i="1" l="1"/>
  <c r="S23" i="1"/>
  <c r="M7" i="1"/>
  <c r="N7" i="1" l="1"/>
  <c r="M8" i="1"/>
  <c r="N8" i="1" l="1"/>
  <c r="M9" i="1"/>
  <c r="H5" i="1"/>
  <c r="J5" i="1" s="1"/>
  <c r="F5" i="1"/>
  <c r="I5" i="1" s="1"/>
  <c r="E6" i="1"/>
  <c r="E7" i="1" s="1"/>
  <c r="M10" i="1" l="1"/>
  <c r="N9" i="1"/>
  <c r="E8" i="1"/>
  <c r="H7" i="1"/>
  <c r="J7" i="1" s="1"/>
  <c r="F7" i="1"/>
  <c r="G5" i="1"/>
  <c r="H6" i="1"/>
  <c r="F6" i="1"/>
  <c r="M11" i="1" l="1"/>
  <c r="N10" i="1"/>
  <c r="G6" i="1"/>
  <c r="I6" i="1"/>
  <c r="J6" i="1"/>
  <c r="I7" i="1"/>
  <c r="G7" i="1"/>
  <c r="E9" i="1"/>
  <c r="F8" i="1"/>
  <c r="H8" i="1"/>
  <c r="J8" i="1" s="1"/>
  <c r="M12" i="1" l="1"/>
  <c r="N11" i="1"/>
  <c r="G8" i="1"/>
  <c r="I8" i="1"/>
  <c r="E10" i="1"/>
  <c r="F9" i="1"/>
  <c r="H9" i="1"/>
  <c r="J9" i="1" s="1"/>
  <c r="M13" i="1" l="1"/>
  <c r="N12" i="1"/>
  <c r="G9" i="1"/>
  <c r="I9" i="1"/>
  <c r="E11" i="1"/>
  <c r="F10" i="1"/>
  <c r="H10" i="1"/>
  <c r="J10" i="1" s="1"/>
  <c r="M14" i="1" l="1"/>
  <c r="N13" i="1"/>
  <c r="G10" i="1"/>
  <c r="I10" i="1"/>
  <c r="E12" i="1"/>
  <c r="F11" i="1"/>
  <c r="H11" i="1"/>
  <c r="M15" i="1" l="1"/>
  <c r="N14" i="1"/>
  <c r="J11" i="1"/>
  <c r="I11" i="1"/>
  <c r="G11" i="1"/>
  <c r="E13" i="1"/>
  <c r="F12" i="1"/>
  <c r="H12" i="1"/>
  <c r="J12" i="1" s="1"/>
  <c r="M16" i="1" l="1"/>
  <c r="N15" i="1"/>
  <c r="G12" i="1"/>
  <c r="I12" i="1"/>
  <c r="E14" i="1"/>
  <c r="H13" i="1"/>
  <c r="J13" i="1" s="1"/>
  <c r="F13" i="1"/>
  <c r="M17" i="1" l="1"/>
  <c r="N16" i="1"/>
  <c r="I13" i="1"/>
  <c r="G13" i="1"/>
  <c r="E15" i="1"/>
  <c r="F14" i="1"/>
  <c r="H14" i="1"/>
  <c r="J14" i="1" s="1"/>
  <c r="N17" i="1" l="1"/>
  <c r="N23" i="1" s="1"/>
  <c r="M23" i="1"/>
  <c r="E16" i="1"/>
  <c r="F15" i="1"/>
  <c r="H15" i="1"/>
  <c r="J15" i="1" s="1"/>
  <c r="I14" i="1"/>
  <c r="G14" i="1"/>
  <c r="I15" i="1" l="1"/>
  <c r="G15" i="1"/>
  <c r="E17" i="1"/>
  <c r="E18" i="1" s="1"/>
  <c r="H16" i="1"/>
  <c r="J16" i="1" s="1"/>
  <c r="F16" i="1"/>
  <c r="H17" i="1" l="1"/>
  <c r="F17" i="1"/>
  <c r="G16" i="1"/>
  <c r="I16" i="1"/>
  <c r="I17" i="1" l="1"/>
  <c r="I23" i="1" s="1"/>
  <c r="G17" i="1"/>
  <c r="G23" i="1" s="1"/>
  <c r="F23" i="1"/>
  <c r="J17" i="1"/>
  <c r="J23" i="1" s="1"/>
  <c r="H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365CBA33-F1DC-4752-9901-077429A470FF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 
solver sets the minimum square error value to find the most appropriate alpha value</t>
        </r>
      </text>
    </comment>
    <comment ref="M1" authorId="0" shapeId="0" xr:uid="{8C4F6B20-37D8-4740-BFCA-AD162E93633C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was analyzed by setting alpha values (0.2, 0.4, 0.6, 0.8)
Only alpha 0.8 was used to calculate mean error and square error
</t>
        </r>
      </text>
    </comment>
    <comment ref="A5" authorId="0" shapeId="0" xr:uid="{57C3BF5F-62D6-4571-B2EE-0E939E979C48}">
      <text>
        <r>
          <rPr>
            <b/>
            <sz val="9"/>
            <color indexed="81"/>
            <rFont val="Tahoma"/>
            <family val="2"/>
          </rPr>
          <t>Note:
it the time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83E4303C-F36B-449D-B29B-9245AAB89160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is the raw data (downloaded from the website
Use this data to make predictions</t>
        </r>
      </text>
    </comment>
    <comment ref="E5" authorId="0" shapeId="0" xr:uid="{C1BD2B17-35C9-4912-A106-E594EB3997E6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predicted value is calculated using the main formula for simple exponential forecasting</t>
        </r>
      </text>
    </comment>
    <comment ref="D23" authorId="0" shapeId="0" xr:uid="{EB452408-B969-43F7-8F81-7FCC3B6A627A}">
      <text>
        <r>
          <rPr>
            <b/>
            <sz val="9"/>
            <color indexed="81"/>
            <rFont val="Tahoma"/>
            <family val="2"/>
          </rPr>
          <t>Note</t>
        </r>
        <r>
          <rPr>
            <sz val="9"/>
            <color indexed="81"/>
            <rFont val="Tahoma"/>
            <family val="2"/>
          </rPr>
          <t xml:space="preserve">:
An average of data
</t>
        </r>
      </text>
    </comment>
  </commentList>
</comments>
</file>

<file path=xl/sharedStrings.xml><?xml version="1.0" encoding="utf-8"?>
<sst xmlns="http://schemas.openxmlformats.org/spreadsheetml/2006/main" count="34" uniqueCount="32">
  <si>
    <t>Pigs slaughtered and pork produced - seasonally adjusted</t>
  </si>
  <si>
    <t/>
  </si>
  <si>
    <t>Meat Produced (tonnes)</t>
  </si>
  <si>
    <t>Number Slaughtered ()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</si>
  <si>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</si>
  <si>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</si>
  <si>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</si>
  <si>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</si>
  <si>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</si>
  <si>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</si>
  <si>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</si>
  <si>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</si>
  <si>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</si>
  <si>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</si>
  <si>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</si>
  <si>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</si>
  <si>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</si>
  <si>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Source: Australian Bureau of Statistics, Livestock and Meat, Australia June 2020</t>
  </si>
  <si>
    <t>alpha</t>
  </si>
  <si>
    <t>Forecast</t>
  </si>
  <si>
    <t>Mean error</t>
  </si>
  <si>
    <t>Square error</t>
  </si>
  <si>
    <t>Absolut error</t>
  </si>
  <si>
    <t>percentage error</t>
  </si>
  <si>
    <t>absolute percentage error</t>
  </si>
  <si>
    <t>Mean</t>
  </si>
  <si>
    <t>Jul-20</t>
  </si>
  <si>
    <t>Aug-20</t>
  </si>
  <si>
    <t>Sep-20</t>
  </si>
  <si>
    <t>Oct-20</t>
  </si>
  <si>
    <t>mean error for alpha.8</t>
  </si>
  <si>
    <t>square error for alpha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</si>
</sst>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1" fillId="2" borderId="0" xfId="0" applyFont="1" applyFill="1"/>
    <xf numFmtId="3" fontId="0" fillId="2" borderId="0" xfId="0" applyNumberFormat="1" applyFill="1"/>
    <xf numFmtId="2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4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0" fontId="4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474D3E7-2AA1-489A-B2CD-08D9E607CF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70603674540682"/>
          <c:y val="0.17171296296296298"/>
          <c:w val="0.8332939632545931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Sheet1!$A$5:$A$17</c:f>
              <c:strCache>
                <c:ptCount val="13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</c:strCache>
            </c:strRef>
          </c:xVal>
          <c:yVal>
            <c:numRef>
              <c:f>Sheet1!$C$5:$C$17</c:f>
              <c:numCache>
                <c:formatCode>#,##0</c:formatCode>
                <c:ptCount val="13"/>
                <c:pt idx="0">
                  <c:v>427141</c:v>
                </c:pt>
                <c:pt idx="1">
                  <c:v>416856</c:v>
                </c:pt>
                <c:pt idx="2">
                  <c:v>418714</c:v>
                </c:pt>
                <c:pt idx="3">
                  <c:v>423651</c:v>
                </c:pt>
                <c:pt idx="4">
                  <c:v>424624</c:v>
                </c:pt>
                <c:pt idx="5">
                  <c:v>421640</c:v>
                </c:pt>
                <c:pt idx="6">
                  <c:v>425822</c:v>
                </c:pt>
                <c:pt idx="7">
                  <c:v>429137</c:v>
                </c:pt>
                <c:pt idx="8">
                  <c:v>430651</c:v>
                </c:pt>
                <c:pt idx="9">
                  <c:v>446656</c:v>
                </c:pt>
                <c:pt idx="10">
                  <c:v>430668</c:v>
                </c:pt>
                <c:pt idx="11">
                  <c:v>427001</c:v>
                </c:pt>
                <c:pt idx="12">
                  <c:v>453508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0-440E-9260-5E145E98AD9C}"/>
            </c:ext>
          </c:extLst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Sheet1!$A$5:$A$21</c:f>
              <c:strCache>
                <c:ptCount val="17"/>
                <c:pt idx="0">
                  <c:v>Jun-19</c:v>
                </c:pt>
                <c:pt idx="1">
                  <c:v>Jul-19</c:v>
                </c:pt>
                <c:pt idx="2">
                  <c:v>Aug-19</c:v>
                </c:pt>
                <c:pt idx="3">
                  <c:v>Sep-19</c:v>
                </c:pt>
                <c:pt idx="4">
                  <c:v>Oct-19</c:v>
                </c:pt>
                <c:pt idx="5">
                  <c:v>Nov-19</c:v>
                </c:pt>
                <c:pt idx="6">
                  <c:v>Dec-19</c:v>
                </c:pt>
                <c:pt idx="7">
                  <c:v>Jan-20</c:v>
                </c:pt>
                <c:pt idx="8">
                  <c:v>Feb-20</c:v>
                </c:pt>
                <c:pt idx="9">
                  <c:v>Mar-20</c:v>
                </c:pt>
                <c:pt idx="10">
                  <c:v>Apr-20</c:v>
                </c:pt>
                <c:pt idx="11">
                  <c:v>May-20</c:v>
                </c:pt>
                <c:pt idx="12">
                  <c:v>Jun-20</c:v>
                </c:pt>
                <c:pt idx="13">
                  <c:v>Jul-20</c:v>
                </c:pt>
                <c:pt idx="14">
                  <c:v>Aug-20</c:v>
                </c:pt>
                <c:pt idx="15">
                  <c:v>Sep-20</c:v>
                </c:pt>
                <c:pt idx="16">
                  <c:v>Oct-20</c:v>
                </c:pt>
              </c:strCache>
              <c:extLst xmlns:c15="http://schemas.microsoft.com/office/drawing/2012/chart"/>
            </c:strRef>
          </c:xVal>
          <c:yVal>
            <c:numRef>
              <c:f>Sheet1!$E$5:$E$21</c:f>
              <c:numCache>
                <c:formatCode>0.00</c:formatCode>
                <c:ptCount val="17"/>
                <c:pt idx="0">
                  <c:v>427141</c:v>
                </c:pt>
                <c:pt idx="1">
                  <c:v>427141</c:v>
                </c:pt>
                <c:pt idx="2">
                  <c:v>422905.50499447354</c:v>
                </c:pt>
                <c:pt idx="3">
                  <c:v>421179.38944078062</c:v>
                </c:pt>
                <c:pt idx="4">
                  <c:v>422197.23039160029</c:v>
                </c:pt>
                <c:pt idx="5">
                  <c:v>423196.60526334948</c:v>
                </c:pt>
                <c:pt idx="6">
                  <c:v>422555.57523724419</c:v>
                </c:pt>
                <c:pt idx="7">
                  <c:v>423900.73087833123</c:v>
                </c:pt>
                <c:pt idx="8">
                  <c:v>426057.09370890202</c:v>
                </c:pt>
                <c:pt idx="9">
                  <c:v>427948.92328126973</c:v>
                </c:pt>
                <c:pt idx="10">
                  <c:v>435652.73757491895</c:v>
                </c:pt>
                <c:pt idx="11">
                  <c:v>433599.9586636473</c:v>
                </c:pt>
                <c:pt idx="12">
                  <c:v>430882.42278989393</c:v>
                </c:pt>
                <c:pt idx="13">
                  <c:v>440199.92587891262</c:v>
                </c:pt>
                <c:pt idx="14">
                  <c:v>440199.93</c:v>
                </c:pt>
                <c:pt idx="15">
                  <c:v>440199.93</c:v>
                </c:pt>
                <c:pt idx="16">
                  <c:v>440199.93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1A0-440E-9260-5E145E98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12864"/>
        <c:axId val="5117082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Alpha 0.2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Sheet1!$A$5:$A$18</c15:sqref>
                        </c15:formulaRef>
                      </c:ext>
                    </c:extLst>
                    <c:strCache>
                      <c:ptCount val="14"/>
                      <c:pt idx="0">
                        <c:v>Jun-19</c:v>
                      </c:pt>
                      <c:pt idx="1">
                        <c:v>Jul-19</c:v>
                      </c:pt>
                      <c:pt idx="2">
                        <c:v>Aug-19</c:v>
                      </c:pt>
                      <c:pt idx="3">
                        <c:v>Sep-19</c:v>
                      </c:pt>
                      <c:pt idx="4">
                        <c:v>Oct-19</c:v>
                      </c:pt>
                      <c:pt idx="5">
                        <c:v>Nov-19</c:v>
                      </c:pt>
                      <c:pt idx="6">
                        <c:v>Dec-19</c:v>
                      </c:pt>
                      <c:pt idx="7">
                        <c:v>Jan-20</c:v>
                      </c:pt>
                      <c:pt idx="8">
                        <c:v>Feb-20</c:v>
                      </c:pt>
                      <c:pt idx="9">
                        <c:v>Mar-20</c:v>
                      </c:pt>
                      <c:pt idx="10">
                        <c:v>Apr-20</c:v>
                      </c:pt>
                      <c:pt idx="11">
                        <c:v>May-20</c:v>
                      </c:pt>
                      <c:pt idx="12">
                        <c:v>Jun-20</c:v>
                      </c:pt>
                      <c:pt idx="13">
                        <c:v>Jul-20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Sheet1!$M$5:$M$17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 formatCode="0.00">
                        <c:v>427141</c:v>
                      </c:pt>
                      <c:pt idx="1">
                        <c:v>427141</c:v>
                      </c:pt>
                      <c:pt idx="2">
                        <c:v>425084</c:v>
                      </c:pt>
                      <c:pt idx="3">
                        <c:v>423810</c:v>
                      </c:pt>
                      <c:pt idx="4">
                        <c:v>423778.2</c:v>
                      </c:pt>
                      <c:pt idx="5">
                        <c:v>423947.36</c:v>
                      </c:pt>
                      <c:pt idx="6">
                        <c:v>423485.88799999998</c:v>
                      </c:pt>
                      <c:pt idx="7">
                        <c:v>423953.11040000001</c:v>
                      </c:pt>
                      <c:pt idx="8">
                        <c:v>424989.88832000003</c:v>
                      </c:pt>
                      <c:pt idx="9">
                        <c:v>426122.11065600003</c:v>
                      </c:pt>
                      <c:pt idx="10">
                        <c:v>430228.88852480002</c:v>
                      </c:pt>
                      <c:pt idx="11">
                        <c:v>430316.71081984002</c:v>
                      </c:pt>
                      <c:pt idx="12">
                        <c:v>429653.56865587202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F49-4ADE-8CFA-649835596B9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alpha 0.4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strCache>
                      <c:ptCount val="15"/>
                      <c:pt idx="0">
                        <c:v>Jun-19</c:v>
                      </c:pt>
                      <c:pt idx="1">
                        <c:v>Jul-19</c:v>
                      </c:pt>
                      <c:pt idx="2">
                        <c:v>Aug-19</c:v>
                      </c:pt>
                      <c:pt idx="3">
                        <c:v>Sep-19</c:v>
                      </c:pt>
                      <c:pt idx="4">
                        <c:v>Oct-19</c:v>
                      </c:pt>
                      <c:pt idx="5">
                        <c:v>Nov-19</c:v>
                      </c:pt>
                      <c:pt idx="6">
                        <c:v>Dec-19</c:v>
                      </c:pt>
                      <c:pt idx="7">
                        <c:v>Jan-20</c:v>
                      </c:pt>
                      <c:pt idx="8">
                        <c:v>Feb-20</c:v>
                      </c:pt>
                      <c:pt idx="9">
                        <c:v>Mar-20</c:v>
                      </c:pt>
                      <c:pt idx="10">
                        <c:v>Apr-20</c:v>
                      </c:pt>
                      <c:pt idx="11">
                        <c:v>May-20</c:v>
                      </c:pt>
                      <c:pt idx="12">
                        <c:v>Jun-20</c:v>
                      </c:pt>
                      <c:pt idx="13">
                        <c:v>Jul-20</c:v>
                      </c:pt>
                      <c:pt idx="14">
                        <c:v>Aug-20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Sheet1!$O$5:$O$18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427141</c:v>
                      </c:pt>
                      <c:pt idx="1">
                        <c:v>423027</c:v>
                      </c:pt>
                      <c:pt idx="2">
                        <c:v>421301.8</c:v>
                      </c:pt>
                      <c:pt idx="3">
                        <c:v>422241.48</c:v>
                      </c:pt>
                      <c:pt idx="4">
                        <c:v>423194.48800000001</c:v>
                      </c:pt>
                      <c:pt idx="5">
                        <c:v>422572.69280000002</c:v>
                      </c:pt>
                      <c:pt idx="6">
                        <c:v>423872.41568000003</c:v>
                      </c:pt>
                      <c:pt idx="7">
                        <c:v>425978.24940800003</c:v>
                      </c:pt>
                      <c:pt idx="8">
                        <c:v>427847.34964480001</c:v>
                      </c:pt>
                      <c:pt idx="9">
                        <c:v>435370.80978687998</c:v>
                      </c:pt>
                      <c:pt idx="10">
                        <c:v>433489.685872128</c:v>
                      </c:pt>
                      <c:pt idx="11">
                        <c:v>430894.21152327681</c:v>
                      </c:pt>
                      <c:pt idx="12">
                        <c:v>439939.72691396606</c:v>
                      </c:pt>
                      <c:pt idx="13">
                        <c:v>263963.8361483796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49-4ADE-8CFA-649835596B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alpha 0.6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strCache>
                      <c:ptCount val="15"/>
                      <c:pt idx="0">
                        <c:v>Jun-19</c:v>
                      </c:pt>
                      <c:pt idx="1">
                        <c:v>Jul-19</c:v>
                      </c:pt>
                      <c:pt idx="2">
                        <c:v>Aug-19</c:v>
                      </c:pt>
                      <c:pt idx="3">
                        <c:v>Sep-19</c:v>
                      </c:pt>
                      <c:pt idx="4">
                        <c:v>Oct-19</c:v>
                      </c:pt>
                      <c:pt idx="5">
                        <c:v>Nov-19</c:v>
                      </c:pt>
                      <c:pt idx="6">
                        <c:v>Dec-19</c:v>
                      </c:pt>
                      <c:pt idx="7">
                        <c:v>Jan-20</c:v>
                      </c:pt>
                      <c:pt idx="8">
                        <c:v>Feb-20</c:v>
                      </c:pt>
                      <c:pt idx="9">
                        <c:v>Mar-20</c:v>
                      </c:pt>
                      <c:pt idx="10">
                        <c:v>Apr-20</c:v>
                      </c:pt>
                      <c:pt idx="11">
                        <c:v>May-20</c:v>
                      </c:pt>
                      <c:pt idx="12">
                        <c:v>Jun-20</c:v>
                      </c:pt>
                      <c:pt idx="13">
                        <c:v>Jul-20</c:v>
                      </c:pt>
                      <c:pt idx="14">
                        <c:v>Aug-20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Sheet1!$P$5:$P$18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427141</c:v>
                      </c:pt>
                      <c:pt idx="1">
                        <c:v>427141</c:v>
                      </c:pt>
                      <c:pt idx="2">
                        <c:v>420970</c:v>
                      </c:pt>
                      <c:pt idx="3">
                        <c:v>419616.4</c:v>
                      </c:pt>
                      <c:pt idx="4">
                        <c:v>422037.16000000003</c:v>
                      </c:pt>
                      <c:pt idx="5">
                        <c:v>423589.26400000002</c:v>
                      </c:pt>
                      <c:pt idx="6">
                        <c:v>422419.70559999999</c:v>
                      </c:pt>
                      <c:pt idx="7">
                        <c:v>424461.08224000002</c:v>
                      </c:pt>
                      <c:pt idx="8">
                        <c:v>427266.632896</c:v>
                      </c:pt>
                      <c:pt idx="9">
                        <c:v>429297.25315840001</c:v>
                      </c:pt>
                      <c:pt idx="10">
                        <c:v>439712.50126336003</c:v>
                      </c:pt>
                      <c:pt idx="11">
                        <c:v>434285.800505344</c:v>
                      </c:pt>
                      <c:pt idx="12">
                        <c:v>429914.92020213761</c:v>
                      </c:pt>
                      <c:pt idx="13">
                        <c:v>444070.76808085502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49-4ADE-8CFA-649835596B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alpha 0.8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Sheet1!$A$5:$A$18</c15:sqref>
                        </c15:formulaRef>
                      </c:ext>
                    </c:extLst>
                    <c:strCache>
                      <c:ptCount val="14"/>
                      <c:pt idx="0">
                        <c:v>Jun-19</c:v>
                      </c:pt>
                      <c:pt idx="1">
                        <c:v>Jul-19</c:v>
                      </c:pt>
                      <c:pt idx="2">
                        <c:v>Aug-19</c:v>
                      </c:pt>
                      <c:pt idx="3">
                        <c:v>Sep-19</c:v>
                      </c:pt>
                      <c:pt idx="4">
                        <c:v>Oct-19</c:v>
                      </c:pt>
                      <c:pt idx="5">
                        <c:v>Nov-19</c:v>
                      </c:pt>
                      <c:pt idx="6">
                        <c:v>Dec-19</c:v>
                      </c:pt>
                      <c:pt idx="7">
                        <c:v>Jan-20</c:v>
                      </c:pt>
                      <c:pt idx="8">
                        <c:v>Feb-20</c:v>
                      </c:pt>
                      <c:pt idx="9">
                        <c:v>Mar-20</c:v>
                      </c:pt>
                      <c:pt idx="10">
                        <c:v>Apr-20</c:v>
                      </c:pt>
                      <c:pt idx="11">
                        <c:v>May-20</c:v>
                      </c:pt>
                      <c:pt idx="12">
                        <c:v>Jun-20</c:v>
                      </c:pt>
                      <c:pt idx="13">
                        <c:v>Jul-20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Sheet1!$Q$5:$Q$18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427141</c:v>
                      </c:pt>
                      <c:pt idx="1">
                        <c:v>427141</c:v>
                      </c:pt>
                      <c:pt idx="2">
                        <c:v>418913</c:v>
                      </c:pt>
                      <c:pt idx="3">
                        <c:v>418753.8</c:v>
                      </c:pt>
                      <c:pt idx="4">
                        <c:v>422671.56</c:v>
                      </c:pt>
                      <c:pt idx="5">
                        <c:v>424233.51199999999</c:v>
                      </c:pt>
                      <c:pt idx="6">
                        <c:v>422158.70240000001</c:v>
                      </c:pt>
                      <c:pt idx="7">
                        <c:v>425089.34048000001</c:v>
                      </c:pt>
                      <c:pt idx="8">
                        <c:v>428327.46809600003</c:v>
                      </c:pt>
                      <c:pt idx="9">
                        <c:v>430186.29361920001</c:v>
                      </c:pt>
                      <c:pt idx="10">
                        <c:v>443362.05872383999</c:v>
                      </c:pt>
                      <c:pt idx="11">
                        <c:v>433206.811744768</c:v>
                      </c:pt>
                      <c:pt idx="12">
                        <c:v>428242.1623489536</c:v>
                      </c:pt>
                      <c:pt idx="13">
                        <c:v>448454.83246979071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49-4ADE-8CFA-649835596B9B}"/>
                  </c:ext>
                </c:extLst>
              </c15:ser>
            </c15:filteredScatterSeries>
          </c:ext>
        </c:extLst>
      </c:scatterChart>
      <c:valAx>
        <c:axId val="5117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08288"/>
        <c:crosses val="autoZero"/>
        <c:crossBetween val="midCat"/>
      </c:valAx>
      <c:valAx>
        <c:axId val="5117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1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92610</xdr:colOff>
      <xdr:row>28</xdr:row>
      <xdr:rowOff>88314</xdr:rowOff>
    </xdr:from>
    <xdr:to>
      <xdr:col>12</xdr:col>
      <xdr:colOff>283306</xdr:colOff>
      <xdr:row>57</xdr:row>
      <xdr:rowOff>107462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7AA8E-248A-C054-FEA6-0F566A06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351693</xdr:colOff>
      <xdr:row>33</xdr:row>
      <xdr:rowOff>175845</xdr:rowOff>
    </xdr:from>
    <xdr:to>
      <xdr:col>20</xdr:col>
      <xdr:colOff>308580</xdr:colOff>
      <xdr:row>51</xdr:row>
      <xdr:rowOff>100825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49605-E7BF-D622-2682-434E693AB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9385" y="6301153"/>
          <a:ext cx="4962769" cy="3266057"/>
        </a:xfrm>
        <a:prstGeom prst="rect">
          <a:avLst/>
        </a:prstGeom>
      </xdr:spPr>
    </xdr:pic>
    <xdr:clientData/>
  </xdr:twoCellAnchor>
  <xdr:twoCellAnchor editAs="oneCell">
    <xdr:from>
      <xdr:col>14</xdr:col>
      <xdr:colOff>394233</xdr:colOff>
      <xdr:row>23</xdr:row>
      <xdr:rowOff>62076</xdr:rowOff>
    </xdr:from>
    <xdr:to>
      <xdr:col>20</xdr:col>
      <xdr:colOff>181580</xdr:colOff>
      <xdr:row>33</xdr:row>
      <xdr:rowOff>164933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F55ACD-5D6D-07F2-6E48-65DD6D329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1925" y="4331230"/>
          <a:ext cx="4793229" cy="1959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7"/>
  <sheetViews>
    <sheetView tabSelected="1" topLeftCell="B1" zoomScale="92" workbookViewId="0">
      <selection activeCell="N51" sqref="N51"/>
    </sheetView>
  </sheetViews>
  <sheetFormatPr defaultRowHeight="14.4" x14ac:dyDescent="0.3"/>
  <cols>
    <col min="1" max="1" width="9.109375" customWidth="1"/>
    <col min="2" max="2" width="23" customWidth="1"/>
    <col min="3" max="3" width="22" customWidth="1"/>
    <col min="5" max="5" width="14" customWidth="1"/>
    <col min="6" max="6" width="9.77734375" customWidth="1"/>
    <col min="7" max="7" width="15.21875" customWidth="1"/>
    <col min="8" max="8" width="11.109375" customWidth="1"/>
    <col min="9" max="9" width="14.44140625" customWidth="1"/>
    <col min="10" max="10" width="9" bestFit="1" customWidth="1"/>
    <col min="13" max="13" width="10.88671875" customWidth="1"/>
    <col min="14" max="14" width="10.5546875" customWidth="1"/>
    <col min="15" max="15" width="9.88671875" customWidth="1"/>
    <col min="18" max="18" width="20.77734375" customWidth="1"/>
    <col min="19" max="19" width="15.77734375" customWidth="1"/>
  </cols>
  <sheetData>
    <row r="1" spans="1:20" s="1" customFormat="1" x14ac:dyDescent="0.3">
      <c r="A1" s="1" t="s">
        <v>0</v>
      </c>
      <c r="D1" s="1" t="s">
        <v>18</v>
      </c>
      <c r="E1" s="1">
        <v>0.41181283476193054</v>
      </c>
      <c r="M1" s="1">
        <v>0.2</v>
      </c>
      <c r="O1" s="1">
        <v>0.4</v>
      </c>
      <c r="P1" s="1">
        <v>0.6</v>
      </c>
      <c r="Q1" s="1">
        <v>0.8</v>
      </c>
    </row>
    <row r="2" spans="1:20" x14ac:dyDescent="0.3">
      <c r="E2">
        <v>0</v>
      </c>
    </row>
    <row r="4" spans="1:20" x14ac:dyDescent="0.3">
      <c r="A4" s="4" t="s">
        <v>1</v>
      </c>
      <c r="B4" s="1" t="s">
        <v>2</v>
      </c>
      <c r="C4" s="4" t="s">
        <v>3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23</v>
      </c>
      <c r="J4" s="14" t="s">
        <v>24</v>
      </c>
      <c r="K4" s="14"/>
      <c r="L4" s="14"/>
      <c r="M4" s="14" t="s">
        <v>19</v>
      </c>
      <c r="N4" s="14" t="s">
        <v>20</v>
      </c>
      <c r="O4" s="14"/>
      <c r="P4" s="14"/>
      <c r="Q4" s="14"/>
      <c r="R4" s="14" t="s">
        <v>30</v>
      </c>
      <c r="S4" s="14" t="s">
        <v>31</v>
      </c>
      <c r="T4" s="14"/>
    </row>
    <row r="5" spans="1:20" x14ac:dyDescent="0.3">
      <c r="A5" s="4" t="s">
        <v>4</v>
      </c>
      <c r="B5" s="2">
        <v>33071</v>
      </c>
      <c r="C5" s="5">
        <v>427141</v>
      </c>
      <c r="E5" s="13">
        <v>427141</v>
      </c>
      <c r="F5" s="6">
        <f>C5-E5</f>
        <v>0</v>
      </c>
      <c r="G5" s="6">
        <f>F5^2</f>
        <v>0</v>
      </c>
      <c r="H5" s="6">
        <f>ABS(C5-E5)</f>
        <v>0</v>
      </c>
      <c r="I5" s="6">
        <f>F5*100/C5</f>
        <v>0</v>
      </c>
      <c r="J5" s="6">
        <f>H5*100/C5</f>
        <v>0</v>
      </c>
      <c r="K5" s="7"/>
      <c r="M5" s="6">
        <v>427141</v>
      </c>
      <c r="N5" s="9">
        <f>C5-M5</f>
        <v>0</v>
      </c>
      <c r="O5">
        <v>427141</v>
      </c>
      <c r="P5">
        <v>427141</v>
      </c>
      <c r="Q5">
        <v>427141</v>
      </c>
      <c r="R5" s="9">
        <f>C5-Q5</f>
        <v>0</v>
      </c>
      <c r="S5" s="9">
        <f>R5^2</f>
        <v>0</v>
      </c>
    </row>
    <row r="6" spans="1:20" x14ac:dyDescent="0.3">
      <c r="A6" s="4" t="s">
        <v>5</v>
      </c>
      <c r="B6" s="2">
        <v>32065</v>
      </c>
      <c r="C6" s="5">
        <v>416856</v>
      </c>
      <c r="E6" s="13">
        <f t="shared" ref="E6:E18" si="0">E5+alpha*($C5-E5)</f>
        <v>427141</v>
      </c>
      <c r="F6" s="6">
        <f t="shared" ref="F6:F17" si="1">C6-E6</f>
        <v>-10285</v>
      </c>
      <c r="G6" s="6">
        <f t="shared" ref="G6:G17" si="2">F6^2</f>
        <v>105781225</v>
      </c>
      <c r="H6" s="6">
        <f t="shared" ref="H6:H17" si="3">ABS(C6-E6)</f>
        <v>10285</v>
      </c>
      <c r="I6" s="6">
        <f t="shared" ref="I6:I17" si="4">F6*100/C6</f>
        <v>-2.4672788684821616</v>
      </c>
      <c r="J6" s="6">
        <f t="shared" ref="J6:J17" si="5">H6*100/C6</f>
        <v>2.4672788684821616</v>
      </c>
      <c r="K6" s="7"/>
      <c r="M6">
        <f>M5+M$1*($C5-M5)</f>
        <v>427141</v>
      </c>
      <c r="N6" s="9">
        <f t="shared" ref="N6:N17" si="6">C6-M6</f>
        <v>-10285</v>
      </c>
      <c r="O6">
        <f>O5+O$1*($C6-O5)</f>
        <v>423027</v>
      </c>
      <c r="P6">
        <f>P5+P$1*($C5-P5)</f>
        <v>427141</v>
      </c>
      <c r="Q6">
        <f>Q5+Q$1*($C5-Q5)</f>
        <v>427141</v>
      </c>
      <c r="R6" s="9">
        <f>C6-Q6</f>
        <v>-10285</v>
      </c>
      <c r="S6" s="9">
        <f t="shared" ref="S6:S17" si="7">R6^2</f>
        <v>105781225</v>
      </c>
    </row>
    <row r="7" spans="1:20" x14ac:dyDescent="0.3">
      <c r="A7" s="4" t="s">
        <v>6</v>
      </c>
      <c r="B7" s="2">
        <v>32328</v>
      </c>
      <c r="C7" s="5">
        <v>418714</v>
      </c>
      <c r="E7" s="13">
        <f t="shared" si="0"/>
        <v>422905.50499447354</v>
      </c>
      <c r="F7" s="6">
        <f t="shared" si="1"/>
        <v>-4191.5049944735365</v>
      </c>
      <c r="G7" s="6">
        <f t="shared" si="2"/>
        <v>17568714.1186966</v>
      </c>
      <c r="H7" s="6">
        <f t="shared" si="3"/>
        <v>4191.5049944735365</v>
      </c>
      <c r="I7" s="6">
        <f t="shared" si="4"/>
        <v>-1.0010424763617973</v>
      </c>
      <c r="J7" s="6">
        <f t="shared" si="5"/>
        <v>1.0010424763617973</v>
      </c>
      <c r="K7" s="7"/>
      <c r="M7">
        <f t="shared" ref="M7:M18" si="8">M6+M$1*($C6-M6)</f>
        <v>425084</v>
      </c>
      <c r="N7" s="9">
        <f t="shared" si="6"/>
        <v>-6370</v>
      </c>
      <c r="O7">
        <f t="shared" ref="O7:O18" si="9">O6+O$1*($C7-O6)</f>
        <v>421301.8</v>
      </c>
      <c r="P7">
        <f t="shared" ref="P7:P18" si="10">P6+P$1*($C6-P6)</f>
        <v>420970</v>
      </c>
      <c r="Q7">
        <f t="shared" ref="Q7:Q18" si="11">Q6+Q$1*($C6-Q6)</f>
        <v>418913</v>
      </c>
      <c r="R7" s="9">
        <f t="shared" ref="R7:R17" si="12">C7-Q7</f>
        <v>-199</v>
      </c>
      <c r="S7" s="9">
        <f t="shared" si="7"/>
        <v>39601</v>
      </c>
    </row>
    <row r="8" spans="1:20" x14ac:dyDescent="0.3">
      <c r="A8" s="4" t="s">
        <v>7</v>
      </c>
      <c r="B8" s="2">
        <v>32494</v>
      </c>
      <c r="C8" s="5">
        <v>423651</v>
      </c>
      <c r="E8" s="13">
        <f t="shared" si="0"/>
        <v>421179.38944078062</v>
      </c>
      <c r="F8" s="6">
        <f t="shared" si="1"/>
        <v>2471.610559219378</v>
      </c>
      <c r="G8" s="6">
        <f t="shared" si="2"/>
        <v>6108858.7564447271</v>
      </c>
      <c r="H8" s="6">
        <f t="shared" si="3"/>
        <v>2471.610559219378</v>
      </c>
      <c r="I8" s="6">
        <f t="shared" si="4"/>
        <v>0.58340722887928465</v>
      </c>
      <c r="J8" s="6">
        <f t="shared" si="5"/>
        <v>0.58340722887928465</v>
      </c>
      <c r="K8" s="7"/>
      <c r="M8">
        <f t="shared" si="8"/>
        <v>423810</v>
      </c>
      <c r="N8" s="9">
        <f t="shared" si="6"/>
        <v>-159</v>
      </c>
      <c r="O8">
        <f t="shared" si="9"/>
        <v>422241.48</v>
      </c>
      <c r="P8">
        <f t="shared" si="10"/>
        <v>419616.4</v>
      </c>
      <c r="Q8">
        <f t="shared" si="11"/>
        <v>418753.8</v>
      </c>
      <c r="R8" s="9">
        <f t="shared" si="12"/>
        <v>4897.2000000000116</v>
      </c>
      <c r="S8" s="9">
        <f t="shared" si="7"/>
        <v>23982567.840000115</v>
      </c>
    </row>
    <row r="9" spans="1:20" x14ac:dyDescent="0.3">
      <c r="A9" s="4" t="s">
        <v>8</v>
      </c>
      <c r="B9" s="2">
        <v>32989</v>
      </c>
      <c r="C9" s="5">
        <v>424624</v>
      </c>
      <c r="E9" s="13">
        <f t="shared" si="0"/>
        <v>422197.23039160029</v>
      </c>
      <c r="F9" s="6">
        <f t="shared" si="1"/>
        <v>2426.7696083997143</v>
      </c>
      <c r="G9" s="6">
        <f t="shared" si="2"/>
        <v>5889210.7322525028</v>
      </c>
      <c r="H9" s="6">
        <f t="shared" si="3"/>
        <v>2426.7696083997143</v>
      </c>
      <c r="I9" s="6">
        <f t="shared" si="4"/>
        <v>0.57151023220536623</v>
      </c>
      <c r="J9" s="6">
        <f t="shared" si="5"/>
        <v>0.57151023220536623</v>
      </c>
      <c r="K9" s="7"/>
      <c r="M9">
        <f t="shared" si="8"/>
        <v>423778.2</v>
      </c>
      <c r="N9" s="9">
        <f t="shared" si="6"/>
        <v>845.79999999998836</v>
      </c>
      <c r="O9">
        <f t="shared" si="9"/>
        <v>423194.48800000001</v>
      </c>
      <c r="P9">
        <f t="shared" si="10"/>
        <v>422037.16000000003</v>
      </c>
      <c r="Q9">
        <f t="shared" si="11"/>
        <v>422671.56</v>
      </c>
      <c r="R9" s="9">
        <f t="shared" si="12"/>
        <v>1952.4400000000023</v>
      </c>
      <c r="S9" s="9">
        <f t="shared" si="7"/>
        <v>3812021.953600009</v>
      </c>
    </row>
    <row r="10" spans="1:20" x14ac:dyDescent="0.3">
      <c r="A10" s="4" t="s">
        <v>9</v>
      </c>
      <c r="B10" s="2">
        <v>32501</v>
      </c>
      <c r="C10" s="5">
        <v>421640</v>
      </c>
      <c r="E10" s="13">
        <f t="shared" si="0"/>
        <v>423196.60526334948</v>
      </c>
      <c r="F10" s="6">
        <f t="shared" si="1"/>
        <v>-1556.6052633494837</v>
      </c>
      <c r="G10" s="6">
        <f t="shared" si="2"/>
        <v>2423019.9458873156</v>
      </c>
      <c r="H10" s="6">
        <f t="shared" si="3"/>
        <v>1556.6052633494837</v>
      </c>
      <c r="I10" s="6">
        <f t="shared" si="4"/>
        <v>-0.36917874569525749</v>
      </c>
      <c r="J10" s="6">
        <f t="shared" si="5"/>
        <v>0.36917874569525749</v>
      </c>
      <c r="K10" s="7"/>
      <c r="M10">
        <f t="shared" si="8"/>
        <v>423947.36</v>
      </c>
      <c r="N10" s="9">
        <f t="shared" si="6"/>
        <v>-2307.359999999986</v>
      </c>
      <c r="O10">
        <f t="shared" si="9"/>
        <v>422572.69280000002</v>
      </c>
      <c r="P10">
        <f t="shared" si="10"/>
        <v>423589.26400000002</v>
      </c>
      <c r="Q10">
        <f t="shared" si="11"/>
        <v>424233.51199999999</v>
      </c>
      <c r="R10" s="9">
        <f t="shared" si="12"/>
        <v>-2593.5119999999879</v>
      </c>
      <c r="S10" s="9">
        <f t="shared" si="7"/>
        <v>6726304.4941439368</v>
      </c>
    </row>
    <row r="11" spans="1:20" x14ac:dyDescent="0.3">
      <c r="A11" s="4" t="s">
        <v>10</v>
      </c>
      <c r="B11" s="2">
        <v>33238</v>
      </c>
      <c r="C11" s="5">
        <v>425822</v>
      </c>
      <c r="E11" s="13">
        <f t="shared" si="0"/>
        <v>422555.57523724419</v>
      </c>
      <c r="F11" s="6">
        <f t="shared" si="1"/>
        <v>3266.424762755807</v>
      </c>
      <c r="G11" s="6">
        <f t="shared" si="2"/>
        <v>10669530.73074433</v>
      </c>
      <c r="H11" s="6">
        <f t="shared" si="3"/>
        <v>3266.424762755807</v>
      </c>
      <c r="I11" s="6">
        <f t="shared" si="4"/>
        <v>0.76708689611053604</v>
      </c>
      <c r="J11" s="6">
        <f t="shared" si="5"/>
        <v>0.76708689611053604</v>
      </c>
      <c r="K11" s="7"/>
      <c r="M11">
        <f t="shared" si="8"/>
        <v>423485.88799999998</v>
      </c>
      <c r="N11" s="9">
        <f t="shared" si="6"/>
        <v>2336.1120000000228</v>
      </c>
      <c r="O11">
        <f t="shared" si="9"/>
        <v>423872.41568000003</v>
      </c>
      <c r="P11">
        <f t="shared" si="10"/>
        <v>422419.70559999999</v>
      </c>
      <c r="Q11">
        <f t="shared" si="11"/>
        <v>422158.70240000001</v>
      </c>
      <c r="R11" s="9">
        <f t="shared" si="12"/>
        <v>3663.2975999999908</v>
      </c>
      <c r="S11" s="9">
        <f t="shared" si="7"/>
        <v>13419749.306165693</v>
      </c>
    </row>
    <row r="12" spans="1:20" x14ac:dyDescent="0.3">
      <c r="A12" s="4" t="s">
        <v>11</v>
      </c>
      <c r="B12" s="2">
        <v>33692</v>
      </c>
      <c r="C12" s="5">
        <v>429137</v>
      </c>
      <c r="E12" s="13">
        <f t="shared" si="0"/>
        <v>423900.73087833123</v>
      </c>
      <c r="F12" s="6">
        <f t="shared" si="1"/>
        <v>5236.2691216687672</v>
      </c>
      <c r="G12" s="6">
        <f t="shared" si="2"/>
        <v>27418514.314541802</v>
      </c>
      <c r="H12" s="6">
        <f t="shared" si="3"/>
        <v>5236.2691216687672</v>
      </c>
      <c r="I12" s="6">
        <f t="shared" si="4"/>
        <v>1.2201858897435474</v>
      </c>
      <c r="J12" s="6">
        <f t="shared" si="5"/>
        <v>1.2201858897435474</v>
      </c>
      <c r="K12" s="7"/>
      <c r="M12">
        <f t="shared" si="8"/>
        <v>423953.11040000001</v>
      </c>
      <c r="N12" s="9">
        <f t="shared" si="6"/>
        <v>5183.889599999995</v>
      </c>
      <c r="O12">
        <f t="shared" si="9"/>
        <v>425978.24940800003</v>
      </c>
      <c r="P12">
        <f t="shared" si="10"/>
        <v>424461.08224000002</v>
      </c>
      <c r="Q12">
        <f t="shared" si="11"/>
        <v>425089.34048000001</v>
      </c>
      <c r="R12" s="9">
        <f t="shared" si="12"/>
        <v>4047.6595199999865</v>
      </c>
      <c r="S12" s="9">
        <f t="shared" si="7"/>
        <v>16383547.589846522</v>
      </c>
    </row>
    <row r="13" spans="1:20" x14ac:dyDescent="0.3">
      <c r="A13" s="4" t="s">
        <v>12</v>
      </c>
      <c r="B13" s="2">
        <v>33804</v>
      </c>
      <c r="C13" s="5">
        <v>430651</v>
      </c>
      <c r="E13" s="13">
        <f t="shared" si="0"/>
        <v>426057.09370890202</v>
      </c>
      <c r="F13" s="6">
        <f t="shared" si="1"/>
        <v>4593.9062910979846</v>
      </c>
      <c r="G13" s="6">
        <f t="shared" si="2"/>
        <v>21103975.011389643</v>
      </c>
      <c r="H13" s="6">
        <f t="shared" si="3"/>
        <v>4593.9062910979846</v>
      </c>
      <c r="I13" s="6">
        <f t="shared" si="4"/>
        <v>1.0667353126076533</v>
      </c>
      <c r="J13" s="6">
        <f t="shared" si="5"/>
        <v>1.0667353126076533</v>
      </c>
      <c r="K13" s="7"/>
      <c r="M13">
        <f t="shared" si="8"/>
        <v>424989.88832000003</v>
      </c>
      <c r="N13" s="9">
        <f t="shared" si="6"/>
        <v>5661.1116799999727</v>
      </c>
      <c r="O13">
        <f t="shared" si="9"/>
        <v>427847.34964480001</v>
      </c>
      <c r="P13">
        <f t="shared" si="10"/>
        <v>427266.632896</v>
      </c>
      <c r="Q13">
        <f t="shared" si="11"/>
        <v>428327.46809600003</v>
      </c>
      <c r="R13" s="9">
        <f t="shared" si="12"/>
        <v>2323.531903999974</v>
      </c>
      <c r="S13" s="9">
        <f t="shared" si="7"/>
        <v>5398800.5089057442</v>
      </c>
    </row>
    <row r="14" spans="1:20" x14ac:dyDescent="0.3">
      <c r="A14" s="4" t="s">
        <v>13</v>
      </c>
      <c r="B14" s="2">
        <v>35048</v>
      </c>
      <c r="C14" s="5">
        <v>446656</v>
      </c>
      <c r="E14" s="13">
        <f t="shared" si="0"/>
        <v>427948.92328126973</v>
      </c>
      <c r="F14" s="6">
        <f t="shared" si="1"/>
        <v>18707.07671873027</v>
      </c>
      <c r="G14" s="6">
        <f t="shared" si="2"/>
        <v>349954719.3604601</v>
      </c>
      <c r="H14" s="6">
        <f t="shared" si="3"/>
        <v>18707.07671873027</v>
      </c>
      <c r="I14" s="6">
        <f t="shared" si="4"/>
        <v>4.1882515221401411</v>
      </c>
      <c r="J14" s="6">
        <f t="shared" si="5"/>
        <v>4.1882515221401411</v>
      </c>
      <c r="K14" s="7"/>
      <c r="M14">
        <f t="shared" si="8"/>
        <v>426122.11065600003</v>
      </c>
      <c r="N14" s="9">
        <f t="shared" si="6"/>
        <v>20533.889343999967</v>
      </c>
      <c r="O14">
        <f t="shared" si="9"/>
        <v>435370.80978687998</v>
      </c>
      <c r="P14">
        <f t="shared" si="10"/>
        <v>429297.25315840001</v>
      </c>
      <c r="Q14">
        <f t="shared" si="11"/>
        <v>430186.29361920001</v>
      </c>
      <c r="R14" s="9">
        <f t="shared" si="12"/>
        <v>16469.706380799995</v>
      </c>
      <c r="S14" s="9">
        <f t="shared" si="7"/>
        <v>271251228.26976407</v>
      </c>
    </row>
    <row r="15" spans="1:20" x14ac:dyDescent="0.3">
      <c r="A15" s="4" t="s">
        <v>14</v>
      </c>
      <c r="B15" s="2">
        <v>34147</v>
      </c>
      <c r="C15" s="5">
        <v>430668</v>
      </c>
      <c r="E15" s="13">
        <f t="shared" si="0"/>
        <v>435652.73757491895</v>
      </c>
      <c r="F15" s="6">
        <f t="shared" si="1"/>
        <v>-4984.7375749189523</v>
      </c>
      <c r="G15" s="6">
        <f t="shared" si="2"/>
        <v>24847608.690808877</v>
      </c>
      <c r="H15" s="6">
        <f t="shared" si="3"/>
        <v>4984.7375749189523</v>
      </c>
      <c r="I15" s="6">
        <f t="shared" si="4"/>
        <v>-1.1574432219061905</v>
      </c>
      <c r="J15" s="6">
        <f t="shared" si="5"/>
        <v>1.1574432219061905</v>
      </c>
      <c r="K15" s="7"/>
      <c r="M15">
        <f t="shared" si="8"/>
        <v>430228.88852480002</v>
      </c>
      <c r="N15" s="9">
        <f t="shared" si="6"/>
        <v>439.11147519998485</v>
      </c>
      <c r="O15">
        <f t="shared" si="9"/>
        <v>433489.685872128</v>
      </c>
      <c r="P15">
        <f t="shared" si="10"/>
        <v>439712.50126336003</v>
      </c>
      <c r="Q15">
        <f t="shared" si="11"/>
        <v>443362.05872383999</v>
      </c>
      <c r="R15" s="9">
        <f t="shared" si="12"/>
        <v>-12694.058723839989</v>
      </c>
      <c r="S15" s="9">
        <f t="shared" si="7"/>
        <v>161139126.88429815</v>
      </c>
    </row>
    <row r="16" spans="1:20" x14ac:dyDescent="0.3">
      <c r="A16" s="4" t="s">
        <v>15</v>
      </c>
      <c r="B16" s="2">
        <v>33541</v>
      </c>
      <c r="C16" s="5">
        <v>427001</v>
      </c>
      <c r="E16" s="13">
        <f t="shared" si="0"/>
        <v>433599.9586636473</v>
      </c>
      <c r="F16" s="6">
        <f t="shared" si="1"/>
        <v>-6598.9586636472959</v>
      </c>
      <c r="G16" s="6">
        <f t="shared" si="2"/>
        <v>43546255.444525704</v>
      </c>
      <c r="H16" s="6">
        <f t="shared" si="3"/>
        <v>6598.9586636472959</v>
      </c>
      <c r="I16" s="6">
        <f t="shared" si="4"/>
        <v>-1.5454199553741785</v>
      </c>
      <c r="J16" s="6">
        <f t="shared" si="5"/>
        <v>1.5454199553741785</v>
      </c>
      <c r="K16" s="7"/>
      <c r="M16">
        <f t="shared" si="8"/>
        <v>430316.71081984002</v>
      </c>
      <c r="N16" s="9">
        <f t="shared" si="6"/>
        <v>-3315.7108198400238</v>
      </c>
      <c r="O16">
        <f t="shared" si="9"/>
        <v>430894.21152327681</v>
      </c>
      <c r="P16">
        <f t="shared" si="10"/>
        <v>434285.800505344</v>
      </c>
      <c r="Q16">
        <f t="shared" si="11"/>
        <v>433206.811744768</v>
      </c>
      <c r="R16" s="9">
        <f t="shared" si="12"/>
        <v>-6205.8117447679979</v>
      </c>
      <c r="S16" s="9">
        <f t="shared" si="7"/>
        <v>38512099.411500424</v>
      </c>
    </row>
    <row r="17" spans="1:19" x14ac:dyDescent="0.3">
      <c r="A17" s="4" t="s">
        <v>16</v>
      </c>
      <c r="B17" s="2">
        <v>35176</v>
      </c>
      <c r="C17" s="5">
        <v>453508</v>
      </c>
      <c r="E17" s="13">
        <f t="shared" si="0"/>
        <v>430882.42278989393</v>
      </c>
      <c r="F17" s="6">
        <f t="shared" si="1"/>
        <v>22625.577210106072</v>
      </c>
      <c r="G17" s="6">
        <f t="shared" si="2"/>
        <v>511916744.09047127</v>
      </c>
      <c r="H17" s="6">
        <f t="shared" si="3"/>
        <v>22625.577210106072</v>
      </c>
      <c r="I17" s="6">
        <f t="shared" si="4"/>
        <v>4.9890139115751149</v>
      </c>
      <c r="J17" s="6">
        <f t="shared" si="5"/>
        <v>4.9890139115751149</v>
      </c>
      <c r="K17" s="7"/>
      <c r="M17">
        <f t="shared" si="8"/>
        <v>429653.56865587202</v>
      </c>
      <c r="N17" s="9">
        <f t="shared" si="6"/>
        <v>23854.431344127981</v>
      </c>
      <c r="O17">
        <f t="shared" si="9"/>
        <v>439939.72691396606</v>
      </c>
      <c r="P17">
        <f t="shared" si="10"/>
        <v>429914.92020213761</v>
      </c>
      <c r="Q17">
        <f t="shared" si="11"/>
        <v>428242.1623489536</v>
      </c>
      <c r="R17" s="9">
        <f t="shared" si="12"/>
        <v>25265.8376510464</v>
      </c>
      <c r="S17" s="9">
        <f t="shared" si="7"/>
        <v>638362552.20903385</v>
      </c>
    </row>
    <row r="18" spans="1:19" s="3" customFormat="1" x14ac:dyDescent="0.3">
      <c r="A18" s="10" t="s">
        <v>26</v>
      </c>
      <c r="B18"/>
      <c r="C18"/>
      <c r="D18"/>
      <c r="E18" s="12">
        <f t="shared" si="0"/>
        <v>440199.92587891262</v>
      </c>
      <c r="F18" s="8"/>
      <c r="G18" s="8"/>
      <c r="H18" s="8"/>
      <c r="I18" s="8"/>
      <c r="J18" s="8"/>
      <c r="M18">
        <f t="shared" si="8"/>
        <v>434424.45492469764</v>
      </c>
      <c r="N18" s="9"/>
      <c r="O18">
        <f t="shared" si="9"/>
        <v>263963.8361483796</v>
      </c>
      <c r="P18">
        <f t="shared" si="10"/>
        <v>444070.76808085502</v>
      </c>
      <c r="Q18">
        <f t="shared" si="11"/>
        <v>448454.83246979071</v>
      </c>
      <c r="R18" s="2"/>
    </row>
    <row r="19" spans="1:19" x14ac:dyDescent="0.3">
      <c r="A19" s="11" t="s">
        <v>27</v>
      </c>
      <c r="E19" s="12">
        <v>440199.93</v>
      </c>
    </row>
    <row r="20" spans="1:19" x14ac:dyDescent="0.3">
      <c r="A20" s="11" t="s">
        <v>28</v>
      </c>
      <c r="E20" s="12">
        <v>440199.93</v>
      </c>
    </row>
    <row r="21" spans="1:19" x14ac:dyDescent="0.3">
      <c r="A21" s="11" t="s">
        <v>29</v>
      </c>
      <c r="E21" s="12">
        <v>440199.93</v>
      </c>
    </row>
    <row r="23" spans="1:19" x14ac:dyDescent="0.3">
      <c r="D23" t="s">
        <v>25</v>
      </c>
      <c r="E23" s="6"/>
      <c r="F23" s="6">
        <f>AVERAGE(F5:F17)</f>
        <v>2439.2944442760559</v>
      </c>
      <c r="G23" s="6">
        <f>AVERAGE(G6:G17)</f>
        <v>93935698.016351894</v>
      </c>
      <c r="H23" s="6">
        <f>AVERAGE(H5:H17)</f>
        <v>6688.0339052590198</v>
      </c>
      <c r="I23" s="6">
        <f>AVERAGE(I5:I17)</f>
        <v>0.52660213272631207</v>
      </c>
      <c r="J23" s="6">
        <f>AVERAGE(J5:J17)</f>
        <v>1.5328118662370176</v>
      </c>
      <c r="M23" s="6">
        <f>AVERAGE(M5:M17)</f>
        <v>426127.05579819321</v>
      </c>
      <c r="N23" s="9">
        <f>AVERAGE(N5:N17)</f>
        <v>2801.3288171913769</v>
      </c>
      <c r="R23" s="2">
        <f>AVERAGE(R5:R17)</f>
        <v>2049.4069682491067</v>
      </c>
      <c r="S23" s="2">
        <f>AVERAGE(S5:S17)</f>
        <v>98831448.035942957</v>
      </c>
    </row>
    <row r="25" spans="1:19" x14ac:dyDescent="0.3">
      <c r="A25" t="s">
        <v>17</v>
      </c>
      <c r="E25" s="6"/>
    </row>
    <row r="26" spans="1:19" x14ac:dyDescent="0.3">
      <c r="E26" s="6"/>
    </row>
    <row r="27" spans="1:19" x14ac:dyDescent="0.3">
      <c r="E27" s="6"/>
    </row>
  </sheetData>
  <phoneticPr fontId="3" type="noConversion"/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2022-11-28T10:17:20Z</dcterms:created>
  <dcterms:modified xsi:type="dcterms:W3CDTF">2023-03-24T14:36:23Z</dcterms:modified>
</cp:coreProperties>
</file>