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Laptop\Desktop\Study Abroad\MS924Spreadsheet Modelling and Demand Forecasting\EXAM\"/>
    </mc:Choice>
  </mc:AlternateContent>
  <xr:revisionPtr revIDLastSave="0" documentId="13_ncr:1_{8B85E2FF-3AEB-4AFD-84CB-0ABF76B14CC1}" xr6:coauthVersionLast="47" xr6:coauthVersionMax="47" xr10:uidLastSave="{00000000-0000-0000-0000-000000000000}"/>
  <bookViews>
    <workbookView xWindow="-108" yWindow="-108" windowWidth="23256" windowHeight="12456" xr2:uid="{7718428B-7F95-459A-B8B7-F164252F75EA}"/>
  </bookViews>
  <sheets>
    <sheet name="Sheet1" sheetId="1" r:id="rId1"/>
    <sheet name="Sheet2" sheetId="2" r:id="rId2"/>
    <sheet name="Sheet3"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 i="1" l="1"/>
  <c r="K27" i="1"/>
  <c r="K26" i="1"/>
  <c r="L4" i="1"/>
  <c r="L9" i="1"/>
  <c r="L7" i="1"/>
  <c r="H9" i="1"/>
  <c r="G16" i="1"/>
  <c r="E6" i="1"/>
  <c r="O31" i="2"/>
  <c r="O6" i="2"/>
  <c r="O7" i="2"/>
  <c r="O8" i="2"/>
  <c r="O9" i="2"/>
  <c r="O10" i="2"/>
  <c r="O11" i="2"/>
  <c r="O12" i="2"/>
  <c r="O13" i="2"/>
  <c r="O14" i="2"/>
  <c r="O15" i="2"/>
  <c r="O16" i="2"/>
  <c r="O17" i="2"/>
  <c r="O18" i="2"/>
  <c r="O19" i="2"/>
  <c r="O20" i="2"/>
  <c r="O5" i="2"/>
  <c r="O31" i="3"/>
  <c r="O6" i="3"/>
  <c r="O7" i="3"/>
  <c r="O8" i="3"/>
  <c r="O9" i="3"/>
  <c r="O10" i="3"/>
  <c r="O11" i="3"/>
  <c r="O12" i="3"/>
  <c r="O13" i="3"/>
  <c r="O14" i="3"/>
  <c r="O15" i="3"/>
  <c r="O16" i="3"/>
  <c r="O17" i="3"/>
  <c r="O18" i="3"/>
  <c r="O19" i="3"/>
  <c r="O20" i="3"/>
  <c r="O5" i="3"/>
  <c r="N31" i="3"/>
  <c r="M31" i="3"/>
  <c r="N6" i="3"/>
  <c r="N7" i="3"/>
  <c r="N8" i="3"/>
  <c r="N9" i="3"/>
  <c r="N10" i="3"/>
  <c r="N11" i="3"/>
  <c r="N12" i="3"/>
  <c r="N13" i="3"/>
  <c r="N14" i="3"/>
  <c r="N15" i="3"/>
  <c r="N16" i="3"/>
  <c r="N17" i="3"/>
  <c r="N18" i="3"/>
  <c r="N19" i="3"/>
  <c r="N20" i="3"/>
  <c r="N5" i="3"/>
  <c r="M6" i="3"/>
  <c r="M7" i="3"/>
  <c r="M8" i="3"/>
  <c r="M9" i="3"/>
  <c r="M10" i="3"/>
  <c r="M11" i="3"/>
  <c r="M12" i="3"/>
  <c r="M13" i="3"/>
  <c r="M14" i="3"/>
  <c r="M15" i="3"/>
  <c r="M16" i="3"/>
  <c r="M17" i="3"/>
  <c r="M18" i="3"/>
  <c r="M19" i="3"/>
  <c r="M20" i="3"/>
  <c r="M5" i="3"/>
  <c r="N31" i="2"/>
  <c r="M31" i="2"/>
  <c r="N6" i="2"/>
  <c r="N7" i="2"/>
  <c r="N8" i="2"/>
  <c r="N9" i="2"/>
  <c r="N10" i="2"/>
  <c r="N11" i="2"/>
  <c r="N12" i="2"/>
  <c r="N13" i="2"/>
  <c r="N14" i="2"/>
  <c r="N15" i="2"/>
  <c r="N16" i="2"/>
  <c r="N17" i="2"/>
  <c r="N18" i="2"/>
  <c r="N19" i="2"/>
  <c r="N20" i="2"/>
  <c r="N5" i="2"/>
  <c r="L25" i="2"/>
  <c r="L26" i="2"/>
  <c r="L27" i="2"/>
  <c r="L28" i="2"/>
  <c r="L29" i="2"/>
  <c r="K25" i="2"/>
  <c r="K26" i="2"/>
  <c r="K27" i="2"/>
  <c r="K28" i="2" s="1"/>
  <c r="K29" i="2" s="1"/>
  <c r="H28" i="2"/>
  <c r="H27" i="2"/>
  <c r="H26" i="2"/>
  <c r="H25" i="2"/>
  <c r="J31" i="2"/>
  <c r="F7" i="3"/>
  <c r="E7" i="1"/>
  <c r="E6" i="3"/>
  <c r="E7" i="3"/>
  <c r="T7" i="3"/>
  <c r="T8" i="3"/>
  <c r="T6" i="3"/>
  <c r="T5" i="3"/>
  <c r="S6" i="3"/>
  <c r="S5" i="3"/>
  <c r="G9" i="3"/>
  <c r="G10" i="3"/>
  <c r="G11" i="3"/>
  <c r="G12" i="3"/>
  <c r="G13" i="3"/>
  <c r="G14" i="3"/>
  <c r="G15" i="3"/>
  <c r="G16" i="3"/>
  <c r="G17" i="3"/>
  <c r="G18" i="3"/>
  <c r="G19" i="3"/>
  <c r="G20" i="3"/>
  <c r="F8" i="3"/>
  <c r="G8" i="3" s="1"/>
  <c r="S8" i="3" s="1"/>
  <c r="F9" i="3"/>
  <c r="F10" i="3"/>
  <c r="F11" i="3"/>
  <c r="F12" i="3"/>
  <c r="F13" i="3"/>
  <c r="F14" i="3"/>
  <c r="F15" i="3"/>
  <c r="F16" i="3"/>
  <c r="F17" i="3"/>
  <c r="F18" i="3"/>
  <c r="F19" i="3"/>
  <c r="F20" i="3"/>
  <c r="E8" i="3"/>
  <c r="E9" i="3"/>
  <c r="E10" i="3"/>
  <c r="E11" i="3"/>
  <c r="E12" i="3"/>
  <c r="E13" i="3"/>
  <c r="E14" i="3"/>
  <c r="E15" i="3"/>
  <c r="E16" i="3"/>
  <c r="E17" i="3"/>
  <c r="E18" i="3"/>
  <c r="E19" i="3"/>
  <c r="E20" i="3"/>
  <c r="H18" i="2"/>
  <c r="H19" i="2"/>
  <c r="H20" i="2"/>
  <c r="H21" i="2"/>
  <c r="H22" i="2"/>
  <c r="H23" i="2"/>
  <c r="H24" i="2"/>
  <c r="K11" i="2"/>
  <c r="L11" i="2" s="1"/>
  <c r="M11" i="2" s="1"/>
  <c r="I31" i="2"/>
  <c r="J7" i="2"/>
  <c r="J8" i="2"/>
  <c r="J9" i="2"/>
  <c r="J10" i="2"/>
  <c r="J11" i="2"/>
  <c r="J12" i="2"/>
  <c r="J13" i="2"/>
  <c r="J14" i="2"/>
  <c r="J15" i="2"/>
  <c r="J16" i="2"/>
  <c r="J17" i="2"/>
  <c r="I6" i="2"/>
  <c r="I7" i="2"/>
  <c r="I8" i="2"/>
  <c r="I9" i="2"/>
  <c r="I10" i="2"/>
  <c r="I11" i="2"/>
  <c r="I12" i="2"/>
  <c r="I13" i="2"/>
  <c r="I14" i="2"/>
  <c r="I15" i="2"/>
  <c r="I16" i="2"/>
  <c r="I17" i="2"/>
  <c r="H6" i="2"/>
  <c r="H7" i="2"/>
  <c r="H8" i="2"/>
  <c r="H9" i="2"/>
  <c r="H10" i="2"/>
  <c r="H11" i="2"/>
  <c r="H12" i="2"/>
  <c r="H13" i="2"/>
  <c r="H14" i="2"/>
  <c r="H15" i="2"/>
  <c r="H16" i="2"/>
  <c r="H17" i="2"/>
  <c r="G17" i="2"/>
  <c r="F8" i="2"/>
  <c r="F9" i="2"/>
  <c r="F10" i="2"/>
  <c r="F11" i="2"/>
  <c r="F12" i="2"/>
  <c r="F13" i="2"/>
  <c r="G13" i="2" s="1"/>
  <c r="F14" i="2"/>
  <c r="F15" i="2"/>
  <c r="F16" i="2"/>
  <c r="F17" i="2"/>
  <c r="E7" i="2"/>
  <c r="E8" i="2"/>
  <c r="E9" i="2"/>
  <c r="E10" i="2"/>
  <c r="E11" i="2"/>
  <c r="E12" i="2"/>
  <c r="E13" i="2"/>
  <c r="E14" i="2"/>
  <c r="E15" i="2"/>
  <c r="E16" i="2"/>
  <c r="E17" i="2"/>
  <c r="F7" i="2"/>
  <c r="G7" i="2" s="1"/>
  <c r="G15" i="2"/>
  <c r="E6" i="2"/>
  <c r="R6" i="2"/>
  <c r="R5" i="2"/>
  <c r="R7" i="2"/>
  <c r="R8" i="2"/>
  <c r="G14" i="2"/>
  <c r="E17" i="1"/>
  <c r="E16" i="1"/>
  <c r="F16" i="1" s="1"/>
  <c r="E15" i="1"/>
  <c r="E14" i="1"/>
  <c r="E13" i="1"/>
  <c r="K12" i="2" l="1"/>
  <c r="K13" i="2" s="1"/>
  <c r="K14" i="2" s="1"/>
  <c r="K15" i="2" s="1"/>
  <c r="K16" i="2" s="1"/>
  <c r="K17" i="2" s="1"/>
  <c r="K10" i="2"/>
  <c r="F17" i="1"/>
  <c r="F15" i="1"/>
  <c r="L14" i="2"/>
  <c r="M14" i="2" s="1"/>
  <c r="L16" i="2"/>
  <c r="M16" i="2" s="1"/>
  <c r="L15" i="2"/>
  <c r="M15" i="2" s="1"/>
  <c r="L13" i="2"/>
  <c r="M13" i="2" s="1"/>
  <c r="L12" i="2"/>
  <c r="M12" i="2" s="1"/>
  <c r="G7" i="3"/>
  <c r="S7" i="3" s="1"/>
  <c r="U7" i="3" s="1"/>
  <c r="U8" i="3"/>
  <c r="U6" i="3"/>
  <c r="H26" i="3" s="1"/>
  <c r="U5" i="3"/>
  <c r="G11" i="2"/>
  <c r="G10" i="2"/>
  <c r="Q6" i="2" s="1"/>
  <c r="S6" i="2" s="1"/>
  <c r="G8" i="2"/>
  <c r="G16" i="2"/>
  <c r="Q7" i="2"/>
  <c r="S7" i="2" s="1"/>
  <c r="G9" i="2"/>
  <c r="Q5" i="2" s="1"/>
  <c r="S5" i="2" s="1"/>
  <c r="H5" i="2" s="1"/>
  <c r="I5" i="2" s="1"/>
  <c r="Q8" i="2"/>
  <c r="S8" i="2" s="1"/>
  <c r="G12" i="2"/>
  <c r="F14" i="1"/>
  <c r="F7" i="1"/>
  <c r="E8" i="1"/>
  <c r="F8" i="1" s="1"/>
  <c r="E9" i="1"/>
  <c r="E10" i="1"/>
  <c r="F10" i="1" s="1"/>
  <c r="E11" i="1"/>
  <c r="F11" i="1" s="1"/>
  <c r="E12" i="1"/>
  <c r="F13" i="1" s="1"/>
  <c r="H24" i="3" l="1"/>
  <c r="H28" i="3"/>
  <c r="H23" i="3"/>
  <c r="H27" i="3"/>
  <c r="H25" i="3"/>
  <c r="H5" i="3"/>
  <c r="I5" i="3" s="1"/>
  <c r="J6" i="3" s="1"/>
  <c r="K9" i="2"/>
  <c r="L10" i="2"/>
  <c r="M10" i="2" s="1"/>
  <c r="L17" i="2"/>
  <c r="M17" i="2" s="1"/>
  <c r="K18" i="2"/>
  <c r="F21" i="1"/>
  <c r="E21" i="1"/>
  <c r="G11" i="1" s="1"/>
  <c r="G10" i="1" s="1"/>
  <c r="H21" i="3"/>
  <c r="H22" i="3"/>
  <c r="H6" i="3"/>
  <c r="I6" i="3" s="1"/>
  <c r="H17" i="3"/>
  <c r="I17" i="3" s="1"/>
  <c r="H13" i="3"/>
  <c r="I13" i="3" s="1"/>
  <c r="H9" i="3"/>
  <c r="I9" i="3" s="1"/>
  <c r="H12" i="3"/>
  <c r="I12" i="3" s="1"/>
  <c r="H20" i="3"/>
  <c r="I20" i="3" s="1"/>
  <c r="H8" i="3"/>
  <c r="I8" i="3" s="1"/>
  <c r="H16" i="3"/>
  <c r="I16" i="3" s="1"/>
  <c r="H15" i="3"/>
  <c r="I15" i="3" s="1"/>
  <c r="H19" i="3"/>
  <c r="I19" i="3" s="1"/>
  <c r="H7" i="3"/>
  <c r="I7" i="3" s="1"/>
  <c r="H11" i="3"/>
  <c r="I11" i="3" s="1"/>
  <c r="H10" i="3"/>
  <c r="I10" i="3" s="1"/>
  <c r="H18" i="3"/>
  <c r="I18" i="3" s="1"/>
  <c r="H14" i="3"/>
  <c r="I14" i="3" s="1"/>
  <c r="J6" i="2"/>
  <c r="F12" i="1"/>
  <c r="F9" i="1"/>
  <c r="J31" i="3" l="1"/>
  <c r="L18" i="2"/>
  <c r="M18" i="2" s="1"/>
  <c r="K19" i="2"/>
  <c r="K8" i="2"/>
  <c r="L9" i="2"/>
  <c r="M9" i="2" s="1"/>
  <c r="H11" i="1"/>
  <c r="J19" i="3"/>
  <c r="I31" i="3"/>
  <c r="K13" i="3" s="1"/>
  <c r="J15" i="3"/>
  <c r="J14" i="3"/>
  <c r="J20" i="3"/>
  <c r="J8" i="3"/>
  <c r="J18" i="3"/>
  <c r="J12" i="3"/>
  <c r="J11" i="3"/>
  <c r="J9" i="3"/>
  <c r="J13" i="3"/>
  <c r="J16" i="3"/>
  <c r="J17" i="3"/>
  <c r="J10" i="3"/>
  <c r="J7" i="3"/>
  <c r="H10" i="1"/>
  <c r="G9" i="1"/>
  <c r="G12" i="1"/>
  <c r="G13" i="1" s="1"/>
  <c r="G14" i="1" s="1"/>
  <c r="G15" i="1" s="1"/>
  <c r="G17" i="1" s="1"/>
  <c r="G18" i="1" s="1"/>
  <c r="G19" i="1" s="1"/>
  <c r="L13" i="3" l="1"/>
  <c r="K12" i="3"/>
  <c r="K11" i="3" s="1"/>
  <c r="K10" i="3" s="1"/>
  <c r="K9" i="3" s="1"/>
  <c r="K8" i="3" s="1"/>
  <c r="K7" i="3" s="1"/>
  <c r="K6" i="3" s="1"/>
  <c r="K5" i="3" s="1"/>
  <c r="K7" i="2"/>
  <c r="L8" i="2"/>
  <c r="M8" i="2" s="1"/>
  <c r="K20" i="2"/>
  <c r="L19" i="2"/>
  <c r="M19" i="2" s="1"/>
  <c r="D26" i="1"/>
  <c r="D27" i="1" s="1"/>
  <c r="D28" i="1" s="1"/>
  <c r="D29" i="1" s="1"/>
  <c r="J26" i="1"/>
  <c r="H12" i="1"/>
  <c r="G8" i="1"/>
  <c r="K21" i="2" l="1"/>
  <c r="L20" i="2"/>
  <c r="M20" i="2" s="1"/>
  <c r="K6" i="2"/>
  <c r="L7" i="2"/>
  <c r="M7" i="2" s="1"/>
  <c r="L12" i="3"/>
  <c r="K14" i="3"/>
  <c r="H8" i="1"/>
  <c r="G7" i="1"/>
  <c r="H13" i="1"/>
  <c r="K5" i="2" l="1"/>
  <c r="L5" i="2" s="1"/>
  <c r="M5" i="2" s="1"/>
  <c r="L6" i="2"/>
  <c r="M6" i="2" s="1"/>
  <c r="K22" i="2"/>
  <c r="L21" i="2"/>
  <c r="K15" i="3"/>
  <c r="L14" i="3"/>
  <c r="L11" i="3"/>
  <c r="H14" i="1"/>
  <c r="G6" i="1"/>
  <c r="H7" i="1"/>
  <c r="K23" i="2" l="1"/>
  <c r="L22" i="2"/>
  <c r="L10" i="3"/>
  <c r="K16" i="3"/>
  <c r="L15" i="3"/>
  <c r="G5" i="1"/>
  <c r="H6" i="1"/>
  <c r="H15" i="1"/>
  <c r="K24" i="2" l="1"/>
  <c r="L24" i="2" s="1"/>
  <c r="L23" i="2"/>
  <c r="L9" i="3"/>
  <c r="K17" i="3"/>
  <c r="L16" i="3"/>
  <c r="H16" i="1"/>
  <c r="G4" i="1"/>
  <c r="H4" i="1" s="1"/>
  <c r="R4" i="1" s="1"/>
  <c r="H5" i="1"/>
  <c r="L16" i="1" l="1"/>
  <c r="L26" i="1"/>
  <c r="L8" i="1"/>
  <c r="E26" i="1"/>
  <c r="L12" i="1"/>
  <c r="K18" i="3"/>
  <c r="L17" i="3"/>
  <c r="L8" i="3"/>
  <c r="H17" i="1"/>
  <c r="R5" i="1" s="1"/>
  <c r="O12" i="1" l="1"/>
  <c r="M12" i="1"/>
  <c r="N12" i="1" s="1"/>
  <c r="E27" i="1"/>
  <c r="L5" i="1"/>
  <c r="L17" i="1"/>
  <c r="L27" i="1"/>
  <c r="L13" i="1"/>
  <c r="M4" i="1"/>
  <c r="O4" i="1"/>
  <c r="M8" i="1"/>
  <c r="N8" i="1" s="1"/>
  <c r="O8" i="1"/>
  <c r="M16" i="1"/>
  <c r="N16" i="1" s="1"/>
  <c r="O16" i="1"/>
  <c r="L7" i="3"/>
  <c r="K19" i="3"/>
  <c r="L18" i="3"/>
  <c r="H18" i="1"/>
  <c r="R6" i="1" s="1"/>
  <c r="N4" i="1" l="1"/>
  <c r="M13" i="1"/>
  <c r="N13" i="1" s="1"/>
  <c r="O13" i="1"/>
  <c r="O17" i="1"/>
  <c r="M17" i="1"/>
  <c r="N17" i="1" s="1"/>
  <c r="E28" i="1"/>
  <c r="L6" i="1"/>
  <c r="L18" i="1"/>
  <c r="L28" i="1"/>
  <c r="L10" i="1"/>
  <c r="L14" i="1"/>
  <c r="M9" i="1"/>
  <c r="N9" i="1" s="1"/>
  <c r="O9" i="1"/>
  <c r="M5" i="1"/>
  <c r="N5" i="1" s="1"/>
  <c r="O5" i="1"/>
  <c r="K20" i="3"/>
  <c r="L19" i="3"/>
  <c r="L5" i="3"/>
  <c r="L6" i="3"/>
  <c r="H19" i="1"/>
  <c r="R7" i="1" s="1"/>
  <c r="J30" i="1"/>
  <c r="J31" i="1"/>
  <c r="J32" i="1"/>
  <c r="J27" i="1"/>
  <c r="J29" i="1"/>
  <c r="J33" i="1"/>
  <c r="J28" i="1"/>
  <c r="O6" i="1" l="1"/>
  <c r="M6" i="1"/>
  <c r="N6" i="1" s="1"/>
  <c r="M10" i="1"/>
  <c r="N10" i="1" s="1"/>
  <c r="O10" i="1"/>
  <c r="E29" i="1"/>
  <c r="L11" i="1"/>
  <c r="L19" i="1"/>
  <c r="L29" i="1"/>
  <c r="L15" i="1"/>
  <c r="O18" i="1"/>
  <c r="M18" i="1"/>
  <c r="N18" i="1" s="1"/>
  <c r="M14" i="1"/>
  <c r="N14" i="1" s="1"/>
  <c r="O14" i="1"/>
  <c r="K21" i="3"/>
  <c r="L20" i="3"/>
  <c r="D30" i="1"/>
  <c r="L30" i="1" s="1"/>
  <c r="O7" i="1" l="1"/>
  <c r="M7" i="1"/>
  <c r="M15" i="1"/>
  <c r="N15" i="1" s="1"/>
  <c r="O15" i="1"/>
  <c r="O19" i="1"/>
  <c r="M19" i="1"/>
  <c r="N19" i="1" s="1"/>
  <c r="M11" i="1"/>
  <c r="N11" i="1" s="1"/>
  <c r="O11" i="1"/>
  <c r="O21" i="1"/>
  <c r="K22" i="3"/>
  <c r="L21" i="3"/>
  <c r="D31" i="1"/>
  <c r="L31" i="1" s="1"/>
  <c r="E30" i="1"/>
  <c r="N7" i="1" l="1"/>
  <c r="N21" i="1" s="1"/>
  <c r="M21" i="1"/>
  <c r="K23" i="3"/>
  <c r="L22" i="3"/>
  <c r="D32" i="1"/>
  <c r="L32" i="1" s="1"/>
  <c r="E31" i="1"/>
  <c r="K24" i="3" l="1"/>
  <c r="L23" i="3"/>
  <c r="D33" i="1"/>
  <c r="E32" i="1"/>
  <c r="E33" i="1" l="1"/>
  <c r="L33" i="1"/>
  <c r="K25" i="3"/>
  <c r="L24" i="3"/>
  <c r="L25" i="3" l="1"/>
  <c r="K26" i="3"/>
  <c r="K27" i="3" l="1"/>
  <c r="L26" i="3"/>
  <c r="K28" i="3" l="1"/>
  <c r="L28" i="3" s="1"/>
  <c r="L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Laptop</author>
  </authors>
  <commentList>
    <comment ref="H2" authorId="0" shapeId="0" xr:uid="{B77CCB39-04A9-4730-B5C5-1EBA084CCB3D}">
      <text>
        <r>
          <rPr>
            <b/>
            <sz val="9"/>
            <color indexed="81"/>
            <rFont val="Tahoma"/>
            <family val="2"/>
          </rPr>
          <t>Note:</t>
        </r>
        <r>
          <rPr>
            <sz val="9"/>
            <color indexed="81"/>
            <rFont val="Tahoma"/>
            <family val="2"/>
          </rPr>
          <t xml:space="preserve">
This is the average seasonal ratios which we will use for the forecasting</t>
        </r>
      </text>
    </comment>
    <comment ref="Q2" authorId="0" shapeId="0" xr:uid="{9D4D21B7-8811-4D83-986A-24F3C7E29817}">
      <text>
        <r>
          <rPr>
            <b/>
            <sz val="9"/>
            <color indexed="81"/>
            <rFont val="Tahoma"/>
            <family val="2"/>
          </rPr>
          <t>Note:</t>
        </r>
        <r>
          <rPr>
            <sz val="9"/>
            <color indexed="81"/>
            <rFont val="Tahoma"/>
            <family val="2"/>
          </rPr>
          <t xml:space="preserve">
This is the average seasonal ratios which we will use for the forecasting</t>
        </r>
      </text>
    </comment>
    <comment ref="E3" authorId="0" shapeId="0" xr:uid="{DADDEECA-CFE5-4345-9A7C-39AE2D302676}">
      <text>
        <r>
          <rPr>
            <b/>
            <sz val="9"/>
            <color indexed="81"/>
            <rFont val="Tahoma"/>
            <family val="2"/>
          </rPr>
          <t>Note:</t>
        </r>
        <r>
          <rPr>
            <sz val="9"/>
            <color indexed="81"/>
            <rFont val="Tahoma"/>
            <family val="2"/>
          </rPr>
          <t xml:space="preserve">
For our data, s = 4 because there are 4 periods  in our data. 
Since we want to forecast for the next two years, then m is set to 1 to 8 corresponding to the 4 periods in each of 2019 and 2020.</t>
        </r>
      </text>
    </comment>
    <comment ref="L3" authorId="0" shapeId="0" xr:uid="{0A1FCB11-5BAB-4227-B821-A9F78BF6A418}">
      <text>
        <r>
          <rPr>
            <b/>
            <sz val="9"/>
            <color indexed="81"/>
            <rFont val="Tahoma"/>
            <family val="2"/>
          </rPr>
          <t>Note:</t>
        </r>
        <r>
          <rPr>
            <sz val="9"/>
            <color indexed="81"/>
            <rFont val="Tahoma"/>
            <family val="2"/>
          </rPr>
          <t xml:space="preserve">
Here's the forecast value part</t>
        </r>
      </text>
    </comment>
    <comment ref="D4" authorId="0" shapeId="0" xr:uid="{5530934E-8385-4FCB-A62C-27B706D7B93A}">
      <text>
        <r>
          <rPr>
            <b/>
            <sz val="9"/>
            <color indexed="81"/>
            <rFont val="Tahoma"/>
            <family val="2"/>
          </rPr>
          <t>Note:</t>
        </r>
        <r>
          <rPr>
            <sz val="9"/>
            <color indexed="81"/>
            <rFont val="Tahoma"/>
            <family val="2"/>
          </rPr>
          <t xml:space="preserve">
Data used to build model predictions</t>
        </r>
      </text>
    </comment>
    <comment ref="E21" authorId="0" shapeId="0" xr:uid="{72CA121B-0221-48B2-A263-C4B1F3E699C3}">
      <text>
        <r>
          <rPr>
            <b/>
            <sz val="9"/>
            <color indexed="81"/>
            <rFont val="Tahoma"/>
            <family val="2"/>
          </rPr>
          <t>Note:</t>
        </r>
        <r>
          <rPr>
            <sz val="9"/>
            <color indexed="81"/>
            <rFont val="Tahoma"/>
            <family val="2"/>
          </rPr>
          <t xml:space="preserve">
The average deseasonalised level. We will use this to approximately define the value of the mid point of the deseasonalised trend data </t>
        </r>
      </text>
    </comment>
    <comment ref="M21" authorId="0" shapeId="0" xr:uid="{39F93FBD-14E4-4F4D-A467-389DDE17AEED}">
      <text>
        <r>
          <rPr>
            <b/>
            <sz val="9"/>
            <color indexed="81"/>
            <rFont val="Tahoma"/>
            <family val="2"/>
          </rPr>
          <t>Note:</t>
        </r>
        <r>
          <rPr>
            <sz val="9"/>
            <color indexed="81"/>
            <rFont val="Tahoma"/>
            <family val="2"/>
          </rPr>
          <t xml:space="preserve">
This column is the difference between the predicted data and the actual data by using the formula. Finally, the mean error and mean square error can be calculated, and the degree of fitting between the predicted value and the graph can be observed (see the figure)</t>
        </r>
      </text>
    </comment>
    <comment ref="J26" authorId="0" shapeId="0" xr:uid="{DC87F342-A887-422C-9220-1527F01DD64C}">
      <text>
        <r>
          <rPr>
            <b/>
            <sz val="9"/>
            <color indexed="81"/>
            <rFont val="Tahoma"/>
            <family val="2"/>
          </rPr>
          <t>Note:</t>
        </r>
        <r>
          <rPr>
            <sz val="9"/>
            <color indexed="81"/>
            <rFont val="Tahoma"/>
            <family val="2"/>
          </rPr>
          <t xml:space="preserve">
We forecast the deseasonalised trend in 2019-2020 by continuing on from above</t>
        </r>
      </text>
    </comment>
    <comment ref="L26" authorId="0" shapeId="0" xr:uid="{F4D99229-1469-4CD3-A52B-EDB33FB135F6}">
      <text>
        <r>
          <rPr>
            <b/>
            <sz val="9"/>
            <color indexed="81"/>
            <rFont val="Tahoma"/>
            <family val="2"/>
          </rPr>
          <t>Note:</t>
        </r>
        <r>
          <rPr>
            <sz val="9"/>
            <color indexed="81"/>
            <rFont val="Tahoma"/>
            <family val="2"/>
          </rPr>
          <t xml:space="preserve">
The final predicted value from the model and the algorithm</t>
        </r>
      </text>
    </comment>
    <comment ref="T27" authorId="0" shapeId="0" xr:uid="{EAFB84D0-F59E-4FD5-BE00-4CCC4649CA53}">
      <text>
        <r>
          <rPr>
            <b/>
            <sz val="9"/>
            <color indexed="81"/>
            <rFont val="Tahoma"/>
            <family val="2"/>
          </rPr>
          <t>Note:</t>
        </r>
        <r>
          <rPr>
            <sz val="9"/>
            <color indexed="81"/>
            <rFont val="Tahoma"/>
            <family val="2"/>
          </rPr>
          <t xml:space="preserve">
Note:
Looking at the graph as a whole, the sales trend is increasing
The sales volume of the first quarter and the third quarter are obviously lower in the year, and the third quarter is generally the lowest in the year.
In addition, it is obvious to observe that the sales volume in the fourth quarter is the highest of the whole year and continues to grow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Laptop</author>
  </authors>
  <commentList>
    <comment ref="L18" authorId="0" shapeId="0" xr:uid="{88E75374-86AD-4A7D-881C-D0FB2D70BD4C}">
      <text>
        <r>
          <rPr>
            <b/>
            <sz val="9"/>
            <color indexed="81"/>
            <rFont val="Tahoma"/>
            <family val="2"/>
          </rPr>
          <t>Note:</t>
        </r>
        <r>
          <rPr>
            <sz val="9"/>
            <color indexed="81"/>
            <rFont val="Tahoma"/>
            <family val="2"/>
          </rPr>
          <t xml:space="preserve">
In order to better verify the fit degree of the model, the data of the second, third and fourth quarters of 2017 are left here to test the model
But looking at the graph, there is clearly a big difference in the fit in the fourth quarter</t>
        </r>
      </text>
    </comment>
    <comment ref="L21" authorId="0" shapeId="0" xr:uid="{10169CBE-2874-491E-8319-32F57A9AC6C6}">
      <text>
        <r>
          <rPr>
            <b/>
            <sz val="9"/>
            <color indexed="81"/>
            <rFont val="Tahoma"/>
            <family val="2"/>
          </rPr>
          <t>Note:</t>
        </r>
        <r>
          <rPr>
            <sz val="9"/>
            <color indexed="81"/>
            <rFont val="Tahoma"/>
            <family val="2"/>
          </rPr>
          <t xml:space="preserve">
The next two years of data predicted by formulas and models</t>
        </r>
      </text>
    </comment>
    <comment ref="M31" authorId="0" shapeId="0" xr:uid="{65760ED8-CBC6-49FE-9F59-DD011F636580}">
      <text>
        <r>
          <rPr>
            <b/>
            <sz val="9"/>
            <color indexed="81"/>
            <rFont val="Tahoma"/>
            <family val="2"/>
          </rPr>
          <t>Note:</t>
        </r>
        <r>
          <rPr>
            <sz val="9"/>
            <color indexed="81"/>
            <rFont val="Tahoma"/>
            <family val="2"/>
          </rPr>
          <t xml:space="preserve">
From the point of view of mean error and square error, there are some differences</t>
        </r>
      </text>
    </comment>
  </commentList>
</comments>
</file>

<file path=xl/sharedStrings.xml><?xml version="1.0" encoding="utf-8"?>
<sst xmlns="http://schemas.openxmlformats.org/spreadsheetml/2006/main" count="83" uniqueCount="40">
  <si>
    <t xml:space="preserve">Deseasonal </t>
  </si>
  <si>
    <t>Seasonal</t>
  </si>
  <si>
    <t>S(t)</t>
  </si>
  <si>
    <t>Average</t>
  </si>
  <si>
    <t>Timeserise</t>
  </si>
  <si>
    <t>Year</t>
  </si>
  <si>
    <t>Quarter</t>
  </si>
  <si>
    <t>Product X1 sales</t>
  </si>
  <si>
    <t>MA(4)</t>
  </si>
  <si>
    <t>Difference</t>
  </si>
  <si>
    <t>trend</t>
  </si>
  <si>
    <t>Index</t>
  </si>
  <si>
    <t>Forecast</t>
  </si>
  <si>
    <t>error</t>
  </si>
  <si>
    <t>square error</t>
  </si>
  <si>
    <t>abs error</t>
  </si>
  <si>
    <t>seasonal index</t>
  </si>
  <si>
    <t>Average sales</t>
  </si>
  <si>
    <t>Average Trend</t>
  </si>
  <si>
    <t>mean error</t>
  </si>
  <si>
    <t>mean square</t>
  </si>
  <si>
    <t>Average sals</t>
  </si>
  <si>
    <t>deseasonla</t>
  </si>
  <si>
    <t>deseasonal</t>
  </si>
  <si>
    <t>forecast</t>
  </si>
  <si>
    <t>Product X1</t>
  </si>
  <si>
    <t>Certred</t>
  </si>
  <si>
    <t>Adjusted</t>
  </si>
  <si>
    <t>Deseasonal</t>
  </si>
  <si>
    <t>Square</t>
  </si>
  <si>
    <t xml:space="preserve"> sales</t>
  </si>
  <si>
    <t xml:space="preserve"> Average</t>
  </si>
  <si>
    <t>Seasonality</t>
  </si>
  <si>
    <t>Level</t>
  </si>
  <si>
    <t>Error</t>
  </si>
  <si>
    <t>Mean error</t>
  </si>
  <si>
    <t>Square error</t>
  </si>
  <si>
    <t>Trend</t>
  </si>
  <si>
    <t>square</t>
  </si>
  <si>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</sst>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2" fontId="0" fillId="0" borderId="0" xfId="0" applyNumberFormat="1"/>
    <xf numFmtId="4" fontId="0" fillId="0" borderId="0" xfId="0" applyNumberFormat="1"/>
    <xf numFmtId="0" fontId="1" fillId="2" borderId="0" xfId="0" applyFont="1" applyFill="1"/>
    <xf numFmtId="0" fontId="0" fillId="2" borderId="0" xfId="0" applyFill="1"/>
    <xf numFmtId="2" fontId="0" fillId="2" borderId="0" xfId="0" applyNumberFormat="1" applyFill="1"/>
    <xf numFmtId="0" fontId="0" fillId="3" borderId="0" xfId="0" applyFill="1"/>
    <xf numFmtId="2" fontId="0" fillId="3" borderId="0" xfId="0" applyNumberFormat="1" applyFill="1"/>
  </cellXfs>
  <cellStyles count="1">
    <cellStyle name="Normal" xfId="0" builtinId="0"/>
  </cellStyles>
  <dxfs count="0"/>
  <tableStyles count="1" defaultTableStyle="TableStyleMedium2" defaultPivotStyle="PivotStyleLight16">
    <tableStyle name="Invisible" pivot="0" table="0" count="0" xr9:uid="{7ECC1C1E-B752-48AD-A0E3-C86C915B252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Forecast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Sheet1!$A$4:$A$19</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Sheet1!$D$4:$D$19</c:f>
              <c:numCache>
                <c:formatCode>General</c:formatCode>
                <c:ptCount val="16"/>
                <c:pt idx="0">
                  <c:v>8</c:v>
                </c:pt>
                <c:pt idx="1">
                  <c:v>10</c:v>
                </c:pt>
                <c:pt idx="2">
                  <c:v>7</c:v>
                </c:pt>
                <c:pt idx="3">
                  <c:v>15</c:v>
                </c:pt>
                <c:pt idx="4">
                  <c:v>15</c:v>
                </c:pt>
                <c:pt idx="5">
                  <c:v>17</c:v>
                </c:pt>
                <c:pt idx="6">
                  <c:v>14</c:v>
                </c:pt>
                <c:pt idx="7">
                  <c:v>28</c:v>
                </c:pt>
                <c:pt idx="8">
                  <c:v>25</c:v>
                </c:pt>
                <c:pt idx="9">
                  <c:v>26</c:v>
                </c:pt>
                <c:pt idx="10">
                  <c:v>21</c:v>
                </c:pt>
                <c:pt idx="11">
                  <c:v>40</c:v>
                </c:pt>
                <c:pt idx="12">
                  <c:v>31</c:v>
                </c:pt>
                <c:pt idx="13">
                  <c:v>34</c:v>
                </c:pt>
                <c:pt idx="14">
                  <c:v>28</c:v>
                </c:pt>
                <c:pt idx="15">
                  <c:v>57</c:v>
                </c:pt>
              </c:numCache>
            </c:numRef>
          </c:yVal>
          <c:smooth val="0"/>
          <c:extLst>
            <c:ext xmlns:c16="http://schemas.microsoft.com/office/drawing/2014/chart" uri="{C3380CC4-5D6E-409C-BE32-E72D297353CC}">
              <c16:uniqueId val="{00000000-E31A-43BF-B3EB-FDDDA540F8FD}"/>
            </c:ext>
          </c:extLst>
        </c:ser>
        <c:ser>
          <c:idx val="3"/>
          <c:order val="3"/>
          <c:tx>
            <c:v>averageforecast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Sheet1!$A$26:$A$33</c:f>
              <c:numCache>
                <c:formatCode>General</c:formatCode>
                <c:ptCount val="8"/>
                <c:pt idx="0">
                  <c:v>17</c:v>
                </c:pt>
                <c:pt idx="1">
                  <c:v>18</c:v>
                </c:pt>
                <c:pt idx="2">
                  <c:v>19</c:v>
                </c:pt>
                <c:pt idx="3">
                  <c:v>20</c:v>
                </c:pt>
                <c:pt idx="4">
                  <c:v>21</c:v>
                </c:pt>
                <c:pt idx="5">
                  <c:v>22</c:v>
                </c:pt>
                <c:pt idx="6">
                  <c:v>23</c:v>
                </c:pt>
                <c:pt idx="7">
                  <c:v>24</c:v>
                </c:pt>
              </c:numCache>
            </c:numRef>
          </c:xVal>
          <c:yVal>
            <c:numRef>
              <c:f>Sheet1!$E$26:$E$34</c:f>
              <c:numCache>
                <c:formatCode>0.00</c:formatCode>
                <c:ptCount val="9"/>
                <c:pt idx="0">
                  <c:v>42.189772830953032</c:v>
                </c:pt>
                <c:pt idx="1">
                  <c:v>43.61018462813982</c:v>
                </c:pt>
                <c:pt idx="2">
                  <c:v>32.129065313699932</c:v>
                </c:pt>
                <c:pt idx="3">
                  <c:v>61.472817501509795</c:v>
                </c:pt>
                <c:pt idx="4">
                  <c:v>50.947103153531593</c:v>
                </c:pt>
                <c:pt idx="5">
                  <c:v>52.215783787366078</c:v>
                </c:pt>
                <c:pt idx="6">
                  <c:v>38.171029571866448</c:v>
                </c:pt>
                <c:pt idx="7">
                  <c:v>72.513883620715561</c:v>
                </c:pt>
              </c:numCache>
            </c:numRef>
          </c:yVal>
          <c:smooth val="0"/>
          <c:extLst>
            <c:ext xmlns:c16="http://schemas.microsoft.com/office/drawing/2014/chart" uri="{C3380CC4-5D6E-409C-BE32-E72D297353CC}">
              <c16:uniqueId val="{00000004-E31A-43BF-B3EB-FDDDA540F8FD}"/>
            </c:ext>
          </c:extLst>
        </c:ser>
        <c:ser>
          <c:idx val="4"/>
          <c:order val="4"/>
          <c:tx>
            <c:v>forecast the raw data</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Sheet1!$A$4:$A$19</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Sheet1!$L$4:$L$19</c:f>
              <c:numCache>
                <c:formatCode>General</c:formatCode>
                <c:ptCount val="16"/>
                <c:pt idx="0">
                  <c:v>7.1604515406388236</c:v>
                </c:pt>
                <c:pt idx="1">
                  <c:v>9.1877879912348295</c:v>
                </c:pt>
                <c:pt idx="2">
                  <c:v>7.96120828103391</c:v>
                </c:pt>
                <c:pt idx="3">
                  <c:v>17.308553024686788</c:v>
                </c:pt>
                <c:pt idx="4">
                  <c:v>15.917781863217371</c:v>
                </c:pt>
                <c:pt idx="5">
                  <c:v>17.793387150461072</c:v>
                </c:pt>
                <c:pt idx="6">
                  <c:v>14.003172539200412</c:v>
                </c:pt>
                <c:pt idx="7">
                  <c:v>28.349619143892532</c:v>
                </c:pt>
                <c:pt idx="8">
                  <c:v>24.675112185795921</c:v>
                </c:pt>
                <c:pt idx="9">
                  <c:v>26.398986309687317</c:v>
                </c:pt>
                <c:pt idx="10">
                  <c:v>20.045136797366915</c:v>
                </c:pt>
                <c:pt idx="11">
                  <c:v>39.390685263098277</c:v>
                </c:pt>
                <c:pt idx="12">
                  <c:v>33.432442508374464</c:v>
                </c:pt>
                <c:pt idx="13">
                  <c:v>35.004585468913561</c:v>
                </c:pt>
                <c:pt idx="14">
                  <c:v>26.08710105553342</c:v>
                </c:pt>
                <c:pt idx="15">
                  <c:v>50.431751382304036</c:v>
                </c:pt>
              </c:numCache>
            </c:numRef>
          </c:yVal>
          <c:smooth val="0"/>
          <c:extLst>
            <c:ext xmlns:c16="http://schemas.microsoft.com/office/drawing/2014/chart" uri="{C3380CC4-5D6E-409C-BE32-E72D297353CC}">
              <c16:uniqueId val="{00000000-3DB5-4282-8F3A-3A3DC3FF9A1B}"/>
            </c:ext>
          </c:extLst>
        </c:ser>
        <c:dLbls>
          <c:showLegendKey val="0"/>
          <c:showVal val="0"/>
          <c:showCatName val="0"/>
          <c:showSerName val="0"/>
          <c:showPercent val="0"/>
          <c:showBubbleSize val="0"/>
        </c:dLbls>
        <c:axId val="100621727"/>
        <c:axId val="797189743"/>
        <c:extLst>
          <c:ext xmlns:c15="http://schemas.microsoft.com/office/drawing/2012/chart" uri="{02D57815-91ED-43cb-92C2-25804820EDAC}">
            <c15:filteredScatterSeries>
              <c15:ser>
                <c:idx val="1"/>
                <c:order val="1"/>
                <c:tx>
                  <c:v>MA(4</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Sheet1!$A$6:$A$17</c15:sqref>
                        </c15:formulaRef>
                      </c:ext>
                    </c:extLst>
                    <c:numCache>
                      <c:formatCode>General</c:formatCode>
                      <c:ptCount val="12"/>
                      <c:pt idx="0">
                        <c:v>3</c:v>
                      </c:pt>
                      <c:pt idx="1">
                        <c:v>4</c:v>
                      </c:pt>
                      <c:pt idx="2">
                        <c:v>5</c:v>
                      </c:pt>
                      <c:pt idx="3">
                        <c:v>6</c:v>
                      </c:pt>
                      <c:pt idx="4">
                        <c:v>7</c:v>
                      </c:pt>
                      <c:pt idx="5">
                        <c:v>8</c:v>
                      </c:pt>
                      <c:pt idx="6">
                        <c:v>9</c:v>
                      </c:pt>
                      <c:pt idx="7">
                        <c:v>10</c:v>
                      </c:pt>
                      <c:pt idx="8">
                        <c:v>11</c:v>
                      </c:pt>
                      <c:pt idx="9">
                        <c:v>12</c:v>
                      </c:pt>
                      <c:pt idx="10">
                        <c:v>13</c:v>
                      </c:pt>
                      <c:pt idx="11">
                        <c:v>14</c:v>
                      </c:pt>
                    </c:numCache>
                  </c:numRef>
                </c:xVal>
                <c:yVal>
                  <c:numRef>
                    <c:extLst>
                      <c:ext uri="{02D57815-91ED-43cb-92C2-25804820EDAC}">
                        <c15:formulaRef>
                          <c15:sqref>Sheet1!$E$6:$E$17</c15:sqref>
                        </c15:formulaRef>
                      </c:ext>
                    </c:extLst>
                    <c:numCache>
                      <c:formatCode>General</c:formatCode>
                      <c:ptCount val="12"/>
                      <c:pt idx="0">
                        <c:v>10</c:v>
                      </c:pt>
                      <c:pt idx="1">
                        <c:v>11.75</c:v>
                      </c:pt>
                      <c:pt idx="2">
                        <c:v>13.5</c:v>
                      </c:pt>
                      <c:pt idx="3">
                        <c:v>15.25</c:v>
                      </c:pt>
                      <c:pt idx="4">
                        <c:v>18.5</c:v>
                      </c:pt>
                      <c:pt idx="5">
                        <c:v>21</c:v>
                      </c:pt>
                      <c:pt idx="6">
                        <c:v>23.25</c:v>
                      </c:pt>
                      <c:pt idx="7">
                        <c:v>25</c:v>
                      </c:pt>
                      <c:pt idx="8">
                        <c:v>28</c:v>
                      </c:pt>
                      <c:pt idx="9">
                        <c:v>29.5</c:v>
                      </c:pt>
                      <c:pt idx="10">
                        <c:v>31.5</c:v>
                      </c:pt>
                      <c:pt idx="11">
                        <c:v>33.25</c:v>
                      </c:pt>
                    </c:numCache>
                  </c:numRef>
                </c:yVal>
                <c:smooth val="0"/>
                <c:extLst>
                  <c:ext xmlns:c16="http://schemas.microsoft.com/office/drawing/2014/chart" uri="{C3380CC4-5D6E-409C-BE32-E72D297353CC}">
                    <c16:uniqueId val="{00000002-E31A-43BF-B3EB-FDDDA540F8FD}"/>
                  </c:ext>
                </c:extLst>
              </c15:ser>
            </c15:filteredScatterSeries>
            <c15:filteredScatterSeries>
              <c15:ser>
                <c:idx val="2"/>
                <c:order val="2"/>
                <c:tx>
                  <c:v>Deseasonal Forecast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Sheet1!$A$4:$A$19</c15:sqref>
                        </c15:formulaRef>
                      </c:ext>
                    </c:extLst>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extLst xmlns:c15="http://schemas.microsoft.com/office/drawing/2012/chart">
                      <c:ext xmlns:c15="http://schemas.microsoft.com/office/drawing/2012/chart" uri="{02D57815-91ED-43cb-92C2-25804820EDAC}">
                        <c15:formulaRef>
                          <c15:sqref>Sheet1!$G$4:$G$19</c15:sqref>
                        </c15:formulaRef>
                      </c:ext>
                    </c:extLst>
                    <c:numCache>
                      <c:formatCode>0.00</c:formatCode>
                      <c:ptCount val="16"/>
                      <c:pt idx="0">
                        <c:v>6.912878787878789</c:v>
                      </c:pt>
                      <c:pt idx="1">
                        <c:v>9.0265151515151523</c:v>
                      </c:pt>
                      <c:pt idx="2">
                        <c:v>11.140151515151516</c:v>
                      </c:pt>
                      <c:pt idx="3">
                        <c:v>13.253787878787879</c:v>
                      </c:pt>
                      <c:pt idx="4">
                        <c:v>15.367424242424242</c:v>
                      </c:pt>
                      <c:pt idx="5">
                        <c:v>17.481060606060606</c:v>
                      </c:pt>
                      <c:pt idx="6">
                        <c:v>19.594696969696969</c:v>
                      </c:pt>
                      <c:pt idx="7">
                        <c:v>21.708333333333332</c:v>
                      </c:pt>
                      <c:pt idx="8">
                        <c:v>23.821969696969695</c:v>
                      </c:pt>
                      <c:pt idx="9">
                        <c:v>25.935606060606059</c:v>
                      </c:pt>
                      <c:pt idx="10">
                        <c:v>28.049242424242422</c:v>
                      </c:pt>
                      <c:pt idx="11">
                        <c:v>30.162878787878785</c:v>
                      </c:pt>
                      <c:pt idx="12">
                        <c:v>32.276515151515149</c:v>
                      </c:pt>
                      <c:pt idx="13">
                        <c:v>34.390151515151516</c:v>
                      </c:pt>
                      <c:pt idx="14">
                        <c:v>36.503787878787882</c:v>
                      </c:pt>
                      <c:pt idx="15">
                        <c:v>38.617424242424249</c:v>
                      </c:pt>
                    </c:numCache>
                  </c:numRef>
                </c:yVal>
                <c:smooth val="0"/>
                <c:extLst xmlns:c15="http://schemas.microsoft.com/office/drawing/2012/chart">
                  <c:ext xmlns:c16="http://schemas.microsoft.com/office/drawing/2014/chart" uri="{C3380CC4-5D6E-409C-BE32-E72D297353CC}">
                    <c16:uniqueId val="{00000003-E31A-43BF-B3EB-FDDDA540F8FD}"/>
                  </c:ext>
                </c:extLst>
              </c15:ser>
            </c15:filteredScatterSeries>
          </c:ext>
        </c:extLst>
      </c:scatterChart>
      <c:valAx>
        <c:axId val="1006217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timeserise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189743"/>
        <c:crosses val="autoZero"/>
        <c:crossBetween val="midCat"/>
      </c:valAx>
      <c:valAx>
        <c:axId val="79718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 numbber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2172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Forecast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Sheet2!$A$5:$A$20</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Sheet2!$D$5:$D$20</c:f>
              <c:numCache>
                <c:formatCode>General</c:formatCode>
                <c:ptCount val="16"/>
                <c:pt idx="0">
                  <c:v>8</c:v>
                </c:pt>
                <c:pt idx="1">
                  <c:v>10</c:v>
                </c:pt>
                <c:pt idx="2">
                  <c:v>7</c:v>
                </c:pt>
                <c:pt idx="3">
                  <c:v>15</c:v>
                </c:pt>
                <c:pt idx="4">
                  <c:v>15</c:v>
                </c:pt>
                <c:pt idx="5">
                  <c:v>17</c:v>
                </c:pt>
                <c:pt idx="6">
                  <c:v>14</c:v>
                </c:pt>
                <c:pt idx="7">
                  <c:v>28</c:v>
                </c:pt>
                <c:pt idx="8">
                  <c:v>25</c:v>
                </c:pt>
                <c:pt idx="9">
                  <c:v>26</c:v>
                </c:pt>
                <c:pt idx="10">
                  <c:v>21</c:v>
                </c:pt>
                <c:pt idx="11">
                  <c:v>40</c:v>
                </c:pt>
                <c:pt idx="12">
                  <c:v>31</c:v>
                </c:pt>
                <c:pt idx="13">
                  <c:v>34</c:v>
                </c:pt>
                <c:pt idx="14">
                  <c:v>28</c:v>
                </c:pt>
                <c:pt idx="15">
                  <c:v>57</c:v>
                </c:pt>
              </c:numCache>
            </c:numRef>
          </c:yVal>
          <c:smooth val="0"/>
          <c:extLst>
            <c:ext xmlns:c16="http://schemas.microsoft.com/office/drawing/2014/chart" uri="{C3380CC4-5D6E-409C-BE32-E72D297353CC}">
              <c16:uniqueId val="{00000000-84D8-4390-B9FF-F53B7E87AEB3}"/>
            </c:ext>
          </c:extLst>
        </c:ser>
        <c:ser>
          <c:idx val="1"/>
          <c:order val="1"/>
          <c:tx>
            <c:v>Deseasonal Forecast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Sheet2!$A$5:$A$20</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Sheet2!$K$5:$K$17</c:f>
              <c:numCache>
                <c:formatCode>0.00</c:formatCode>
                <c:ptCount val="13"/>
                <c:pt idx="0">
                  <c:v>8.0528846153846185</c:v>
                </c:pt>
                <c:pt idx="1">
                  <c:v>9.9695512820512846</c:v>
                </c:pt>
                <c:pt idx="2">
                  <c:v>11.886217948717951</c:v>
                </c:pt>
                <c:pt idx="3">
                  <c:v>13.802884615384617</c:v>
                </c:pt>
                <c:pt idx="4">
                  <c:v>15.719551282051283</c:v>
                </c:pt>
                <c:pt idx="5">
                  <c:v>17.636217948717949</c:v>
                </c:pt>
                <c:pt idx="6">
                  <c:v>19.552884615384617</c:v>
                </c:pt>
                <c:pt idx="7">
                  <c:v>21.469551282051285</c:v>
                </c:pt>
                <c:pt idx="8">
                  <c:v>23.386217948717952</c:v>
                </c:pt>
                <c:pt idx="9">
                  <c:v>25.30288461538462</c:v>
                </c:pt>
                <c:pt idx="10">
                  <c:v>27.219551282051288</c:v>
                </c:pt>
                <c:pt idx="11">
                  <c:v>29.136217948717956</c:v>
                </c:pt>
                <c:pt idx="12">
                  <c:v>31.052884615384624</c:v>
                </c:pt>
              </c:numCache>
            </c:numRef>
          </c:yVal>
          <c:smooth val="0"/>
          <c:extLst>
            <c:ext xmlns:c16="http://schemas.microsoft.com/office/drawing/2014/chart" uri="{C3380CC4-5D6E-409C-BE32-E72D297353CC}">
              <c16:uniqueId val="{00000001-84D8-4390-B9FF-F53B7E87AEB3}"/>
            </c:ext>
          </c:extLst>
        </c:ser>
        <c:ser>
          <c:idx val="2"/>
          <c:order val="2"/>
          <c:tx>
            <c:v>Forecast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Sheet2!$A$18:$A$28</c:f>
              <c:numCache>
                <c:formatCode>General</c:formatCode>
                <c:ptCount val="11"/>
                <c:pt idx="0">
                  <c:v>14</c:v>
                </c:pt>
                <c:pt idx="1">
                  <c:v>15</c:v>
                </c:pt>
                <c:pt idx="2">
                  <c:v>16</c:v>
                </c:pt>
                <c:pt idx="3">
                  <c:v>17</c:v>
                </c:pt>
                <c:pt idx="4">
                  <c:v>18</c:v>
                </c:pt>
                <c:pt idx="5">
                  <c:v>19</c:v>
                </c:pt>
                <c:pt idx="6">
                  <c:v>20</c:v>
                </c:pt>
                <c:pt idx="7">
                  <c:v>21</c:v>
                </c:pt>
                <c:pt idx="8">
                  <c:v>22</c:v>
                </c:pt>
                <c:pt idx="9">
                  <c:v>23</c:v>
                </c:pt>
                <c:pt idx="10">
                  <c:v>24</c:v>
                </c:pt>
              </c:numCache>
            </c:numRef>
          </c:xVal>
          <c:yVal>
            <c:numRef>
              <c:f>Sheet2!$L$18:$L$29</c:f>
              <c:numCache>
                <c:formatCode>0.00</c:formatCode>
                <c:ptCount val="12"/>
                <c:pt idx="0">
                  <c:v>32.782051282051292</c:v>
                </c:pt>
                <c:pt idx="1">
                  <c:v>29.094551282051288</c:v>
                </c:pt>
                <c:pt idx="2">
                  <c:v>42.719551282051285</c:v>
                </c:pt>
                <c:pt idx="3">
                  <c:v>39.469551282051285</c:v>
                </c:pt>
                <c:pt idx="4">
                  <c:v>40.448717948717949</c:v>
                </c:pt>
                <c:pt idx="5">
                  <c:v>36.761217948717949</c:v>
                </c:pt>
                <c:pt idx="6">
                  <c:v>50.386217948717942</c:v>
                </c:pt>
                <c:pt idx="7">
                  <c:v>47.136217948717942</c:v>
                </c:pt>
                <c:pt idx="8">
                  <c:v>48.115384615384606</c:v>
                </c:pt>
                <c:pt idx="9">
                  <c:v>44.427884615384606</c:v>
                </c:pt>
                <c:pt idx="10">
                  <c:v>58.052884615384599</c:v>
                </c:pt>
                <c:pt idx="11">
                  <c:v>54.052884615384599</c:v>
                </c:pt>
              </c:numCache>
            </c:numRef>
          </c:yVal>
          <c:smooth val="0"/>
          <c:extLst>
            <c:ext xmlns:c16="http://schemas.microsoft.com/office/drawing/2014/chart" uri="{C3380CC4-5D6E-409C-BE32-E72D297353CC}">
              <c16:uniqueId val="{00000002-84D8-4390-B9FF-F53B7E87AEB3}"/>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Sheet2!$A$5:$A$18</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Sheet2!$L$5:$L$18</c:f>
              <c:numCache>
                <c:formatCode>0.00</c:formatCode>
                <c:ptCount val="14"/>
                <c:pt idx="0">
                  <c:v>8.8028846153846185</c:v>
                </c:pt>
                <c:pt idx="1">
                  <c:v>9.7820512820512846</c:v>
                </c:pt>
                <c:pt idx="2">
                  <c:v>6.0945512820512837</c:v>
                </c:pt>
                <c:pt idx="3">
                  <c:v>19.719551282051285</c:v>
                </c:pt>
                <c:pt idx="4">
                  <c:v>16.469551282051285</c:v>
                </c:pt>
                <c:pt idx="5">
                  <c:v>17.448717948717949</c:v>
                </c:pt>
                <c:pt idx="6">
                  <c:v>13.761217948717949</c:v>
                </c:pt>
                <c:pt idx="7">
                  <c:v>27.386217948717952</c:v>
                </c:pt>
                <c:pt idx="8">
                  <c:v>24.136217948717952</c:v>
                </c:pt>
                <c:pt idx="9">
                  <c:v>25.11538461538462</c:v>
                </c:pt>
                <c:pt idx="10">
                  <c:v>21.42788461538462</c:v>
                </c:pt>
                <c:pt idx="11">
                  <c:v>35.05288461538462</c:v>
                </c:pt>
                <c:pt idx="12">
                  <c:v>31.802884615384624</c:v>
                </c:pt>
                <c:pt idx="13">
                  <c:v>32.782051282051292</c:v>
                </c:pt>
              </c:numCache>
            </c:numRef>
          </c:yVal>
          <c:smooth val="0"/>
          <c:extLst>
            <c:ext xmlns:c16="http://schemas.microsoft.com/office/drawing/2014/chart" uri="{C3380CC4-5D6E-409C-BE32-E72D297353CC}">
              <c16:uniqueId val="{00000000-321F-4206-8E09-1C8A5E27CBA3}"/>
            </c:ext>
          </c:extLst>
        </c:ser>
        <c:dLbls>
          <c:showLegendKey val="0"/>
          <c:showVal val="0"/>
          <c:showCatName val="0"/>
          <c:showSerName val="0"/>
          <c:showPercent val="0"/>
          <c:showBubbleSize val="0"/>
        </c:dLbls>
        <c:axId val="746351247"/>
        <c:axId val="746351663"/>
      </c:scatterChart>
      <c:valAx>
        <c:axId val="746351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Timeserise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351663"/>
        <c:crosses val="autoZero"/>
        <c:crossBetween val="midCat"/>
      </c:valAx>
      <c:valAx>
        <c:axId val="74635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 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35124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Sheet3!$A$5:$A$20</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Sheet3!$D$5:$D$20</c:f>
              <c:numCache>
                <c:formatCode>General</c:formatCode>
                <c:ptCount val="16"/>
                <c:pt idx="0">
                  <c:v>8</c:v>
                </c:pt>
                <c:pt idx="1">
                  <c:v>10</c:v>
                </c:pt>
                <c:pt idx="2">
                  <c:v>7</c:v>
                </c:pt>
                <c:pt idx="3">
                  <c:v>15</c:v>
                </c:pt>
                <c:pt idx="4">
                  <c:v>15</c:v>
                </c:pt>
                <c:pt idx="5">
                  <c:v>17</c:v>
                </c:pt>
                <c:pt idx="6">
                  <c:v>14</c:v>
                </c:pt>
                <c:pt idx="7">
                  <c:v>28</c:v>
                </c:pt>
                <c:pt idx="8">
                  <c:v>25</c:v>
                </c:pt>
                <c:pt idx="9">
                  <c:v>26</c:v>
                </c:pt>
                <c:pt idx="10">
                  <c:v>21</c:v>
                </c:pt>
                <c:pt idx="11">
                  <c:v>40</c:v>
                </c:pt>
                <c:pt idx="12">
                  <c:v>31</c:v>
                </c:pt>
                <c:pt idx="13">
                  <c:v>34</c:v>
                </c:pt>
                <c:pt idx="14">
                  <c:v>28</c:v>
                </c:pt>
                <c:pt idx="15">
                  <c:v>57</c:v>
                </c:pt>
              </c:numCache>
            </c:numRef>
          </c:yVal>
          <c:smooth val="0"/>
          <c:extLst>
            <c:ext xmlns:c16="http://schemas.microsoft.com/office/drawing/2014/chart" uri="{C3380CC4-5D6E-409C-BE32-E72D297353CC}">
              <c16:uniqueId val="{00000000-19C3-4CBF-8499-14660E15D670}"/>
            </c:ext>
          </c:extLst>
        </c:ser>
        <c:ser>
          <c:idx val="1"/>
          <c:order val="1"/>
          <c:tx>
            <c:v>forecast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Sheet3!$A$21:$A$28</c:f>
              <c:numCache>
                <c:formatCode>General</c:formatCode>
                <c:ptCount val="8"/>
                <c:pt idx="0">
                  <c:v>17</c:v>
                </c:pt>
                <c:pt idx="1">
                  <c:v>18</c:v>
                </c:pt>
                <c:pt idx="2">
                  <c:v>19</c:v>
                </c:pt>
                <c:pt idx="3">
                  <c:v>20</c:v>
                </c:pt>
                <c:pt idx="4">
                  <c:v>21</c:v>
                </c:pt>
                <c:pt idx="5">
                  <c:v>22</c:v>
                </c:pt>
                <c:pt idx="6">
                  <c:v>23</c:v>
                </c:pt>
                <c:pt idx="7">
                  <c:v>24</c:v>
                </c:pt>
              </c:numCache>
            </c:numRef>
          </c:xVal>
          <c:yVal>
            <c:numRef>
              <c:f>Sheet3!$L$21:$L$28</c:f>
              <c:numCache>
                <c:formatCode>0.00</c:formatCode>
                <c:ptCount val="8"/>
                <c:pt idx="0">
                  <c:v>44.986979166666671</c:v>
                </c:pt>
                <c:pt idx="1">
                  <c:v>47.070312500000007</c:v>
                </c:pt>
                <c:pt idx="2">
                  <c:v>43.372395833333343</c:v>
                </c:pt>
                <c:pt idx="3">
                  <c:v>61.486979166666686</c:v>
                </c:pt>
                <c:pt idx="4">
                  <c:v>55.820312500000014</c:v>
                </c:pt>
                <c:pt idx="5">
                  <c:v>57.90364583333335</c:v>
                </c:pt>
                <c:pt idx="6">
                  <c:v>54.205729166666686</c:v>
                </c:pt>
                <c:pt idx="7">
                  <c:v>72.320312500000028</c:v>
                </c:pt>
              </c:numCache>
            </c:numRef>
          </c:yVal>
          <c:smooth val="0"/>
          <c:extLst>
            <c:ext xmlns:c16="http://schemas.microsoft.com/office/drawing/2014/chart" uri="{C3380CC4-5D6E-409C-BE32-E72D297353CC}">
              <c16:uniqueId val="{00000001-19C3-4CBF-8499-14660E15D670}"/>
            </c:ext>
          </c:extLst>
        </c:ser>
        <c:ser>
          <c:idx val="2"/>
          <c:order val="2"/>
          <c:tx>
            <c:v>forecast raw data</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Sheet3!$A$5:$A$21</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Sheet3!$L$5:$L$21</c:f>
              <c:numCache>
                <c:formatCode>0.00</c:formatCode>
                <c:ptCount val="17"/>
                <c:pt idx="0">
                  <c:v>4.3619791666666652</c:v>
                </c:pt>
                <c:pt idx="1">
                  <c:v>6.4453124999999991</c:v>
                </c:pt>
                <c:pt idx="2">
                  <c:v>2.7473958333333339</c:v>
                </c:pt>
                <c:pt idx="3">
                  <c:v>20.861979166666668</c:v>
                </c:pt>
                <c:pt idx="4">
                  <c:v>15.1953125</c:v>
                </c:pt>
                <c:pt idx="5">
                  <c:v>17.278645833333336</c:v>
                </c:pt>
                <c:pt idx="6">
                  <c:v>13.580729166666668</c:v>
                </c:pt>
                <c:pt idx="7">
                  <c:v>31.6953125</c:v>
                </c:pt>
                <c:pt idx="8">
                  <c:v>23.3203125</c:v>
                </c:pt>
                <c:pt idx="9">
                  <c:v>25.403645833333332</c:v>
                </c:pt>
                <c:pt idx="10">
                  <c:v>21.705729166666664</c:v>
                </c:pt>
                <c:pt idx="11">
                  <c:v>39.8203125</c:v>
                </c:pt>
                <c:pt idx="12">
                  <c:v>34.153645833333329</c:v>
                </c:pt>
                <c:pt idx="13">
                  <c:v>36.236979166666664</c:v>
                </c:pt>
                <c:pt idx="14">
                  <c:v>32.5390625</c:v>
                </c:pt>
                <c:pt idx="15">
                  <c:v>50.653645833333343</c:v>
                </c:pt>
                <c:pt idx="16">
                  <c:v>44.986979166666671</c:v>
                </c:pt>
              </c:numCache>
            </c:numRef>
          </c:yVal>
          <c:smooth val="0"/>
          <c:extLst>
            <c:ext xmlns:c16="http://schemas.microsoft.com/office/drawing/2014/chart" uri="{C3380CC4-5D6E-409C-BE32-E72D297353CC}">
              <c16:uniqueId val="{00000000-7978-4CDA-85CE-C4C76928B82C}"/>
            </c:ext>
          </c:extLst>
        </c:ser>
        <c:dLbls>
          <c:showLegendKey val="0"/>
          <c:showVal val="0"/>
          <c:showCatName val="0"/>
          <c:showSerName val="0"/>
          <c:showPercent val="0"/>
          <c:showBubbleSize val="0"/>
        </c:dLbls>
        <c:axId val="613037903"/>
        <c:axId val="613034159"/>
      </c:scatterChart>
      <c:valAx>
        <c:axId val="613037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34159"/>
        <c:crosses val="autoZero"/>
        <c:crossBetween val="midCat"/>
      </c:valAx>
      <c:valAx>
        <c:axId val="61303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37903"/>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337391</xdr:colOff>
      <xdr:row>14</xdr:row>
      <xdr:rowOff>19876</xdr:rowOff>
    </xdr:from>
    <xdr:to>
      <xdr:col>26</xdr:col>
      <xdr:colOff>183929</xdr:colOff>
      <xdr:row>33</xdr:row>
      <xdr:rowOff>39413</xdr:rowOff>
    </xdr:to>
    <xdr:graphicFrame macro="">
      <xdr:nvGraphicFramePr>
        <xdr:cNvPr id="2" name="Chart 1">
          <a:extLst>
            <a:ext uri="{FF2B5EF4-FFF2-40B4-BE49-F238E27FC236}">
              <a16:creationId xmlns:a16="http://schemas.microsoft.com/office/drawing/2014/main" id="{27D3AA10-C9B7-4442-163E-A22912D0E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535642</xdr:colOff>
      <xdr:row>1</xdr:row>
      <xdr:rowOff>26894</xdr:rowOff>
    </xdr:from>
    <xdr:to>
      <xdr:col>26</xdr:col>
      <xdr:colOff>535032</xdr:colOff>
      <xdr:row>14</xdr:row>
      <xdr:rowOff>77023</xdr:rowOff>
    </xdr:to>
    <xdr:pic>
      <xdr:nvPicPr>
        <xdr:cNvPr id="3" name="Picture 2">
          <a:extLst>
            <a:ext uri="{FF2B5EF4-FFF2-40B4-BE49-F238E27FC236}">
              <a16:creationId xmlns:a16="http://schemas.microsoft.com/office/drawing/2014/main" id="{B45889BE-C539-30CC-1E73-B57F38FF8EEF}"/>
            </a:ext>
          </a:extLst>
        </xdr:cNvPr>
        <xdr:cNvPicPr>
          <a:picLocks noChangeAspect="1"/>
        </xdr:cNvPicPr>
      </xdr:nvPicPr>
      <xdr:blipFill>
        <a:blip xmlns:r="http://schemas.openxmlformats.org/officeDocument/2006/relationships" r:embed="rId2"/>
        <a:stretch>
          <a:fillRect/>
        </a:stretch>
      </xdr:blipFill>
      <xdr:spPr>
        <a:xfrm>
          <a:off x="12871077" y="206188"/>
          <a:ext cx="4876190" cy="2380953"/>
        </a:xfrm>
        <a:prstGeom prst="rect">
          <a:avLst/>
        </a:prstGeom>
      </xdr:spPr>
    </xdr:pic>
    <xdr:clientData/>
  </xdr:twoCellAnchor>
  <xdr:oneCellAnchor>
    <xdr:from>
      <xdr:col>3</xdr:col>
      <xdr:colOff>186266</xdr:colOff>
      <xdr:row>1</xdr:row>
      <xdr:rowOff>0</xdr:rowOff>
    </xdr:from>
    <xdr:ext cx="147668"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10AA9014-50F2-4C4E-89C3-C10A4620A63B}"/>
                </a:ext>
              </a:extLst>
            </xdr:cNvPr>
            <xdr:cNvSpPr txBox="1"/>
          </xdr:nvSpPr>
          <xdr:spPr>
            <a:xfrm>
              <a:off x="2015066" y="182880"/>
              <a:ext cx="147668" cy="172227"/>
            </a:xfrm>
            <a:prstGeom prst="rect">
              <a:avLst/>
            </a:prstGeom>
            <a:solidFill>
              <a:schemeClr val="bg1"/>
            </a:solidFill>
            <a:ln w="190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𝑡</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10AA9014-50F2-4C4E-89C3-C10A4620A63B}"/>
                </a:ext>
              </a:extLst>
            </xdr:cNvPr>
            <xdr:cNvSpPr txBox="1"/>
          </xdr:nvSpPr>
          <xdr:spPr>
            <a:xfrm>
              <a:off x="2015066" y="182880"/>
              <a:ext cx="147668" cy="172227"/>
            </a:xfrm>
            <a:prstGeom prst="rect">
              <a:avLst/>
            </a:prstGeom>
            <a:solidFill>
              <a:schemeClr val="bg1"/>
            </a:solidFill>
            <a:ln w="190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𝑌_𝑡</a:t>
              </a:r>
              <a:endParaRPr lang="en-GB" sz="1100"/>
            </a:p>
          </xdr:txBody>
        </xdr:sp>
      </mc:Fallback>
    </mc:AlternateContent>
    <xdr:clientData/>
  </xdr:oneCellAnchor>
  <xdr:oneCellAnchor>
    <xdr:from>
      <xdr:col>4</xdr:col>
      <xdr:colOff>4896</xdr:colOff>
      <xdr:row>1</xdr:row>
      <xdr:rowOff>26460</xdr:rowOff>
    </xdr:from>
    <xdr:ext cx="1016624"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696EA88B-0BF1-4209-95F3-0AE1CBF22764}"/>
                </a:ext>
              </a:extLst>
            </xdr:cNvPr>
            <xdr:cNvSpPr txBox="1"/>
          </xdr:nvSpPr>
          <xdr:spPr>
            <a:xfrm>
              <a:off x="2790429" y="212727"/>
              <a:ext cx="1016624" cy="172227"/>
            </a:xfrm>
            <a:prstGeom prst="rect">
              <a:avLst/>
            </a:prstGeom>
            <a:solidFill>
              <a:schemeClr val="bg1"/>
            </a:solidFill>
            <a:ln w="190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sty m:val="p"/>
                      </m:rPr>
                      <a:rPr lang="en-GB" sz="1100" b="0" i="0">
                        <a:solidFill>
                          <a:schemeClr val="tx1"/>
                        </a:solidFill>
                        <a:effectLst/>
                        <a:latin typeface="Cambria Math" panose="02040503050406030204" pitchFamily="18" charset="0"/>
                        <a:ea typeface="+mn-ea"/>
                        <a:cs typeface="+mn-cs"/>
                      </a:rPr>
                      <m:t>approximates</m:t>
                    </m:r>
                    <m:r>
                      <a:rPr lang="en-GB" sz="1100" b="0" i="0">
                        <a:solidFill>
                          <a:schemeClr val="tx1"/>
                        </a:solidFill>
                        <a:effectLst/>
                        <a:latin typeface="Cambria Math" panose="02040503050406030204" pitchFamily="18" charset="0"/>
                        <a:ea typeface="+mn-ea"/>
                        <a:cs typeface="+mn-cs"/>
                      </a:rPr>
                      <m:t> </m:t>
                    </m:r>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i="1">
                            <a:solidFill>
                              <a:schemeClr val="tx1"/>
                            </a:solidFill>
                            <a:effectLst/>
                            <a:latin typeface="Cambria Math" panose="02040503050406030204" pitchFamily="18" charset="0"/>
                            <a:ea typeface="+mn-ea"/>
                            <a:cs typeface="+mn-cs"/>
                          </a:rPr>
                          <m:t>𝑡</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696EA88B-0BF1-4209-95F3-0AE1CBF22764}"/>
                </a:ext>
              </a:extLst>
            </xdr:cNvPr>
            <xdr:cNvSpPr txBox="1"/>
          </xdr:nvSpPr>
          <xdr:spPr>
            <a:xfrm>
              <a:off x="2790429" y="212727"/>
              <a:ext cx="1016624" cy="172227"/>
            </a:xfrm>
            <a:prstGeom prst="rect">
              <a:avLst/>
            </a:prstGeom>
            <a:solidFill>
              <a:schemeClr val="bg1"/>
            </a:solidFill>
            <a:ln w="190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approximates 𝐿_</a:t>
              </a:r>
              <a:r>
                <a:rPr lang="en-GB" sz="1100" i="0">
                  <a:solidFill>
                    <a:schemeClr val="tx1"/>
                  </a:solidFill>
                  <a:effectLst/>
                  <a:latin typeface="Cambria Math" panose="02040503050406030204" pitchFamily="18" charset="0"/>
                  <a:ea typeface="+mn-ea"/>
                  <a:cs typeface="+mn-cs"/>
                </a:rPr>
                <a:t>𝑡</a:t>
              </a:r>
              <a:endParaRPr lang="en-GB" sz="1100"/>
            </a:p>
          </xdr:txBody>
        </xdr:sp>
      </mc:Fallback>
    </mc:AlternateContent>
    <xdr:clientData/>
  </xdr:oneCellAnchor>
  <xdr:oneCellAnchor>
    <xdr:from>
      <xdr:col>4</xdr:col>
      <xdr:colOff>1082618</xdr:colOff>
      <xdr:row>1</xdr:row>
      <xdr:rowOff>11112</xdr:rowOff>
    </xdr:from>
    <xdr:ext cx="1016624"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7E44EBE7-330E-4480-A403-2B02EAC2B746}"/>
                </a:ext>
              </a:extLst>
            </xdr:cNvPr>
            <xdr:cNvSpPr txBox="1"/>
          </xdr:nvSpPr>
          <xdr:spPr>
            <a:xfrm>
              <a:off x="3868151" y="197379"/>
              <a:ext cx="1016624" cy="172227"/>
            </a:xfrm>
            <a:prstGeom prst="rect">
              <a:avLst/>
            </a:prstGeom>
            <a:solidFill>
              <a:schemeClr val="bg1"/>
            </a:solidFill>
            <a:ln w="190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sty m:val="p"/>
                      </m:rPr>
                      <a:rPr lang="en-GB" sz="1100" b="0" i="0">
                        <a:solidFill>
                          <a:schemeClr val="tx1"/>
                        </a:solidFill>
                        <a:effectLst/>
                        <a:latin typeface="Cambria Math" panose="02040503050406030204" pitchFamily="18" charset="0"/>
                        <a:ea typeface="+mn-ea"/>
                        <a:cs typeface="+mn-cs"/>
                      </a:rPr>
                      <m:t>approximates</m:t>
                    </m:r>
                    <m:r>
                      <a:rPr lang="en-GB" sz="1100" b="0" i="0">
                        <a:solidFill>
                          <a:schemeClr val="tx1"/>
                        </a:solidFill>
                        <a:effectLst/>
                        <a:latin typeface="Cambria Math" panose="02040503050406030204" pitchFamily="18" charset="0"/>
                        <a:ea typeface="+mn-ea"/>
                        <a:cs typeface="+mn-cs"/>
                      </a:rPr>
                      <m:t> </m:t>
                    </m:r>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𝑏</m:t>
                        </m:r>
                      </m:e>
                      <m:sub>
                        <m:r>
                          <a:rPr lang="en-GB" sz="1100" i="1">
                            <a:solidFill>
                              <a:schemeClr val="tx1"/>
                            </a:solidFill>
                            <a:effectLst/>
                            <a:latin typeface="Cambria Math" panose="02040503050406030204" pitchFamily="18" charset="0"/>
                            <a:ea typeface="+mn-ea"/>
                            <a:cs typeface="+mn-cs"/>
                          </a:rPr>
                          <m:t>𝑡</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7E44EBE7-330E-4480-A403-2B02EAC2B746}"/>
                </a:ext>
              </a:extLst>
            </xdr:cNvPr>
            <xdr:cNvSpPr txBox="1"/>
          </xdr:nvSpPr>
          <xdr:spPr>
            <a:xfrm>
              <a:off x="3868151" y="197379"/>
              <a:ext cx="1016624" cy="172227"/>
            </a:xfrm>
            <a:prstGeom prst="rect">
              <a:avLst/>
            </a:prstGeom>
            <a:solidFill>
              <a:schemeClr val="bg1"/>
            </a:solidFill>
            <a:ln w="190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approximates 𝑏_</a:t>
              </a:r>
              <a:r>
                <a:rPr lang="en-GB" sz="1100" i="0">
                  <a:solidFill>
                    <a:schemeClr val="tx1"/>
                  </a:solidFill>
                  <a:effectLst/>
                  <a:latin typeface="Cambria Math" panose="02040503050406030204" pitchFamily="18" charset="0"/>
                  <a:ea typeface="+mn-ea"/>
                  <a:cs typeface="+mn-cs"/>
                </a:rPr>
                <a:t>𝑡</a:t>
              </a:r>
              <a:endParaRPr lang="en-GB" sz="1100"/>
            </a:p>
          </xdr:txBody>
        </xdr:sp>
      </mc:Fallback>
    </mc:AlternateContent>
    <xdr:clientData/>
  </xdr:oneCellAnchor>
  <xdr:oneCellAnchor>
    <xdr:from>
      <xdr:col>5</xdr:col>
      <xdr:colOff>752475</xdr:colOff>
      <xdr:row>0</xdr:row>
      <xdr:rowOff>0</xdr:rowOff>
    </xdr:from>
    <xdr:ext cx="1336007"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AE8B073-EA11-4EA6-AC70-F57039439339}"/>
                </a:ext>
                <a:ext uri="{147F2762-F138-4A5C-976F-8EAC2B608ADB}">
                  <a16:predDERef xmlns:a16="http://schemas.microsoft.com/office/drawing/2014/main" pred="{7E44EBE7-330E-4480-A403-2B02EAC2B746}"/>
                </a:ext>
              </a:extLst>
            </xdr:cNvPr>
            <xdr:cNvSpPr txBox="1"/>
          </xdr:nvSpPr>
          <xdr:spPr>
            <a:xfrm>
              <a:off x="4676775" y="0"/>
              <a:ext cx="1336007" cy="172227"/>
            </a:xfrm>
            <a:prstGeom prst="rect">
              <a:avLst/>
            </a:prstGeom>
            <a:solidFill>
              <a:schemeClr val="bg1"/>
            </a:solidFill>
            <a:ln w="190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sty m:val="p"/>
                      </m:rPr>
                      <a:rPr lang="en-GB" sz="1100" b="0" i="0">
                        <a:solidFill>
                          <a:schemeClr val="tx1"/>
                        </a:solidFill>
                        <a:effectLst/>
                        <a:latin typeface="Cambria Math" panose="02040503050406030204" pitchFamily="18" charset="0"/>
                        <a:ea typeface="+mn-ea"/>
                        <a:cs typeface="+mn-cs"/>
                      </a:rPr>
                      <m:t>approximates</m:t>
                    </m:r>
                    <m:r>
                      <a:rPr lang="en-GB" sz="1100" b="0" i="0">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𝐿</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𝑚𝑏</m:t>
                    </m:r>
                  </m:oMath>
                </m:oMathPara>
              </a14:m>
              <a:endParaRPr lang="en-GB" sz="1100"/>
            </a:p>
          </xdr:txBody>
        </xdr:sp>
      </mc:Choice>
      <mc:Fallback xmlns="">
        <xdr:sp macro="" textlink="">
          <xdr:nvSpPr>
            <xdr:cNvPr id="8" name="TextBox 7">
              <a:extLst>
                <a:ext uri="{FF2B5EF4-FFF2-40B4-BE49-F238E27FC236}">
                  <a16:creationId xmlns:a16="http://schemas.microsoft.com/office/drawing/2014/main" id="{3AE8B073-EA11-4EA6-AC70-F57039439339}"/>
                </a:ext>
              </a:extLst>
            </xdr:cNvPr>
            <xdr:cNvSpPr txBox="1"/>
          </xdr:nvSpPr>
          <xdr:spPr>
            <a:xfrm>
              <a:off x="4868333" y="0"/>
              <a:ext cx="1336007" cy="172227"/>
            </a:xfrm>
            <a:prstGeom prst="rect">
              <a:avLst/>
            </a:prstGeom>
            <a:solidFill>
              <a:schemeClr val="bg1"/>
            </a:solidFill>
            <a:ln w="190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approximates </a:t>
              </a:r>
              <a:r>
                <a:rPr lang="en-GB" sz="1100" i="0">
                  <a:solidFill>
                    <a:schemeClr val="tx1"/>
                  </a:solidFill>
                  <a:effectLst/>
                  <a:latin typeface="Cambria Math" panose="02040503050406030204" pitchFamily="18" charset="0"/>
                  <a:ea typeface="+mn-ea"/>
                  <a:cs typeface="+mn-cs"/>
                </a:rPr>
                <a:t>𝐿</a:t>
              </a:r>
              <a:r>
                <a:rPr lang="en-GB" sz="1100" b="0" i="0">
                  <a:solidFill>
                    <a:schemeClr val="tx1"/>
                  </a:solidFill>
                  <a:effectLst/>
                  <a:latin typeface="Cambria Math" panose="02040503050406030204" pitchFamily="18" charset="0"/>
                  <a:ea typeface="+mn-ea"/>
                  <a:cs typeface="+mn-cs"/>
                </a:rPr>
                <a:t>+𝑚𝑏</a:t>
              </a:r>
              <a:endParaRPr lang="en-GB" sz="1100"/>
            </a:p>
          </xdr:txBody>
        </xdr:sp>
      </mc:Fallback>
    </mc:AlternateContent>
    <xdr:clientData/>
  </xdr:oneCellAnchor>
  <xdr:oneCellAnchor>
    <xdr:from>
      <xdr:col>7</xdr:col>
      <xdr:colOff>9628</xdr:colOff>
      <xdr:row>0</xdr:row>
      <xdr:rowOff>7408</xdr:rowOff>
    </xdr:from>
    <xdr:ext cx="1142044"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4AE7F6C0-6287-433E-BA65-4F7E35F01108}"/>
                </a:ext>
              </a:extLst>
            </xdr:cNvPr>
            <xdr:cNvSpPr txBox="1"/>
          </xdr:nvSpPr>
          <xdr:spPr>
            <a:xfrm>
              <a:off x="6224161" y="7408"/>
              <a:ext cx="1142044" cy="172227"/>
            </a:xfrm>
            <a:prstGeom prst="rect">
              <a:avLst/>
            </a:prstGeom>
            <a:solidFill>
              <a:schemeClr val="bg1"/>
            </a:solidFill>
            <a:ln w="190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sty m:val="p"/>
                      </m:rPr>
                      <a:rPr lang="en-GB" sz="1100" b="0" i="0">
                        <a:solidFill>
                          <a:schemeClr val="tx1"/>
                        </a:solidFill>
                        <a:effectLst/>
                        <a:latin typeface="Cambria Math" panose="02040503050406030204" pitchFamily="18" charset="0"/>
                        <a:ea typeface="+mn-ea"/>
                        <a:cs typeface="+mn-cs"/>
                      </a:rPr>
                      <m:t>initial</m:t>
                    </m:r>
                    <m:r>
                      <a:rPr lang="en-GB" sz="1100" b="0" i="0">
                        <a:solidFill>
                          <a:schemeClr val="tx1"/>
                        </a:solidFill>
                        <a:effectLst/>
                        <a:latin typeface="Cambria Math" panose="02040503050406030204" pitchFamily="18" charset="0"/>
                        <a:ea typeface="+mn-ea"/>
                        <a:cs typeface="+mn-cs"/>
                      </a:rPr>
                      <m:t> </m:t>
                    </m:r>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𝑆</m:t>
                        </m:r>
                      </m:e>
                      <m:sub>
                        <m:r>
                          <a:rPr lang="en-GB" sz="1100" i="1">
                            <a:solidFill>
                              <a:schemeClr val="tx1"/>
                            </a:solidFill>
                            <a:effectLst/>
                            <a:latin typeface="Cambria Math" panose="02040503050406030204" pitchFamily="18" charset="0"/>
                            <a:ea typeface="+mn-ea"/>
                            <a:cs typeface="+mn-cs"/>
                          </a:rPr>
                          <m:t>𝑡</m:t>
                        </m:r>
                      </m:sub>
                    </m:sSub>
                    <m:r>
                      <a:rPr lang="en-GB" sz="1100" b="0" i="1">
                        <a:solidFill>
                          <a:schemeClr val="tx1"/>
                        </a:solidFill>
                        <a:effectLst/>
                        <a:latin typeface="Cambria Math" panose="02040503050406030204" pitchFamily="18" charset="0"/>
                        <a:ea typeface="+mn-ea"/>
                        <a:cs typeface="+mn-cs"/>
                      </a:rPr>
                      <m:t> </m:t>
                    </m:r>
                    <m:r>
                      <m:rPr>
                        <m:sty m:val="p"/>
                      </m:rPr>
                      <a:rPr lang="en-GB" sz="1100" b="0" i="0">
                        <a:solidFill>
                          <a:schemeClr val="tx1"/>
                        </a:solidFill>
                        <a:effectLst/>
                        <a:latin typeface="Cambria Math" panose="02040503050406030204" pitchFamily="18" charset="0"/>
                        <a:ea typeface="+mn-ea"/>
                        <a:cs typeface="+mn-cs"/>
                      </a:rPr>
                      <m:t>estimates</m:t>
                    </m:r>
                  </m:oMath>
                </m:oMathPara>
              </a14:m>
              <a:endParaRPr lang="en-GB" sz="1100"/>
            </a:p>
          </xdr:txBody>
        </xdr:sp>
      </mc:Choice>
      <mc:Fallback xmlns="">
        <xdr:sp macro="" textlink="">
          <xdr:nvSpPr>
            <xdr:cNvPr id="9" name="TextBox 8">
              <a:extLst>
                <a:ext uri="{FF2B5EF4-FFF2-40B4-BE49-F238E27FC236}">
                  <a16:creationId xmlns:a16="http://schemas.microsoft.com/office/drawing/2014/main" id="{4AE7F6C0-6287-433E-BA65-4F7E35F01108}"/>
                </a:ext>
              </a:extLst>
            </xdr:cNvPr>
            <xdr:cNvSpPr txBox="1"/>
          </xdr:nvSpPr>
          <xdr:spPr>
            <a:xfrm>
              <a:off x="6224161" y="7408"/>
              <a:ext cx="1142044" cy="172227"/>
            </a:xfrm>
            <a:prstGeom prst="rect">
              <a:avLst/>
            </a:prstGeom>
            <a:solidFill>
              <a:schemeClr val="bg1"/>
            </a:solidFill>
            <a:ln w="19050">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initial 𝑆_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  estimates</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15</xdr:col>
      <xdr:colOff>465585</xdr:colOff>
      <xdr:row>8</xdr:row>
      <xdr:rowOff>176052</xdr:rowOff>
    </xdr:from>
    <xdr:to>
      <xdr:col>23</xdr:col>
      <xdr:colOff>345664</xdr:colOff>
      <xdr:row>23</xdr:row>
      <xdr:rowOff>176052</xdr:rowOff>
    </xdr:to>
    <xdr:graphicFrame macro="">
      <xdr:nvGraphicFramePr>
        <xdr:cNvPr id="3" name="Chart 2">
          <a:extLst>
            <a:ext uri="{FF2B5EF4-FFF2-40B4-BE49-F238E27FC236}">
              <a16:creationId xmlns:a16="http://schemas.microsoft.com/office/drawing/2014/main" id="{553BA6AF-FB7C-838C-1285-92E2947E3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450913</xdr:colOff>
      <xdr:row>26</xdr:row>
      <xdr:rowOff>178559</xdr:rowOff>
    </xdr:from>
    <xdr:to>
      <xdr:col>22</xdr:col>
      <xdr:colOff>438099</xdr:colOff>
      <xdr:row>38</xdr:row>
      <xdr:rowOff>65333</xdr:rowOff>
    </xdr:to>
    <xdr:pic>
      <xdr:nvPicPr>
        <xdr:cNvPr id="5" name="Picture 4">
          <a:extLst>
            <a:ext uri="{FF2B5EF4-FFF2-40B4-BE49-F238E27FC236}">
              <a16:creationId xmlns:a16="http://schemas.microsoft.com/office/drawing/2014/main" id="{C14A86CC-B770-4340-953F-B6504D5B73D5}"/>
            </a:ext>
          </a:extLst>
        </xdr:cNvPr>
        <xdr:cNvPicPr>
          <a:picLocks noChangeAspect="1"/>
        </xdr:cNvPicPr>
      </xdr:nvPicPr>
      <xdr:blipFill>
        <a:blip xmlns:r="http://schemas.openxmlformats.org/officeDocument/2006/relationships" r:embed="rId2"/>
        <a:stretch>
          <a:fillRect/>
        </a:stretch>
      </xdr:blipFill>
      <xdr:spPr>
        <a:xfrm>
          <a:off x="11230425" y="5010754"/>
          <a:ext cx="4280406" cy="21170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410336</xdr:colOff>
      <xdr:row>10</xdr:row>
      <xdr:rowOff>35816</xdr:rowOff>
    </xdr:from>
    <xdr:to>
      <xdr:col>26</xdr:col>
      <xdr:colOff>292738</xdr:colOff>
      <xdr:row>29</xdr:row>
      <xdr:rowOff>63500</xdr:rowOff>
    </xdr:to>
    <xdr:graphicFrame macro="">
      <xdr:nvGraphicFramePr>
        <xdr:cNvPr id="2" name="Chart 1">
          <a:extLst>
            <a:ext uri="{FF2B5EF4-FFF2-40B4-BE49-F238E27FC236}">
              <a16:creationId xmlns:a16="http://schemas.microsoft.com/office/drawing/2014/main" id="{8B277D08-ADCC-B6DC-EB17-B38703376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A6930-2229-40D6-ADE9-534208666760}">
  <sheetPr codeName="Sheet1"/>
  <dimension ref="A2:T40"/>
  <sheetViews>
    <sheetView tabSelected="1" topLeftCell="A27" zoomScale="83" zoomScaleNormal="90" workbookViewId="0">
      <selection activeCell="B41" sqref="B41"/>
    </sheetView>
  </sheetViews>
  <sheetFormatPr defaultRowHeight="14.4" x14ac:dyDescent="0.3"/>
  <cols>
    <col min="4" max="4" width="13.88671875" customWidth="1"/>
    <col min="5" max="5" width="17.5546875" customWidth="1"/>
    <col min="6" max="6" width="12.6640625" customWidth="1"/>
    <col min="7" max="7" width="19.6640625" customWidth="1"/>
    <col min="13" max="13" width="10.33203125" customWidth="1"/>
    <col min="14" max="14" width="11.5546875" customWidth="1"/>
  </cols>
  <sheetData>
    <row r="2" spans="1:18" s="1" customFormat="1" x14ac:dyDescent="0.3">
      <c r="G2" s="1" t="s">
        <v>0</v>
      </c>
      <c r="H2" s="1" t="s">
        <v>1</v>
      </c>
      <c r="L2" s="1" t="s">
        <v>2</v>
      </c>
      <c r="Q2" s="1" t="s">
        <v>3</v>
      </c>
    </row>
    <row r="3" spans="1:18" s="1" customFormat="1" x14ac:dyDescent="0.3">
      <c r="A3" s="1" t="s">
        <v>4</v>
      </c>
      <c r="B3" s="1" t="s">
        <v>5</v>
      </c>
      <c r="C3" s="1" t="s">
        <v>6</v>
      </c>
      <c r="D3" s="1" t="s">
        <v>7</v>
      </c>
      <c r="E3" s="1" t="s">
        <v>8</v>
      </c>
      <c r="F3" s="1" t="s">
        <v>9</v>
      </c>
      <c r="G3" s="1" t="s">
        <v>10</v>
      </c>
      <c r="H3" s="1" t="s">
        <v>11</v>
      </c>
      <c r="L3" s="4" t="s">
        <v>12</v>
      </c>
      <c r="M3" s="1" t="s">
        <v>13</v>
      </c>
      <c r="N3" s="1" t="s">
        <v>14</v>
      </c>
      <c r="O3" s="1" t="s">
        <v>15</v>
      </c>
      <c r="Q3" s="1" t="s">
        <v>16</v>
      </c>
    </row>
    <row r="4" spans="1:18" x14ac:dyDescent="0.3">
      <c r="A4">
        <v>1</v>
      </c>
      <c r="B4">
        <v>2014</v>
      </c>
      <c r="C4">
        <v>1</v>
      </c>
      <c r="D4">
        <v>8</v>
      </c>
      <c r="G4" s="2">
        <f>G5-$F$21</f>
        <v>6.912878787878789</v>
      </c>
      <c r="H4" s="2">
        <f>D4/G4</f>
        <v>1.1572602739726026</v>
      </c>
      <c r="L4" s="5">
        <f>VLOOKUP(C4,$Q$4:$R$7,2,FALSE)*G4</f>
        <v>7.1604515406388236</v>
      </c>
      <c r="M4">
        <f>D4-L4</f>
        <v>0.83954845936117639</v>
      </c>
      <c r="N4">
        <f>M4^2</f>
        <v>0.70484161561572489</v>
      </c>
      <c r="O4">
        <f>ABS(D4-L4)</f>
        <v>0.83954845936117639</v>
      </c>
      <c r="Q4">
        <v>1</v>
      </c>
      <c r="R4" s="2">
        <f>AVERAGE(H4,H8,H12,H16)</f>
        <v>1.0358132639609037</v>
      </c>
    </row>
    <row r="5" spans="1:18" x14ac:dyDescent="0.3">
      <c r="A5">
        <v>2</v>
      </c>
      <c r="C5">
        <v>2</v>
      </c>
      <c r="D5">
        <v>10</v>
      </c>
      <c r="G5" s="2">
        <f t="shared" ref="G5:G9" si="0">G6-$F$21</f>
        <v>9.0265151515151523</v>
      </c>
      <c r="H5" s="2">
        <f t="shared" ref="H5:H19" si="1">D5/G5</f>
        <v>1.1078472513638271</v>
      </c>
      <c r="L5" s="5">
        <f t="shared" ref="L4:L19" si="2">VLOOKUP(C5,$Q$4:$R$7,2,FALSE)*G5</f>
        <v>9.1877879912348295</v>
      </c>
      <c r="M5">
        <f t="shared" ref="M5:M19" si="3">D5-L5</f>
        <v>0.81221200876517052</v>
      </c>
      <c r="N5">
        <f t="shared" ref="N5:N19" si="4">M5^2</f>
        <v>0.65968834718235347</v>
      </c>
      <c r="O5">
        <f t="shared" ref="O5:O19" si="5">ABS(D5-L5)</f>
        <v>0.81221200876517052</v>
      </c>
      <c r="Q5">
        <v>2</v>
      </c>
      <c r="R5" s="2">
        <f>AVERAGE(H5,H9,H13,H17)</f>
        <v>1.0178665672203084</v>
      </c>
    </row>
    <row r="6" spans="1:18" x14ac:dyDescent="0.3">
      <c r="A6">
        <v>3</v>
      </c>
      <c r="C6">
        <v>3</v>
      </c>
      <c r="D6">
        <v>7</v>
      </c>
      <c r="E6" s="7">
        <f>AVERAGE(D4:D7)</f>
        <v>10</v>
      </c>
      <c r="G6" s="2">
        <f t="shared" si="0"/>
        <v>11.140151515151516</v>
      </c>
      <c r="H6" s="2">
        <f t="shared" si="1"/>
        <v>0.62835770146208769</v>
      </c>
      <c r="L6" s="5">
        <f t="shared" si="2"/>
        <v>7.96120828103391</v>
      </c>
      <c r="M6">
        <f t="shared" si="3"/>
        <v>-0.96120828103390998</v>
      </c>
      <c r="N6">
        <f t="shared" si="4"/>
        <v>0.92392135952816412</v>
      </c>
      <c r="O6">
        <f t="shared" si="5"/>
        <v>0.96120828103390998</v>
      </c>
      <c r="Q6">
        <v>3</v>
      </c>
      <c r="R6" s="2">
        <f>AVERAGE(H6,H10,H14,H18)</f>
        <v>0.7146409337616294</v>
      </c>
    </row>
    <row r="7" spans="1:18" x14ac:dyDescent="0.3">
      <c r="A7">
        <v>4</v>
      </c>
      <c r="C7">
        <v>4</v>
      </c>
      <c r="D7">
        <v>15</v>
      </c>
      <c r="E7" s="7">
        <f>AVERAGE(D5:D8)</f>
        <v>11.75</v>
      </c>
      <c r="F7">
        <f>E7-E6</f>
        <v>1.75</v>
      </c>
      <c r="G7" s="2">
        <f t="shared" si="0"/>
        <v>13.253787878787879</v>
      </c>
      <c r="H7" s="2">
        <f t="shared" si="1"/>
        <v>1.1317519291226064</v>
      </c>
      <c r="L7" s="5">
        <f t="shared" si="2"/>
        <v>17.308553024686788</v>
      </c>
      <c r="M7">
        <f t="shared" si="3"/>
        <v>-2.3085530246867876</v>
      </c>
      <c r="N7">
        <f t="shared" si="4"/>
        <v>5.3294170677905157</v>
      </c>
      <c r="O7">
        <f t="shared" si="5"/>
        <v>2.3085530246867876</v>
      </c>
      <c r="Q7">
        <v>4</v>
      </c>
      <c r="R7" s="2">
        <f>AVERAGE(H7,H11,H15,H19)</f>
        <v>1.305932551734013</v>
      </c>
    </row>
    <row r="8" spans="1:18" x14ac:dyDescent="0.3">
      <c r="A8">
        <v>5</v>
      </c>
      <c r="B8">
        <v>2015</v>
      </c>
      <c r="C8">
        <v>1</v>
      </c>
      <c r="D8">
        <v>15</v>
      </c>
      <c r="E8" s="7">
        <f t="shared" ref="E8:E17" si="6">AVERAGE(D6:D9)</f>
        <v>13.5</v>
      </c>
      <c r="F8">
        <f t="shared" ref="F8:F17" si="7">E8-E7</f>
        <v>1.75</v>
      </c>
      <c r="G8" s="2">
        <f t="shared" si="0"/>
        <v>15.367424242424242</v>
      </c>
      <c r="H8" s="2">
        <f t="shared" si="1"/>
        <v>0.97609070741927539</v>
      </c>
      <c r="L8" s="5">
        <f t="shared" si="2"/>
        <v>15.917781863217371</v>
      </c>
      <c r="M8">
        <f t="shared" si="3"/>
        <v>-0.9177818632173711</v>
      </c>
      <c r="N8">
        <f t="shared" si="4"/>
        <v>0.8423235484507493</v>
      </c>
      <c r="O8">
        <f t="shared" si="5"/>
        <v>0.9177818632173711</v>
      </c>
    </row>
    <row r="9" spans="1:18" x14ac:dyDescent="0.3">
      <c r="A9">
        <v>6</v>
      </c>
      <c r="C9">
        <v>2</v>
      </c>
      <c r="D9">
        <v>17</v>
      </c>
      <c r="E9" s="7">
        <f t="shared" si="6"/>
        <v>15.25</v>
      </c>
      <c r="F9">
        <f t="shared" si="7"/>
        <v>1.75</v>
      </c>
      <c r="G9" s="2">
        <f t="shared" si="0"/>
        <v>17.481060606060606</v>
      </c>
      <c r="H9" s="2">
        <f>D9/G9</f>
        <v>0.97248104008667391</v>
      </c>
      <c r="L9" s="5">
        <f t="shared" si="2"/>
        <v>17.793387150461072</v>
      </c>
      <c r="M9">
        <f t="shared" si="3"/>
        <v>-0.79338715046107211</v>
      </c>
      <c r="N9">
        <f t="shared" si="4"/>
        <v>0.62946317051673983</v>
      </c>
      <c r="O9">
        <f t="shared" si="5"/>
        <v>0.79338715046107211</v>
      </c>
    </row>
    <row r="10" spans="1:18" x14ac:dyDescent="0.3">
      <c r="A10">
        <v>7</v>
      </c>
      <c r="C10">
        <v>3</v>
      </c>
      <c r="D10">
        <v>14</v>
      </c>
      <c r="E10" s="7">
        <f t="shared" si="6"/>
        <v>18.5</v>
      </c>
      <c r="F10">
        <f t="shared" si="7"/>
        <v>3.25</v>
      </c>
      <c r="G10" s="2">
        <f>G11-$F$21</f>
        <v>19.594696969696969</v>
      </c>
      <c r="H10" s="2">
        <f t="shared" si="1"/>
        <v>0.71447902571041955</v>
      </c>
      <c r="L10" s="5">
        <f t="shared" si="2"/>
        <v>14.003172539200412</v>
      </c>
      <c r="M10">
        <f t="shared" si="3"/>
        <v>-3.172539200411606E-3</v>
      </c>
      <c r="N10">
        <f t="shared" si="4"/>
        <v>1.0065004978148311E-5</v>
      </c>
      <c r="O10">
        <f t="shared" si="5"/>
        <v>3.172539200411606E-3</v>
      </c>
    </row>
    <row r="11" spans="1:18" x14ac:dyDescent="0.3">
      <c r="A11">
        <v>8</v>
      </c>
      <c r="C11">
        <v>4</v>
      </c>
      <c r="D11">
        <v>28</v>
      </c>
      <c r="E11" s="7">
        <f t="shared" si="6"/>
        <v>21</v>
      </c>
      <c r="F11">
        <f t="shared" si="7"/>
        <v>2.5</v>
      </c>
      <c r="G11" s="2">
        <f>E21</f>
        <v>21.708333333333332</v>
      </c>
      <c r="H11" s="2">
        <f t="shared" si="1"/>
        <v>1.289827255278311</v>
      </c>
      <c r="L11" s="5">
        <f t="shared" si="2"/>
        <v>28.349619143892532</v>
      </c>
      <c r="M11">
        <f t="shared" si="3"/>
        <v>-0.34961914389253224</v>
      </c>
      <c r="N11">
        <f t="shared" si="4"/>
        <v>0.12223354577614716</v>
      </c>
      <c r="O11">
        <f t="shared" si="5"/>
        <v>0.34961914389253224</v>
      </c>
    </row>
    <row r="12" spans="1:18" x14ac:dyDescent="0.3">
      <c r="A12">
        <v>9</v>
      </c>
      <c r="B12">
        <v>2016</v>
      </c>
      <c r="C12">
        <v>1</v>
      </c>
      <c r="D12">
        <v>25</v>
      </c>
      <c r="E12" s="7">
        <f t="shared" si="6"/>
        <v>23.25</v>
      </c>
      <c r="F12">
        <f t="shared" si="7"/>
        <v>2.25</v>
      </c>
      <c r="G12" s="2">
        <f>G11+$F$21</f>
        <v>23.821969696969695</v>
      </c>
      <c r="H12" s="2">
        <f t="shared" si="1"/>
        <v>1.0494514231197329</v>
      </c>
      <c r="L12" s="5">
        <f t="shared" si="2"/>
        <v>24.675112185795921</v>
      </c>
      <c r="M12">
        <f t="shared" si="3"/>
        <v>0.32488781420407875</v>
      </c>
      <c r="N12">
        <f t="shared" si="4"/>
        <v>0.10555209181830399</v>
      </c>
      <c r="O12">
        <f t="shared" si="5"/>
        <v>0.32488781420407875</v>
      </c>
    </row>
    <row r="13" spans="1:18" x14ac:dyDescent="0.3">
      <c r="A13">
        <v>10</v>
      </c>
      <c r="C13">
        <v>2</v>
      </c>
      <c r="D13">
        <v>26</v>
      </c>
      <c r="E13" s="7">
        <f t="shared" si="6"/>
        <v>25</v>
      </c>
      <c r="F13">
        <f t="shared" si="7"/>
        <v>1.75</v>
      </c>
      <c r="G13" s="2">
        <f t="shared" ref="G13:G19" si="8">G12+$F$21</f>
        <v>25.935606060606059</v>
      </c>
      <c r="H13" s="2">
        <f t="shared" si="1"/>
        <v>1.0024828391996496</v>
      </c>
      <c r="L13" s="5">
        <f t="shared" si="2"/>
        <v>26.398986309687317</v>
      </c>
      <c r="M13">
        <f t="shared" si="3"/>
        <v>-0.39898630968731652</v>
      </c>
      <c r="N13">
        <f t="shared" si="4"/>
        <v>0.15919007531790325</v>
      </c>
      <c r="O13">
        <f t="shared" si="5"/>
        <v>0.39898630968731652</v>
      </c>
    </row>
    <row r="14" spans="1:18" x14ac:dyDescent="0.3">
      <c r="A14">
        <v>11</v>
      </c>
      <c r="C14">
        <v>3</v>
      </c>
      <c r="D14">
        <v>21</v>
      </c>
      <c r="E14" s="7">
        <f t="shared" si="6"/>
        <v>28</v>
      </c>
      <c r="F14">
        <f t="shared" si="7"/>
        <v>3</v>
      </c>
      <c r="G14" s="2">
        <f t="shared" si="8"/>
        <v>28.049242424242422</v>
      </c>
      <c r="H14" s="2">
        <f t="shared" si="1"/>
        <v>0.74868332207967592</v>
      </c>
      <c r="L14" s="5">
        <f t="shared" si="2"/>
        <v>20.045136797366915</v>
      </c>
      <c r="M14">
        <f t="shared" si="3"/>
        <v>0.954863202633085</v>
      </c>
      <c r="N14">
        <f t="shared" si="4"/>
        <v>0.91176373574271197</v>
      </c>
      <c r="O14">
        <f t="shared" si="5"/>
        <v>0.954863202633085</v>
      </c>
    </row>
    <row r="15" spans="1:18" x14ac:dyDescent="0.3">
      <c r="A15">
        <v>12</v>
      </c>
      <c r="C15">
        <v>4</v>
      </c>
      <c r="D15">
        <v>40</v>
      </c>
      <c r="E15" s="7">
        <f t="shared" si="6"/>
        <v>29.5</v>
      </c>
      <c r="F15">
        <f t="shared" si="7"/>
        <v>1.5</v>
      </c>
      <c r="G15" s="2">
        <f t="shared" si="8"/>
        <v>30.162878787878785</v>
      </c>
      <c r="H15" s="2">
        <f t="shared" si="1"/>
        <v>1.3261333668215498</v>
      </c>
      <c r="L15" s="5">
        <f t="shared" si="2"/>
        <v>39.390685263098277</v>
      </c>
      <c r="M15">
        <f t="shared" si="3"/>
        <v>0.60931473690172311</v>
      </c>
      <c r="N15">
        <f t="shared" si="4"/>
        <v>0.37126444860561603</v>
      </c>
      <c r="O15">
        <f t="shared" si="5"/>
        <v>0.60931473690172311</v>
      </c>
    </row>
    <row r="16" spans="1:18" x14ac:dyDescent="0.3">
      <c r="A16">
        <v>13</v>
      </c>
      <c r="B16">
        <v>2017</v>
      </c>
      <c r="C16">
        <v>1</v>
      </c>
      <c r="D16">
        <v>31</v>
      </c>
      <c r="E16" s="7">
        <f t="shared" si="6"/>
        <v>31.5</v>
      </c>
      <c r="F16">
        <f t="shared" si="7"/>
        <v>2</v>
      </c>
      <c r="G16" s="2">
        <f>G15+$F$21</f>
        <v>32.276515151515149</v>
      </c>
      <c r="H16" s="2">
        <f>D16/G16</f>
        <v>0.96045065133200336</v>
      </c>
      <c r="L16" s="5">
        <f t="shared" si="2"/>
        <v>33.432442508374464</v>
      </c>
      <c r="M16">
        <f t="shared" si="3"/>
        <v>-2.4324425083744643</v>
      </c>
      <c r="N16">
        <f t="shared" si="4"/>
        <v>5.916776556547056</v>
      </c>
      <c r="O16">
        <f t="shared" si="5"/>
        <v>2.4324425083744643</v>
      </c>
    </row>
    <row r="17" spans="1:20" x14ac:dyDescent="0.3">
      <c r="A17">
        <v>14</v>
      </c>
      <c r="C17">
        <v>2</v>
      </c>
      <c r="D17">
        <v>34</v>
      </c>
      <c r="E17" s="7">
        <f t="shared" si="6"/>
        <v>33.25</v>
      </c>
      <c r="F17">
        <f t="shared" si="7"/>
        <v>1.75</v>
      </c>
      <c r="G17" s="2">
        <f t="shared" si="8"/>
        <v>34.390151515151516</v>
      </c>
      <c r="H17" s="2">
        <f t="shared" si="1"/>
        <v>0.98865513823108275</v>
      </c>
      <c r="L17" s="5">
        <f t="shared" si="2"/>
        <v>35.004585468913561</v>
      </c>
      <c r="M17">
        <f t="shared" si="3"/>
        <v>-1.0045854689135609</v>
      </c>
      <c r="N17">
        <f t="shared" si="4"/>
        <v>1.0091919643522791</v>
      </c>
      <c r="O17">
        <f t="shared" si="5"/>
        <v>1.0045854689135609</v>
      </c>
    </row>
    <row r="18" spans="1:20" x14ac:dyDescent="0.3">
      <c r="A18">
        <v>15</v>
      </c>
      <c r="C18">
        <v>3</v>
      </c>
      <c r="D18">
        <v>28</v>
      </c>
      <c r="G18" s="2">
        <f t="shared" si="8"/>
        <v>36.503787878787882</v>
      </c>
      <c r="H18" s="2">
        <f t="shared" si="1"/>
        <v>0.76704368579433424</v>
      </c>
      <c r="L18" s="5">
        <f t="shared" si="2"/>
        <v>26.08710105553342</v>
      </c>
      <c r="M18">
        <f t="shared" si="3"/>
        <v>1.9128989444665798</v>
      </c>
      <c r="N18">
        <f t="shared" si="4"/>
        <v>3.6591823717413554</v>
      </c>
      <c r="O18">
        <f t="shared" si="5"/>
        <v>1.9128989444665798</v>
      </c>
    </row>
    <row r="19" spans="1:20" x14ac:dyDescent="0.3">
      <c r="A19">
        <v>16</v>
      </c>
      <c r="C19">
        <v>4</v>
      </c>
      <c r="D19">
        <v>57</v>
      </c>
      <c r="G19" s="2">
        <f t="shared" si="8"/>
        <v>38.617424242424249</v>
      </c>
      <c r="H19" s="2">
        <f t="shared" si="1"/>
        <v>1.4760176557135849</v>
      </c>
      <c r="L19" s="5">
        <f t="shared" si="2"/>
        <v>50.431751382304036</v>
      </c>
      <c r="M19">
        <f t="shared" si="3"/>
        <v>6.5682486176959642</v>
      </c>
      <c r="N19">
        <f t="shared" si="4"/>
        <v>43.141889903864943</v>
      </c>
      <c r="O19">
        <f t="shared" si="5"/>
        <v>6.5682486176959642</v>
      </c>
    </row>
    <row r="20" spans="1:20" x14ac:dyDescent="0.3">
      <c r="L20" s="5"/>
    </row>
    <row r="21" spans="1:20" x14ac:dyDescent="0.3">
      <c r="E21">
        <f>AVERAGE(E6:E17)</f>
        <v>21.708333333333332</v>
      </c>
      <c r="F21">
        <f>AVERAGE(F7:F17)</f>
        <v>2.1136363636363638</v>
      </c>
      <c r="L21" s="5"/>
      <c r="M21">
        <f>AVERAGE(M4:M19)</f>
        <v>0.17826484341002197</v>
      </c>
      <c r="N21">
        <f>AVERAGE(N4:N19)</f>
        <v>4.030419366740972</v>
      </c>
      <c r="O21">
        <f>AVERAGE(O4:O19)</f>
        <v>1.3244818795934503</v>
      </c>
    </row>
    <row r="22" spans="1:20" x14ac:dyDescent="0.3">
      <c r="E22" t="s">
        <v>17</v>
      </c>
      <c r="F22" t="s">
        <v>18</v>
      </c>
      <c r="L22" s="5"/>
      <c r="M22" t="s">
        <v>19</v>
      </c>
      <c r="N22" t="s">
        <v>20</v>
      </c>
    </row>
    <row r="23" spans="1:20" x14ac:dyDescent="0.3">
      <c r="L23" s="5"/>
    </row>
    <row r="24" spans="1:20" x14ac:dyDescent="0.3">
      <c r="D24" s="1"/>
      <c r="E24" s="1" t="s">
        <v>21</v>
      </c>
      <c r="F24" s="1" t="s">
        <v>3</v>
      </c>
      <c r="J24" t="s">
        <v>22</v>
      </c>
      <c r="L24" s="5"/>
    </row>
    <row r="25" spans="1:20" x14ac:dyDescent="0.3">
      <c r="D25" s="1" t="s">
        <v>23</v>
      </c>
      <c r="E25" s="1" t="s">
        <v>24</v>
      </c>
      <c r="F25" s="1" t="s">
        <v>10</v>
      </c>
      <c r="J25" t="s">
        <v>10</v>
      </c>
      <c r="L25" s="5"/>
    </row>
    <row r="26" spans="1:20" x14ac:dyDescent="0.3">
      <c r="A26">
        <v>17</v>
      </c>
      <c r="B26">
        <v>2019</v>
      </c>
      <c r="C26">
        <v>1</v>
      </c>
      <c r="D26" s="2">
        <f>G19+$F$21</f>
        <v>40.731060606060616</v>
      </c>
      <c r="E26" s="2">
        <f t="shared" ref="E26:E33" si="9">VLOOKUP(C26,$Q$4:$R$7,2,FALSE)*D26</f>
        <v>42.189772830953032</v>
      </c>
      <c r="I26">
        <v>1</v>
      </c>
      <c r="J26">
        <f>$G$19+$F$21*I26</f>
        <v>40.731060606060616</v>
      </c>
      <c r="K26">
        <f>J26*R4</f>
        <v>42.189772830953032</v>
      </c>
      <c r="L26" s="6">
        <f t="shared" ref="L26:L33" si="10">VLOOKUP(C26,$Q$4:$R$7,2,FALSE)*D26</f>
        <v>42.189772830953032</v>
      </c>
    </row>
    <row r="27" spans="1:20" x14ac:dyDescent="0.3">
      <c r="A27">
        <v>18</v>
      </c>
      <c r="C27">
        <v>2</v>
      </c>
      <c r="D27" s="2">
        <f>D26+$F$21</f>
        <v>42.844696969696983</v>
      </c>
      <c r="E27" s="2">
        <f t="shared" si="9"/>
        <v>43.61018462813982</v>
      </c>
      <c r="I27">
        <v>2</v>
      </c>
      <c r="J27">
        <f t="shared" ref="J27:J33" si="11">$G$19+$F$21*I27</f>
        <v>42.844696969696976</v>
      </c>
      <c r="K27">
        <f>J27*R5</f>
        <v>43.610184628139812</v>
      </c>
      <c r="L27" s="6">
        <f t="shared" si="10"/>
        <v>43.61018462813982</v>
      </c>
    </row>
    <row r="28" spans="1:20" x14ac:dyDescent="0.3">
      <c r="A28">
        <v>19</v>
      </c>
      <c r="C28">
        <v>3</v>
      </c>
      <c r="D28" s="2">
        <f t="shared" ref="D28:D33" si="12">D27+$F$21</f>
        <v>44.95833333333335</v>
      </c>
      <c r="E28" s="2">
        <f t="shared" si="9"/>
        <v>32.129065313699932</v>
      </c>
      <c r="I28">
        <v>3</v>
      </c>
      <c r="J28">
        <f t="shared" si="11"/>
        <v>44.958333333333343</v>
      </c>
      <c r="L28" s="6">
        <f t="shared" si="10"/>
        <v>32.129065313699932</v>
      </c>
    </row>
    <row r="29" spans="1:20" x14ac:dyDescent="0.3">
      <c r="A29">
        <v>20</v>
      </c>
      <c r="C29">
        <v>4</v>
      </c>
      <c r="D29" s="2">
        <f t="shared" si="12"/>
        <v>47.071969696969717</v>
      </c>
      <c r="E29" s="2">
        <f t="shared" si="9"/>
        <v>61.472817501509795</v>
      </c>
      <c r="I29">
        <v>4</v>
      </c>
      <c r="J29">
        <f t="shared" si="11"/>
        <v>47.071969696969703</v>
      </c>
      <c r="L29" s="6">
        <f t="shared" si="10"/>
        <v>61.472817501509795</v>
      </c>
    </row>
    <row r="30" spans="1:20" x14ac:dyDescent="0.3">
      <c r="A30">
        <v>21</v>
      </c>
      <c r="B30">
        <v>2020</v>
      </c>
      <c r="C30">
        <v>1</v>
      </c>
      <c r="D30" s="2">
        <f t="shared" si="12"/>
        <v>49.185606060606084</v>
      </c>
      <c r="E30" s="2">
        <f t="shared" si="9"/>
        <v>50.947103153531593</v>
      </c>
      <c r="I30">
        <v>5</v>
      </c>
      <c r="J30">
        <f t="shared" si="11"/>
        <v>49.185606060606069</v>
      </c>
      <c r="L30" s="6">
        <f t="shared" si="10"/>
        <v>50.947103153531593</v>
      </c>
    </row>
    <row r="31" spans="1:20" x14ac:dyDescent="0.3">
      <c r="A31">
        <v>22</v>
      </c>
      <c r="C31">
        <v>2</v>
      </c>
      <c r="D31" s="2">
        <f t="shared" si="12"/>
        <v>51.299242424242451</v>
      </c>
      <c r="E31" s="2">
        <f t="shared" si="9"/>
        <v>52.215783787366078</v>
      </c>
      <c r="I31">
        <v>6</v>
      </c>
      <c r="J31">
        <f t="shared" si="11"/>
        <v>51.299242424242436</v>
      </c>
      <c r="L31" s="6">
        <f t="shared" si="10"/>
        <v>52.215783787366078</v>
      </c>
    </row>
    <row r="32" spans="1:20" x14ac:dyDescent="0.3">
      <c r="A32">
        <v>23</v>
      </c>
      <c r="C32">
        <v>3</v>
      </c>
      <c r="D32" s="2">
        <f t="shared" si="12"/>
        <v>53.412878787878817</v>
      </c>
      <c r="E32" s="2">
        <f t="shared" si="9"/>
        <v>38.171029571866448</v>
      </c>
      <c r="I32">
        <v>7</v>
      </c>
      <c r="J32">
        <f t="shared" si="11"/>
        <v>53.412878787878796</v>
      </c>
      <c r="L32" s="6">
        <f t="shared" si="10"/>
        <v>38.171029571866448</v>
      </c>
    </row>
    <row r="33" spans="1:12" x14ac:dyDescent="0.3">
      <c r="A33">
        <v>24</v>
      </c>
      <c r="C33">
        <v>4</v>
      </c>
      <c r="D33" s="2">
        <f t="shared" si="12"/>
        <v>55.526515151515184</v>
      </c>
      <c r="E33" s="2">
        <f t="shared" si="9"/>
        <v>72.513883620715561</v>
      </c>
      <c r="I33">
        <v>8</v>
      </c>
      <c r="J33">
        <f t="shared" si="11"/>
        <v>55.526515151515156</v>
      </c>
      <c r="L33" s="6">
        <f t="shared" si="10"/>
        <v>72.513883620715561</v>
      </c>
    </row>
    <row r="40" spans="1:12" x14ac:dyDescent="0.3">
      <c r="B40">
        <f>1+4+9+16+25</f>
        <v>55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1E94-8D88-4911-8AB1-037F4E5E1E08}">
  <sheetPr codeName="Sheet2"/>
  <dimension ref="A3:S33"/>
  <sheetViews>
    <sheetView zoomScale="82" zoomScaleNormal="70" workbookViewId="0">
      <selection activeCell="I5" sqref="I5"/>
    </sheetView>
  </sheetViews>
  <sheetFormatPr defaultRowHeight="14.4" x14ac:dyDescent="0.3"/>
  <cols>
    <col min="4" max="4" width="9.6640625" customWidth="1"/>
    <col min="7" max="7" width="10.88671875" customWidth="1"/>
    <col min="8" max="8" width="10" customWidth="1"/>
    <col min="9" max="9" width="11.33203125" customWidth="1"/>
    <col min="10" max="10" width="10.44140625" customWidth="1"/>
    <col min="11" max="11" width="14.33203125" bestFit="1" customWidth="1"/>
    <col min="12" max="12" width="10.109375" customWidth="1"/>
    <col min="13" max="13" width="10.33203125" customWidth="1"/>
    <col min="14" max="14" width="11" customWidth="1"/>
  </cols>
  <sheetData>
    <row r="3" spans="1:19" s="1" customFormat="1" x14ac:dyDescent="0.3">
      <c r="D3" s="1" t="s">
        <v>25</v>
      </c>
      <c r="F3" s="1" t="s">
        <v>26</v>
      </c>
      <c r="H3" s="1" t="s">
        <v>27</v>
      </c>
      <c r="I3" s="1" t="s">
        <v>28</v>
      </c>
      <c r="K3" s="1" t="s">
        <v>28</v>
      </c>
      <c r="L3" s="1" t="s">
        <v>12</v>
      </c>
      <c r="N3" s="1" t="s">
        <v>29</v>
      </c>
      <c r="O3" s="1" t="s">
        <v>15</v>
      </c>
    </row>
    <row r="4" spans="1:19" s="1" customFormat="1" x14ac:dyDescent="0.3">
      <c r="B4" s="1" t="s">
        <v>5</v>
      </c>
      <c r="C4" s="1" t="s">
        <v>6</v>
      </c>
      <c r="D4" s="1" t="s">
        <v>30</v>
      </c>
      <c r="E4" s="1" t="s">
        <v>8</v>
      </c>
      <c r="F4" s="1" t="s">
        <v>31</v>
      </c>
      <c r="G4" s="1" t="s">
        <v>32</v>
      </c>
      <c r="H4" s="1" t="s">
        <v>32</v>
      </c>
      <c r="I4" s="1" t="s">
        <v>33</v>
      </c>
      <c r="J4" s="1" t="s">
        <v>9</v>
      </c>
      <c r="K4" s="1" t="s">
        <v>12</v>
      </c>
      <c r="M4" s="1" t="s">
        <v>34</v>
      </c>
      <c r="N4" s="1" t="s">
        <v>34</v>
      </c>
      <c r="P4" s="1" t="s">
        <v>3</v>
      </c>
      <c r="Q4" s="1" t="s">
        <v>32</v>
      </c>
    </row>
    <row r="5" spans="1:19" x14ac:dyDescent="0.3">
      <c r="A5">
        <v>1</v>
      </c>
      <c r="B5">
        <v>2014</v>
      </c>
      <c r="C5">
        <v>1</v>
      </c>
      <c r="D5">
        <v>8</v>
      </c>
      <c r="H5" s="2">
        <f>VLOOKUP(C5,$P$5:$S$8,4,FALSE)</f>
        <v>0.75</v>
      </c>
      <c r="I5" s="2">
        <f>D5-H5</f>
        <v>7.25</v>
      </c>
      <c r="K5" s="2">
        <f t="shared" ref="K5:K10" si="0">K6-$J$31</f>
        <v>8.0528846153846185</v>
      </c>
      <c r="L5" s="2">
        <f t="shared" ref="L5:L17" si="1">K5+H5</f>
        <v>8.8028846153846185</v>
      </c>
      <c r="M5" s="2">
        <f>D5-L5</f>
        <v>-0.80288461538461853</v>
      </c>
      <c r="N5" s="3">
        <f>M5^2</f>
        <v>0.64462370562130678</v>
      </c>
      <c r="O5">
        <f>ABS(D5-L5)</f>
        <v>0.80288461538461853</v>
      </c>
      <c r="P5">
        <v>1</v>
      </c>
      <c r="Q5">
        <f>SUMIFS($G$7:$G$16,$C$7:$C$16,P5)</f>
        <v>1.5</v>
      </c>
      <c r="R5">
        <f>COUNTIF($C$7:$C$16,P5)</f>
        <v>2</v>
      </c>
      <c r="S5">
        <f>Q5/R5</f>
        <v>0.75</v>
      </c>
    </row>
    <row r="6" spans="1:19" x14ac:dyDescent="0.3">
      <c r="A6">
        <v>2</v>
      </c>
      <c r="C6">
        <v>2</v>
      </c>
      <c r="D6">
        <v>10</v>
      </c>
      <c r="E6">
        <f>AVERAGE(D5:D8)</f>
        <v>10</v>
      </c>
      <c r="H6" s="2">
        <f t="shared" ref="H6:H28" si="2">VLOOKUP(C6,$P$5:$S$8,4,FALSE)</f>
        <v>-0.1875</v>
      </c>
      <c r="I6" s="2">
        <f t="shared" ref="I6:I17" si="3">D6-H6</f>
        <v>10.1875</v>
      </c>
      <c r="J6" s="2">
        <f>I6-I5</f>
        <v>2.9375</v>
      </c>
      <c r="K6" s="2">
        <f t="shared" si="0"/>
        <v>9.9695512820512846</v>
      </c>
      <c r="L6" s="2">
        <f t="shared" si="1"/>
        <v>9.7820512820512846</v>
      </c>
      <c r="M6" s="2">
        <f t="shared" ref="M6:M20" si="4">D6-L6</f>
        <v>0.2179487179487154</v>
      </c>
      <c r="N6" s="3">
        <f t="shared" ref="N6:N20" si="5">M6^2</f>
        <v>4.7501643655488694E-2</v>
      </c>
      <c r="O6">
        <f t="shared" ref="O6:O20" si="6">ABS(D6-L6)</f>
        <v>0.2179487179487154</v>
      </c>
      <c r="P6">
        <v>2</v>
      </c>
      <c r="Q6">
        <f t="shared" ref="Q6:Q8" si="7">SUMIFS($G$7:$G$16,$C$7:$C$16,P6)</f>
        <v>-0.375</v>
      </c>
      <c r="R6">
        <f>COUNTIF($C$7:$C$16,P6)</f>
        <v>2</v>
      </c>
      <c r="S6">
        <f t="shared" ref="S6:S8" si="8">Q6/R6</f>
        <v>-0.1875</v>
      </c>
    </row>
    <row r="7" spans="1:19" x14ac:dyDescent="0.3">
      <c r="A7">
        <v>3</v>
      </c>
      <c r="C7">
        <v>3</v>
      </c>
      <c r="D7">
        <v>7</v>
      </c>
      <c r="E7">
        <f t="shared" ref="E7:E17" si="9">AVERAGE(D6:D9)</f>
        <v>11.75</v>
      </c>
      <c r="F7">
        <f>AVERAGE(E6:E7)</f>
        <v>10.875</v>
      </c>
      <c r="G7">
        <f>D7-F7</f>
        <v>-3.875</v>
      </c>
      <c r="H7" s="2">
        <f t="shared" si="2"/>
        <v>-5.791666666666667</v>
      </c>
      <c r="I7" s="2">
        <f t="shared" si="3"/>
        <v>12.791666666666668</v>
      </c>
      <c r="J7" s="2">
        <f t="shared" ref="J7:J17" si="10">I7-I6</f>
        <v>2.6041666666666679</v>
      </c>
      <c r="K7" s="2">
        <f t="shared" si="0"/>
        <v>11.886217948717951</v>
      </c>
      <c r="L7" s="2">
        <f t="shared" si="1"/>
        <v>6.0945512820512837</v>
      </c>
      <c r="M7" s="2">
        <f t="shared" si="4"/>
        <v>0.90544871794871629</v>
      </c>
      <c r="N7" s="3">
        <f t="shared" si="5"/>
        <v>0.81983738083497393</v>
      </c>
      <c r="O7">
        <f t="shared" si="6"/>
        <v>0.90544871794871629</v>
      </c>
      <c r="P7">
        <v>3</v>
      </c>
      <c r="Q7">
        <f t="shared" si="7"/>
        <v>-17.375</v>
      </c>
      <c r="R7">
        <f t="shared" ref="R7:R8" si="11">COUNTIF($C$7:$C$16,P7)</f>
        <v>3</v>
      </c>
      <c r="S7">
        <f t="shared" si="8"/>
        <v>-5.791666666666667</v>
      </c>
    </row>
    <row r="8" spans="1:19" x14ac:dyDescent="0.3">
      <c r="A8">
        <v>4</v>
      </c>
      <c r="C8">
        <v>4</v>
      </c>
      <c r="D8">
        <v>15</v>
      </c>
      <c r="E8">
        <f t="shared" si="9"/>
        <v>13.5</v>
      </c>
      <c r="F8">
        <f t="shared" ref="F8:F17" si="12">AVERAGE(E7:E8)</f>
        <v>12.625</v>
      </c>
      <c r="G8">
        <f t="shared" ref="G8:G16" si="13">D8-F8</f>
        <v>2.375</v>
      </c>
      <c r="H8" s="2">
        <f t="shared" si="2"/>
        <v>5.916666666666667</v>
      </c>
      <c r="I8" s="2">
        <f t="shared" si="3"/>
        <v>9.0833333333333321</v>
      </c>
      <c r="J8" s="2">
        <f t="shared" si="10"/>
        <v>-3.7083333333333357</v>
      </c>
      <c r="K8" s="2">
        <f t="shared" si="0"/>
        <v>13.802884615384617</v>
      </c>
      <c r="L8" s="2">
        <f t="shared" si="1"/>
        <v>19.719551282051285</v>
      </c>
      <c r="M8" s="2">
        <f t="shared" si="4"/>
        <v>-4.7195512820512846</v>
      </c>
      <c r="N8" s="3">
        <f t="shared" si="5"/>
        <v>22.274164303911924</v>
      </c>
      <c r="O8">
        <f t="shared" si="6"/>
        <v>4.7195512820512846</v>
      </c>
      <c r="P8">
        <v>4</v>
      </c>
      <c r="Q8">
        <f t="shared" si="7"/>
        <v>17.75</v>
      </c>
      <c r="R8">
        <f t="shared" si="11"/>
        <v>3</v>
      </c>
      <c r="S8">
        <f t="shared" si="8"/>
        <v>5.916666666666667</v>
      </c>
    </row>
    <row r="9" spans="1:19" x14ac:dyDescent="0.3">
      <c r="A9">
        <v>5</v>
      </c>
      <c r="B9">
        <v>2015</v>
      </c>
      <c r="C9">
        <v>1</v>
      </c>
      <c r="D9">
        <v>15</v>
      </c>
      <c r="E9">
        <f t="shared" si="9"/>
        <v>15.25</v>
      </c>
      <c r="F9">
        <f t="shared" si="12"/>
        <v>14.375</v>
      </c>
      <c r="G9">
        <f t="shared" si="13"/>
        <v>0.625</v>
      </c>
      <c r="H9" s="2">
        <f t="shared" si="2"/>
        <v>0.75</v>
      </c>
      <c r="I9" s="2">
        <f t="shared" si="3"/>
        <v>14.25</v>
      </c>
      <c r="J9" s="2">
        <f t="shared" si="10"/>
        <v>5.1666666666666679</v>
      </c>
      <c r="K9" s="2">
        <f t="shared" si="0"/>
        <v>15.719551282051283</v>
      </c>
      <c r="L9" s="2">
        <f t="shared" si="1"/>
        <v>16.469551282051285</v>
      </c>
      <c r="M9" s="2">
        <f t="shared" si="4"/>
        <v>-1.4695512820512846</v>
      </c>
      <c r="N9" s="3">
        <f t="shared" si="5"/>
        <v>2.159580970578574</v>
      </c>
      <c r="O9">
        <f t="shared" si="6"/>
        <v>1.4695512820512846</v>
      </c>
    </row>
    <row r="10" spans="1:19" x14ac:dyDescent="0.3">
      <c r="A10">
        <v>6</v>
      </c>
      <c r="C10">
        <v>2</v>
      </c>
      <c r="D10">
        <v>17</v>
      </c>
      <c r="E10">
        <f t="shared" si="9"/>
        <v>18.5</v>
      </c>
      <c r="F10">
        <f t="shared" si="12"/>
        <v>16.875</v>
      </c>
      <c r="G10">
        <f t="shared" si="13"/>
        <v>0.125</v>
      </c>
      <c r="H10" s="2">
        <f t="shared" si="2"/>
        <v>-0.1875</v>
      </c>
      <c r="I10" s="2">
        <f t="shared" si="3"/>
        <v>17.1875</v>
      </c>
      <c r="J10" s="2">
        <f t="shared" si="10"/>
        <v>2.9375</v>
      </c>
      <c r="K10" s="2">
        <f t="shared" si="0"/>
        <v>17.636217948717949</v>
      </c>
      <c r="L10" s="2">
        <f t="shared" si="1"/>
        <v>17.448717948717949</v>
      </c>
      <c r="M10" s="2">
        <f t="shared" si="4"/>
        <v>-0.4487179487179489</v>
      </c>
      <c r="N10" s="3">
        <f t="shared" si="5"/>
        <v>0.20134779750164383</v>
      </c>
      <c r="O10">
        <f t="shared" si="6"/>
        <v>0.4487179487179489</v>
      </c>
    </row>
    <row r="11" spans="1:19" x14ac:dyDescent="0.3">
      <c r="A11">
        <v>7</v>
      </c>
      <c r="C11">
        <v>3</v>
      </c>
      <c r="D11">
        <v>14</v>
      </c>
      <c r="E11">
        <f t="shared" si="9"/>
        <v>21</v>
      </c>
      <c r="F11">
        <f t="shared" si="12"/>
        <v>19.75</v>
      </c>
      <c r="G11">
        <f t="shared" si="13"/>
        <v>-5.75</v>
      </c>
      <c r="H11" s="2">
        <f t="shared" si="2"/>
        <v>-5.791666666666667</v>
      </c>
      <c r="I11" s="2">
        <f t="shared" si="3"/>
        <v>19.791666666666668</v>
      </c>
      <c r="J11" s="2">
        <f t="shared" si="10"/>
        <v>2.6041666666666679</v>
      </c>
      <c r="K11" s="2">
        <f>I31</f>
        <v>19.552884615384617</v>
      </c>
      <c r="L11" s="2">
        <f t="shared" si="1"/>
        <v>13.761217948717949</v>
      </c>
      <c r="M11" s="2">
        <f t="shared" si="4"/>
        <v>0.2387820512820511</v>
      </c>
      <c r="N11" s="3">
        <f t="shared" si="5"/>
        <v>5.7016868014464081E-2</v>
      </c>
      <c r="O11">
        <f t="shared" si="6"/>
        <v>0.2387820512820511</v>
      </c>
    </row>
    <row r="12" spans="1:19" x14ac:dyDescent="0.3">
      <c r="A12">
        <v>8</v>
      </c>
      <c r="C12">
        <v>4</v>
      </c>
      <c r="D12">
        <v>28</v>
      </c>
      <c r="E12">
        <f t="shared" si="9"/>
        <v>23.25</v>
      </c>
      <c r="F12">
        <f t="shared" si="12"/>
        <v>22.125</v>
      </c>
      <c r="G12">
        <f t="shared" si="13"/>
        <v>5.875</v>
      </c>
      <c r="H12" s="2">
        <f t="shared" si="2"/>
        <v>5.916666666666667</v>
      </c>
      <c r="I12" s="2">
        <f t="shared" si="3"/>
        <v>22.083333333333332</v>
      </c>
      <c r="J12" s="2">
        <f t="shared" si="10"/>
        <v>2.2916666666666643</v>
      </c>
      <c r="K12" s="2">
        <f t="shared" ref="K12:K24" si="14">K11+$J$31</f>
        <v>21.469551282051285</v>
      </c>
      <c r="L12" s="2">
        <f t="shared" si="1"/>
        <v>27.386217948717952</v>
      </c>
      <c r="M12" s="2">
        <f t="shared" si="4"/>
        <v>0.61378205128204755</v>
      </c>
      <c r="N12" s="3">
        <f t="shared" si="5"/>
        <v>0.37672840647599803</v>
      </c>
      <c r="O12">
        <f t="shared" si="6"/>
        <v>0.61378205128204755</v>
      </c>
    </row>
    <row r="13" spans="1:19" x14ac:dyDescent="0.3">
      <c r="A13">
        <v>9</v>
      </c>
      <c r="B13">
        <v>2016</v>
      </c>
      <c r="C13">
        <v>1</v>
      </c>
      <c r="D13">
        <v>25</v>
      </c>
      <c r="E13">
        <f t="shared" si="9"/>
        <v>25</v>
      </c>
      <c r="F13">
        <f t="shared" si="12"/>
        <v>24.125</v>
      </c>
      <c r="G13">
        <f t="shared" si="13"/>
        <v>0.875</v>
      </c>
      <c r="H13" s="2">
        <f t="shared" si="2"/>
        <v>0.75</v>
      </c>
      <c r="I13" s="2">
        <f t="shared" si="3"/>
        <v>24.25</v>
      </c>
      <c r="J13" s="2">
        <f t="shared" si="10"/>
        <v>2.1666666666666679</v>
      </c>
      <c r="K13" s="2">
        <f t="shared" si="14"/>
        <v>23.386217948717952</v>
      </c>
      <c r="L13" s="2">
        <f t="shared" si="1"/>
        <v>24.136217948717952</v>
      </c>
      <c r="M13" s="2">
        <f t="shared" si="4"/>
        <v>0.86378205128204755</v>
      </c>
      <c r="N13" s="3">
        <f t="shared" si="5"/>
        <v>0.74611943211702181</v>
      </c>
      <c r="O13">
        <f t="shared" si="6"/>
        <v>0.86378205128204755</v>
      </c>
    </row>
    <row r="14" spans="1:19" x14ac:dyDescent="0.3">
      <c r="A14">
        <v>10</v>
      </c>
      <c r="C14">
        <v>2</v>
      </c>
      <c r="D14">
        <v>26</v>
      </c>
      <c r="E14">
        <f t="shared" si="9"/>
        <v>28</v>
      </c>
      <c r="F14">
        <f t="shared" si="12"/>
        <v>26.5</v>
      </c>
      <c r="G14">
        <f t="shared" si="13"/>
        <v>-0.5</v>
      </c>
      <c r="H14" s="2">
        <f t="shared" si="2"/>
        <v>-0.1875</v>
      </c>
      <c r="I14" s="2">
        <f t="shared" si="3"/>
        <v>26.1875</v>
      </c>
      <c r="J14" s="2">
        <f t="shared" si="10"/>
        <v>1.9375</v>
      </c>
      <c r="K14" s="2">
        <f t="shared" si="14"/>
        <v>25.30288461538462</v>
      </c>
      <c r="L14" s="2">
        <f t="shared" si="1"/>
        <v>25.11538461538462</v>
      </c>
      <c r="M14" s="2">
        <f t="shared" si="4"/>
        <v>0.8846153846153797</v>
      </c>
      <c r="N14" s="3">
        <f t="shared" si="5"/>
        <v>0.78254437869821614</v>
      </c>
      <c r="O14">
        <f t="shared" si="6"/>
        <v>0.8846153846153797</v>
      </c>
    </row>
    <row r="15" spans="1:19" x14ac:dyDescent="0.3">
      <c r="A15">
        <v>11</v>
      </c>
      <c r="C15">
        <v>3</v>
      </c>
      <c r="D15">
        <v>21</v>
      </c>
      <c r="E15">
        <f t="shared" si="9"/>
        <v>29.5</v>
      </c>
      <c r="F15">
        <f t="shared" si="12"/>
        <v>28.75</v>
      </c>
      <c r="G15">
        <f t="shared" si="13"/>
        <v>-7.75</v>
      </c>
      <c r="H15" s="2">
        <f t="shared" si="2"/>
        <v>-5.791666666666667</v>
      </c>
      <c r="I15" s="2">
        <f t="shared" si="3"/>
        <v>26.791666666666668</v>
      </c>
      <c r="J15" s="2">
        <f t="shared" si="10"/>
        <v>0.60416666666666785</v>
      </c>
      <c r="K15" s="2">
        <f t="shared" si="14"/>
        <v>27.219551282051288</v>
      </c>
      <c r="L15" s="2">
        <f t="shared" si="1"/>
        <v>21.42788461538462</v>
      </c>
      <c r="M15" s="2">
        <f t="shared" si="4"/>
        <v>-0.4278846153846203</v>
      </c>
      <c r="N15" s="3">
        <f t="shared" si="5"/>
        <v>0.18308524408284443</v>
      </c>
      <c r="O15">
        <f t="shared" si="6"/>
        <v>0.4278846153846203</v>
      </c>
    </row>
    <row r="16" spans="1:19" x14ac:dyDescent="0.3">
      <c r="A16">
        <v>12</v>
      </c>
      <c r="C16">
        <v>4</v>
      </c>
      <c r="D16">
        <v>40</v>
      </c>
      <c r="E16">
        <f t="shared" si="9"/>
        <v>31.5</v>
      </c>
      <c r="F16">
        <f t="shared" si="12"/>
        <v>30.5</v>
      </c>
      <c r="G16">
        <f t="shared" si="13"/>
        <v>9.5</v>
      </c>
      <c r="H16" s="2">
        <f t="shared" si="2"/>
        <v>5.916666666666667</v>
      </c>
      <c r="I16" s="2">
        <f t="shared" si="3"/>
        <v>34.083333333333336</v>
      </c>
      <c r="J16" s="2">
        <f t="shared" si="10"/>
        <v>7.2916666666666679</v>
      </c>
      <c r="K16" s="2">
        <f t="shared" si="14"/>
        <v>29.136217948717956</v>
      </c>
      <c r="L16" s="2">
        <f t="shared" si="1"/>
        <v>35.05288461538462</v>
      </c>
      <c r="M16" s="2">
        <f t="shared" si="4"/>
        <v>4.9471153846153797</v>
      </c>
      <c r="N16" s="3">
        <f t="shared" si="5"/>
        <v>24.473950628698177</v>
      </c>
      <c r="O16">
        <f t="shared" si="6"/>
        <v>4.9471153846153797</v>
      </c>
    </row>
    <row r="17" spans="1:15" x14ac:dyDescent="0.3">
      <c r="A17">
        <v>13</v>
      </c>
      <c r="B17">
        <v>2017</v>
      </c>
      <c r="C17">
        <v>1</v>
      </c>
      <c r="D17">
        <v>31</v>
      </c>
      <c r="E17">
        <f t="shared" si="9"/>
        <v>33.25</v>
      </c>
      <c r="F17">
        <f t="shared" si="12"/>
        <v>32.375</v>
      </c>
      <c r="G17">
        <f>D17-F17</f>
        <v>-1.375</v>
      </c>
      <c r="H17" s="2">
        <f t="shared" si="2"/>
        <v>0.75</v>
      </c>
      <c r="I17" s="2">
        <f t="shared" si="3"/>
        <v>30.25</v>
      </c>
      <c r="J17" s="2">
        <f t="shared" si="10"/>
        <v>-3.8333333333333357</v>
      </c>
      <c r="K17" s="2">
        <f t="shared" si="14"/>
        <v>31.052884615384624</v>
      </c>
      <c r="L17" s="2">
        <f t="shared" si="1"/>
        <v>31.802884615384624</v>
      </c>
      <c r="M17" s="2">
        <f t="shared" si="4"/>
        <v>-0.80288461538462386</v>
      </c>
      <c r="N17" s="3">
        <f t="shared" si="5"/>
        <v>0.64462370562131532</v>
      </c>
      <c r="O17">
        <f t="shared" si="6"/>
        <v>0.80288461538462386</v>
      </c>
    </row>
    <row r="18" spans="1:15" x14ac:dyDescent="0.3">
      <c r="A18">
        <v>14</v>
      </c>
      <c r="C18" s="7">
        <v>2</v>
      </c>
      <c r="D18">
        <v>34</v>
      </c>
      <c r="H18" s="2">
        <f t="shared" si="2"/>
        <v>-0.1875</v>
      </c>
      <c r="K18" s="2">
        <f t="shared" si="14"/>
        <v>32.969551282051292</v>
      </c>
      <c r="L18" s="8">
        <f>K18+H18</f>
        <v>32.782051282051292</v>
      </c>
      <c r="M18" s="2">
        <f t="shared" si="4"/>
        <v>1.2179487179487083</v>
      </c>
      <c r="N18" s="3">
        <f t="shared" si="5"/>
        <v>1.4833990795529022</v>
      </c>
      <c r="O18">
        <f t="shared" si="6"/>
        <v>1.2179487179487083</v>
      </c>
    </row>
    <row r="19" spans="1:15" x14ac:dyDescent="0.3">
      <c r="A19">
        <v>15</v>
      </c>
      <c r="C19" s="7">
        <v>3</v>
      </c>
      <c r="D19">
        <v>28</v>
      </c>
      <c r="H19" s="2">
        <f t="shared" si="2"/>
        <v>-5.791666666666667</v>
      </c>
      <c r="K19" s="2">
        <f t="shared" si="14"/>
        <v>34.886217948717956</v>
      </c>
      <c r="L19" s="8">
        <f t="shared" ref="L19:L29" si="15">K19+H19</f>
        <v>29.094551282051288</v>
      </c>
      <c r="M19" s="2">
        <f t="shared" si="4"/>
        <v>-1.0945512820512882</v>
      </c>
      <c r="N19" s="3">
        <f t="shared" si="5"/>
        <v>1.1980425090401186</v>
      </c>
      <c r="O19">
        <f t="shared" si="6"/>
        <v>1.0945512820512882</v>
      </c>
    </row>
    <row r="20" spans="1:15" x14ac:dyDescent="0.3">
      <c r="A20">
        <v>16</v>
      </c>
      <c r="C20" s="7">
        <v>4</v>
      </c>
      <c r="D20">
        <v>57</v>
      </c>
      <c r="H20" s="2">
        <f t="shared" si="2"/>
        <v>5.916666666666667</v>
      </c>
      <c r="K20" s="2">
        <f t="shared" si="14"/>
        <v>36.80288461538462</v>
      </c>
      <c r="L20" s="8">
        <f t="shared" si="15"/>
        <v>42.719551282051285</v>
      </c>
      <c r="M20" s="2">
        <f t="shared" si="4"/>
        <v>14.280448717948715</v>
      </c>
      <c r="N20" s="3">
        <f t="shared" si="5"/>
        <v>203.93121558596312</v>
      </c>
      <c r="O20">
        <f t="shared" si="6"/>
        <v>14.280448717948715</v>
      </c>
    </row>
    <row r="21" spans="1:15" x14ac:dyDescent="0.3">
      <c r="A21">
        <v>17</v>
      </c>
      <c r="B21">
        <v>2018</v>
      </c>
      <c r="C21">
        <v>1</v>
      </c>
      <c r="H21" s="2">
        <f t="shared" si="2"/>
        <v>0.75</v>
      </c>
      <c r="K21" s="2">
        <f t="shared" si="14"/>
        <v>38.719551282051285</v>
      </c>
      <c r="L21" s="6">
        <f t="shared" si="15"/>
        <v>39.469551282051285</v>
      </c>
      <c r="M21" s="2"/>
    </row>
    <row r="22" spans="1:15" x14ac:dyDescent="0.3">
      <c r="A22">
        <v>18</v>
      </c>
      <c r="C22">
        <v>2</v>
      </c>
      <c r="H22" s="2">
        <f t="shared" si="2"/>
        <v>-0.1875</v>
      </c>
      <c r="K22" s="2">
        <f t="shared" si="14"/>
        <v>40.636217948717949</v>
      </c>
      <c r="L22" s="6">
        <f t="shared" si="15"/>
        <v>40.448717948717949</v>
      </c>
      <c r="M22" s="2"/>
    </row>
    <row r="23" spans="1:15" x14ac:dyDescent="0.3">
      <c r="A23">
        <v>19</v>
      </c>
      <c r="C23">
        <v>3</v>
      </c>
      <c r="H23" s="2">
        <f t="shared" si="2"/>
        <v>-5.791666666666667</v>
      </c>
      <c r="K23" s="2">
        <f t="shared" si="14"/>
        <v>42.552884615384613</v>
      </c>
      <c r="L23" s="6">
        <f t="shared" si="15"/>
        <v>36.761217948717949</v>
      </c>
      <c r="M23" s="2"/>
    </row>
    <row r="24" spans="1:15" x14ac:dyDescent="0.3">
      <c r="A24">
        <v>20</v>
      </c>
      <c r="C24">
        <v>4</v>
      </c>
      <c r="H24" s="2">
        <f t="shared" si="2"/>
        <v>5.916666666666667</v>
      </c>
      <c r="K24" s="2">
        <f t="shared" si="14"/>
        <v>44.469551282051277</v>
      </c>
      <c r="L24" s="6">
        <f t="shared" si="15"/>
        <v>50.386217948717942</v>
      </c>
      <c r="M24" s="2"/>
    </row>
    <row r="25" spans="1:15" x14ac:dyDescent="0.3">
      <c r="A25">
        <v>21</v>
      </c>
      <c r="B25">
        <v>2019</v>
      </c>
      <c r="C25">
        <v>1</v>
      </c>
      <c r="H25" s="2">
        <f t="shared" si="2"/>
        <v>0.75</v>
      </c>
      <c r="K25" s="2">
        <f t="shared" ref="K25:K29" si="16">K24+$J$31</f>
        <v>46.386217948717942</v>
      </c>
      <c r="L25" s="6">
        <f t="shared" si="15"/>
        <v>47.136217948717942</v>
      </c>
    </row>
    <row r="26" spans="1:15" x14ac:dyDescent="0.3">
      <c r="A26">
        <v>22</v>
      </c>
      <c r="C26">
        <v>2</v>
      </c>
      <c r="H26" s="2">
        <f t="shared" si="2"/>
        <v>-0.1875</v>
      </c>
      <c r="K26" s="2">
        <f t="shared" si="16"/>
        <v>48.302884615384606</v>
      </c>
      <c r="L26" s="6">
        <f t="shared" si="15"/>
        <v>48.115384615384606</v>
      </c>
    </row>
    <row r="27" spans="1:15" x14ac:dyDescent="0.3">
      <c r="A27">
        <v>23</v>
      </c>
      <c r="C27">
        <v>3</v>
      </c>
      <c r="H27" s="2">
        <f t="shared" si="2"/>
        <v>-5.791666666666667</v>
      </c>
      <c r="K27" s="2">
        <f t="shared" si="16"/>
        <v>50.21955128205127</v>
      </c>
      <c r="L27" s="6">
        <f t="shared" si="15"/>
        <v>44.427884615384606</v>
      </c>
    </row>
    <row r="28" spans="1:15" x14ac:dyDescent="0.3">
      <c r="A28">
        <v>24</v>
      </c>
      <c r="C28">
        <v>4</v>
      </c>
      <c r="H28" s="2">
        <f t="shared" si="2"/>
        <v>5.916666666666667</v>
      </c>
      <c r="K28" s="2">
        <f t="shared" si="16"/>
        <v>52.136217948717935</v>
      </c>
      <c r="L28" s="6">
        <f t="shared" si="15"/>
        <v>58.052884615384599</v>
      </c>
    </row>
    <row r="29" spans="1:15" x14ac:dyDescent="0.3">
      <c r="K29" s="2">
        <f t="shared" si="16"/>
        <v>54.052884615384599</v>
      </c>
      <c r="L29" s="6">
        <f t="shared" si="15"/>
        <v>54.052884615384599</v>
      </c>
    </row>
    <row r="31" spans="1:15" x14ac:dyDescent="0.3">
      <c r="I31" s="2">
        <f>AVERAGE(I5:I17)</f>
        <v>19.552884615384617</v>
      </c>
      <c r="J31" s="2">
        <f>AVERAGE(J5:J17)</f>
        <v>1.9166666666666667</v>
      </c>
      <c r="M31" s="2">
        <f>AVERAGE(M5:M20)</f>
        <v>0.90024038461538081</v>
      </c>
      <c r="N31" s="3">
        <f>AVERAGE(N5:N20)</f>
        <v>16.251486352523006</v>
      </c>
      <c r="O31">
        <f>AVERAGE(O5:O20)</f>
        <v>2.1209935897435894</v>
      </c>
    </row>
    <row r="32" spans="1:15" x14ac:dyDescent="0.3">
      <c r="I32" t="s">
        <v>3</v>
      </c>
      <c r="J32" t="s">
        <v>3</v>
      </c>
      <c r="M32" t="s">
        <v>35</v>
      </c>
      <c r="N32" t="s">
        <v>36</v>
      </c>
    </row>
    <row r="33" spans="9:10" x14ac:dyDescent="0.3">
      <c r="I33" t="s">
        <v>33</v>
      </c>
      <c r="J33" t="s">
        <v>37</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9827F-F8F7-4C25-B6C4-66971D287A88}">
  <sheetPr codeName="Sheet3"/>
  <dimension ref="A3:U33"/>
  <sheetViews>
    <sheetView zoomScale="84" zoomScaleNormal="86" workbookViewId="0">
      <selection activeCell="S34" sqref="S34"/>
    </sheetView>
  </sheetViews>
  <sheetFormatPr defaultRowHeight="14.4" x14ac:dyDescent="0.3"/>
  <cols>
    <col min="8" max="8" width="10.6640625" customWidth="1"/>
    <col min="9" max="9" width="9.88671875" customWidth="1"/>
    <col min="10" max="10" width="9.6640625" customWidth="1"/>
    <col min="14" max="14" width="8.88671875" customWidth="1"/>
    <col min="17" max="17" width="10.6640625" customWidth="1"/>
  </cols>
  <sheetData>
    <row r="3" spans="1:21" x14ac:dyDescent="0.3">
      <c r="A3" s="1"/>
      <c r="B3" s="1"/>
      <c r="C3" s="1"/>
      <c r="D3" s="1" t="s">
        <v>25</v>
      </c>
      <c r="E3" s="1"/>
      <c r="F3" s="1" t="s">
        <v>26</v>
      </c>
      <c r="G3" s="1"/>
      <c r="H3" s="1" t="s">
        <v>27</v>
      </c>
      <c r="I3" s="1" t="s">
        <v>28</v>
      </c>
      <c r="J3" s="1"/>
      <c r="K3" s="1" t="s">
        <v>28</v>
      </c>
      <c r="L3" s="1" t="s">
        <v>12</v>
      </c>
      <c r="M3" s="1"/>
      <c r="N3" s="1" t="s">
        <v>38</v>
      </c>
      <c r="O3" s="1" t="s">
        <v>39</v>
      </c>
      <c r="Q3" s="1"/>
      <c r="R3" s="1"/>
      <c r="S3" s="1"/>
      <c r="T3" s="1"/>
      <c r="U3" s="1"/>
    </row>
    <row r="4" spans="1:21" x14ac:dyDescent="0.3">
      <c r="A4" s="1"/>
      <c r="B4" s="1" t="s">
        <v>5</v>
      </c>
      <c r="C4" s="1" t="s">
        <v>6</v>
      </c>
      <c r="D4" s="1" t="s">
        <v>30</v>
      </c>
      <c r="E4" s="1" t="s">
        <v>8</v>
      </c>
      <c r="F4" s="1" t="s">
        <v>31</v>
      </c>
      <c r="G4" s="1" t="s">
        <v>32</v>
      </c>
      <c r="H4" s="1" t="s">
        <v>32</v>
      </c>
      <c r="I4" s="1" t="s">
        <v>33</v>
      </c>
      <c r="J4" s="1" t="s">
        <v>9</v>
      </c>
      <c r="K4" s="1" t="s">
        <v>12</v>
      </c>
      <c r="L4" s="1"/>
      <c r="M4" s="1" t="s">
        <v>13</v>
      </c>
      <c r="N4" s="1" t="s">
        <v>13</v>
      </c>
      <c r="O4" s="1" t="s">
        <v>13</v>
      </c>
      <c r="Q4" s="1"/>
      <c r="R4" s="1" t="s">
        <v>3</v>
      </c>
      <c r="S4" s="1" t="s">
        <v>32</v>
      </c>
      <c r="T4" s="1"/>
      <c r="U4" s="1"/>
    </row>
    <row r="5" spans="1:21" x14ac:dyDescent="0.3">
      <c r="A5">
        <v>1</v>
      </c>
      <c r="B5">
        <v>2014</v>
      </c>
      <c r="C5">
        <v>1</v>
      </c>
      <c r="D5">
        <v>8</v>
      </c>
      <c r="H5" s="2">
        <f t="shared" ref="H5:H28" si="0">VLOOKUP(C5,$R$5:$U$8,4,FALSE)</f>
        <v>4.1666666666666664E-2</v>
      </c>
      <c r="I5" s="2">
        <f>D5-H5</f>
        <v>7.958333333333333</v>
      </c>
      <c r="K5" s="2">
        <f t="shared" ref="K5:K10" si="1">K6-$J$31</f>
        <v>4.3203124999999982</v>
      </c>
      <c r="L5" s="2">
        <f t="shared" ref="L5:L20" si="2">K5+H5</f>
        <v>4.3619791666666652</v>
      </c>
      <c r="M5" s="2">
        <f>D5-L5</f>
        <v>3.6380208333333348</v>
      </c>
      <c r="N5" s="2">
        <f>M5^2</f>
        <v>13.235195583767371</v>
      </c>
      <c r="O5">
        <f>ABS(D5-L5)</f>
        <v>3.6380208333333348</v>
      </c>
      <c r="R5">
        <v>1</v>
      </c>
      <c r="S5">
        <f>SUMIFS($G$7:$G$20,$C$7:$C$20,R5)</f>
        <v>0.125</v>
      </c>
      <c r="T5">
        <f>COUNTIF($C$7:$C$20,R5)</f>
        <v>3</v>
      </c>
      <c r="U5">
        <f>S5/T5</f>
        <v>4.1666666666666664E-2</v>
      </c>
    </row>
    <row r="6" spans="1:21" x14ac:dyDescent="0.3">
      <c r="A6">
        <v>2</v>
      </c>
      <c r="C6">
        <v>2</v>
      </c>
      <c r="D6">
        <v>10</v>
      </c>
      <c r="E6">
        <f>AVERAGE(D5:D8)</f>
        <v>10</v>
      </c>
      <c r="H6" s="2">
        <f t="shared" si="0"/>
        <v>-0.58333333333333337</v>
      </c>
      <c r="I6" s="2">
        <f>D6-H6</f>
        <v>10.583333333333334</v>
      </c>
      <c r="J6" s="2">
        <f>I6-I5</f>
        <v>2.6250000000000009</v>
      </c>
      <c r="K6" s="2">
        <f t="shared" si="1"/>
        <v>7.0286458333333321</v>
      </c>
      <c r="L6" s="2">
        <f t="shared" si="2"/>
        <v>6.4453124999999991</v>
      </c>
      <c r="M6" s="2">
        <f t="shared" ref="M6:M20" si="3">D6-L6</f>
        <v>3.5546875000000009</v>
      </c>
      <c r="N6" s="2">
        <f t="shared" ref="N6:N20" si="4">M6^2</f>
        <v>12.635803222656257</v>
      </c>
      <c r="O6">
        <f t="shared" ref="O6:O20" si="5">ABS(D6-L6)</f>
        <v>3.5546875000000009</v>
      </c>
      <c r="R6">
        <v>2</v>
      </c>
      <c r="S6">
        <f>SUMIFS($G$7:$G$20,$C$7:$C$20,R6)</f>
        <v>-1.75</v>
      </c>
      <c r="T6">
        <f>COUNTIF($C$7:$C$20,R6)</f>
        <v>3</v>
      </c>
      <c r="U6">
        <f t="shared" ref="U6:U8" si="6">S6/T6</f>
        <v>-0.58333333333333337</v>
      </c>
    </row>
    <row r="7" spans="1:21" x14ac:dyDescent="0.3">
      <c r="A7">
        <v>3</v>
      </c>
      <c r="C7">
        <v>3</v>
      </c>
      <c r="D7">
        <v>7</v>
      </c>
      <c r="E7">
        <f>AVERAGE(D6:D9)</f>
        <v>11.75</v>
      </c>
      <c r="F7">
        <f>AVERAGE(E6:E7)</f>
        <v>10.875</v>
      </c>
      <c r="G7">
        <f>D7-F7</f>
        <v>-3.875</v>
      </c>
      <c r="H7" s="2">
        <f t="shared" si="0"/>
        <v>-6.9895833333333321</v>
      </c>
      <c r="I7" s="2">
        <f t="shared" ref="I7:I20" si="7">D7-H7</f>
        <v>13.989583333333332</v>
      </c>
      <c r="J7" s="2">
        <f t="shared" ref="J7:J20" si="8">I7-I6</f>
        <v>3.4062499999999982</v>
      </c>
      <c r="K7" s="2">
        <f t="shared" si="1"/>
        <v>9.7369791666666661</v>
      </c>
      <c r="L7" s="2">
        <f t="shared" si="2"/>
        <v>2.7473958333333339</v>
      </c>
      <c r="M7" s="2">
        <f t="shared" si="3"/>
        <v>4.2526041666666661</v>
      </c>
      <c r="N7" s="2">
        <f t="shared" si="4"/>
        <v>18.084642198350689</v>
      </c>
      <c r="O7">
        <f t="shared" si="5"/>
        <v>4.2526041666666661</v>
      </c>
      <c r="R7">
        <v>3</v>
      </c>
      <c r="S7">
        <f>SUMIFS($G$7:$G$20,$C$7:$C$20,R7)</f>
        <v>-27.958333333333329</v>
      </c>
      <c r="T7">
        <f>COUNTIF($C$7:$C$20,R7)</f>
        <v>4</v>
      </c>
      <c r="U7">
        <f t="shared" si="6"/>
        <v>-6.9895833333333321</v>
      </c>
    </row>
    <row r="8" spans="1:21" x14ac:dyDescent="0.3">
      <c r="A8">
        <v>4</v>
      </c>
      <c r="C8">
        <v>4</v>
      </c>
      <c r="D8">
        <v>15</v>
      </c>
      <c r="E8">
        <f t="shared" ref="E8:E20" si="9">AVERAGE(D7:D10)</f>
        <v>13.5</v>
      </c>
      <c r="F8">
        <f t="shared" ref="F8:F20" si="10">AVERAGE(E7:E8)</f>
        <v>12.625</v>
      </c>
      <c r="G8">
        <f t="shared" ref="G8:G20" si="11">D8-F8</f>
        <v>2.375</v>
      </c>
      <c r="H8" s="2">
        <f t="shared" si="0"/>
        <v>8.4166666666666679</v>
      </c>
      <c r="I8" s="2">
        <f t="shared" si="7"/>
        <v>6.5833333333333321</v>
      </c>
      <c r="J8" s="2">
        <f t="shared" si="8"/>
        <v>-7.40625</v>
      </c>
      <c r="K8" s="2">
        <f t="shared" si="1"/>
        <v>12.4453125</v>
      </c>
      <c r="L8" s="2">
        <f t="shared" si="2"/>
        <v>20.861979166666668</v>
      </c>
      <c r="M8" s="2">
        <f t="shared" si="3"/>
        <v>-5.8619791666666679</v>
      </c>
      <c r="N8" s="2">
        <f t="shared" si="4"/>
        <v>34.362799750434043</v>
      </c>
      <c r="O8">
        <f t="shared" si="5"/>
        <v>5.8619791666666679</v>
      </c>
      <c r="R8">
        <v>4</v>
      </c>
      <c r="S8">
        <f>SUMIFS($G$7:$G$20,$C$7:$C$20,R8)</f>
        <v>33.666666666666671</v>
      </c>
      <c r="T8">
        <f>COUNTIF($C$7:$C$20,R8)</f>
        <v>4</v>
      </c>
      <c r="U8">
        <f t="shared" si="6"/>
        <v>8.4166666666666679</v>
      </c>
    </row>
    <row r="9" spans="1:21" x14ac:dyDescent="0.3">
      <c r="A9">
        <v>5</v>
      </c>
      <c r="B9">
        <v>2015</v>
      </c>
      <c r="C9">
        <v>1</v>
      </c>
      <c r="D9">
        <v>15</v>
      </c>
      <c r="E9">
        <f t="shared" si="9"/>
        <v>15.25</v>
      </c>
      <c r="F9">
        <f t="shared" si="10"/>
        <v>14.375</v>
      </c>
      <c r="G9">
        <f t="shared" si="11"/>
        <v>0.625</v>
      </c>
      <c r="H9" s="2">
        <f t="shared" si="0"/>
        <v>4.1666666666666664E-2</v>
      </c>
      <c r="I9" s="2">
        <f t="shared" si="7"/>
        <v>14.958333333333334</v>
      </c>
      <c r="J9" s="2">
        <f t="shared" si="8"/>
        <v>8.3750000000000018</v>
      </c>
      <c r="K9" s="2">
        <f t="shared" si="1"/>
        <v>15.153645833333334</v>
      </c>
      <c r="L9" s="2">
        <f t="shared" si="2"/>
        <v>15.1953125</v>
      </c>
      <c r="M9" s="2">
        <f t="shared" si="3"/>
        <v>-0.1953125</v>
      </c>
      <c r="N9" s="2">
        <f t="shared" si="4"/>
        <v>3.814697265625E-2</v>
      </c>
      <c r="O9">
        <f t="shared" si="5"/>
        <v>0.1953125</v>
      </c>
    </row>
    <row r="10" spans="1:21" x14ac:dyDescent="0.3">
      <c r="A10">
        <v>6</v>
      </c>
      <c r="C10">
        <v>2</v>
      </c>
      <c r="D10">
        <v>17</v>
      </c>
      <c r="E10">
        <f t="shared" si="9"/>
        <v>18.5</v>
      </c>
      <c r="F10">
        <f t="shared" si="10"/>
        <v>16.875</v>
      </c>
      <c r="G10">
        <f t="shared" si="11"/>
        <v>0.125</v>
      </c>
      <c r="H10" s="2">
        <f t="shared" si="0"/>
        <v>-0.58333333333333337</v>
      </c>
      <c r="I10" s="2">
        <f t="shared" si="7"/>
        <v>17.583333333333332</v>
      </c>
      <c r="J10" s="2">
        <f t="shared" si="8"/>
        <v>2.6249999999999982</v>
      </c>
      <c r="K10" s="2">
        <f t="shared" si="1"/>
        <v>17.861979166666668</v>
      </c>
      <c r="L10" s="2">
        <f t="shared" si="2"/>
        <v>17.278645833333336</v>
      </c>
      <c r="M10" s="2">
        <f t="shared" si="3"/>
        <v>-0.2786458333333357</v>
      </c>
      <c r="N10" s="2">
        <f t="shared" si="4"/>
        <v>7.7643500434029095E-2</v>
      </c>
      <c r="O10">
        <f t="shared" si="5"/>
        <v>0.2786458333333357</v>
      </c>
    </row>
    <row r="11" spans="1:21" x14ac:dyDescent="0.3">
      <c r="A11">
        <v>7</v>
      </c>
      <c r="C11">
        <v>3</v>
      </c>
      <c r="D11">
        <v>14</v>
      </c>
      <c r="E11">
        <f t="shared" si="9"/>
        <v>21</v>
      </c>
      <c r="F11">
        <f t="shared" si="10"/>
        <v>19.75</v>
      </c>
      <c r="G11">
        <f t="shared" si="11"/>
        <v>-5.75</v>
      </c>
      <c r="H11" s="2">
        <f t="shared" si="0"/>
        <v>-6.9895833333333321</v>
      </c>
      <c r="I11" s="2">
        <f t="shared" si="7"/>
        <v>20.989583333333332</v>
      </c>
      <c r="J11" s="2">
        <f t="shared" si="8"/>
        <v>3.40625</v>
      </c>
      <c r="K11" s="2">
        <f>K12-$J$31</f>
        <v>20.5703125</v>
      </c>
      <c r="L11" s="2">
        <f t="shared" si="2"/>
        <v>13.580729166666668</v>
      </c>
      <c r="M11" s="2">
        <f t="shared" si="3"/>
        <v>0.41927083333333215</v>
      </c>
      <c r="N11" s="2">
        <f t="shared" si="4"/>
        <v>0.17578803168402679</v>
      </c>
      <c r="O11">
        <f t="shared" si="5"/>
        <v>0.41927083333333215</v>
      </c>
    </row>
    <row r="12" spans="1:21" x14ac:dyDescent="0.3">
      <c r="A12">
        <v>8</v>
      </c>
      <c r="C12">
        <v>4</v>
      </c>
      <c r="D12">
        <v>28</v>
      </c>
      <c r="E12">
        <f t="shared" si="9"/>
        <v>23.25</v>
      </c>
      <c r="F12">
        <f t="shared" si="10"/>
        <v>22.125</v>
      </c>
      <c r="G12">
        <f t="shared" si="11"/>
        <v>5.875</v>
      </c>
      <c r="H12" s="2">
        <f t="shared" si="0"/>
        <v>8.4166666666666679</v>
      </c>
      <c r="I12" s="2">
        <f t="shared" si="7"/>
        <v>19.583333333333332</v>
      </c>
      <c r="J12" s="2">
        <f t="shared" si="8"/>
        <v>-1.40625</v>
      </c>
      <c r="K12" s="2">
        <f>K13</f>
        <v>23.278645833333332</v>
      </c>
      <c r="L12" s="2">
        <f t="shared" si="2"/>
        <v>31.6953125</v>
      </c>
      <c r="M12" s="2">
        <f t="shared" si="3"/>
        <v>-3.6953125</v>
      </c>
      <c r="N12" s="2">
        <f t="shared" si="4"/>
        <v>13.65533447265625</v>
      </c>
      <c r="O12">
        <f t="shared" si="5"/>
        <v>3.6953125</v>
      </c>
    </row>
    <row r="13" spans="1:21" x14ac:dyDescent="0.3">
      <c r="A13">
        <v>9</v>
      </c>
      <c r="B13">
        <v>2016</v>
      </c>
      <c r="C13">
        <v>1</v>
      </c>
      <c r="D13">
        <v>25</v>
      </c>
      <c r="E13">
        <f t="shared" si="9"/>
        <v>25</v>
      </c>
      <c r="F13">
        <f t="shared" si="10"/>
        <v>24.125</v>
      </c>
      <c r="G13">
        <f t="shared" si="11"/>
        <v>0.875</v>
      </c>
      <c r="H13" s="2">
        <f t="shared" si="0"/>
        <v>4.1666666666666664E-2</v>
      </c>
      <c r="I13" s="2">
        <f t="shared" si="7"/>
        <v>24.958333333333332</v>
      </c>
      <c r="J13" s="2">
        <f t="shared" si="8"/>
        <v>5.375</v>
      </c>
      <c r="K13" s="2">
        <f>I31</f>
        <v>23.278645833333332</v>
      </c>
      <c r="L13" s="2">
        <f t="shared" si="2"/>
        <v>23.3203125</v>
      </c>
      <c r="M13" s="2">
        <f t="shared" si="3"/>
        <v>1.6796875</v>
      </c>
      <c r="N13" s="2">
        <f t="shared" si="4"/>
        <v>2.82135009765625</v>
      </c>
      <c r="O13">
        <f t="shared" si="5"/>
        <v>1.6796875</v>
      </c>
    </row>
    <row r="14" spans="1:21" x14ac:dyDescent="0.3">
      <c r="A14">
        <v>10</v>
      </c>
      <c r="C14">
        <v>2</v>
      </c>
      <c r="D14">
        <v>26</v>
      </c>
      <c r="E14">
        <f t="shared" si="9"/>
        <v>28</v>
      </c>
      <c r="F14">
        <f t="shared" si="10"/>
        <v>26.5</v>
      </c>
      <c r="G14">
        <f t="shared" si="11"/>
        <v>-0.5</v>
      </c>
      <c r="H14" s="2">
        <f t="shared" si="0"/>
        <v>-0.58333333333333337</v>
      </c>
      <c r="I14" s="2">
        <f t="shared" si="7"/>
        <v>26.583333333333332</v>
      </c>
      <c r="J14" s="2">
        <f t="shared" si="8"/>
        <v>1.625</v>
      </c>
      <c r="K14" s="2">
        <f t="shared" ref="K14:K24" si="12">K13+$J$31</f>
        <v>25.986979166666664</v>
      </c>
      <c r="L14" s="2">
        <f t="shared" si="2"/>
        <v>25.403645833333332</v>
      </c>
      <c r="M14" s="2">
        <f t="shared" si="3"/>
        <v>0.59635416666666785</v>
      </c>
      <c r="N14" s="2">
        <f t="shared" si="4"/>
        <v>0.35563829210069586</v>
      </c>
      <c r="O14">
        <f t="shared" si="5"/>
        <v>0.59635416666666785</v>
      </c>
    </row>
    <row r="15" spans="1:21" x14ac:dyDescent="0.3">
      <c r="A15">
        <v>11</v>
      </c>
      <c r="C15">
        <v>3</v>
      </c>
      <c r="D15">
        <v>21</v>
      </c>
      <c r="E15">
        <f t="shared" si="9"/>
        <v>29.5</v>
      </c>
      <c r="F15">
        <f t="shared" si="10"/>
        <v>28.75</v>
      </c>
      <c r="G15">
        <f t="shared" si="11"/>
        <v>-7.75</v>
      </c>
      <c r="H15" s="2">
        <f t="shared" si="0"/>
        <v>-6.9895833333333321</v>
      </c>
      <c r="I15" s="2">
        <f t="shared" si="7"/>
        <v>27.989583333333332</v>
      </c>
      <c r="J15" s="2">
        <f t="shared" si="8"/>
        <v>1.40625</v>
      </c>
      <c r="K15" s="2">
        <f t="shared" si="12"/>
        <v>28.695312499999996</v>
      </c>
      <c r="L15" s="2">
        <f t="shared" si="2"/>
        <v>21.705729166666664</v>
      </c>
      <c r="M15" s="2">
        <f t="shared" si="3"/>
        <v>-0.7057291666666643</v>
      </c>
      <c r="N15" s="2">
        <f t="shared" si="4"/>
        <v>0.49805365668402446</v>
      </c>
      <c r="O15">
        <f t="shared" si="5"/>
        <v>0.7057291666666643</v>
      </c>
    </row>
    <row r="16" spans="1:21" x14ac:dyDescent="0.3">
      <c r="A16">
        <v>12</v>
      </c>
      <c r="C16">
        <v>4</v>
      </c>
      <c r="D16">
        <v>40</v>
      </c>
      <c r="E16">
        <f t="shared" si="9"/>
        <v>31.5</v>
      </c>
      <c r="F16">
        <f t="shared" si="10"/>
        <v>30.5</v>
      </c>
      <c r="G16">
        <f t="shared" si="11"/>
        <v>9.5</v>
      </c>
      <c r="H16" s="2">
        <f t="shared" si="0"/>
        <v>8.4166666666666679</v>
      </c>
      <c r="I16" s="2">
        <f t="shared" si="7"/>
        <v>31.583333333333332</v>
      </c>
      <c r="J16" s="2">
        <f t="shared" si="8"/>
        <v>3.59375</v>
      </c>
      <c r="K16" s="2">
        <f t="shared" si="12"/>
        <v>31.403645833333329</v>
      </c>
      <c r="L16" s="2">
        <f t="shared" si="2"/>
        <v>39.8203125</v>
      </c>
      <c r="M16" s="2">
        <f t="shared" si="3"/>
        <v>0.1796875</v>
      </c>
      <c r="N16" s="2">
        <f t="shared" si="4"/>
        <v>3.228759765625E-2</v>
      </c>
      <c r="O16">
        <f t="shared" si="5"/>
        <v>0.1796875</v>
      </c>
    </row>
    <row r="17" spans="1:15" x14ac:dyDescent="0.3">
      <c r="A17">
        <v>13</v>
      </c>
      <c r="B17">
        <v>2017</v>
      </c>
      <c r="C17">
        <v>1</v>
      </c>
      <c r="D17">
        <v>31</v>
      </c>
      <c r="E17">
        <f t="shared" si="9"/>
        <v>33.25</v>
      </c>
      <c r="F17">
        <f t="shared" si="10"/>
        <v>32.375</v>
      </c>
      <c r="G17">
        <f t="shared" si="11"/>
        <v>-1.375</v>
      </c>
      <c r="H17" s="2">
        <f t="shared" si="0"/>
        <v>4.1666666666666664E-2</v>
      </c>
      <c r="I17" s="2">
        <f t="shared" si="7"/>
        <v>30.958333333333332</v>
      </c>
      <c r="J17" s="2">
        <f t="shared" si="8"/>
        <v>-0.625</v>
      </c>
      <c r="K17" s="2">
        <f t="shared" si="12"/>
        <v>34.111979166666664</v>
      </c>
      <c r="L17" s="2">
        <f t="shared" si="2"/>
        <v>34.153645833333329</v>
      </c>
      <c r="M17" s="2">
        <f t="shared" si="3"/>
        <v>-3.1536458333333286</v>
      </c>
      <c r="N17" s="2">
        <f t="shared" si="4"/>
        <v>9.9454820421006644</v>
      </c>
      <c r="O17">
        <f t="shared" si="5"/>
        <v>3.1536458333333286</v>
      </c>
    </row>
    <row r="18" spans="1:15" x14ac:dyDescent="0.3">
      <c r="A18">
        <v>14</v>
      </c>
      <c r="C18">
        <v>2</v>
      </c>
      <c r="D18">
        <v>34</v>
      </c>
      <c r="E18">
        <f t="shared" si="9"/>
        <v>37.5</v>
      </c>
      <c r="F18">
        <f t="shared" si="10"/>
        <v>35.375</v>
      </c>
      <c r="G18">
        <f t="shared" si="11"/>
        <v>-1.375</v>
      </c>
      <c r="H18" s="2">
        <f t="shared" si="0"/>
        <v>-0.58333333333333337</v>
      </c>
      <c r="I18" s="2">
        <f t="shared" si="7"/>
        <v>34.583333333333336</v>
      </c>
      <c r="J18" s="2">
        <f t="shared" si="8"/>
        <v>3.6250000000000036</v>
      </c>
      <c r="K18" s="2">
        <f t="shared" si="12"/>
        <v>36.8203125</v>
      </c>
      <c r="L18" s="2">
        <f t="shared" si="2"/>
        <v>36.236979166666664</v>
      </c>
      <c r="M18" s="2">
        <f t="shared" si="3"/>
        <v>-2.2369791666666643</v>
      </c>
      <c r="N18" s="2">
        <f t="shared" si="4"/>
        <v>5.004075792100684</v>
      </c>
      <c r="O18">
        <f t="shared" si="5"/>
        <v>2.2369791666666643</v>
      </c>
    </row>
    <row r="19" spans="1:15" x14ac:dyDescent="0.3">
      <c r="A19">
        <v>15</v>
      </c>
      <c r="C19">
        <v>3</v>
      </c>
      <c r="D19">
        <v>28</v>
      </c>
      <c r="E19">
        <f t="shared" si="9"/>
        <v>39.666666666666664</v>
      </c>
      <c r="F19">
        <f t="shared" si="10"/>
        <v>38.583333333333329</v>
      </c>
      <c r="G19">
        <f t="shared" si="11"/>
        <v>-10.583333333333329</v>
      </c>
      <c r="H19" s="2">
        <f t="shared" si="0"/>
        <v>-6.9895833333333321</v>
      </c>
      <c r="I19" s="2">
        <f t="shared" si="7"/>
        <v>34.989583333333329</v>
      </c>
      <c r="J19" s="2">
        <f t="shared" si="8"/>
        <v>0.40624999999999289</v>
      </c>
      <c r="K19" s="2">
        <f t="shared" si="12"/>
        <v>39.528645833333336</v>
      </c>
      <c r="L19" s="2">
        <f t="shared" si="2"/>
        <v>32.5390625</v>
      </c>
      <c r="M19" s="2">
        <f t="shared" si="3"/>
        <v>-4.5390625</v>
      </c>
      <c r="N19" s="2">
        <f t="shared" si="4"/>
        <v>20.60308837890625</v>
      </c>
      <c r="O19">
        <f t="shared" si="5"/>
        <v>4.5390625</v>
      </c>
    </row>
    <row r="20" spans="1:15" x14ac:dyDescent="0.3">
      <c r="A20">
        <v>16</v>
      </c>
      <c r="C20">
        <v>4</v>
      </c>
      <c r="D20">
        <v>57</v>
      </c>
      <c r="E20">
        <f t="shared" si="9"/>
        <v>42.5</v>
      </c>
      <c r="F20">
        <f t="shared" si="10"/>
        <v>41.083333333333329</v>
      </c>
      <c r="G20">
        <f t="shared" si="11"/>
        <v>15.916666666666671</v>
      </c>
      <c r="H20" s="2">
        <f t="shared" si="0"/>
        <v>8.4166666666666679</v>
      </c>
      <c r="I20" s="2">
        <f t="shared" si="7"/>
        <v>48.583333333333329</v>
      </c>
      <c r="J20" s="2">
        <f t="shared" si="8"/>
        <v>13.59375</v>
      </c>
      <c r="K20" s="2">
        <f t="shared" si="12"/>
        <v>42.236979166666671</v>
      </c>
      <c r="L20" s="2">
        <f t="shared" si="2"/>
        <v>50.653645833333343</v>
      </c>
      <c r="M20" s="2">
        <f t="shared" si="3"/>
        <v>6.3463541666666572</v>
      </c>
      <c r="N20" s="2">
        <f t="shared" si="4"/>
        <v>40.276211208767243</v>
      </c>
      <c r="O20">
        <f t="shared" si="5"/>
        <v>6.3463541666666572</v>
      </c>
    </row>
    <row r="21" spans="1:15" x14ac:dyDescent="0.3">
      <c r="A21">
        <v>17</v>
      </c>
      <c r="B21">
        <v>2018</v>
      </c>
      <c r="C21">
        <v>1</v>
      </c>
      <c r="H21" s="2">
        <f t="shared" si="0"/>
        <v>4.1666666666666664E-2</v>
      </c>
      <c r="K21" s="2">
        <f t="shared" si="12"/>
        <v>44.945312500000007</v>
      </c>
      <c r="L21" s="2">
        <f>K21+H21</f>
        <v>44.986979166666671</v>
      </c>
      <c r="M21" s="2"/>
    </row>
    <row r="22" spans="1:15" x14ac:dyDescent="0.3">
      <c r="A22">
        <v>18</v>
      </c>
      <c r="C22">
        <v>2</v>
      </c>
      <c r="H22" s="2">
        <f t="shared" si="0"/>
        <v>-0.58333333333333337</v>
      </c>
      <c r="K22" s="2">
        <f t="shared" si="12"/>
        <v>47.653645833333343</v>
      </c>
      <c r="L22" s="2">
        <f>K22+H22</f>
        <v>47.070312500000007</v>
      </c>
      <c r="M22" s="2"/>
    </row>
    <row r="23" spans="1:15" x14ac:dyDescent="0.3">
      <c r="A23">
        <v>19</v>
      </c>
      <c r="C23">
        <v>3</v>
      </c>
      <c r="H23" s="2">
        <f t="shared" si="0"/>
        <v>-6.9895833333333321</v>
      </c>
      <c r="K23" s="2">
        <f t="shared" si="12"/>
        <v>50.361979166666679</v>
      </c>
      <c r="L23" s="2">
        <f t="shared" ref="L23:L28" si="13">K23+H23</f>
        <v>43.372395833333343</v>
      </c>
      <c r="M23" s="2"/>
    </row>
    <row r="24" spans="1:15" x14ac:dyDescent="0.3">
      <c r="A24">
        <v>20</v>
      </c>
      <c r="C24">
        <v>4</v>
      </c>
      <c r="H24" s="2">
        <f t="shared" si="0"/>
        <v>8.4166666666666679</v>
      </c>
      <c r="K24" s="2">
        <f t="shared" si="12"/>
        <v>53.070312500000014</v>
      </c>
      <c r="L24" s="2">
        <f t="shared" si="13"/>
        <v>61.486979166666686</v>
      </c>
      <c r="M24" s="2"/>
    </row>
    <row r="25" spans="1:15" x14ac:dyDescent="0.3">
      <c r="A25">
        <v>21</v>
      </c>
      <c r="C25">
        <v>1</v>
      </c>
      <c r="H25" s="2">
        <f t="shared" si="0"/>
        <v>4.1666666666666664E-2</v>
      </c>
      <c r="K25" s="2">
        <f t="shared" ref="K25:K28" si="14">K24+$J$31</f>
        <v>55.77864583333335</v>
      </c>
      <c r="L25" s="2">
        <f t="shared" si="13"/>
        <v>55.820312500000014</v>
      </c>
      <c r="M25" s="2"/>
    </row>
    <row r="26" spans="1:15" x14ac:dyDescent="0.3">
      <c r="A26">
        <v>22</v>
      </c>
      <c r="C26">
        <v>2</v>
      </c>
      <c r="H26" s="2">
        <f t="shared" si="0"/>
        <v>-0.58333333333333337</v>
      </c>
      <c r="K26" s="2">
        <f t="shared" si="14"/>
        <v>58.486979166666686</v>
      </c>
      <c r="L26" s="2">
        <f t="shared" si="13"/>
        <v>57.90364583333335</v>
      </c>
      <c r="M26" s="2"/>
    </row>
    <row r="27" spans="1:15" x14ac:dyDescent="0.3">
      <c r="A27">
        <v>23</v>
      </c>
      <c r="C27">
        <v>3</v>
      </c>
      <c r="H27" s="2">
        <f t="shared" si="0"/>
        <v>-6.9895833333333321</v>
      </c>
      <c r="K27" s="2">
        <f t="shared" si="14"/>
        <v>61.195312500000021</v>
      </c>
      <c r="L27" s="2">
        <f t="shared" si="13"/>
        <v>54.205729166666686</v>
      </c>
      <c r="M27" s="2"/>
    </row>
    <row r="28" spans="1:15" x14ac:dyDescent="0.3">
      <c r="A28">
        <v>24</v>
      </c>
      <c r="C28">
        <v>4</v>
      </c>
      <c r="H28" s="2">
        <f t="shared" si="0"/>
        <v>8.4166666666666679</v>
      </c>
      <c r="K28" s="2">
        <f t="shared" si="14"/>
        <v>63.903645833333357</v>
      </c>
      <c r="L28" s="2">
        <f t="shared" si="13"/>
        <v>72.320312500000028</v>
      </c>
      <c r="M28" s="2"/>
    </row>
    <row r="29" spans="1:15" x14ac:dyDescent="0.3">
      <c r="H29" s="2"/>
      <c r="K29" s="2"/>
    </row>
    <row r="31" spans="1:15" x14ac:dyDescent="0.3">
      <c r="I31" s="2">
        <f>AVERAGE(I5:I20)</f>
        <v>23.278645833333332</v>
      </c>
      <c r="J31" s="2">
        <f>AVERAGE(J6:J20)</f>
        <v>2.7083333333333335</v>
      </c>
      <c r="M31" s="2">
        <f>AVERAGE(M5:M20)</f>
        <v>0</v>
      </c>
      <c r="N31" s="2">
        <f>AVERAGE(N5:N20)</f>
        <v>10.737596299913188</v>
      </c>
      <c r="O31">
        <f>AVERAGE(O5:O20)</f>
        <v>2.5833333333333326</v>
      </c>
    </row>
    <row r="32" spans="1:15" x14ac:dyDescent="0.3">
      <c r="I32" t="s">
        <v>3</v>
      </c>
      <c r="J32" t="s">
        <v>3</v>
      </c>
    </row>
    <row r="33" spans="9:10" x14ac:dyDescent="0.3">
      <c r="I33" t="s">
        <v>33</v>
      </c>
      <c r="J33" t="s">
        <v>37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87E35B2A39F440B7804EC124980017" ma:contentTypeVersion="2" ma:contentTypeDescription="Create a new document." ma:contentTypeScope="" ma:versionID="369691acc9d811db965ea88d06f89bf3">
  <xsd:schema xmlns:xsd="http://www.w3.org/2001/XMLSchema" xmlns:xs="http://www.w3.org/2001/XMLSchema" xmlns:p="http://schemas.microsoft.com/office/2006/metadata/properties" xmlns:ns3="ef8552df-d40d-4145-8692-3d1be2b6e0c8" targetNamespace="http://schemas.microsoft.com/office/2006/metadata/properties" ma:root="true" ma:fieldsID="2608b0754b8ff1f7f56ce09244103d1f" ns3:_="">
    <xsd:import namespace="ef8552df-d40d-4145-8692-3d1be2b6e0c8"/>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8552df-d40d-4145-8692-3d1be2b6e0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4A3F57-2C77-4D06-A61A-106122628E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8552df-d40d-4145-8692-3d1be2b6e0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335D11-9CE4-417F-BF25-B3C995DB017B}">
  <ds:schemaRefs>
    <ds:schemaRef ds:uri="http://schemas.microsoft.com/sharepoint/v3/contenttype/forms"/>
  </ds:schemaRefs>
</ds:datastoreItem>
</file>

<file path=customXml/itemProps3.xml><?xml version="1.0" encoding="utf-8"?>
<ds:datastoreItem xmlns:ds="http://schemas.openxmlformats.org/officeDocument/2006/customXml" ds:itemID="{D966863F-F9EB-470A-82CE-2052A842D65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Laptop</dc:creator>
  <cp:keywords/>
  <dc:description/>
  <cp:lastModifiedBy>Laptop</cp:lastModifiedBy>
  <cp:revision/>
  <dcterms:created xsi:type="dcterms:W3CDTF">2022-11-30T00:53:14Z</dcterms:created>
  <dcterms:modified xsi:type="dcterms:W3CDTF">2022-12-01T16:16:25Z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0x0101000E87E35B2A39F440B7804EC124980017</vt:lpwstr>
  </property>
</Properties>
</file>