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ig\OneDrive\Desktop\epl-fantasy-league\"/>
    </mc:Choice>
  </mc:AlternateContent>
  <xr:revisionPtr revIDLastSave="0" documentId="13_ncr:1_{EBEF0D54-32C7-4367-8E04-2C2033FFB0D0}" xr6:coauthVersionLast="47" xr6:coauthVersionMax="47" xr10:uidLastSave="{00000000-0000-0000-0000-000000000000}"/>
  <bookViews>
    <workbookView xWindow="28680" yWindow="-3435" windowWidth="29040" windowHeight="15720" firstSheet="2" activeTab="2" xr2:uid="{00000000-000D-0000-FFFF-FFFF00000000}"/>
  </bookViews>
  <sheets>
    <sheet name="Poisson Dist (2)" sheetId="11" state="hidden" r:id="rId1"/>
    <sheet name="ZSD Model" sheetId="1" state="hidden" r:id="rId2"/>
    <sheet name="Poisson Dist" sheetId="3" r:id="rId3"/>
    <sheet name="Zero Inflated Poisson Dist" sheetId="10" state="hidden" r:id="rId4"/>
    <sheet name="Zero Inflated Poisson Calcs" sheetId="9" state="hidden" r:id="rId5"/>
    <sheet name="Goal Frequency" sheetId="5" state="hidden" r:id="rId6"/>
  </sheets>
  <externalReferences>
    <externalReference r:id="rId7"/>
  </externalReferences>
  <definedNames>
    <definedName name="logit">[1]BOOTSTRAP!$B$2:$B$5</definedName>
    <definedName name="porbit">[1]BOOTSTRAP!$B$1:$B$5</definedName>
    <definedName name="RATING" localSheetId="1">'ZSD Model'!$AC$23:$AC$35</definedName>
    <definedName name="sample">[1]BOOTSTRAP!$A$2:$A$5</definedName>
    <definedName name="solver_adj" localSheetId="1" hidden="1">'ZSD Model'!$AS$5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'ZSD Model'!$K$2:$L$2</definedName>
    <definedName name="solver_lhs2" localSheetId="1" hidden="1">'ZSD Model'!$CE$9</definedName>
    <definedName name="solver_lhs3" localSheetId="1" hidden="1">'ZSD Model'!$CG$9</definedName>
    <definedName name="solver_lhs4" localSheetId="1" hidden="1">'ZSD Model'!$CG$9</definedName>
    <definedName name="solver_lhs5" localSheetId="1" hidden="1">'ZSD Model'!$CI$9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'ZSD Model'!$AS$6</definedName>
    <definedName name="solver_pre" localSheetId="1" hidden="1">0.000001</definedName>
    <definedName name="solver_rel1" localSheetId="1" hidden="1">2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0</definedName>
    <definedName name="solver_rhs2" localSheetId="1" hidden="1">1</definedName>
    <definedName name="solver_rhs3" localSheetId="1" hidden="1">1</definedName>
    <definedName name="solver_rhs4" localSheetId="1" hidden="1">1</definedName>
    <definedName name="solver_rhs5" localSheetId="1" hidden="1">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H2" i="1"/>
  <c r="M20" i="5"/>
  <c r="N2" i="5" s="1"/>
  <c r="D23" i="9"/>
  <c r="F2" i="1"/>
  <c r="G2" i="1"/>
  <c r="AI5" i="1"/>
  <c r="AI6" i="1"/>
  <c r="T10" i="10"/>
  <c r="AP14" i="1"/>
  <c r="AR6" i="1"/>
  <c r="AQ10" i="1" s="1"/>
  <c r="AR7" i="1"/>
  <c r="AQ11" i="1" s="1"/>
  <c r="AR5" i="1"/>
  <c r="AQ9" i="1" s="1"/>
  <c r="T11" i="10"/>
  <c r="T12" i="10"/>
  <c r="T13" i="10"/>
  <c r="T14" i="10"/>
  <c r="T15" i="10"/>
  <c r="T16" i="10"/>
  <c r="T17" i="10"/>
  <c r="T18" i="10"/>
  <c r="T19" i="10"/>
  <c r="K20" i="10"/>
  <c r="L20" i="10"/>
  <c r="M20" i="10"/>
  <c r="N20" i="10"/>
  <c r="O20" i="10"/>
  <c r="P20" i="10"/>
  <c r="Q20" i="10"/>
  <c r="R20" i="10"/>
  <c r="M23" i="9"/>
  <c r="O23" i="9"/>
  <c r="Q23" i="9"/>
  <c r="S23" i="9"/>
  <c r="R8" i="5"/>
  <c r="J23" i="9" s="1"/>
  <c r="R9" i="5"/>
  <c r="K23" i="9" s="1"/>
  <c r="Q20" i="5"/>
  <c r="R10" i="5" s="1"/>
  <c r="N9" i="11" l="1"/>
  <c r="K8" i="11"/>
  <c r="G10" i="11"/>
  <c r="E11" i="11"/>
  <c r="S12" i="11"/>
  <c r="S4" i="11"/>
  <c r="O18" i="11"/>
  <c r="Q12" i="11"/>
  <c r="F12" i="11"/>
  <c r="I12" i="11"/>
  <c r="J12" i="11"/>
  <c r="K12" i="11"/>
  <c r="L12" i="11"/>
  <c r="M19" i="11"/>
  <c r="N11" i="11"/>
  <c r="D12" i="11"/>
  <c r="Q13" i="11"/>
  <c r="M15" i="11"/>
  <c r="K16" i="11"/>
  <c r="I17" i="11"/>
  <c r="I9" i="11"/>
  <c r="J17" i="11"/>
  <c r="Q5" i="11"/>
  <c r="G18" i="11"/>
  <c r="O6" i="11"/>
  <c r="E19" i="11"/>
  <c r="O14" i="11"/>
  <c r="M7" i="11"/>
  <c r="H4" i="11"/>
  <c r="Q6" i="11"/>
  <c r="L16" i="11"/>
  <c r="M16" i="11"/>
  <c r="N16" i="11"/>
  <c r="O16" i="11"/>
  <c r="L9" i="11"/>
  <c r="P16" i="11"/>
  <c r="M9" i="11"/>
  <c r="L18" i="11"/>
  <c r="J11" i="11"/>
  <c r="R5" i="11"/>
  <c r="G19" i="11"/>
  <c r="K17" i="11"/>
  <c r="M17" i="11"/>
  <c r="N7" i="11"/>
  <c r="H10" i="11"/>
  <c r="Q7" i="11"/>
  <c r="L8" i="11"/>
  <c r="O15" i="11"/>
  <c r="O7" i="11"/>
  <c r="S14" i="11"/>
  <c r="P15" i="11"/>
  <c r="H18" i="11"/>
  <c r="P14" i="11"/>
  <c r="I10" i="11"/>
  <c r="N17" i="11"/>
  <c r="N8" i="11"/>
  <c r="G11" i="11"/>
  <c r="Q15" i="11"/>
  <c r="I18" i="11"/>
  <c r="P7" i="11"/>
  <c r="P10" i="11"/>
  <c r="J10" i="11"/>
  <c r="K10" i="11"/>
  <c r="R9" i="11"/>
  <c r="M8" i="11"/>
  <c r="E18" i="11"/>
  <c r="D4" i="11"/>
  <c r="O8" i="11"/>
  <c r="H11" i="11"/>
  <c r="R15" i="11"/>
  <c r="J18" i="11"/>
  <c r="R7" i="11"/>
  <c r="N15" i="11"/>
  <c r="L10" i="11"/>
  <c r="P8" i="11"/>
  <c r="I11" i="11"/>
  <c r="K18" i="11"/>
  <c r="L17" i="11"/>
  <c r="J9" i="11"/>
  <c r="R13" i="11"/>
  <c r="Q14" i="11"/>
  <c r="G17" i="11"/>
  <c r="P6" i="11"/>
  <c r="K9" i="11"/>
  <c r="R14" i="11"/>
  <c r="H19" i="11"/>
  <c r="I19" i="11"/>
  <c r="H12" i="11"/>
  <c r="F13" i="11"/>
  <c r="D14" i="11"/>
  <c r="J19" i="11"/>
  <c r="I4" i="11"/>
  <c r="G5" i="11"/>
  <c r="E6" i="11"/>
  <c r="S7" i="11"/>
  <c r="Q8" i="11"/>
  <c r="O9" i="11"/>
  <c r="M10" i="11"/>
  <c r="K11" i="11"/>
  <c r="G13" i="11"/>
  <c r="E14" i="11"/>
  <c r="S15" i="11"/>
  <c r="Q16" i="11"/>
  <c r="O17" i="11"/>
  <c r="M18" i="11"/>
  <c r="K19" i="11"/>
  <c r="S13" i="11"/>
  <c r="D5" i="11"/>
  <c r="D13" i="11"/>
  <c r="E5" i="11"/>
  <c r="J4" i="11"/>
  <c r="H5" i="11"/>
  <c r="F6" i="11"/>
  <c r="D7" i="11"/>
  <c r="R8" i="11"/>
  <c r="P9" i="11"/>
  <c r="N10" i="11"/>
  <c r="L11" i="11"/>
  <c r="H13" i="11"/>
  <c r="F14" i="11"/>
  <c r="D15" i="11"/>
  <c r="R16" i="11"/>
  <c r="P17" i="11"/>
  <c r="N18" i="11"/>
  <c r="L19" i="11"/>
  <c r="F11" i="11"/>
  <c r="D6" i="11"/>
  <c r="K4" i="11"/>
  <c r="I5" i="11"/>
  <c r="G6" i="11"/>
  <c r="E7" i="11"/>
  <c r="S8" i="11"/>
  <c r="Q9" i="11"/>
  <c r="O10" i="11"/>
  <c r="M11" i="11"/>
  <c r="I13" i="11"/>
  <c r="G14" i="11"/>
  <c r="E15" i="11"/>
  <c r="S16" i="11"/>
  <c r="Q17" i="11"/>
  <c r="F4" i="11"/>
  <c r="F5" i="11"/>
  <c r="L4" i="11"/>
  <c r="J5" i="11"/>
  <c r="H6" i="11"/>
  <c r="F7" i="11"/>
  <c r="D8" i="11"/>
  <c r="J13" i="11"/>
  <c r="H14" i="11"/>
  <c r="F15" i="11"/>
  <c r="D16" i="11"/>
  <c r="R17" i="11"/>
  <c r="P18" i="11"/>
  <c r="N19" i="11"/>
  <c r="E4" i="11"/>
  <c r="E13" i="11"/>
  <c r="M4" i="11"/>
  <c r="K5" i="11"/>
  <c r="I6" i="11"/>
  <c r="G7" i="11"/>
  <c r="E8" i="11"/>
  <c r="S9" i="11"/>
  <c r="Q10" i="11"/>
  <c r="O11" i="11"/>
  <c r="M12" i="11"/>
  <c r="K13" i="11"/>
  <c r="I14" i="11"/>
  <c r="G15" i="11"/>
  <c r="E16" i="11"/>
  <c r="S17" i="11"/>
  <c r="Q18" i="11"/>
  <c r="O19" i="11"/>
  <c r="F19" i="11"/>
  <c r="N4" i="11"/>
  <c r="L5" i="11"/>
  <c r="J6" i="11"/>
  <c r="H7" i="11"/>
  <c r="F8" i="11"/>
  <c r="D9" i="11"/>
  <c r="R10" i="11"/>
  <c r="P11" i="11"/>
  <c r="N12" i="11"/>
  <c r="L13" i="11"/>
  <c r="J14" i="11"/>
  <c r="H15" i="11"/>
  <c r="F16" i="11"/>
  <c r="D17" i="11"/>
  <c r="R18" i="11"/>
  <c r="P19" i="11"/>
  <c r="O4" i="11"/>
  <c r="M5" i="11"/>
  <c r="K6" i="11"/>
  <c r="I7" i="11"/>
  <c r="G8" i="11"/>
  <c r="E9" i="11"/>
  <c r="S10" i="11"/>
  <c r="Q11" i="11"/>
  <c r="O12" i="11"/>
  <c r="M13" i="11"/>
  <c r="K14" i="11"/>
  <c r="I15" i="11"/>
  <c r="G16" i="11"/>
  <c r="E17" i="11"/>
  <c r="S18" i="11"/>
  <c r="T18" i="11" s="1"/>
  <c r="Q19" i="11"/>
  <c r="S5" i="11"/>
  <c r="G12" i="11"/>
  <c r="P4" i="11"/>
  <c r="N5" i="11"/>
  <c r="L6" i="11"/>
  <c r="J7" i="11"/>
  <c r="H8" i="11"/>
  <c r="F9" i="11"/>
  <c r="D10" i="11"/>
  <c r="R11" i="11"/>
  <c r="P12" i="11"/>
  <c r="N13" i="11"/>
  <c r="L14" i="11"/>
  <c r="J15" i="11"/>
  <c r="H16" i="11"/>
  <c r="F17" i="11"/>
  <c r="D18" i="11"/>
  <c r="R19" i="11"/>
  <c r="R20" i="11" s="1"/>
  <c r="E12" i="11"/>
  <c r="G4" i="11"/>
  <c r="S6" i="11"/>
  <c r="Q4" i="11"/>
  <c r="O5" i="11"/>
  <c r="M6" i="11"/>
  <c r="K7" i="11"/>
  <c r="I8" i="11"/>
  <c r="G9" i="11"/>
  <c r="E10" i="11"/>
  <c r="S11" i="11"/>
  <c r="O13" i="11"/>
  <c r="M14" i="11"/>
  <c r="K15" i="11"/>
  <c r="I16" i="11"/>
  <c r="S19" i="11"/>
  <c r="R4" i="11"/>
  <c r="P5" i="11"/>
  <c r="N6" i="11"/>
  <c r="L7" i="11"/>
  <c r="J8" i="11"/>
  <c r="H9" i="11"/>
  <c r="F10" i="11"/>
  <c r="D11" i="11"/>
  <c r="R12" i="11"/>
  <c r="P13" i="11"/>
  <c r="N14" i="11"/>
  <c r="L15" i="11"/>
  <c r="J16" i="11"/>
  <c r="H17" i="11"/>
  <c r="F18" i="11"/>
  <c r="D19" i="11"/>
  <c r="R6" i="11"/>
  <c r="J30" i="9"/>
  <c r="N9" i="5"/>
  <c r="C31" i="9" s="1"/>
  <c r="N8" i="5"/>
  <c r="C30" i="9" s="1"/>
  <c r="N7" i="5"/>
  <c r="C29" i="9" s="1"/>
  <c r="J29" i="9"/>
  <c r="E31" i="9"/>
  <c r="F31" i="9"/>
  <c r="J31" i="9"/>
  <c r="G31" i="9"/>
  <c r="E30" i="9"/>
  <c r="H30" i="9"/>
  <c r="F30" i="9"/>
  <c r="G30" i="9"/>
  <c r="R7" i="5"/>
  <c r="I23" i="9" s="1"/>
  <c r="I30" i="9" s="1"/>
  <c r="N5" i="5"/>
  <c r="C27" i="9" s="1"/>
  <c r="J27" i="9" s="1"/>
  <c r="N18" i="5"/>
  <c r="N4" i="5"/>
  <c r="C26" i="9" s="1"/>
  <c r="C24" i="9"/>
  <c r="R6" i="5"/>
  <c r="H23" i="9" s="1"/>
  <c r="H29" i="9" s="1"/>
  <c r="R4" i="5"/>
  <c r="F23" i="9" s="1"/>
  <c r="R2" i="5"/>
  <c r="D30" i="9" s="1"/>
  <c r="N17" i="5"/>
  <c r="C39" i="9" s="1"/>
  <c r="R17" i="5"/>
  <c r="R16" i="5"/>
  <c r="N14" i="5"/>
  <c r="C36" i="9" s="1"/>
  <c r="R15" i="5"/>
  <c r="N13" i="5"/>
  <c r="C35" i="9" s="1"/>
  <c r="R14" i="5"/>
  <c r="N12" i="5"/>
  <c r="C34" i="9" s="1"/>
  <c r="F34" i="9" s="1"/>
  <c r="R13" i="5"/>
  <c r="R5" i="5"/>
  <c r="G23" i="9" s="1"/>
  <c r="G29" i="9" s="1"/>
  <c r="N3" i="5"/>
  <c r="C25" i="9" s="1"/>
  <c r="J25" i="9" s="1"/>
  <c r="R3" i="5"/>
  <c r="E23" i="9" s="1"/>
  <c r="R18" i="5"/>
  <c r="N16" i="5"/>
  <c r="C38" i="9" s="1"/>
  <c r="I38" i="9" s="1"/>
  <c r="N15" i="5"/>
  <c r="C37" i="9" s="1"/>
  <c r="N11" i="5"/>
  <c r="C33" i="9" s="1"/>
  <c r="D33" i="9" s="1"/>
  <c r="R12" i="5"/>
  <c r="N10" i="5"/>
  <c r="C32" i="9" s="1"/>
  <c r="N6" i="5"/>
  <c r="C28" i="9" s="1"/>
  <c r="I28" i="9" s="1"/>
  <c r="R11" i="5"/>
  <c r="J26" i="9"/>
  <c r="D38" i="9"/>
  <c r="H31" i="9"/>
  <c r="D39" i="9"/>
  <c r="G24" i="9"/>
  <c r="H24" i="9"/>
  <c r="E26" i="9"/>
  <c r="F26" i="9"/>
  <c r="G26" i="9"/>
  <c r="J38" i="9"/>
  <c r="AS6" i="1"/>
  <c r="T15" i="11" l="1"/>
  <c r="T10" i="11"/>
  <c r="T14" i="11"/>
  <c r="I20" i="11"/>
  <c r="J20" i="11"/>
  <c r="K20" i="11"/>
  <c r="U21" i="11"/>
  <c r="T9" i="11"/>
  <c r="T7" i="11"/>
  <c r="N20" i="11"/>
  <c r="T13" i="11"/>
  <c r="O20" i="11"/>
  <c r="L20" i="11"/>
  <c r="T16" i="11"/>
  <c r="T11" i="11"/>
  <c r="T5" i="11"/>
  <c r="T8" i="11"/>
  <c r="H20" i="11"/>
  <c r="T12" i="11"/>
  <c r="E20" i="11"/>
  <c r="T17" i="11"/>
  <c r="G20" i="11"/>
  <c r="F20" i="11"/>
  <c r="T6" i="11"/>
  <c r="M20" i="11"/>
  <c r="D20" i="11"/>
  <c r="Q20" i="11"/>
  <c r="T4" i="11"/>
  <c r="P20" i="11"/>
  <c r="J33" i="9"/>
  <c r="H25" i="9"/>
  <c r="G25" i="9"/>
  <c r="F25" i="9"/>
  <c r="E25" i="9"/>
  <c r="E33" i="9"/>
  <c r="E29" i="9"/>
  <c r="I39" i="9"/>
  <c r="G39" i="9"/>
  <c r="E39" i="9"/>
  <c r="F39" i="9"/>
  <c r="J39" i="9"/>
  <c r="H34" i="9"/>
  <c r="D34" i="9"/>
  <c r="J36" i="9"/>
  <c r="E36" i="9"/>
  <c r="H36" i="9"/>
  <c r="F36" i="9"/>
  <c r="D36" i="9"/>
  <c r="G36" i="9"/>
  <c r="I33" i="9"/>
  <c r="I25" i="9"/>
  <c r="D31" i="9"/>
  <c r="G34" i="9"/>
  <c r="D29" i="9"/>
  <c r="J34" i="9"/>
  <c r="D32" i="9"/>
  <c r="I32" i="9"/>
  <c r="J32" i="9"/>
  <c r="H33" i="9"/>
  <c r="I29" i="9"/>
  <c r="D24" i="9"/>
  <c r="J24" i="9"/>
  <c r="I24" i="9"/>
  <c r="I34" i="9"/>
  <c r="I26" i="9"/>
  <c r="J37" i="9"/>
  <c r="G37" i="9"/>
  <c r="E37" i="9"/>
  <c r="H37" i="9"/>
  <c r="D37" i="9"/>
  <c r="F37" i="9"/>
  <c r="I37" i="9"/>
  <c r="H26" i="9"/>
  <c r="D26" i="9"/>
  <c r="F29" i="9"/>
  <c r="I35" i="9"/>
  <c r="G38" i="9"/>
  <c r="F38" i="9"/>
  <c r="E38" i="9"/>
  <c r="H38" i="9"/>
  <c r="G33" i="9"/>
  <c r="F24" i="9"/>
  <c r="E32" i="9"/>
  <c r="D25" i="9"/>
  <c r="J35" i="9"/>
  <c r="G35" i="9"/>
  <c r="E35" i="9"/>
  <c r="H35" i="9"/>
  <c r="F35" i="9"/>
  <c r="D35" i="9"/>
  <c r="J28" i="9"/>
  <c r="H28" i="9"/>
  <c r="D28" i="9"/>
  <c r="F28" i="9"/>
  <c r="G28" i="9"/>
  <c r="E28" i="9"/>
  <c r="E34" i="9"/>
  <c r="H32" i="9"/>
  <c r="I31" i="9"/>
  <c r="G32" i="9"/>
  <c r="H39" i="9"/>
  <c r="F32" i="9"/>
  <c r="I36" i="9"/>
  <c r="F33" i="9"/>
  <c r="E24" i="9"/>
  <c r="I27" i="9"/>
  <c r="H27" i="9"/>
  <c r="D27" i="9"/>
  <c r="F27" i="9"/>
  <c r="G27" i="9"/>
  <c r="E27" i="9"/>
  <c r="F261" i="1"/>
  <c r="G261" i="1"/>
  <c r="U261" i="1" s="1"/>
  <c r="T261" i="1" s="1"/>
  <c r="H261" i="1"/>
  <c r="I261" i="1" s="1"/>
  <c r="J261" i="1" s="1"/>
  <c r="M261" i="1"/>
  <c r="N261" i="1" s="1"/>
  <c r="O261" i="1" s="1"/>
  <c r="P261" i="1" s="1"/>
  <c r="Q261" i="1" s="1"/>
  <c r="F262" i="1"/>
  <c r="G262" i="1"/>
  <c r="U262" i="1" s="1"/>
  <c r="T262" i="1" s="1"/>
  <c r="H262" i="1"/>
  <c r="I262" i="1" s="1"/>
  <c r="J262" i="1" s="1"/>
  <c r="M262" i="1"/>
  <c r="N262" i="1" s="1"/>
  <c r="O262" i="1" s="1"/>
  <c r="F263" i="1"/>
  <c r="G263" i="1"/>
  <c r="U263" i="1" s="1"/>
  <c r="T263" i="1" s="1"/>
  <c r="H263" i="1"/>
  <c r="I263" i="1" s="1"/>
  <c r="J263" i="1" s="1"/>
  <c r="M263" i="1"/>
  <c r="N263" i="1" s="1"/>
  <c r="O263" i="1" s="1"/>
  <c r="F264" i="1"/>
  <c r="G264" i="1"/>
  <c r="U264" i="1" s="1"/>
  <c r="T264" i="1" s="1"/>
  <c r="H264" i="1"/>
  <c r="I264" i="1" s="1"/>
  <c r="J264" i="1" s="1"/>
  <c r="M264" i="1"/>
  <c r="N264" i="1" s="1"/>
  <c r="O264" i="1" s="1"/>
  <c r="P264" i="1" s="1"/>
  <c r="Q264" i="1" s="1"/>
  <c r="AM9" i="1"/>
  <c r="AP13" i="1" s="1"/>
  <c r="AM11" i="1"/>
  <c r="AP1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M5" i="1"/>
  <c r="H5" i="1"/>
  <c r="K2" i="1"/>
  <c r="J2" i="1"/>
  <c r="B2" i="9" s="1"/>
  <c r="A2" i="9"/>
  <c r="I2" i="1"/>
  <c r="U20" i="11" l="1"/>
  <c r="U22" i="11"/>
  <c r="K261" i="1"/>
  <c r="R261" i="1" s="1"/>
  <c r="S261" i="1" s="1"/>
  <c r="K262" i="1"/>
  <c r="R262" i="1" s="1"/>
  <c r="S262" i="1" s="1"/>
  <c r="L3" i="9"/>
  <c r="J3" i="9"/>
  <c r="G3" i="9"/>
  <c r="E3" i="9"/>
  <c r="D3" i="9"/>
  <c r="Q3" i="9"/>
  <c r="R3" i="9"/>
  <c r="S3" i="9"/>
  <c r="H3" i="9"/>
  <c r="K3" i="9"/>
  <c r="O3" i="9"/>
  <c r="P3" i="9"/>
  <c r="I3" i="9"/>
  <c r="F3" i="9"/>
  <c r="N3" i="9"/>
  <c r="M3" i="9"/>
  <c r="K263" i="1"/>
  <c r="L263" i="1" s="1"/>
  <c r="P263" i="1"/>
  <c r="Q263" i="1" s="1"/>
  <c r="P262" i="1"/>
  <c r="Q262" i="1" s="1"/>
  <c r="K264" i="1"/>
  <c r="L264" i="1" s="1"/>
  <c r="C11" i="9"/>
  <c r="C6" i="9"/>
  <c r="C19" i="9"/>
  <c r="C5" i="9"/>
  <c r="C4" i="9"/>
  <c r="C17" i="9"/>
  <c r="C15" i="9"/>
  <c r="C12" i="9"/>
  <c r="C8" i="9"/>
  <c r="C10" i="9"/>
  <c r="C9" i="9"/>
  <c r="C14" i="9"/>
  <c r="C7" i="9"/>
  <c r="C16" i="9"/>
  <c r="C18" i="9"/>
  <c r="C13" i="9"/>
  <c r="U25" i="11" l="1"/>
  <c r="W20" i="11" s="1"/>
  <c r="L261" i="1"/>
  <c r="R263" i="1"/>
  <c r="S263" i="1" s="1"/>
  <c r="Y263" i="1" s="1"/>
  <c r="L262" i="1"/>
  <c r="I11" i="9"/>
  <c r="I51" i="9" s="1"/>
  <c r="Q11" i="9"/>
  <c r="Q51" i="9" s="1"/>
  <c r="D12" i="9"/>
  <c r="D52" i="9" s="1"/>
  <c r="M11" i="9"/>
  <c r="M51" i="9" s="1"/>
  <c r="S7" i="9"/>
  <c r="S47" i="9" s="1"/>
  <c r="R7" i="9"/>
  <c r="R47" i="9" s="1"/>
  <c r="Q7" i="9"/>
  <c r="Q47" i="9" s="1"/>
  <c r="L7" i="9"/>
  <c r="L47" i="9" s="1"/>
  <c r="H7" i="9"/>
  <c r="H47" i="9" s="1"/>
  <c r="K7" i="9"/>
  <c r="K47" i="9" s="1"/>
  <c r="G7" i="9"/>
  <c r="G47" i="9" s="1"/>
  <c r="P7" i="9"/>
  <c r="P47" i="9" s="1"/>
  <c r="I7" i="9"/>
  <c r="I47" i="9" s="1"/>
  <c r="F7" i="9"/>
  <c r="F47" i="9" s="1"/>
  <c r="N7" i="9"/>
  <c r="N47" i="9" s="1"/>
  <c r="J7" i="9"/>
  <c r="J47" i="9" s="1"/>
  <c r="O7" i="9"/>
  <c r="O47" i="9" s="1"/>
  <c r="E7" i="9"/>
  <c r="E47" i="9" s="1"/>
  <c r="D7" i="9"/>
  <c r="D47" i="9" s="1"/>
  <c r="M7" i="9"/>
  <c r="M47" i="9" s="1"/>
  <c r="Q16" i="9"/>
  <c r="Q56" i="9" s="1"/>
  <c r="E16" i="9"/>
  <c r="E56" i="9" s="1"/>
  <c r="O16" i="9"/>
  <c r="O56" i="9" s="1"/>
  <c r="M16" i="9"/>
  <c r="M56" i="9" s="1"/>
  <c r="I16" i="9"/>
  <c r="I56" i="9" s="1"/>
  <c r="S16" i="9"/>
  <c r="S56" i="9" s="1"/>
  <c r="L16" i="9"/>
  <c r="L56" i="9" s="1"/>
  <c r="G16" i="9"/>
  <c r="G56" i="9" s="1"/>
  <c r="H16" i="9"/>
  <c r="H56" i="9" s="1"/>
  <c r="F16" i="9"/>
  <c r="F56" i="9" s="1"/>
  <c r="P16" i="9"/>
  <c r="P56" i="9" s="1"/>
  <c r="D16" i="9"/>
  <c r="D56" i="9" s="1"/>
  <c r="J16" i="9"/>
  <c r="J56" i="9" s="1"/>
  <c r="K16" i="9"/>
  <c r="K56" i="9" s="1"/>
  <c r="R16" i="9"/>
  <c r="R56" i="9" s="1"/>
  <c r="N16" i="9"/>
  <c r="N56" i="9" s="1"/>
  <c r="I17" i="9"/>
  <c r="I57" i="9" s="1"/>
  <c r="E17" i="9"/>
  <c r="E57" i="9" s="1"/>
  <c r="G17" i="9"/>
  <c r="G57" i="9" s="1"/>
  <c r="D17" i="9"/>
  <c r="D57" i="9" s="1"/>
  <c r="K17" i="9"/>
  <c r="K57" i="9" s="1"/>
  <c r="S17" i="9"/>
  <c r="S57" i="9" s="1"/>
  <c r="O17" i="9"/>
  <c r="O57" i="9" s="1"/>
  <c r="L17" i="9"/>
  <c r="L57" i="9" s="1"/>
  <c r="M17" i="9"/>
  <c r="M57" i="9" s="1"/>
  <c r="R17" i="9"/>
  <c r="R57" i="9" s="1"/>
  <c r="Q17" i="9"/>
  <c r="Q57" i="9" s="1"/>
  <c r="H17" i="9"/>
  <c r="H57" i="9" s="1"/>
  <c r="F17" i="9"/>
  <c r="F57" i="9" s="1"/>
  <c r="P17" i="9"/>
  <c r="P57" i="9" s="1"/>
  <c r="N17" i="9"/>
  <c r="N57" i="9" s="1"/>
  <c r="J17" i="9"/>
  <c r="J57" i="9" s="1"/>
  <c r="M18" i="9"/>
  <c r="M58" i="9" s="1"/>
  <c r="H18" i="9"/>
  <c r="H58" i="9" s="1"/>
  <c r="K18" i="9"/>
  <c r="K58" i="9" s="1"/>
  <c r="S18" i="9"/>
  <c r="S58" i="9" s="1"/>
  <c r="G18" i="9"/>
  <c r="G58" i="9" s="1"/>
  <c r="D18" i="9"/>
  <c r="D58" i="9" s="1"/>
  <c r="F18" i="9"/>
  <c r="F58" i="9" s="1"/>
  <c r="N18" i="9"/>
  <c r="N58" i="9" s="1"/>
  <c r="O18" i="9"/>
  <c r="O58" i="9" s="1"/>
  <c r="L18" i="9"/>
  <c r="L58" i="9" s="1"/>
  <c r="Q18" i="9"/>
  <c r="Q58" i="9" s="1"/>
  <c r="J18" i="9"/>
  <c r="J58" i="9" s="1"/>
  <c r="P18" i="9"/>
  <c r="P58" i="9" s="1"/>
  <c r="R18" i="9"/>
  <c r="R58" i="9" s="1"/>
  <c r="E18" i="9"/>
  <c r="E58" i="9" s="1"/>
  <c r="I18" i="9"/>
  <c r="I58" i="9" s="1"/>
  <c r="J15" i="9"/>
  <c r="J55" i="9" s="1"/>
  <c r="G15" i="9"/>
  <c r="G55" i="9" s="1"/>
  <c r="N15" i="9"/>
  <c r="N55" i="9" s="1"/>
  <c r="E15" i="9"/>
  <c r="E55" i="9" s="1"/>
  <c r="R15" i="9"/>
  <c r="R55" i="9" s="1"/>
  <c r="O15" i="9"/>
  <c r="O55" i="9" s="1"/>
  <c r="I15" i="9"/>
  <c r="I55" i="9" s="1"/>
  <c r="Q15" i="9"/>
  <c r="Q55" i="9" s="1"/>
  <c r="S15" i="9"/>
  <c r="S55" i="9" s="1"/>
  <c r="F15" i="9"/>
  <c r="F55" i="9" s="1"/>
  <c r="L15" i="9"/>
  <c r="L55" i="9" s="1"/>
  <c r="M15" i="9"/>
  <c r="M55" i="9" s="1"/>
  <c r="H15" i="9"/>
  <c r="H55" i="9" s="1"/>
  <c r="D15" i="9"/>
  <c r="D55" i="9" s="1"/>
  <c r="P15" i="9"/>
  <c r="P55" i="9" s="1"/>
  <c r="K15" i="9"/>
  <c r="K55" i="9" s="1"/>
  <c r="L8" i="9"/>
  <c r="L48" i="9" s="1"/>
  <c r="P8" i="9"/>
  <c r="P48" i="9" s="1"/>
  <c r="N8" i="9"/>
  <c r="N48" i="9" s="1"/>
  <c r="I8" i="9"/>
  <c r="I48" i="9" s="1"/>
  <c r="D8" i="9"/>
  <c r="D48" i="9" s="1"/>
  <c r="F8" i="9"/>
  <c r="F48" i="9" s="1"/>
  <c r="S8" i="9"/>
  <c r="S48" i="9" s="1"/>
  <c r="G8" i="9"/>
  <c r="G48" i="9" s="1"/>
  <c r="M8" i="9"/>
  <c r="M48" i="9" s="1"/>
  <c r="O8" i="9"/>
  <c r="O48" i="9" s="1"/>
  <c r="E8" i="9"/>
  <c r="E48" i="9" s="1"/>
  <c r="J8" i="9"/>
  <c r="J48" i="9" s="1"/>
  <c r="R8" i="9"/>
  <c r="R48" i="9" s="1"/>
  <c r="Q8" i="9"/>
  <c r="Q48" i="9" s="1"/>
  <c r="H8" i="9"/>
  <c r="H48" i="9" s="1"/>
  <c r="K8" i="9"/>
  <c r="K48" i="9" s="1"/>
  <c r="E10" i="9"/>
  <c r="E50" i="9" s="1"/>
  <c r="G10" i="9"/>
  <c r="G50" i="9" s="1"/>
  <c r="S10" i="9"/>
  <c r="S50" i="9" s="1"/>
  <c r="N10" i="9"/>
  <c r="N50" i="9" s="1"/>
  <c r="M10" i="9"/>
  <c r="M50" i="9" s="1"/>
  <c r="O10" i="9"/>
  <c r="O50" i="9" s="1"/>
  <c r="F10" i="9"/>
  <c r="F50" i="9" s="1"/>
  <c r="H10" i="9"/>
  <c r="H50" i="9" s="1"/>
  <c r="K10" i="9"/>
  <c r="K50" i="9" s="1"/>
  <c r="J10" i="9"/>
  <c r="J50" i="9" s="1"/>
  <c r="L10" i="9"/>
  <c r="L50" i="9" s="1"/>
  <c r="R10" i="9"/>
  <c r="R50" i="9" s="1"/>
  <c r="I10" i="9"/>
  <c r="I50" i="9" s="1"/>
  <c r="D10" i="9"/>
  <c r="D50" i="9" s="1"/>
  <c r="P10" i="9"/>
  <c r="P50" i="9" s="1"/>
  <c r="Q10" i="9"/>
  <c r="Q50" i="9" s="1"/>
  <c r="J6" i="9"/>
  <c r="J46" i="9" s="1"/>
  <c r="P6" i="9"/>
  <c r="P46" i="9" s="1"/>
  <c r="R6" i="9"/>
  <c r="R46" i="9" s="1"/>
  <c r="G6" i="9"/>
  <c r="G46" i="9" s="1"/>
  <c r="F6" i="9"/>
  <c r="F46" i="9" s="1"/>
  <c r="N6" i="9"/>
  <c r="N46" i="9" s="1"/>
  <c r="H6" i="9"/>
  <c r="H46" i="9" s="1"/>
  <c r="O6" i="9"/>
  <c r="O46" i="9" s="1"/>
  <c r="E6" i="9"/>
  <c r="E46" i="9" s="1"/>
  <c r="M6" i="9"/>
  <c r="M46" i="9" s="1"/>
  <c r="L6" i="9"/>
  <c r="L46" i="9" s="1"/>
  <c r="K6" i="9"/>
  <c r="K46" i="9" s="1"/>
  <c r="I6" i="9"/>
  <c r="I46" i="9" s="1"/>
  <c r="S6" i="9"/>
  <c r="S46" i="9" s="1"/>
  <c r="Q6" i="9"/>
  <c r="Q46" i="9" s="1"/>
  <c r="D6" i="9"/>
  <c r="D46" i="9" s="1"/>
  <c r="R264" i="1"/>
  <c r="S264" i="1" s="1"/>
  <c r="Y264" i="1" s="1"/>
  <c r="K11" i="9"/>
  <c r="K51" i="9" s="1"/>
  <c r="F4" i="9"/>
  <c r="F44" i="9" s="1"/>
  <c r="E4" i="9"/>
  <c r="E44" i="9" s="1"/>
  <c r="I4" i="9"/>
  <c r="I44" i="9" s="1"/>
  <c r="K4" i="9"/>
  <c r="K44" i="9" s="1"/>
  <c r="M4" i="9"/>
  <c r="M44" i="9" s="1"/>
  <c r="R4" i="9"/>
  <c r="R44" i="9" s="1"/>
  <c r="P4" i="9"/>
  <c r="P44" i="9" s="1"/>
  <c r="S4" i="9"/>
  <c r="S44" i="9" s="1"/>
  <c r="N4" i="9"/>
  <c r="N44" i="9" s="1"/>
  <c r="D4" i="9"/>
  <c r="D44" i="9" s="1"/>
  <c r="L4" i="9"/>
  <c r="L44" i="9" s="1"/>
  <c r="J4" i="9"/>
  <c r="J44" i="9" s="1"/>
  <c r="Q4" i="9"/>
  <c r="Q44" i="9" s="1"/>
  <c r="G4" i="9"/>
  <c r="G44" i="9" s="1"/>
  <c r="H4" i="9"/>
  <c r="H44" i="9" s="1"/>
  <c r="O4" i="9"/>
  <c r="O44" i="9" s="1"/>
  <c r="L12" i="9"/>
  <c r="L52" i="9" s="1"/>
  <c r="G12" i="9"/>
  <c r="G52" i="9" s="1"/>
  <c r="S12" i="9"/>
  <c r="S52" i="9" s="1"/>
  <c r="P12" i="9"/>
  <c r="P52" i="9" s="1"/>
  <c r="R12" i="9"/>
  <c r="R52" i="9" s="1"/>
  <c r="N12" i="9"/>
  <c r="N52" i="9" s="1"/>
  <c r="M12" i="9"/>
  <c r="M52" i="9" s="1"/>
  <c r="Q12" i="9"/>
  <c r="Q52" i="9" s="1"/>
  <c r="E12" i="9"/>
  <c r="E52" i="9" s="1"/>
  <c r="H12" i="9"/>
  <c r="H52" i="9" s="1"/>
  <c r="O12" i="9"/>
  <c r="O52" i="9" s="1"/>
  <c r="K12" i="9"/>
  <c r="K52" i="9" s="1"/>
  <c r="J12" i="9"/>
  <c r="J52" i="9" s="1"/>
  <c r="I12" i="9"/>
  <c r="I52" i="9" s="1"/>
  <c r="F12" i="9"/>
  <c r="F52" i="9" s="1"/>
  <c r="F9" i="9"/>
  <c r="F49" i="9" s="1"/>
  <c r="H9" i="9"/>
  <c r="H49" i="9" s="1"/>
  <c r="G9" i="9"/>
  <c r="G49" i="9" s="1"/>
  <c r="N9" i="9"/>
  <c r="N49" i="9" s="1"/>
  <c r="P9" i="9"/>
  <c r="P49" i="9" s="1"/>
  <c r="O9" i="9"/>
  <c r="O49" i="9" s="1"/>
  <c r="E9" i="9"/>
  <c r="E49" i="9" s="1"/>
  <c r="D9" i="9"/>
  <c r="D49" i="9" s="1"/>
  <c r="L9" i="9"/>
  <c r="L49" i="9" s="1"/>
  <c r="K9" i="9"/>
  <c r="K49" i="9" s="1"/>
  <c r="M9" i="9"/>
  <c r="M49" i="9" s="1"/>
  <c r="S9" i="9"/>
  <c r="S49" i="9" s="1"/>
  <c r="J9" i="9"/>
  <c r="J49" i="9" s="1"/>
  <c r="R9" i="9"/>
  <c r="R49" i="9" s="1"/>
  <c r="I9" i="9"/>
  <c r="I49" i="9" s="1"/>
  <c r="Q9" i="9"/>
  <c r="Q49" i="9" s="1"/>
  <c r="L19" i="9"/>
  <c r="L59" i="9" s="1"/>
  <c r="D19" i="9"/>
  <c r="D59" i="9" s="1"/>
  <c r="Q19" i="9"/>
  <c r="Q59" i="9" s="1"/>
  <c r="K19" i="9"/>
  <c r="K59" i="9" s="1"/>
  <c r="F19" i="9"/>
  <c r="F59" i="9" s="1"/>
  <c r="R19" i="9"/>
  <c r="R59" i="9" s="1"/>
  <c r="G19" i="9"/>
  <c r="G59" i="9" s="1"/>
  <c r="J19" i="9"/>
  <c r="J59" i="9" s="1"/>
  <c r="E19" i="9"/>
  <c r="E59" i="9" s="1"/>
  <c r="H19" i="9"/>
  <c r="H59" i="9" s="1"/>
  <c r="N19" i="9"/>
  <c r="N59" i="9" s="1"/>
  <c r="P19" i="9"/>
  <c r="P59" i="9" s="1"/>
  <c r="I19" i="9"/>
  <c r="I59" i="9" s="1"/>
  <c r="O19" i="9"/>
  <c r="O59" i="9" s="1"/>
  <c r="S19" i="9"/>
  <c r="S59" i="9" s="1"/>
  <c r="M19" i="9"/>
  <c r="M59" i="9" s="1"/>
  <c r="H11" i="9"/>
  <c r="H51" i="9" s="1"/>
  <c r="M13" i="9"/>
  <c r="M53" i="9" s="1"/>
  <c r="O13" i="9"/>
  <c r="O53" i="9" s="1"/>
  <c r="L13" i="9"/>
  <c r="L53" i="9" s="1"/>
  <c r="E13" i="9"/>
  <c r="E53" i="9" s="1"/>
  <c r="J13" i="9"/>
  <c r="J53" i="9" s="1"/>
  <c r="F13" i="9"/>
  <c r="F53" i="9" s="1"/>
  <c r="R13" i="9"/>
  <c r="R53" i="9" s="1"/>
  <c r="D13" i="9"/>
  <c r="D53" i="9" s="1"/>
  <c r="I13" i="9"/>
  <c r="I53" i="9" s="1"/>
  <c r="Q13" i="9"/>
  <c r="Q53" i="9" s="1"/>
  <c r="K13" i="9"/>
  <c r="K53" i="9" s="1"/>
  <c r="H13" i="9"/>
  <c r="H53" i="9" s="1"/>
  <c r="S13" i="9"/>
  <c r="S53" i="9" s="1"/>
  <c r="P13" i="9"/>
  <c r="P53" i="9" s="1"/>
  <c r="N13" i="9"/>
  <c r="N53" i="9" s="1"/>
  <c r="G13" i="9"/>
  <c r="G53" i="9" s="1"/>
  <c r="O11" i="9"/>
  <c r="O51" i="9" s="1"/>
  <c r="L11" i="9"/>
  <c r="L51" i="9" s="1"/>
  <c r="S11" i="9"/>
  <c r="S51" i="9" s="1"/>
  <c r="J11" i="9"/>
  <c r="J51" i="9" s="1"/>
  <c r="R11" i="9"/>
  <c r="R51" i="9" s="1"/>
  <c r="N11" i="9"/>
  <c r="N51" i="9" s="1"/>
  <c r="D11" i="9"/>
  <c r="D51" i="9" s="1"/>
  <c r="G11" i="9"/>
  <c r="G51" i="9" s="1"/>
  <c r="E11" i="9"/>
  <c r="E51" i="9" s="1"/>
  <c r="P11" i="9"/>
  <c r="P51" i="9" s="1"/>
  <c r="F11" i="9"/>
  <c r="F51" i="9" s="1"/>
  <c r="K14" i="9"/>
  <c r="K54" i="9" s="1"/>
  <c r="H14" i="9"/>
  <c r="H54" i="9" s="1"/>
  <c r="O14" i="9"/>
  <c r="O54" i="9" s="1"/>
  <c r="F14" i="9"/>
  <c r="F54" i="9" s="1"/>
  <c r="S14" i="9"/>
  <c r="S54" i="9" s="1"/>
  <c r="P14" i="9"/>
  <c r="P54" i="9" s="1"/>
  <c r="J14" i="9"/>
  <c r="J54" i="9" s="1"/>
  <c r="R14" i="9"/>
  <c r="R54" i="9" s="1"/>
  <c r="L14" i="9"/>
  <c r="L54" i="9" s="1"/>
  <c r="G14" i="9"/>
  <c r="G54" i="9" s="1"/>
  <c r="M14" i="9"/>
  <c r="M54" i="9" s="1"/>
  <c r="N14" i="9"/>
  <c r="N54" i="9" s="1"/>
  <c r="I14" i="9"/>
  <c r="I54" i="9" s="1"/>
  <c r="E14" i="9"/>
  <c r="E54" i="9" s="1"/>
  <c r="Q14" i="9"/>
  <c r="Q54" i="9" s="1"/>
  <c r="D14" i="9"/>
  <c r="D54" i="9" s="1"/>
  <c r="K5" i="9"/>
  <c r="K45" i="9" s="1"/>
  <c r="Q5" i="9"/>
  <c r="Q45" i="9" s="1"/>
  <c r="F5" i="9"/>
  <c r="F45" i="9" s="1"/>
  <c r="N5" i="9"/>
  <c r="N45" i="9" s="1"/>
  <c r="S5" i="9"/>
  <c r="S45" i="9" s="1"/>
  <c r="H5" i="9"/>
  <c r="H45" i="9" s="1"/>
  <c r="I5" i="9"/>
  <c r="I45" i="9" s="1"/>
  <c r="P5" i="9"/>
  <c r="P45" i="9" s="1"/>
  <c r="G5" i="9"/>
  <c r="G45" i="9" s="1"/>
  <c r="O5" i="9"/>
  <c r="O45" i="9" s="1"/>
  <c r="M5" i="9"/>
  <c r="M45" i="9" s="1"/>
  <c r="E5" i="9"/>
  <c r="E45" i="9" s="1"/>
  <c r="J5" i="9"/>
  <c r="J45" i="9" s="1"/>
  <c r="D5" i="9"/>
  <c r="D45" i="9" s="1"/>
  <c r="R5" i="9"/>
  <c r="R45" i="9" s="1"/>
  <c r="L5" i="9"/>
  <c r="L45" i="9" s="1"/>
  <c r="Y262" i="1"/>
  <c r="X262" i="1"/>
  <c r="V262" i="1"/>
  <c r="W262" i="1" s="1"/>
  <c r="V261" i="1"/>
  <c r="W261" i="1" s="1"/>
  <c r="Y261" i="1"/>
  <c r="X261" i="1"/>
  <c r="W22" i="11" l="1"/>
  <c r="X263" i="1"/>
  <c r="Z263" i="1" s="1"/>
  <c r="V263" i="1"/>
  <c r="W263" i="1" s="1"/>
  <c r="AA262" i="1"/>
  <c r="Z262" i="1"/>
  <c r="Z261" i="1"/>
  <c r="AA261" i="1"/>
  <c r="V264" i="1"/>
  <c r="W264" i="1" s="1"/>
  <c r="X264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M260" i="1"/>
  <c r="N260" i="1" s="1"/>
  <c r="O260" i="1" s="1"/>
  <c r="I260" i="1"/>
  <c r="J260" i="1" s="1"/>
  <c r="M257" i="1"/>
  <c r="N257" i="1" s="1"/>
  <c r="O257" i="1" s="1"/>
  <c r="I257" i="1"/>
  <c r="J257" i="1" s="1"/>
  <c r="M256" i="1"/>
  <c r="N256" i="1" s="1"/>
  <c r="O256" i="1" s="1"/>
  <c r="M252" i="1"/>
  <c r="N252" i="1" s="1"/>
  <c r="O252" i="1" s="1"/>
  <c r="I252" i="1"/>
  <c r="J252" i="1" s="1"/>
  <c r="M249" i="1"/>
  <c r="N249" i="1" s="1"/>
  <c r="O249" i="1" s="1"/>
  <c r="I249" i="1"/>
  <c r="J249" i="1" s="1"/>
  <c r="M248" i="1"/>
  <c r="N248" i="1" s="1"/>
  <c r="O248" i="1" s="1"/>
  <c r="G245" i="1"/>
  <c r="U245" i="1" s="1"/>
  <c r="T245" i="1" s="1"/>
  <c r="F245" i="1"/>
  <c r="G244" i="1"/>
  <c r="U244" i="1" s="1"/>
  <c r="T244" i="1" s="1"/>
  <c r="F244" i="1"/>
  <c r="M244" i="1"/>
  <c r="N244" i="1" s="1"/>
  <c r="O244" i="1" s="1"/>
  <c r="G241" i="1"/>
  <c r="U241" i="1" s="1"/>
  <c r="T241" i="1" s="1"/>
  <c r="F241" i="1"/>
  <c r="M232" i="1"/>
  <c r="N232" i="1" s="1"/>
  <c r="O232" i="1" s="1"/>
  <c r="I232" i="1"/>
  <c r="J232" i="1" s="1"/>
  <c r="F229" i="1"/>
  <c r="M220" i="1"/>
  <c r="N220" i="1" s="1"/>
  <c r="O220" i="1" s="1"/>
  <c r="M216" i="1"/>
  <c r="N216" i="1" s="1"/>
  <c r="O216" i="1" s="1"/>
  <c r="G212" i="1"/>
  <c r="U212" i="1" s="1"/>
  <c r="T212" i="1" s="1"/>
  <c r="F212" i="1"/>
  <c r="M212" i="1"/>
  <c r="N212" i="1" s="1"/>
  <c r="O212" i="1" s="1"/>
  <c r="G209" i="1"/>
  <c r="U209" i="1" s="1"/>
  <c r="T209" i="1" s="1"/>
  <c r="F209" i="1"/>
  <c r="G201" i="1"/>
  <c r="U201" i="1" s="1"/>
  <c r="T201" i="1" s="1"/>
  <c r="F201" i="1"/>
  <c r="M196" i="1"/>
  <c r="N196" i="1" s="1"/>
  <c r="O196" i="1" s="1"/>
  <c r="G192" i="1"/>
  <c r="U192" i="1" s="1"/>
  <c r="T192" i="1" s="1"/>
  <c r="F192" i="1"/>
  <c r="M192" i="1"/>
  <c r="N192" i="1" s="1"/>
  <c r="O192" i="1" s="1"/>
  <c r="G189" i="1"/>
  <c r="U189" i="1" s="1"/>
  <c r="T189" i="1" s="1"/>
  <c r="F189" i="1"/>
  <c r="M186" i="1"/>
  <c r="N186" i="1" s="1"/>
  <c r="O186" i="1" s="1"/>
  <c r="G182" i="1"/>
  <c r="U182" i="1" s="1"/>
  <c r="T182" i="1" s="1"/>
  <c r="M182" i="1"/>
  <c r="N182" i="1" s="1"/>
  <c r="O182" i="1" s="1"/>
  <c r="M178" i="1"/>
  <c r="N178" i="1" s="1"/>
  <c r="O178" i="1" s="1"/>
  <c r="G174" i="1"/>
  <c r="U174" i="1" s="1"/>
  <c r="T174" i="1" s="1"/>
  <c r="I170" i="1"/>
  <c r="J170" i="1" s="1"/>
  <c r="M170" i="1"/>
  <c r="N170" i="1" s="1"/>
  <c r="O170" i="1" s="1"/>
  <c r="G166" i="1"/>
  <c r="U166" i="1" s="1"/>
  <c r="T166" i="1" s="1"/>
  <c r="M159" i="1"/>
  <c r="N159" i="1" s="1"/>
  <c r="O159" i="1" s="1"/>
  <c r="M157" i="1"/>
  <c r="N157" i="1" s="1"/>
  <c r="O157" i="1" s="1"/>
  <c r="M155" i="1"/>
  <c r="N155" i="1" s="1"/>
  <c r="O155" i="1" s="1"/>
  <c r="M154" i="1"/>
  <c r="N154" i="1" s="1"/>
  <c r="O154" i="1" s="1"/>
  <c r="M153" i="1"/>
  <c r="N153" i="1" s="1"/>
  <c r="O153" i="1" s="1"/>
  <c r="G150" i="1"/>
  <c r="U150" i="1" s="1"/>
  <c r="T150" i="1" s="1"/>
  <c r="M150" i="1"/>
  <c r="N150" i="1" s="1"/>
  <c r="O150" i="1" s="1"/>
  <c r="M149" i="1"/>
  <c r="N149" i="1" s="1"/>
  <c r="O149" i="1" s="1"/>
  <c r="G146" i="1"/>
  <c r="U146" i="1" s="1"/>
  <c r="T146" i="1" s="1"/>
  <c r="I143" i="1"/>
  <c r="J143" i="1" s="1"/>
  <c r="G142" i="1"/>
  <c r="U142" i="1" s="1"/>
  <c r="T142" i="1" s="1"/>
  <c r="F142" i="1"/>
  <c r="I140" i="1"/>
  <c r="J140" i="1" s="1"/>
  <c r="M140" i="1"/>
  <c r="N140" i="1" s="1"/>
  <c r="O140" i="1" s="1"/>
  <c r="I139" i="1"/>
  <c r="J139" i="1" s="1"/>
  <c r="I136" i="1"/>
  <c r="J136" i="1" s="1"/>
  <c r="M135" i="1"/>
  <c r="N135" i="1" s="1"/>
  <c r="O135" i="1" s="1"/>
  <c r="I135" i="1"/>
  <c r="J135" i="1" s="1"/>
  <c r="F131" i="1"/>
  <c r="M131" i="1"/>
  <c r="N131" i="1" s="1"/>
  <c r="O131" i="1" s="1"/>
  <c r="I131" i="1"/>
  <c r="J131" i="1" s="1"/>
  <c r="F130" i="1"/>
  <c r="I130" i="1"/>
  <c r="J130" i="1" s="1"/>
  <c r="I129" i="1"/>
  <c r="J129" i="1" s="1"/>
  <c r="I128" i="1"/>
  <c r="J128" i="1" s="1"/>
  <c r="M128" i="1"/>
  <c r="N128" i="1" s="1"/>
  <c r="O128" i="1" s="1"/>
  <c r="G127" i="1"/>
  <c r="U127" i="1" s="1"/>
  <c r="T127" i="1" s="1"/>
  <c r="F127" i="1"/>
  <c r="I127" i="1"/>
  <c r="J127" i="1" s="1"/>
  <c r="F125" i="1"/>
  <c r="M125" i="1"/>
  <c r="N125" i="1" s="1"/>
  <c r="O125" i="1" s="1"/>
  <c r="I124" i="1"/>
  <c r="J124" i="1" s="1"/>
  <c r="M124" i="1"/>
  <c r="N124" i="1" s="1"/>
  <c r="O124" i="1" s="1"/>
  <c r="I123" i="1"/>
  <c r="J123" i="1" s="1"/>
  <c r="G123" i="1"/>
  <c r="U123" i="1" s="1"/>
  <c r="T123" i="1" s="1"/>
  <c r="F123" i="1"/>
  <c r="F121" i="1"/>
  <c r="I120" i="1"/>
  <c r="J120" i="1" s="1"/>
  <c r="M118" i="1"/>
  <c r="N118" i="1" s="1"/>
  <c r="O118" i="1" s="1"/>
  <c r="I118" i="1"/>
  <c r="J118" i="1" s="1"/>
  <c r="I116" i="1"/>
  <c r="J116" i="1" s="1"/>
  <c r="I112" i="1"/>
  <c r="J112" i="1" s="1"/>
  <c r="I108" i="1"/>
  <c r="J108" i="1" s="1"/>
  <c r="G101" i="1"/>
  <c r="U101" i="1" s="1"/>
  <c r="T101" i="1" s="1"/>
  <c r="G97" i="1"/>
  <c r="U97" i="1" s="1"/>
  <c r="T97" i="1" s="1"/>
  <c r="F93" i="1"/>
  <c r="G85" i="1"/>
  <c r="U85" i="1" s="1"/>
  <c r="T85" i="1" s="1"/>
  <c r="G81" i="1"/>
  <c r="U81" i="1" s="1"/>
  <c r="T81" i="1" s="1"/>
  <c r="M80" i="1"/>
  <c r="N80" i="1" s="1"/>
  <c r="O80" i="1" s="1"/>
  <c r="F80" i="1"/>
  <c r="G77" i="1"/>
  <c r="U77" i="1" s="1"/>
  <c r="T77" i="1" s="1"/>
  <c r="M76" i="1"/>
  <c r="N76" i="1" s="1"/>
  <c r="O76" i="1" s="1"/>
  <c r="G76" i="1"/>
  <c r="U76" i="1" s="1"/>
  <c r="T76" i="1" s="1"/>
  <c r="F76" i="1"/>
  <c r="I76" i="1"/>
  <c r="J76" i="1" s="1"/>
  <c r="M72" i="1"/>
  <c r="N72" i="1" s="1"/>
  <c r="O72" i="1" s="1"/>
  <c r="M67" i="1"/>
  <c r="N67" i="1" s="1"/>
  <c r="O67" i="1" s="1"/>
  <c r="M64" i="1"/>
  <c r="N64" i="1" s="1"/>
  <c r="O64" i="1" s="1"/>
  <c r="I64" i="1"/>
  <c r="J64" i="1" s="1"/>
  <c r="I61" i="1"/>
  <c r="J61" i="1" s="1"/>
  <c r="F59" i="1"/>
  <c r="G59" i="1"/>
  <c r="U59" i="1" s="1"/>
  <c r="T59" i="1" s="1"/>
  <c r="M58" i="1"/>
  <c r="N58" i="1" s="1"/>
  <c r="O58" i="1" s="1"/>
  <c r="I58" i="1"/>
  <c r="J58" i="1" s="1"/>
  <c r="I57" i="1"/>
  <c r="J57" i="1" s="1"/>
  <c r="F53" i="1"/>
  <c r="I52" i="1"/>
  <c r="J52" i="1" s="1"/>
  <c r="F49" i="1"/>
  <c r="I49" i="1"/>
  <c r="J49" i="1" s="1"/>
  <c r="M46" i="1"/>
  <c r="N46" i="1" s="1"/>
  <c r="O46" i="1" s="1"/>
  <c r="I45" i="1"/>
  <c r="J45" i="1" s="1"/>
  <c r="I41" i="1"/>
  <c r="J41" i="1" s="1"/>
  <c r="I35" i="1"/>
  <c r="J35" i="1" s="1"/>
  <c r="G33" i="1"/>
  <c r="U33" i="1" s="1"/>
  <c r="T33" i="1" s="1"/>
  <c r="I33" i="1"/>
  <c r="J33" i="1" s="1"/>
  <c r="F33" i="1"/>
  <c r="M32" i="1"/>
  <c r="N32" i="1" s="1"/>
  <c r="O32" i="1" s="1"/>
  <c r="F32" i="1"/>
  <c r="I32" i="1"/>
  <c r="J32" i="1" s="1"/>
  <c r="M26" i="1"/>
  <c r="N26" i="1" s="1"/>
  <c r="O26" i="1" s="1"/>
  <c r="I26" i="1"/>
  <c r="J26" i="1" s="1"/>
  <c r="I25" i="1"/>
  <c r="J25" i="1" s="1"/>
  <c r="F21" i="1"/>
  <c r="G21" i="1"/>
  <c r="U21" i="1" s="1"/>
  <c r="T21" i="1" s="1"/>
  <c r="I20" i="1"/>
  <c r="J20" i="1" s="1"/>
  <c r="M15" i="1"/>
  <c r="N15" i="1" s="1"/>
  <c r="O15" i="1" s="1"/>
  <c r="I14" i="1"/>
  <c r="J14" i="1" s="1"/>
  <c r="M14" i="1"/>
  <c r="N14" i="1" s="1"/>
  <c r="O14" i="1" s="1"/>
  <c r="G13" i="1"/>
  <c r="U13" i="1" s="1"/>
  <c r="T13" i="1" s="1"/>
  <c r="F12" i="1"/>
  <c r="F11" i="1"/>
  <c r="G11" i="1"/>
  <c r="U11" i="1" s="1"/>
  <c r="T11" i="1" s="1"/>
  <c r="F8" i="1"/>
  <c r="I8" i="1"/>
  <c r="J8" i="1" s="1"/>
  <c r="M7" i="1"/>
  <c r="N7" i="1" s="1"/>
  <c r="O7" i="1" s="1"/>
  <c r="I7" i="1"/>
  <c r="J7" i="1" s="1"/>
  <c r="AA263" i="1" l="1"/>
  <c r="AA264" i="1"/>
  <c r="Z264" i="1"/>
  <c r="AJ5" i="1"/>
  <c r="AK5" i="1" s="1"/>
  <c r="AL5" i="1" s="1"/>
  <c r="AJ6" i="1"/>
  <c r="AK6" i="1" s="1"/>
  <c r="AL6" i="1" s="1"/>
  <c r="G130" i="1"/>
  <c r="U130" i="1" s="1"/>
  <c r="T130" i="1" s="1"/>
  <c r="G8" i="1"/>
  <c r="U8" i="1" s="1"/>
  <c r="T8" i="1" s="1"/>
  <c r="G32" i="1"/>
  <c r="U32" i="1" s="1"/>
  <c r="T32" i="1" s="1"/>
  <c r="G17" i="1"/>
  <c r="U17" i="1" s="1"/>
  <c r="T17" i="1" s="1"/>
  <c r="F17" i="1"/>
  <c r="I19" i="1"/>
  <c r="J19" i="1" s="1"/>
  <c r="M19" i="1"/>
  <c r="N19" i="1" s="1"/>
  <c r="O19" i="1" s="1"/>
  <c r="G68" i="1"/>
  <c r="U68" i="1" s="1"/>
  <c r="T68" i="1" s="1"/>
  <c r="F68" i="1"/>
  <c r="G69" i="1"/>
  <c r="U69" i="1" s="1"/>
  <c r="T69" i="1" s="1"/>
  <c r="F69" i="1"/>
  <c r="F24" i="1"/>
  <c r="G24" i="1"/>
  <c r="U24" i="1" s="1"/>
  <c r="T24" i="1" s="1"/>
  <c r="N5" i="1"/>
  <c r="O5" i="1" s="1"/>
  <c r="G10" i="1"/>
  <c r="U10" i="1" s="1"/>
  <c r="T10" i="1" s="1"/>
  <c r="F10" i="1"/>
  <c r="G52" i="1"/>
  <c r="U52" i="1" s="1"/>
  <c r="T52" i="1" s="1"/>
  <c r="F52" i="1"/>
  <c r="F110" i="1"/>
  <c r="G110" i="1"/>
  <c r="U110" i="1" s="1"/>
  <c r="T110" i="1" s="1"/>
  <c r="F65" i="1"/>
  <c r="G65" i="1"/>
  <c r="U65" i="1" s="1"/>
  <c r="T65" i="1" s="1"/>
  <c r="I12" i="1"/>
  <c r="J12" i="1" s="1"/>
  <c r="M12" i="1"/>
  <c r="N12" i="1" s="1"/>
  <c r="O12" i="1" s="1"/>
  <c r="G27" i="1"/>
  <c r="U27" i="1" s="1"/>
  <c r="T27" i="1" s="1"/>
  <c r="F27" i="1"/>
  <c r="F63" i="1"/>
  <c r="F75" i="1"/>
  <c r="G75" i="1"/>
  <c r="U75" i="1" s="1"/>
  <c r="T75" i="1" s="1"/>
  <c r="F7" i="1"/>
  <c r="I6" i="1"/>
  <c r="J6" i="1" s="1"/>
  <c r="I28" i="1"/>
  <c r="J28" i="1" s="1"/>
  <c r="F16" i="1"/>
  <c r="G16" i="1"/>
  <c r="U16" i="1" s="1"/>
  <c r="T16" i="1" s="1"/>
  <c r="F22" i="1"/>
  <c r="G22" i="1"/>
  <c r="U22" i="1" s="1"/>
  <c r="T22" i="1" s="1"/>
  <c r="M40" i="1"/>
  <c r="N40" i="1" s="1"/>
  <c r="O40" i="1" s="1"/>
  <c r="I40" i="1"/>
  <c r="J40" i="1" s="1"/>
  <c r="F47" i="1"/>
  <c r="G47" i="1"/>
  <c r="U47" i="1" s="1"/>
  <c r="T47" i="1" s="1"/>
  <c r="G36" i="1"/>
  <c r="U36" i="1" s="1"/>
  <c r="T36" i="1" s="1"/>
  <c r="F36" i="1"/>
  <c r="F20" i="1"/>
  <c r="F5" i="1"/>
  <c r="G5" i="1"/>
  <c r="U5" i="1" s="1"/>
  <c r="F9" i="1"/>
  <c r="G9" i="1"/>
  <c r="U9" i="1" s="1"/>
  <c r="T9" i="1" s="1"/>
  <c r="F15" i="1"/>
  <c r="G15" i="1"/>
  <c r="U15" i="1" s="1"/>
  <c r="T15" i="1" s="1"/>
  <c r="G37" i="1"/>
  <c r="U37" i="1" s="1"/>
  <c r="T37" i="1" s="1"/>
  <c r="F37" i="1"/>
  <c r="G43" i="1"/>
  <c r="U43" i="1" s="1"/>
  <c r="T43" i="1" s="1"/>
  <c r="F43" i="1"/>
  <c r="F70" i="1"/>
  <c r="G70" i="1"/>
  <c r="U70" i="1" s="1"/>
  <c r="T70" i="1" s="1"/>
  <c r="F114" i="1"/>
  <c r="G114" i="1"/>
  <c r="U114" i="1" s="1"/>
  <c r="T114" i="1" s="1"/>
  <c r="I17" i="1"/>
  <c r="J17" i="1" s="1"/>
  <c r="I82" i="1"/>
  <c r="J82" i="1" s="1"/>
  <c r="M82" i="1"/>
  <c r="N82" i="1" s="1"/>
  <c r="O82" i="1" s="1"/>
  <c r="I114" i="1"/>
  <c r="J114" i="1" s="1"/>
  <c r="M114" i="1"/>
  <c r="N114" i="1" s="1"/>
  <c r="O114" i="1" s="1"/>
  <c r="F78" i="1"/>
  <c r="G78" i="1"/>
  <c r="U78" i="1" s="1"/>
  <c r="T78" i="1" s="1"/>
  <c r="I122" i="1"/>
  <c r="J122" i="1" s="1"/>
  <c r="M144" i="1"/>
  <c r="N144" i="1" s="1"/>
  <c r="O144" i="1" s="1"/>
  <c r="I144" i="1"/>
  <c r="J144" i="1" s="1"/>
  <c r="F170" i="1"/>
  <c r="G170" i="1"/>
  <c r="U170" i="1" s="1"/>
  <c r="T170" i="1" s="1"/>
  <c r="I183" i="1"/>
  <c r="J183" i="1" s="1"/>
  <c r="M183" i="1"/>
  <c r="N183" i="1" s="1"/>
  <c r="O183" i="1" s="1"/>
  <c r="I11" i="1"/>
  <c r="J11" i="1" s="1"/>
  <c r="M11" i="1"/>
  <c r="N11" i="1" s="1"/>
  <c r="O11" i="1" s="1"/>
  <c r="F14" i="1"/>
  <c r="G14" i="1"/>
  <c r="U14" i="1" s="1"/>
  <c r="T14" i="1" s="1"/>
  <c r="G28" i="1"/>
  <c r="U28" i="1" s="1"/>
  <c r="T28" i="1" s="1"/>
  <c r="G40" i="1"/>
  <c r="U40" i="1" s="1"/>
  <c r="T40" i="1" s="1"/>
  <c r="I43" i="1"/>
  <c r="J43" i="1" s="1"/>
  <c r="M43" i="1"/>
  <c r="N43" i="1" s="1"/>
  <c r="O43" i="1" s="1"/>
  <c r="F45" i="1"/>
  <c r="G45" i="1"/>
  <c r="U45" i="1" s="1"/>
  <c r="T45" i="1" s="1"/>
  <c r="G63" i="1"/>
  <c r="U63" i="1" s="1"/>
  <c r="T63" i="1" s="1"/>
  <c r="G103" i="1"/>
  <c r="U103" i="1" s="1"/>
  <c r="T103" i="1" s="1"/>
  <c r="M103" i="1"/>
  <c r="N103" i="1" s="1"/>
  <c r="O103" i="1" s="1"/>
  <c r="M132" i="1"/>
  <c r="N132" i="1" s="1"/>
  <c r="O132" i="1" s="1"/>
  <c r="I132" i="1"/>
  <c r="J132" i="1" s="1"/>
  <c r="F139" i="1"/>
  <c r="G139" i="1"/>
  <c r="U139" i="1" s="1"/>
  <c r="T139" i="1" s="1"/>
  <c r="G41" i="1"/>
  <c r="U41" i="1" s="1"/>
  <c r="T41" i="1" s="1"/>
  <c r="M119" i="1"/>
  <c r="N119" i="1" s="1"/>
  <c r="O119" i="1" s="1"/>
  <c r="F61" i="1"/>
  <c r="I72" i="1"/>
  <c r="J72" i="1" s="1"/>
  <c r="F105" i="1"/>
  <c r="I31" i="1"/>
  <c r="J31" i="1" s="1"/>
  <c r="M31" i="1"/>
  <c r="N31" i="1" s="1"/>
  <c r="O31" i="1" s="1"/>
  <c r="F122" i="1"/>
  <c r="G122" i="1"/>
  <c r="U122" i="1" s="1"/>
  <c r="T122" i="1" s="1"/>
  <c r="F256" i="1"/>
  <c r="G256" i="1"/>
  <c r="U256" i="1" s="1"/>
  <c r="T256" i="1" s="1"/>
  <c r="F46" i="1"/>
  <c r="G46" i="1"/>
  <c r="U46" i="1" s="1"/>
  <c r="T46" i="1" s="1"/>
  <c r="F74" i="1"/>
  <c r="G74" i="1"/>
  <c r="U74" i="1" s="1"/>
  <c r="T74" i="1" s="1"/>
  <c r="M117" i="1"/>
  <c r="N117" i="1" s="1"/>
  <c r="O117" i="1" s="1"/>
  <c r="F26" i="1"/>
  <c r="G26" i="1"/>
  <c r="U26" i="1" s="1"/>
  <c r="T26" i="1" s="1"/>
  <c r="M42" i="1"/>
  <c r="N42" i="1" s="1"/>
  <c r="O42" i="1" s="1"/>
  <c r="I42" i="1"/>
  <c r="J42" i="1" s="1"/>
  <c r="M79" i="1"/>
  <c r="N79" i="1" s="1"/>
  <c r="O79" i="1" s="1"/>
  <c r="I110" i="1"/>
  <c r="J110" i="1" s="1"/>
  <c r="M110" i="1"/>
  <c r="N110" i="1" s="1"/>
  <c r="O110" i="1" s="1"/>
  <c r="F118" i="1"/>
  <c r="G118" i="1"/>
  <c r="U118" i="1" s="1"/>
  <c r="T118" i="1" s="1"/>
  <c r="F120" i="1"/>
  <c r="G120" i="1"/>
  <c r="U120" i="1" s="1"/>
  <c r="T120" i="1" s="1"/>
  <c r="G134" i="1"/>
  <c r="U134" i="1" s="1"/>
  <c r="T134" i="1" s="1"/>
  <c r="F134" i="1"/>
  <c r="F135" i="1"/>
  <c r="G135" i="1"/>
  <c r="U135" i="1" s="1"/>
  <c r="T135" i="1" s="1"/>
  <c r="F136" i="1"/>
  <c r="G136" i="1"/>
  <c r="U136" i="1" s="1"/>
  <c r="T136" i="1" s="1"/>
  <c r="F145" i="1"/>
  <c r="F168" i="1"/>
  <c r="G168" i="1"/>
  <c r="U168" i="1" s="1"/>
  <c r="T168" i="1" s="1"/>
  <c r="F248" i="1"/>
  <c r="G248" i="1"/>
  <c r="U248" i="1" s="1"/>
  <c r="T248" i="1" s="1"/>
  <c r="F73" i="1"/>
  <c r="F67" i="1"/>
  <c r="G12" i="1"/>
  <c r="U12" i="1" s="1"/>
  <c r="T12" i="1" s="1"/>
  <c r="M20" i="1"/>
  <c r="N20" i="1" s="1"/>
  <c r="O20" i="1" s="1"/>
  <c r="G25" i="1"/>
  <c r="U25" i="1" s="1"/>
  <c r="T25" i="1" s="1"/>
  <c r="M28" i="1"/>
  <c r="N28" i="1" s="1"/>
  <c r="O28" i="1" s="1"/>
  <c r="F89" i="1"/>
  <c r="M6" i="1"/>
  <c r="N6" i="1" s="1"/>
  <c r="O6" i="1" s="1"/>
  <c r="M65" i="1"/>
  <c r="N65" i="1" s="1"/>
  <c r="O65" i="1" s="1"/>
  <c r="F85" i="1"/>
  <c r="G105" i="1"/>
  <c r="U105" i="1" s="1"/>
  <c r="T105" i="1" s="1"/>
  <c r="I36" i="1"/>
  <c r="J36" i="1" s="1"/>
  <c r="M36" i="1"/>
  <c r="N36" i="1" s="1"/>
  <c r="O36" i="1" s="1"/>
  <c r="F56" i="1"/>
  <c r="G129" i="1"/>
  <c r="U129" i="1" s="1"/>
  <c r="T129" i="1" s="1"/>
  <c r="F129" i="1"/>
  <c r="I167" i="1"/>
  <c r="J167" i="1" s="1"/>
  <c r="M167" i="1"/>
  <c r="N167" i="1" s="1"/>
  <c r="O167" i="1" s="1"/>
  <c r="G31" i="1"/>
  <c r="U31" i="1" s="1"/>
  <c r="T31" i="1" s="1"/>
  <c r="M51" i="1"/>
  <c r="N51" i="1" s="1"/>
  <c r="O51" i="1" s="1"/>
  <c r="M53" i="1"/>
  <c r="N53" i="1" s="1"/>
  <c r="O53" i="1" s="1"/>
  <c r="I53" i="1"/>
  <c r="J53" i="1" s="1"/>
  <c r="I133" i="1"/>
  <c r="J133" i="1" s="1"/>
  <c r="M133" i="1"/>
  <c r="N133" i="1" s="1"/>
  <c r="O133" i="1" s="1"/>
  <c r="M37" i="1"/>
  <c r="N37" i="1" s="1"/>
  <c r="O37" i="1" s="1"/>
  <c r="I37" i="1"/>
  <c r="J37" i="1" s="1"/>
  <c r="F38" i="1"/>
  <c r="G38" i="1"/>
  <c r="U38" i="1" s="1"/>
  <c r="T38" i="1" s="1"/>
  <c r="F42" i="1"/>
  <c r="G42" i="1"/>
  <c r="U42" i="1" s="1"/>
  <c r="T42" i="1" s="1"/>
  <c r="M75" i="1"/>
  <c r="N75" i="1" s="1"/>
  <c r="O75" i="1" s="1"/>
  <c r="I142" i="1"/>
  <c r="J142" i="1" s="1"/>
  <c r="M142" i="1"/>
  <c r="N142" i="1" s="1"/>
  <c r="O142" i="1" s="1"/>
  <c r="F30" i="1"/>
  <c r="G30" i="1"/>
  <c r="U30" i="1" s="1"/>
  <c r="T30" i="1" s="1"/>
  <c r="M21" i="1"/>
  <c r="N21" i="1" s="1"/>
  <c r="O21" i="1" s="1"/>
  <c r="I21" i="1"/>
  <c r="J21" i="1" s="1"/>
  <c r="F82" i="1"/>
  <c r="G82" i="1"/>
  <c r="U82" i="1" s="1"/>
  <c r="T82" i="1" s="1"/>
  <c r="M91" i="1"/>
  <c r="N91" i="1" s="1"/>
  <c r="O91" i="1" s="1"/>
  <c r="I121" i="1"/>
  <c r="J121" i="1" s="1"/>
  <c r="M121" i="1"/>
  <c r="N121" i="1" s="1"/>
  <c r="O121" i="1" s="1"/>
  <c r="I134" i="1"/>
  <c r="J134" i="1" s="1"/>
  <c r="I189" i="1"/>
  <c r="J189" i="1" s="1"/>
  <c r="I202" i="1"/>
  <c r="J202" i="1" s="1"/>
  <c r="G202" i="1"/>
  <c r="U202" i="1" s="1"/>
  <c r="T202" i="1" s="1"/>
  <c r="F29" i="1"/>
  <c r="F44" i="1"/>
  <c r="G57" i="1"/>
  <c r="U57" i="1" s="1"/>
  <c r="T57" i="1" s="1"/>
  <c r="M35" i="1"/>
  <c r="N35" i="1" s="1"/>
  <c r="O35" i="1" s="1"/>
  <c r="M61" i="1"/>
  <c r="N61" i="1" s="1"/>
  <c r="O61" i="1" s="1"/>
  <c r="G73" i="1"/>
  <c r="U73" i="1" s="1"/>
  <c r="T73" i="1" s="1"/>
  <c r="F13" i="1"/>
  <c r="M29" i="1"/>
  <c r="N29" i="1" s="1"/>
  <c r="O29" i="1" s="1"/>
  <c r="F41" i="1"/>
  <c r="G53" i="1"/>
  <c r="U53" i="1" s="1"/>
  <c r="T53" i="1" s="1"/>
  <c r="G7" i="1"/>
  <c r="U7" i="1" s="1"/>
  <c r="T7" i="1" s="1"/>
  <c r="I29" i="1"/>
  <c r="J29" i="1" s="1"/>
  <c r="M33" i="1"/>
  <c r="N33" i="1" s="1"/>
  <c r="O33" i="1" s="1"/>
  <c r="G44" i="1"/>
  <c r="U44" i="1" s="1"/>
  <c r="T44" i="1" s="1"/>
  <c r="I46" i="1"/>
  <c r="J46" i="1" s="1"/>
  <c r="G49" i="1"/>
  <c r="U49" i="1" s="1"/>
  <c r="T49" i="1" s="1"/>
  <c r="F57" i="1"/>
  <c r="G61" i="1"/>
  <c r="U61" i="1" s="1"/>
  <c r="T61" i="1" s="1"/>
  <c r="I65" i="1"/>
  <c r="J65" i="1" s="1"/>
  <c r="G67" i="1"/>
  <c r="U67" i="1" s="1"/>
  <c r="T67" i="1" s="1"/>
  <c r="F77" i="1"/>
  <c r="G80" i="1"/>
  <c r="U80" i="1" s="1"/>
  <c r="T80" i="1" s="1"/>
  <c r="G143" i="1"/>
  <c r="U143" i="1" s="1"/>
  <c r="T143" i="1" s="1"/>
  <c r="M146" i="1"/>
  <c r="N146" i="1" s="1"/>
  <c r="O146" i="1" s="1"/>
  <c r="I146" i="1"/>
  <c r="J146" i="1" s="1"/>
  <c r="I163" i="1"/>
  <c r="J163" i="1" s="1"/>
  <c r="M163" i="1"/>
  <c r="N163" i="1" s="1"/>
  <c r="O163" i="1" s="1"/>
  <c r="F60" i="1"/>
  <c r="G79" i="1"/>
  <c r="U79" i="1" s="1"/>
  <c r="T79" i="1" s="1"/>
  <c r="I79" i="1"/>
  <c r="J79" i="1" s="1"/>
  <c r="M99" i="1"/>
  <c r="N99" i="1" s="1"/>
  <c r="O99" i="1" s="1"/>
  <c r="M69" i="1"/>
  <c r="N69" i="1" s="1"/>
  <c r="O69" i="1" s="1"/>
  <c r="I69" i="1"/>
  <c r="J69" i="1" s="1"/>
  <c r="I83" i="1"/>
  <c r="J83" i="1" s="1"/>
  <c r="M83" i="1"/>
  <c r="N83" i="1" s="1"/>
  <c r="O83" i="1" s="1"/>
  <c r="M56" i="1"/>
  <c r="N56" i="1" s="1"/>
  <c r="O56" i="1" s="1"/>
  <c r="G56" i="1"/>
  <c r="U56" i="1" s="1"/>
  <c r="T56" i="1" s="1"/>
  <c r="F58" i="1"/>
  <c r="G58" i="1"/>
  <c r="U58" i="1" s="1"/>
  <c r="T58" i="1" s="1"/>
  <c r="F62" i="1"/>
  <c r="G62" i="1"/>
  <c r="U62" i="1" s="1"/>
  <c r="T62" i="1" s="1"/>
  <c r="F87" i="1"/>
  <c r="M158" i="1"/>
  <c r="N158" i="1" s="1"/>
  <c r="O158" i="1" s="1"/>
  <c r="I158" i="1"/>
  <c r="J158" i="1" s="1"/>
  <c r="I63" i="1"/>
  <c r="J63" i="1" s="1"/>
  <c r="M63" i="1"/>
  <c r="N63" i="1" s="1"/>
  <c r="O63" i="1" s="1"/>
  <c r="I68" i="1"/>
  <c r="J68" i="1" s="1"/>
  <c r="M68" i="1"/>
  <c r="N68" i="1" s="1"/>
  <c r="O68" i="1" s="1"/>
  <c r="I95" i="1"/>
  <c r="J95" i="1" s="1"/>
  <c r="G111" i="1"/>
  <c r="U111" i="1" s="1"/>
  <c r="T111" i="1" s="1"/>
  <c r="F154" i="1"/>
  <c r="G154" i="1"/>
  <c r="U154" i="1" s="1"/>
  <c r="T154" i="1" s="1"/>
  <c r="M162" i="1"/>
  <c r="N162" i="1" s="1"/>
  <c r="O162" i="1" s="1"/>
  <c r="I162" i="1"/>
  <c r="J162" i="1" s="1"/>
  <c r="F257" i="1"/>
  <c r="G257" i="1"/>
  <c r="U257" i="1" s="1"/>
  <c r="T257" i="1" s="1"/>
  <c r="M17" i="1"/>
  <c r="N17" i="1" s="1"/>
  <c r="O17" i="1" s="1"/>
  <c r="F81" i="1"/>
  <c r="G93" i="1"/>
  <c r="U93" i="1" s="1"/>
  <c r="T93" i="1" s="1"/>
  <c r="F101" i="1"/>
  <c r="F35" i="1"/>
  <c r="M49" i="1"/>
  <c r="N49" i="1" s="1"/>
  <c r="O49" i="1" s="1"/>
  <c r="I80" i="1"/>
  <c r="J80" i="1" s="1"/>
  <c r="I5" i="1"/>
  <c r="J5" i="1" s="1"/>
  <c r="M8" i="1"/>
  <c r="N8" i="1" s="1"/>
  <c r="O8" i="1" s="1"/>
  <c r="M13" i="1"/>
  <c r="N13" i="1" s="1"/>
  <c r="O13" i="1" s="1"/>
  <c r="I13" i="1"/>
  <c r="J13" i="1" s="1"/>
  <c r="I15" i="1"/>
  <c r="J15" i="1" s="1"/>
  <c r="F25" i="1"/>
  <c r="G29" i="1"/>
  <c r="U29" i="1" s="1"/>
  <c r="T29" i="1" s="1"/>
  <c r="G35" i="1"/>
  <c r="U35" i="1" s="1"/>
  <c r="T35" i="1" s="1"/>
  <c r="M52" i="1"/>
  <c r="N52" i="1" s="1"/>
  <c r="O52" i="1" s="1"/>
  <c r="I67" i="1"/>
  <c r="J67" i="1" s="1"/>
  <c r="F72" i="1"/>
  <c r="G89" i="1"/>
  <c r="U89" i="1" s="1"/>
  <c r="T89" i="1" s="1"/>
  <c r="F97" i="1"/>
  <c r="M129" i="1"/>
  <c r="N129" i="1" s="1"/>
  <c r="O129" i="1" s="1"/>
  <c r="F124" i="1"/>
  <c r="G124" i="1"/>
  <c r="U124" i="1" s="1"/>
  <c r="T124" i="1" s="1"/>
  <c r="F132" i="1"/>
  <c r="G132" i="1"/>
  <c r="U132" i="1" s="1"/>
  <c r="T132" i="1" s="1"/>
  <c r="F159" i="1"/>
  <c r="G159" i="1"/>
  <c r="U159" i="1" s="1"/>
  <c r="T159" i="1" s="1"/>
  <c r="F193" i="1"/>
  <c r="G193" i="1"/>
  <c r="U193" i="1" s="1"/>
  <c r="T193" i="1" s="1"/>
  <c r="F220" i="1"/>
  <c r="G220" i="1"/>
  <c r="U220" i="1" s="1"/>
  <c r="T220" i="1" s="1"/>
  <c r="M41" i="1"/>
  <c r="N41" i="1" s="1"/>
  <c r="O41" i="1" s="1"/>
  <c r="M47" i="1"/>
  <c r="N47" i="1" s="1"/>
  <c r="O47" i="1" s="1"/>
  <c r="M89" i="1"/>
  <c r="N89" i="1" s="1"/>
  <c r="O89" i="1" s="1"/>
  <c r="I89" i="1"/>
  <c r="J89" i="1" s="1"/>
  <c r="M97" i="1"/>
  <c r="N97" i="1" s="1"/>
  <c r="O97" i="1" s="1"/>
  <c r="I97" i="1"/>
  <c r="J97" i="1" s="1"/>
  <c r="M105" i="1"/>
  <c r="N105" i="1" s="1"/>
  <c r="O105" i="1" s="1"/>
  <c r="I105" i="1"/>
  <c r="J105" i="1" s="1"/>
  <c r="M123" i="1"/>
  <c r="N123" i="1" s="1"/>
  <c r="O123" i="1" s="1"/>
  <c r="M134" i="1"/>
  <c r="N134" i="1" s="1"/>
  <c r="O134" i="1" s="1"/>
  <c r="F143" i="1"/>
  <c r="I182" i="1"/>
  <c r="J182" i="1" s="1"/>
  <c r="I87" i="1"/>
  <c r="J87" i="1" s="1"/>
  <c r="M87" i="1"/>
  <c r="N87" i="1" s="1"/>
  <c r="O87" i="1" s="1"/>
  <c r="F91" i="1"/>
  <c r="I91" i="1"/>
  <c r="J91" i="1" s="1"/>
  <c r="M95" i="1"/>
  <c r="N95" i="1" s="1"/>
  <c r="O95" i="1" s="1"/>
  <c r="F99" i="1"/>
  <c r="I99" i="1"/>
  <c r="J99" i="1" s="1"/>
  <c r="I107" i="1"/>
  <c r="J107" i="1" s="1"/>
  <c r="G133" i="1"/>
  <c r="U133" i="1" s="1"/>
  <c r="T133" i="1" s="1"/>
  <c r="F133" i="1"/>
  <c r="I175" i="1"/>
  <c r="J175" i="1" s="1"/>
  <c r="M175" i="1"/>
  <c r="N175" i="1" s="1"/>
  <c r="O175" i="1" s="1"/>
  <c r="F184" i="1"/>
  <c r="G184" i="1"/>
  <c r="U184" i="1" s="1"/>
  <c r="T184" i="1" s="1"/>
  <c r="F228" i="1"/>
  <c r="G228" i="1"/>
  <c r="U228" i="1" s="1"/>
  <c r="T228" i="1" s="1"/>
  <c r="F249" i="1"/>
  <c r="G249" i="1"/>
  <c r="U249" i="1" s="1"/>
  <c r="T249" i="1" s="1"/>
  <c r="M45" i="1"/>
  <c r="N45" i="1" s="1"/>
  <c r="O45" i="1" s="1"/>
  <c r="G119" i="1"/>
  <c r="U119" i="1" s="1"/>
  <c r="T119" i="1" s="1"/>
  <c r="M130" i="1"/>
  <c r="N130" i="1" s="1"/>
  <c r="O130" i="1" s="1"/>
  <c r="F117" i="1"/>
  <c r="I117" i="1"/>
  <c r="J117" i="1" s="1"/>
  <c r="F119" i="1"/>
  <c r="I119" i="1"/>
  <c r="J119" i="1" s="1"/>
  <c r="M205" i="1"/>
  <c r="N205" i="1" s="1"/>
  <c r="O205" i="1" s="1"/>
  <c r="M25" i="1"/>
  <c r="N25" i="1" s="1"/>
  <c r="O25" i="1" s="1"/>
  <c r="M57" i="1"/>
  <c r="N57" i="1" s="1"/>
  <c r="O57" i="1" s="1"/>
  <c r="M73" i="1"/>
  <c r="N73" i="1" s="1"/>
  <c r="O73" i="1" s="1"/>
  <c r="I73" i="1"/>
  <c r="J73" i="1" s="1"/>
  <c r="M77" i="1"/>
  <c r="N77" i="1" s="1"/>
  <c r="O77" i="1" s="1"/>
  <c r="I77" i="1"/>
  <c r="J77" i="1" s="1"/>
  <c r="M81" i="1"/>
  <c r="N81" i="1" s="1"/>
  <c r="O81" i="1" s="1"/>
  <c r="I81" i="1"/>
  <c r="J81" i="1" s="1"/>
  <c r="M85" i="1"/>
  <c r="N85" i="1" s="1"/>
  <c r="O85" i="1" s="1"/>
  <c r="I85" i="1"/>
  <c r="J85" i="1" s="1"/>
  <c r="M93" i="1"/>
  <c r="N93" i="1" s="1"/>
  <c r="O93" i="1" s="1"/>
  <c r="I93" i="1"/>
  <c r="J93" i="1" s="1"/>
  <c r="M101" i="1"/>
  <c r="N101" i="1" s="1"/>
  <c r="O101" i="1" s="1"/>
  <c r="I101" i="1"/>
  <c r="J101" i="1" s="1"/>
  <c r="G121" i="1"/>
  <c r="U121" i="1" s="1"/>
  <c r="T121" i="1" s="1"/>
  <c r="M122" i="1"/>
  <c r="N122" i="1" s="1"/>
  <c r="O122" i="1" s="1"/>
  <c r="G125" i="1"/>
  <c r="U125" i="1" s="1"/>
  <c r="T125" i="1" s="1"/>
  <c r="G131" i="1"/>
  <c r="U131" i="1" s="1"/>
  <c r="T131" i="1" s="1"/>
  <c r="G145" i="1"/>
  <c r="U145" i="1" s="1"/>
  <c r="T145" i="1" s="1"/>
  <c r="F150" i="1"/>
  <c r="M174" i="1"/>
  <c r="N174" i="1" s="1"/>
  <c r="O174" i="1" s="1"/>
  <c r="I174" i="1"/>
  <c r="J174" i="1" s="1"/>
  <c r="I151" i="1"/>
  <c r="J151" i="1" s="1"/>
  <c r="M151" i="1"/>
  <c r="N151" i="1" s="1"/>
  <c r="O151" i="1" s="1"/>
  <c r="F162" i="1"/>
  <c r="G162" i="1"/>
  <c r="U162" i="1" s="1"/>
  <c r="T162" i="1" s="1"/>
  <c r="F163" i="1"/>
  <c r="G163" i="1"/>
  <c r="U163" i="1" s="1"/>
  <c r="T163" i="1" s="1"/>
  <c r="F216" i="1"/>
  <c r="G216" i="1"/>
  <c r="U216" i="1" s="1"/>
  <c r="T216" i="1" s="1"/>
  <c r="F198" i="1"/>
  <c r="F128" i="1"/>
  <c r="G128" i="1"/>
  <c r="U128" i="1" s="1"/>
  <c r="T128" i="1" s="1"/>
  <c r="M168" i="1"/>
  <c r="N168" i="1" s="1"/>
  <c r="O168" i="1" s="1"/>
  <c r="F175" i="1"/>
  <c r="G175" i="1"/>
  <c r="U175" i="1" s="1"/>
  <c r="T175" i="1" s="1"/>
  <c r="M184" i="1"/>
  <c r="N184" i="1" s="1"/>
  <c r="O184" i="1" s="1"/>
  <c r="F213" i="1"/>
  <c r="G213" i="1"/>
  <c r="U213" i="1" s="1"/>
  <c r="T213" i="1" s="1"/>
  <c r="M111" i="1"/>
  <c r="N111" i="1" s="1"/>
  <c r="O111" i="1" s="1"/>
  <c r="I111" i="1"/>
  <c r="J111" i="1" s="1"/>
  <c r="M115" i="1"/>
  <c r="N115" i="1" s="1"/>
  <c r="O115" i="1" s="1"/>
  <c r="I115" i="1"/>
  <c r="J115" i="1" s="1"/>
  <c r="I125" i="1"/>
  <c r="J125" i="1" s="1"/>
  <c r="M127" i="1"/>
  <c r="N127" i="1" s="1"/>
  <c r="O127" i="1" s="1"/>
  <c r="M136" i="1"/>
  <c r="N136" i="1" s="1"/>
  <c r="O136" i="1" s="1"/>
  <c r="I147" i="1"/>
  <c r="J147" i="1" s="1"/>
  <c r="F158" i="1"/>
  <c r="F108" i="1"/>
  <c r="G108" i="1"/>
  <c r="U108" i="1" s="1"/>
  <c r="T108" i="1" s="1"/>
  <c r="F112" i="1"/>
  <c r="G112" i="1"/>
  <c r="U112" i="1" s="1"/>
  <c r="T112" i="1" s="1"/>
  <c r="F116" i="1"/>
  <c r="G116" i="1"/>
  <c r="U116" i="1" s="1"/>
  <c r="T116" i="1" s="1"/>
  <c r="F155" i="1"/>
  <c r="G155" i="1"/>
  <c r="U155" i="1" s="1"/>
  <c r="T155" i="1" s="1"/>
  <c r="F176" i="1"/>
  <c r="I176" i="1"/>
  <c r="J176" i="1" s="1"/>
  <c r="I228" i="1"/>
  <c r="J228" i="1" s="1"/>
  <c r="M228" i="1"/>
  <c r="N228" i="1" s="1"/>
  <c r="O228" i="1" s="1"/>
  <c r="F146" i="1"/>
  <c r="M166" i="1"/>
  <c r="N166" i="1" s="1"/>
  <c r="O166" i="1" s="1"/>
  <c r="I166" i="1"/>
  <c r="J166" i="1" s="1"/>
  <c r="F144" i="1"/>
  <c r="G144" i="1"/>
  <c r="U144" i="1" s="1"/>
  <c r="T144" i="1" s="1"/>
  <c r="F151" i="1"/>
  <c r="G151" i="1"/>
  <c r="U151" i="1" s="1"/>
  <c r="T151" i="1" s="1"/>
  <c r="G156" i="1"/>
  <c r="U156" i="1" s="1"/>
  <c r="T156" i="1" s="1"/>
  <c r="M156" i="1"/>
  <c r="N156" i="1" s="1"/>
  <c r="O156" i="1" s="1"/>
  <c r="F183" i="1"/>
  <c r="G183" i="1"/>
  <c r="U183" i="1" s="1"/>
  <c r="T183" i="1" s="1"/>
  <c r="F186" i="1"/>
  <c r="G186" i="1"/>
  <c r="U186" i="1" s="1"/>
  <c r="T186" i="1" s="1"/>
  <c r="M222" i="1"/>
  <c r="N222" i="1" s="1"/>
  <c r="O222" i="1" s="1"/>
  <c r="I222" i="1"/>
  <c r="J222" i="1" s="1"/>
  <c r="F232" i="1"/>
  <c r="G232" i="1"/>
  <c r="U232" i="1" s="1"/>
  <c r="T232" i="1" s="1"/>
  <c r="F246" i="1"/>
  <c r="G254" i="1"/>
  <c r="U254" i="1" s="1"/>
  <c r="T254" i="1" s="1"/>
  <c r="M120" i="1"/>
  <c r="N120" i="1" s="1"/>
  <c r="O120" i="1" s="1"/>
  <c r="M143" i="1"/>
  <c r="N143" i="1" s="1"/>
  <c r="O143" i="1" s="1"/>
  <c r="M147" i="1"/>
  <c r="N147" i="1" s="1"/>
  <c r="O147" i="1" s="1"/>
  <c r="I154" i="1"/>
  <c r="J154" i="1" s="1"/>
  <c r="G158" i="1"/>
  <c r="U158" i="1" s="1"/>
  <c r="T158" i="1" s="1"/>
  <c r="I159" i="1"/>
  <c r="J159" i="1" s="1"/>
  <c r="F140" i="1"/>
  <c r="G140" i="1"/>
  <c r="U140" i="1" s="1"/>
  <c r="T140" i="1" s="1"/>
  <c r="G160" i="1"/>
  <c r="U160" i="1" s="1"/>
  <c r="T160" i="1" s="1"/>
  <c r="M160" i="1"/>
  <c r="N160" i="1" s="1"/>
  <c r="O160" i="1" s="1"/>
  <c r="F167" i="1"/>
  <c r="G167" i="1"/>
  <c r="U167" i="1" s="1"/>
  <c r="T167" i="1" s="1"/>
  <c r="F178" i="1"/>
  <c r="G178" i="1"/>
  <c r="U178" i="1" s="1"/>
  <c r="T178" i="1" s="1"/>
  <c r="M197" i="1"/>
  <c r="N197" i="1" s="1"/>
  <c r="O197" i="1" s="1"/>
  <c r="F205" i="1"/>
  <c r="G205" i="1"/>
  <c r="U205" i="1" s="1"/>
  <c r="T205" i="1" s="1"/>
  <c r="F237" i="1"/>
  <c r="G237" i="1"/>
  <c r="U237" i="1" s="1"/>
  <c r="T237" i="1" s="1"/>
  <c r="M241" i="1"/>
  <c r="N241" i="1" s="1"/>
  <c r="O241" i="1" s="1"/>
  <c r="F252" i="1"/>
  <c r="G252" i="1"/>
  <c r="U252" i="1" s="1"/>
  <c r="T252" i="1" s="1"/>
  <c r="F260" i="1"/>
  <c r="G260" i="1"/>
  <c r="U260" i="1" s="1"/>
  <c r="T260" i="1" s="1"/>
  <c r="M108" i="1"/>
  <c r="N108" i="1" s="1"/>
  <c r="O108" i="1" s="1"/>
  <c r="M112" i="1"/>
  <c r="N112" i="1" s="1"/>
  <c r="O112" i="1" s="1"/>
  <c r="M116" i="1"/>
  <c r="N116" i="1" s="1"/>
  <c r="O116" i="1" s="1"/>
  <c r="M139" i="1"/>
  <c r="N139" i="1" s="1"/>
  <c r="O139" i="1" s="1"/>
  <c r="I150" i="1"/>
  <c r="J150" i="1" s="1"/>
  <c r="I155" i="1"/>
  <c r="J155" i="1" s="1"/>
  <c r="F147" i="1"/>
  <c r="G147" i="1"/>
  <c r="U147" i="1" s="1"/>
  <c r="T147" i="1" s="1"/>
  <c r="M164" i="1"/>
  <c r="N164" i="1" s="1"/>
  <c r="O164" i="1" s="1"/>
  <c r="I168" i="1"/>
  <c r="J168" i="1" s="1"/>
  <c r="M172" i="1"/>
  <c r="N172" i="1" s="1"/>
  <c r="O172" i="1" s="1"/>
  <c r="M176" i="1"/>
  <c r="N176" i="1" s="1"/>
  <c r="O176" i="1" s="1"/>
  <c r="M180" i="1"/>
  <c r="N180" i="1" s="1"/>
  <c r="O180" i="1" s="1"/>
  <c r="I184" i="1"/>
  <c r="J184" i="1" s="1"/>
  <c r="I149" i="1"/>
  <c r="J149" i="1" s="1"/>
  <c r="I153" i="1"/>
  <c r="J153" i="1" s="1"/>
  <c r="I157" i="1"/>
  <c r="J157" i="1" s="1"/>
  <c r="F222" i="1"/>
  <c r="F196" i="1"/>
  <c r="G196" i="1"/>
  <c r="U196" i="1" s="1"/>
  <c r="T196" i="1" s="1"/>
  <c r="F197" i="1"/>
  <c r="G197" i="1"/>
  <c r="U197" i="1" s="1"/>
  <c r="T197" i="1" s="1"/>
  <c r="M198" i="1"/>
  <c r="N198" i="1" s="1"/>
  <c r="O198" i="1" s="1"/>
  <c r="I198" i="1"/>
  <c r="J198" i="1" s="1"/>
  <c r="F217" i="1"/>
  <c r="G217" i="1"/>
  <c r="U217" i="1" s="1"/>
  <c r="T217" i="1" s="1"/>
  <c r="I178" i="1"/>
  <c r="J178" i="1" s="1"/>
  <c r="I186" i="1"/>
  <c r="J186" i="1" s="1"/>
  <c r="G229" i="1"/>
  <c r="U229" i="1" s="1"/>
  <c r="T229" i="1" s="1"/>
  <c r="F230" i="1"/>
  <c r="I226" i="1"/>
  <c r="J226" i="1" s="1"/>
  <c r="I230" i="1"/>
  <c r="J230" i="1" s="1"/>
  <c r="G230" i="1"/>
  <c r="U230" i="1" s="1"/>
  <c r="T230" i="1" s="1"/>
  <c r="I234" i="1"/>
  <c r="J234" i="1" s="1"/>
  <c r="I250" i="1"/>
  <c r="J250" i="1" s="1"/>
  <c r="G250" i="1"/>
  <c r="U250" i="1" s="1"/>
  <c r="T250" i="1" s="1"/>
  <c r="I217" i="1"/>
  <c r="J217" i="1" s="1"/>
  <c r="I218" i="1"/>
  <c r="J218" i="1" s="1"/>
  <c r="F218" i="1"/>
  <c r="M234" i="1"/>
  <c r="N234" i="1" s="1"/>
  <c r="O234" i="1" s="1"/>
  <c r="G258" i="1"/>
  <c r="U258" i="1" s="1"/>
  <c r="T258" i="1" s="1"/>
  <c r="F166" i="1"/>
  <c r="F174" i="1"/>
  <c r="F182" i="1"/>
  <c r="M202" i="1"/>
  <c r="N202" i="1" s="1"/>
  <c r="O202" i="1" s="1"/>
  <c r="M226" i="1"/>
  <c r="N226" i="1" s="1"/>
  <c r="O226" i="1" s="1"/>
  <c r="F226" i="1"/>
  <c r="M230" i="1"/>
  <c r="N230" i="1" s="1"/>
  <c r="O230" i="1" s="1"/>
  <c r="M258" i="1"/>
  <c r="N258" i="1" s="1"/>
  <c r="O258" i="1" s="1"/>
  <c r="I258" i="1"/>
  <c r="J258" i="1" s="1"/>
  <c r="I213" i="1"/>
  <c r="J213" i="1" s="1"/>
  <c r="I245" i="1"/>
  <c r="J245" i="1" s="1"/>
  <c r="I194" i="1"/>
  <c r="J194" i="1" s="1"/>
  <c r="F194" i="1"/>
  <c r="M218" i="1"/>
  <c r="N218" i="1" s="1"/>
  <c r="O218" i="1" s="1"/>
  <c r="M246" i="1"/>
  <c r="N246" i="1" s="1"/>
  <c r="O246" i="1" s="1"/>
  <c r="G246" i="1"/>
  <c r="U246" i="1" s="1"/>
  <c r="T246" i="1" s="1"/>
  <c r="F254" i="1"/>
  <c r="I196" i="1"/>
  <c r="J196" i="1" s="1"/>
  <c r="M213" i="1"/>
  <c r="N213" i="1" s="1"/>
  <c r="O213" i="1" s="1"/>
  <c r="I220" i="1"/>
  <c r="J220" i="1" s="1"/>
  <c r="M245" i="1"/>
  <c r="N245" i="1" s="1"/>
  <c r="O245" i="1" s="1"/>
  <c r="M190" i="1"/>
  <c r="N190" i="1" s="1"/>
  <c r="O190" i="1" s="1"/>
  <c r="M210" i="1"/>
  <c r="N210" i="1" s="1"/>
  <c r="O210" i="1" s="1"/>
  <c r="M214" i="1"/>
  <c r="N214" i="1" s="1"/>
  <c r="O214" i="1" s="1"/>
  <c r="I214" i="1"/>
  <c r="J214" i="1" s="1"/>
  <c r="I246" i="1"/>
  <c r="J246" i="1" s="1"/>
  <c r="M254" i="1"/>
  <c r="N254" i="1" s="1"/>
  <c r="O254" i="1" s="1"/>
  <c r="I254" i="1"/>
  <c r="J254" i="1" s="1"/>
  <c r="G198" i="1"/>
  <c r="U198" i="1" s="1"/>
  <c r="T198" i="1" s="1"/>
  <c r="I216" i="1"/>
  <c r="J216" i="1" s="1"/>
  <c r="G222" i="1"/>
  <c r="U222" i="1" s="1"/>
  <c r="T222" i="1" s="1"/>
  <c r="I248" i="1"/>
  <c r="J248" i="1" s="1"/>
  <c r="I256" i="1"/>
  <c r="J256" i="1" s="1"/>
  <c r="I206" i="1"/>
  <c r="J206" i="1" s="1"/>
  <c r="I210" i="1"/>
  <c r="J210" i="1" s="1"/>
  <c r="I238" i="1"/>
  <c r="J238" i="1" s="1"/>
  <c r="M242" i="1"/>
  <c r="N242" i="1" s="1"/>
  <c r="O242" i="1" s="1"/>
  <c r="I242" i="1"/>
  <c r="J242" i="1" s="1"/>
  <c r="I192" i="1"/>
  <c r="J192" i="1" s="1"/>
  <c r="I212" i="1"/>
  <c r="J212" i="1" s="1"/>
  <c r="I244" i="1"/>
  <c r="J244" i="1" s="1"/>
  <c r="M189" i="1"/>
  <c r="N189" i="1" s="1"/>
  <c r="O189" i="1" s="1"/>
  <c r="M193" i="1"/>
  <c r="N193" i="1" s="1"/>
  <c r="O193" i="1" s="1"/>
  <c r="I197" i="1"/>
  <c r="J197" i="1" s="1"/>
  <c r="M201" i="1"/>
  <c r="N201" i="1" s="1"/>
  <c r="O201" i="1" s="1"/>
  <c r="I205" i="1"/>
  <c r="J205" i="1" s="1"/>
  <c r="M209" i="1"/>
  <c r="N209" i="1" s="1"/>
  <c r="O209" i="1" s="1"/>
  <c r="M217" i="1"/>
  <c r="N217" i="1" s="1"/>
  <c r="O217" i="1" s="1"/>
  <c r="M225" i="1"/>
  <c r="N225" i="1" s="1"/>
  <c r="O225" i="1" s="1"/>
  <c r="M229" i="1"/>
  <c r="N229" i="1" s="1"/>
  <c r="O229" i="1" s="1"/>
  <c r="M237" i="1"/>
  <c r="N237" i="1" s="1"/>
  <c r="O237" i="1" s="1"/>
  <c r="I241" i="1"/>
  <c r="J241" i="1" s="1"/>
  <c r="T5" i="1" l="1"/>
  <c r="P257" i="1"/>
  <c r="Q257" i="1" s="1"/>
  <c r="P249" i="1"/>
  <c r="Q249" i="1" s="1"/>
  <c r="P245" i="1"/>
  <c r="Q245" i="1" s="1"/>
  <c r="P241" i="1"/>
  <c r="Q241" i="1" s="1"/>
  <c r="P237" i="1"/>
  <c r="Q237" i="1" s="1"/>
  <c r="P229" i="1"/>
  <c r="Q229" i="1" s="1"/>
  <c r="P225" i="1"/>
  <c r="Q225" i="1" s="1"/>
  <c r="P217" i="1"/>
  <c r="Q217" i="1" s="1"/>
  <c r="P213" i="1"/>
  <c r="Q213" i="1" s="1"/>
  <c r="P209" i="1"/>
  <c r="Q209" i="1" s="1"/>
  <c r="P205" i="1"/>
  <c r="Q205" i="1" s="1"/>
  <c r="P201" i="1"/>
  <c r="Q201" i="1" s="1"/>
  <c r="P197" i="1"/>
  <c r="Q197" i="1" s="1"/>
  <c r="P193" i="1"/>
  <c r="Q193" i="1" s="1"/>
  <c r="P189" i="1"/>
  <c r="Q189" i="1" s="1"/>
  <c r="P260" i="1"/>
  <c r="Q260" i="1" s="1"/>
  <c r="P256" i="1"/>
  <c r="Q256" i="1" s="1"/>
  <c r="P252" i="1"/>
  <c r="Q252" i="1" s="1"/>
  <c r="P248" i="1"/>
  <c r="Q248" i="1" s="1"/>
  <c r="P244" i="1"/>
  <c r="Q244" i="1" s="1"/>
  <c r="P232" i="1"/>
  <c r="Q232" i="1" s="1"/>
  <c r="P228" i="1"/>
  <c r="Q228" i="1" s="1"/>
  <c r="P220" i="1"/>
  <c r="Q220" i="1" s="1"/>
  <c r="P216" i="1"/>
  <c r="Q216" i="1" s="1"/>
  <c r="P212" i="1"/>
  <c r="Q212" i="1" s="1"/>
  <c r="P196" i="1"/>
  <c r="Q196" i="1" s="1"/>
  <c r="P192" i="1"/>
  <c r="Q192" i="1" s="1"/>
  <c r="P258" i="1"/>
  <c r="Q258" i="1" s="1"/>
  <c r="P254" i="1"/>
  <c r="Q254" i="1" s="1"/>
  <c r="P246" i="1"/>
  <c r="Q246" i="1" s="1"/>
  <c r="P242" i="1"/>
  <c r="Q242" i="1" s="1"/>
  <c r="P234" i="1"/>
  <c r="Q234" i="1" s="1"/>
  <c r="P230" i="1"/>
  <c r="Q230" i="1" s="1"/>
  <c r="P226" i="1"/>
  <c r="Q226" i="1" s="1"/>
  <c r="P222" i="1"/>
  <c r="Q222" i="1" s="1"/>
  <c r="P218" i="1"/>
  <c r="Q218" i="1" s="1"/>
  <c r="P214" i="1"/>
  <c r="Q214" i="1" s="1"/>
  <c r="P210" i="1"/>
  <c r="Q210" i="1" s="1"/>
  <c r="P202" i="1"/>
  <c r="Q202" i="1" s="1"/>
  <c r="P198" i="1"/>
  <c r="Q198" i="1" s="1"/>
  <c r="P190" i="1"/>
  <c r="Q190" i="1" s="1"/>
  <c r="P184" i="1"/>
  <c r="Q184" i="1" s="1"/>
  <c r="P180" i="1"/>
  <c r="Q180" i="1" s="1"/>
  <c r="P176" i="1"/>
  <c r="Q176" i="1" s="1"/>
  <c r="P172" i="1"/>
  <c r="Q172" i="1" s="1"/>
  <c r="P168" i="1"/>
  <c r="Q168" i="1" s="1"/>
  <c r="P164" i="1"/>
  <c r="Q164" i="1" s="1"/>
  <c r="P160" i="1"/>
  <c r="Q160" i="1" s="1"/>
  <c r="P156" i="1"/>
  <c r="Q156" i="1" s="1"/>
  <c r="P183" i="1"/>
  <c r="Q183" i="1" s="1"/>
  <c r="P175" i="1"/>
  <c r="Q175" i="1" s="1"/>
  <c r="P167" i="1"/>
  <c r="Q167" i="1" s="1"/>
  <c r="P163" i="1"/>
  <c r="Q163" i="1" s="1"/>
  <c r="P159" i="1"/>
  <c r="Q159" i="1" s="1"/>
  <c r="P155" i="1"/>
  <c r="Q155" i="1" s="1"/>
  <c r="P151" i="1"/>
  <c r="Q151" i="1" s="1"/>
  <c r="P147" i="1"/>
  <c r="Q147" i="1" s="1"/>
  <c r="P158" i="1"/>
  <c r="Q158" i="1" s="1"/>
  <c r="P154" i="1"/>
  <c r="Q154" i="1" s="1"/>
  <c r="P150" i="1"/>
  <c r="Q150" i="1" s="1"/>
  <c r="P133" i="1"/>
  <c r="Q133" i="1" s="1"/>
  <c r="P129" i="1"/>
  <c r="Q129" i="1" s="1"/>
  <c r="P125" i="1"/>
  <c r="Q125" i="1" s="1"/>
  <c r="P121" i="1"/>
  <c r="Q121" i="1" s="1"/>
  <c r="P117" i="1"/>
  <c r="Q117" i="1" s="1"/>
  <c r="P146" i="1"/>
  <c r="Q146" i="1" s="1"/>
  <c r="P182" i="1"/>
  <c r="Q182" i="1" s="1"/>
  <c r="P186" i="1"/>
  <c r="Q186" i="1" s="1"/>
  <c r="P174" i="1"/>
  <c r="Q174" i="1" s="1"/>
  <c r="P139" i="1"/>
  <c r="Q139" i="1" s="1"/>
  <c r="P124" i="1"/>
  <c r="Q124" i="1" s="1"/>
  <c r="P122" i="1"/>
  <c r="Q122" i="1" s="1"/>
  <c r="P103" i="1"/>
  <c r="Q103" i="1" s="1"/>
  <c r="P99" i="1"/>
  <c r="Q99" i="1" s="1"/>
  <c r="P95" i="1"/>
  <c r="Q95" i="1" s="1"/>
  <c r="P91" i="1"/>
  <c r="Q91" i="1" s="1"/>
  <c r="P87" i="1"/>
  <c r="Q87" i="1" s="1"/>
  <c r="P83" i="1"/>
  <c r="Q83" i="1" s="1"/>
  <c r="P79" i="1"/>
  <c r="Q79" i="1" s="1"/>
  <c r="P75" i="1"/>
  <c r="Q75" i="1" s="1"/>
  <c r="P67" i="1"/>
  <c r="Q67" i="1" s="1"/>
  <c r="P63" i="1"/>
  <c r="Q63" i="1" s="1"/>
  <c r="P51" i="1"/>
  <c r="Q51" i="1" s="1"/>
  <c r="P47" i="1"/>
  <c r="Q47" i="1" s="1"/>
  <c r="P43" i="1"/>
  <c r="Q43" i="1" s="1"/>
  <c r="P35" i="1"/>
  <c r="Q35" i="1" s="1"/>
  <c r="P31" i="1"/>
  <c r="Q31" i="1" s="1"/>
  <c r="P19" i="1"/>
  <c r="Q19" i="1" s="1"/>
  <c r="P15" i="1"/>
  <c r="Q15" i="1" s="1"/>
  <c r="P11" i="1"/>
  <c r="Q11" i="1" s="1"/>
  <c r="P143" i="1"/>
  <c r="Q143" i="1" s="1"/>
  <c r="P128" i="1"/>
  <c r="Q128" i="1" s="1"/>
  <c r="P132" i="1"/>
  <c r="Q132" i="1" s="1"/>
  <c r="P130" i="1"/>
  <c r="Q130" i="1" s="1"/>
  <c r="P115" i="1"/>
  <c r="Q115" i="1" s="1"/>
  <c r="P111" i="1"/>
  <c r="Q111" i="1" s="1"/>
  <c r="P82" i="1"/>
  <c r="Q82" i="1" s="1"/>
  <c r="P149" i="1"/>
  <c r="Q149" i="1" s="1"/>
  <c r="P144" i="1"/>
  <c r="Q144" i="1" s="1"/>
  <c r="P142" i="1"/>
  <c r="Q142" i="1" s="1"/>
  <c r="P127" i="1"/>
  <c r="Q127" i="1" s="1"/>
  <c r="P136" i="1"/>
  <c r="Q136" i="1" s="1"/>
  <c r="P119" i="1"/>
  <c r="Q119" i="1" s="1"/>
  <c r="P140" i="1"/>
  <c r="Q140" i="1" s="1"/>
  <c r="P131" i="1"/>
  <c r="Q131" i="1" s="1"/>
  <c r="P123" i="1"/>
  <c r="Q123" i="1" s="1"/>
  <c r="P105" i="1"/>
  <c r="Q105" i="1" s="1"/>
  <c r="P97" i="1"/>
  <c r="Q97" i="1" s="1"/>
  <c r="P89" i="1"/>
  <c r="Q89" i="1" s="1"/>
  <c r="P56" i="1"/>
  <c r="Q56" i="1" s="1"/>
  <c r="P45" i="1"/>
  <c r="Q45" i="1" s="1"/>
  <c r="P13" i="1"/>
  <c r="Q13" i="1" s="1"/>
  <c r="P170" i="1"/>
  <c r="Q170" i="1" s="1"/>
  <c r="P157" i="1"/>
  <c r="Q157" i="1" s="1"/>
  <c r="P108" i="1"/>
  <c r="Q108" i="1" s="1"/>
  <c r="P80" i="1"/>
  <c r="Q80" i="1" s="1"/>
  <c r="P76" i="1"/>
  <c r="Q76" i="1" s="1"/>
  <c r="P72" i="1"/>
  <c r="Q72" i="1" s="1"/>
  <c r="P65" i="1"/>
  <c r="Q65" i="1" s="1"/>
  <c r="P33" i="1"/>
  <c r="Q33" i="1" s="1"/>
  <c r="P166" i="1"/>
  <c r="Q166" i="1" s="1"/>
  <c r="P134" i="1"/>
  <c r="Q134" i="1" s="1"/>
  <c r="P120" i="1"/>
  <c r="Q120" i="1" s="1"/>
  <c r="P118" i="1"/>
  <c r="Q118" i="1" s="1"/>
  <c r="P101" i="1"/>
  <c r="Q101" i="1" s="1"/>
  <c r="P93" i="1"/>
  <c r="Q93" i="1" s="1"/>
  <c r="P85" i="1"/>
  <c r="Q85" i="1" s="1"/>
  <c r="P61" i="1"/>
  <c r="Q61" i="1" s="1"/>
  <c r="P40" i="1"/>
  <c r="Q40" i="1" s="1"/>
  <c r="P29" i="1"/>
  <c r="Q29" i="1" s="1"/>
  <c r="P178" i="1"/>
  <c r="Q178" i="1" s="1"/>
  <c r="P69" i="1"/>
  <c r="Q69" i="1" s="1"/>
  <c r="P81" i="1"/>
  <c r="Q81" i="1" s="1"/>
  <c r="P73" i="1"/>
  <c r="Q73" i="1" s="1"/>
  <c r="P57" i="1"/>
  <c r="Q57" i="1" s="1"/>
  <c r="P53" i="1"/>
  <c r="Q53" i="1" s="1"/>
  <c r="P77" i="1"/>
  <c r="Q77" i="1" s="1"/>
  <c r="P12" i="1"/>
  <c r="Q12" i="1" s="1"/>
  <c r="P17" i="1"/>
  <c r="Q17" i="1" s="1"/>
  <c r="P14" i="1"/>
  <c r="Q14" i="1" s="1"/>
  <c r="P32" i="1"/>
  <c r="Q32" i="1" s="1"/>
  <c r="P5" i="1"/>
  <c r="Q5" i="1" s="1"/>
  <c r="P36" i="1"/>
  <c r="Q36" i="1" s="1"/>
  <c r="P26" i="1"/>
  <c r="Q26" i="1" s="1"/>
  <c r="P8" i="1"/>
  <c r="Q8" i="1" s="1"/>
  <c r="P162" i="1"/>
  <c r="Q162" i="1" s="1"/>
  <c r="P52" i="1"/>
  <c r="Q52" i="1" s="1"/>
  <c r="P37" i="1"/>
  <c r="Q37" i="1" s="1"/>
  <c r="P7" i="1"/>
  <c r="Q7" i="1" s="1"/>
  <c r="P114" i="1"/>
  <c r="Q114" i="1" s="1"/>
  <c r="P20" i="1"/>
  <c r="Q20" i="1" s="1"/>
  <c r="P153" i="1"/>
  <c r="Q153" i="1" s="1"/>
  <c r="P135" i="1"/>
  <c r="Q135" i="1" s="1"/>
  <c r="P42" i="1"/>
  <c r="Q42" i="1" s="1"/>
  <c r="P41" i="1"/>
  <c r="Q41" i="1" s="1"/>
  <c r="P116" i="1"/>
  <c r="Q116" i="1" s="1"/>
  <c r="P110" i="1"/>
  <c r="Q110" i="1" s="1"/>
  <c r="P64" i="1"/>
  <c r="Q64" i="1" s="1"/>
  <c r="P49" i="1"/>
  <c r="Q49" i="1" s="1"/>
  <c r="P28" i="1"/>
  <c r="Q28" i="1" s="1"/>
  <c r="P25" i="1"/>
  <c r="Q25" i="1" s="1"/>
  <c r="P21" i="1"/>
  <c r="Q21" i="1" s="1"/>
  <c r="P6" i="1"/>
  <c r="Q6" i="1" s="1"/>
  <c r="AN5" i="1"/>
  <c r="P46" i="1"/>
  <c r="Q46" i="1" s="1"/>
  <c r="P112" i="1"/>
  <c r="Q112" i="1" s="1"/>
  <c r="P68" i="1"/>
  <c r="Q68" i="1" s="1"/>
  <c r="P58" i="1"/>
  <c r="Q58" i="1" s="1"/>
  <c r="F23" i="1"/>
  <c r="G23" i="1"/>
  <c r="U23" i="1" s="1"/>
  <c r="T23" i="1" s="1"/>
  <c r="F149" i="1"/>
  <c r="G149" i="1"/>
  <c r="U149" i="1" s="1"/>
  <c r="T149" i="1" s="1"/>
  <c r="F225" i="1"/>
  <c r="G225" i="1"/>
  <c r="U225" i="1" s="1"/>
  <c r="T225" i="1" s="1"/>
  <c r="I227" i="1"/>
  <c r="J227" i="1" s="1"/>
  <c r="M227" i="1"/>
  <c r="N227" i="1" s="1"/>
  <c r="O227" i="1" s="1"/>
  <c r="P227" i="1" s="1"/>
  <c r="Q227" i="1" s="1"/>
  <c r="F179" i="1"/>
  <c r="G179" i="1"/>
  <c r="U179" i="1" s="1"/>
  <c r="T179" i="1" s="1"/>
  <c r="I145" i="1"/>
  <c r="J145" i="1" s="1"/>
  <c r="M145" i="1"/>
  <c r="N145" i="1" s="1"/>
  <c r="O145" i="1" s="1"/>
  <c r="P145" i="1" s="1"/>
  <c r="Q145" i="1" s="1"/>
  <c r="I236" i="1"/>
  <c r="J236" i="1" s="1"/>
  <c r="M236" i="1"/>
  <c r="N236" i="1" s="1"/>
  <c r="O236" i="1" s="1"/>
  <c r="P236" i="1" s="1"/>
  <c r="Q236" i="1" s="1"/>
  <c r="G177" i="1"/>
  <c r="U177" i="1" s="1"/>
  <c r="T177" i="1" s="1"/>
  <c r="F177" i="1"/>
  <c r="G88" i="1"/>
  <c r="U88" i="1" s="1"/>
  <c r="T88" i="1" s="1"/>
  <c r="F88" i="1"/>
  <c r="I60" i="1"/>
  <c r="J60" i="1" s="1"/>
  <c r="M60" i="1"/>
  <c r="N60" i="1" s="1"/>
  <c r="O60" i="1" s="1"/>
  <c r="P60" i="1" s="1"/>
  <c r="Q60" i="1" s="1"/>
  <c r="I9" i="1"/>
  <c r="J9" i="1" s="1"/>
  <c r="M9" i="1"/>
  <c r="N9" i="1" s="1"/>
  <c r="O9" i="1" s="1"/>
  <c r="P9" i="1" s="1"/>
  <c r="Q9" i="1" s="1"/>
  <c r="I55" i="1"/>
  <c r="J55" i="1" s="1"/>
  <c r="M55" i="1"/>
  <c r="N55" i="1" s="1"/>
  <c r="O55" i="1" s="1"/>
  <c r="P55" i="1" s="1"/>
  <c r="Q55" i="1" s="1"/>
  <c r="F71" i="1"/>
  <c r="G71" i="1"/>
  <c r="U71" i="1" s="1"/>
  <c r="T71" i="1" s="1"/>
  <c r="F90" i="1"/>
  <c r="G90" i="1"/>
  <c r="U90" i="1" s="1"/>
  <c r="T90" i="1" s="1"/>
  <c r="F106" i="1"/>
  <c r="G106" i="1"/>
  <c r="U106" i="1" s="1"/>
  <c r="T106" i="1" s="1"/>
  <c r="G137" i="1"/>
  <c r="U137" i="1" s="1"/>
  <c r="T137" i="1" s="1"/>
  <c r="F137" i="1"/>
  <c r="F54" i="1"/>
  <c r="G54" i="1"/>
  <c r="U54" i="1" s="1"/>
  <c r="T54" i="1" s="1"/>
  <c r="M24" i="1"/>
  <c r="N24" i="1" s="1"/>
  <c r="O24" i="1" s="1"/>
  <c r="P24" i="1" s="1"/>
  <c r="Q24" i="1" s="1"/>
  <c r="I24" i="1"/>
  <c r="J24" i="1" s="1"/>
  <c r="I113" i="1"/>
  <c r="J113" i="1" s="1"/>
  <c r="M113" i="1"/>
  <c r="N113" i="1" s="1"/>
  <c r="O113" i="1" s="1"/>
  <c r="P113" i="1" s="1"/>
  <c r="Q113" i="1" s="1"/>
  <c r="I66" i="1"/>
  <c r="J66" i="1" s="1"/>
  <c r="M66" i="1"/>
  <c r="N66" i="1" s="1"/>
  <c r="O66" i="1" s="1"/>
  <c r="P66" i="1" s="1"/>
  <c r="Q66" i="1" s="1"/>
  <c r="M243" i="1"/>
  <c r="N243" i="1" s="1"/>
  <c r="O243" i="1" s="1"/>
  <c r="P243" i="1" s="1"/>
  <c r="Q243" i="1" s="1"/>
  <c r="I243" i="1"/>
  <c r="J243" i="1" s="1"/>
  <c r="F247" i="1"/>
  <c r="G247" i="1"/>
  <c r="U247" i="1" s="1"/>
  <c r="T247" i="1" s="1"/>
  <c r="F190" i="1"/>
  <c r="G190" i="1"/>
  <c r="U190" i="1" s="1"/>
  <c r="T190" i="1" s="1"/>
  <c r="F153" i="1"/>
  <c r="G153" i="1"/>
  <c r="U153" i="1" s="1"/>
  <c r="T153" i="1" s="1"/>
  <c r="F227" i="1"/>
  <c r="G227" i="1"/>
  <c r="U227" i="1" s="1"/>
  <c r="T227" i="1" s="1"/>
  <c r="F224" i="1"/>
  <c r="G224" i="1"/>
  <c r="U224" i="1" s="1"/>
  <c r="T224" i="1" s="1"/>
  <c r="I179" i="1"/>
  <c r="J179" i="1" s="1"/>
  <c r="M179" i="1"/>
  <c r="N179" i="1" s="1"/>
  <c r="O179" i="1" s="1"/>
  <c r="P179" i="1" s="1"/>
  <c r="Q179" i="1" s="1"/>
  <c r="F239" i="1"/>
  <c r="G239" i="1"/>
  <c r="U239" i="1" s="1"/>
  <c r="T239" i="1" s="1"/>
  <c r="F236" i="1"/>
  <c r="G236" i="1"/>
  <c r="U236" i="1" s="1"/>
  <c r="T236" i="1" s="1"/>
  <c r="F221" i="1"/>
  <c r="G221" i="1"/>
  <c r="U221" i="1" s="1"/>
  <c r="T221" i="1" s="1"/>
  <c r="G141" i="1"/>
  <c r="U141" i="1" s="1"/>
  <c r="T141" i="1" s="1"/>
  <c r="F141" i="1"/>
  <c r="M96" i="1"/>
  <c r="N96" i="1" s="1"/>
  <c r="O96" i="1" s="1"/>
  <c r="P96" i="1" s="1"/>
  <c r="Q96" i="1" s="1"/>
  <c r="I96" i="1"/>
  <c r="J96" i="1" s="1"/>
  <c r="M70" i="1"/>
  <c r="N70" i="1" s="1"/>
  <c r="O70" i="1" s="1"/>
  <c r="P70" i="1" s="1"/>
  <c r="Q70" i="1" s="1"/>
  <c r="I70" i="1"/>
  <c r="J70" i="1" s="1"/>
  <c r="F55" i="1"/>
  <c r="G55" i="1"/>
  <c r="U55" i="1" s="1"/>
  <c r="T55" i="1" s="1"/>
  <c r="I71" i="1"/>
  <c r="J71" i="1" s="1"/>
  <c r="M71" i="1"/>
  <c r="N71" i="1" s="1"/>
  <c r="O71" i="1" s="1"/>
  <c r="P71" i="1" s="1"/>
  <c r="Q71" i="1" s="1"/>
  <c r="I90" i="1"/>
  <c r="J90" i="1" s="1"/>
  <c r="M90" i="1"/>
  <c r="N90" i="1" s="1"/>
  <c r="O90" i="1" s="1"/>
  <c r="P90" i="1" s="1"/>
  <c r="Q90" i="1" s="1"/>
  <c r="I74" i="1"/>
  <c r="J74" i="1" s="1"/>
  <c r="M74" i="1"/>
  <c r="N74" i="1" s="1"/>
  <c r="O74" i="1" s="1"/>
  <c r="P74" i="1" s="1"/>
  <c r="Q74" i="1" s="1"/>
  <c r="M22" i="1"/>
  <c r="N22" i="1" s="1"/>
  <c r="O22" i="1" s="1"/>
  <c r="P22" i="1" s="1"/>
  <c r="Q22" i="1" s="1"/>
  <c r="I22" i="1"/>
  <c r="J22" i="1" s="1"/>
  <c r="I106" i="1"/>
  <c r="J106" i="1" s="1"/>
  <c r="M106" i="1"/>
  <c r="N106" i="1" s="1"/>
  <c r="O106" i="1" s="1"/>
  <c r="P106" i="1" s="1"/>
  <c r="Q106" i="1" s="1"/>
  <c r="I137" i="1"/>
  <c r="J137" i="1" s="1"/>
  <c r="M137" i="1"/>
  <c r="N137" i="1" s="1"/>
  <c r="O137" i="1" s="1"/>
  <c r="P137" i="1" s="1"/>
  <c r="Q137" i="1" s="1"/>
  <c r="M54" i="1"/>
  <c r="N54" i="1" s="1"/>
  <c r="O54" i="1" s="1"/>
  <c r="P54" i="1" s="1"/>
  <c r="Q54" i="1" s="1"/>
  <c r="I54" i="1"/>
  <c r="J54" i="1" s="1"/>
  <c r="F171" i="1"/>
  <c r="G171" i="1"/>
  <c r="U171" i="1" s="1"/>
  <c r="T171" i="1" s="1"/>
  <c r="G109" i="1"/>
  <c r="U109" i="1" s="1"/>
  <c r="T109" i="1" s="1"/>
  <c r="F109" i="1"/>
  <c r="I225" i="1"/>
  <c r="J225" i="1" s="1"/>
  <c r="M206" i="1"/>
  <c r="N206" i="1" s="1"/>
  <c r="O206" i="1" s="1"/>
  <c r="P206" i="1" s="1"/>
  <c r="Q206" i="1" s="1"/>
  <c r="G20" i="1"/>
  <c r="U20" i="1" s="1"/>
  <c r="T20" i="1" s="1"/>
  <c r="G60" i="1"/>
  <c r="U60" i="1" s="1"/>
  <c r="T60" i="1" s="1"/>
  <c r="F103" i="1"/>
  <c r="F28" i="1"/>
  <c r="G72" i="1"/>
  <c r="U72" i="1" s="1"/>
  <c r="T72" i="1" s="1"/>
  <c r="I201" i="1"/>
  <c r="J201" i="1" s="1"/>
  <c r="G176" i="1"/>
  <c r="U176" i="1" s="1"/>
  <c r="T176" i="1" s="1"/>
  <c r="I47" i="1"/>
  <c r="J47" i="1" s="1"/>
  <c r="I75" i="1"/>
  <c r="J75" i="1" s="1"/>
  <c r="I253" i="1"/>
  <c r="J253" i="1" s="1"/>
  <c r="M253" i="1"/>
  <c r="N253" i="1" s="1"/>
  <c r="O253" i="1" s="1"/>
  <c r="P253" i="1" s="1"/>
  <c r="Q253" i="1" s="1"/>
  <c r="F207" i="1"/>
  <c r="G207" i="1"/>
  <c r="U207" i="1" s="1"/>
  <c r="T207" i="1" s="1"/>
  <c r="I177" i="1"/>
  <c r="J177" i="1" s="1"/>
  <c r="M177" i="1"/>
  <c r="N177" i="1" s="1"/>
  <c r="O177" i="1" s="1"/>
  <c r="P177" i="1" s="1"/>
  <c r="Q177" i="1" s="1"/>
  <c r="M88" i="1"/>
  <c r="N88" i="1" s="1"/>
  <c r="O88" i="1" s="1"/>
  <c r="P88" i="1" s="1"/>
  <c r="Q88" i="1" s="1"/>
  <c r="I88" i="1"/>
  <c r="J88" i="1" s="1"/>
  <c r="I16" i="1"/>
  <c r="J16" i="1" s="1"/>
  <c r="M16" i="1"/>
  <c r="N16" i="1" s="1"/>
  <c r="O16" i="1" s="1"/>
  <c r="P16" i="1" s="1"/>
  <c r="Q16" i="1" s="1"/>
  <c r="G152" i="1"/>
  <c r="U152" i="1" s="1"/>
  <c r="T152" i="1" s="1"/>
  <c r="F152" i="1"/>
  <c r="I59" i="1"/>
  <c r="J59" i="1" s="1"/>
  <c r="M59" i="1"/>
  <c r="N59" i="1" s="1"/>
  <c r="O59" i="1" s="1"/>
  <c r="P59" i="1" s="1"/>
  <c r="Q59" i="1" s="1"/>
  <c r="G206" i="1"/>
  <c r="U206" i="1" s="1"/>
  <c r="T206" i="1" s="1"/>
  <c r="F206" i="1"/>
  <c r="M247" i="1"/>
  <c r="N247" i="1" s="1"/>
  <c r="O247" i="1" s="1"/>
  <c r="P247" i="1" s="1"/>
  <c r="Q247" i="1" s="1"/>
  <c r="I247" i="1"/>
  <c r="J247" i="1" s="1"/>
  <c r="I224" i="1"/>
  <c r="J224" i="1" s="1"/>
  <c r="M224" i="1"/>
  <c r="N224" i="1" s="1"/>
  <c r="O224" i="1" s="1"/>
  <c r="P224" i="1" s="1"/>
  <c r="Q224" i="1" s="1"/>
  <c r="M235" i="1"/>
  <c r="N235" i="1" s="1"/>
  <c r="O235" i="1" s="1"/>
  <c r="P235" i="1" s="1"/>
  <c r="Q235" i="1" s="1"/>
  <c r="I235" i="1"/>
  <c r="J235" i="1" s="1"/>
  <c r="F233" i="1"/>
  <c r="G233" i="1"/>
  <c r="U233" i="1" s="1"/>
  <c r="T233" i="1" s="1"/>
  <c r="I188" i="1"/>
  <c r="J188" i="1" s="1"/>
  <c r="M188" i="1"/>
  <c r="N188" i="1" s="1"/>
  <c r="O188" i="1" s="1"/>
  <c r="P188" i="1" s="1"/>
  <c r="Q188" i="1" s="1"/>
  <c r="G172" i="1"/>
  <c r="U172" i="1" s="1"/>
  <c r="T172" i="1" s="1"/>
  <c r="F172" i="1"/>
  <c r="I223" i="1"/>
  <c r="J223" i="1" s="1"/>
  <c r="M223" i="1"/>
  <c r="N223" i="1" s="1"/>
  <c r="O223" i="1" s="1"/>
  <c r="P223" i="1" s="1"/>
  <c r="Q223" i="1" s="1"/>
  <c r="I78" i="1"/>
  <c r="J78" i="1" s="1"/>
  <c r="M78" i="1"/>
  <c r="N78" i="1" s="1"/>
  <c r="O78" i="1" s="1"/>
  <c r="P78" i="1" s="1"/>
  <c r="Q78" i="1" s="1"/>
  <c r="I199" i="1"/>
  <c r="J199" i="1" s="1"/>
  <c r="M199" i="1"/>
  <c r="N199" i="1" s="1"/>
  <c r="O199" i="1" s="1"/>
  <c r="P199" i="1" s="1"/>
  <c r="Q199" i="1" s="1"/>
  <c r="F95" i="1"/>
  <c r="G95" i="1"/>
  <c r="U95" i="1" s="1"/>
  <c r="T95" i="1" s="1"/>
  <c r="F34" i="1"/>
  <c r="G34" i="1"/>
  <c r="U34" i="1" s="1"/>
  <c r="T34" i="1" s="1"/>
  <c r="F48" i="1"/>
  <c r="G48" i="1"/>
  <c r="U48" i="1" s="1"/>
  <c r="T48" i="1" s="1"/>
  <c r="I109" i="1"/>
  <c r="J109" i="1" s="1"/>
  <c r="M109" i="1"/>
  <c r="N109" i="1" s="1"/>
  <c r="O109" i="1" s="1"/>
  <c r="P109" i="1" s="1"/>
  <c r="Q109" i="1" s="1"/>
  <c r="F259" i="1"/>
  <c r="G259" i="1"/>
  <c r="U259" i="1" s="1"/>
  <c r="T259" i="1" s="1"/>
  <c r="F231" i="1"/>
  <c r="G231" i="1"/>
  <c r="U231" i="1" s="1"/>
  <c r="T231" i="1" s="1"/>
  <c r="I233" i="1"/>
  <c r="J233" i="1" s="1"/>
  <c r="M233" i="1"/>
  <c r="N233" i="1" s="1"/>
  <c r="O233" i="1" s="1"/>
  <c r="P233" i="1" s="1"/>
  <c r="Q233" i="1" s="1"/>
  <c r="F188" i="1"/>
  <c r="G188" i="1"/>
  <c r="U188" i="1" s="1"/>
  <c r="T188" i="1" s="1"/>
  <c r="F223" i="1"/>
  <c r="G223" i="1"/>
  <c r="U223" i="1" s="1"/>
  <c r="T223" i="1" s="1"/>
  <c r="M104" i="1"/>
  <c r="N104" i="1" s="1"/>
  <c r="O104" i="1" s="1"/>
  <c r="P104" i="1" s="1"/>
  <c r="Q104" i="1" s="1"/>
  <c r="I104" i="1"/>
  <c r="J104" i="1" s="1"/>
  <c r="M30" i="1"/>
  <c r="N30" i="1" s="1"/>
  <c r="O30" i="1" s="1"/>
  <c r="P30" i="1" s="1"/>
  <c r="Q30" i="1" s="1"/>
  <c r="I30" i="1"/>
  <c r="J30" i="1" s="1"/>
  <c r="F199" i="1"/>
  <c r="G199" i="1"/>
  <c r="U199" i="1" s="1"/>
  <c r="T199" i="1" s="1"/>
  <c r="M34" i="1"/>
  <c r="N34" i="1" s="1"/>
  <c r="O34" i="1" s="1"/>
  <c r="P34" i="1" s="1"/>
  <c r="Q34" i="1" s="1"/>
  <c r="I34" i="1"/>
  <c r="J34" i="1" s="1"/>
  <c r="M138" i="1"/>
  <c r="N138" i="1" s="1"/>
  <c r="O138" i="1" s="1"/>
  <c r="P138" i="1" s="1"/>
  <c r="Q138" i="1" s="1"/>
  <c r="I138" i="1"/>
  <c r="J138" i="1" s="1"/>
  <c r="I48" i="1"/>
  <c r="J48" i="1" s="1"/>
  <c r="M48" i="1"/>
  <c r="N48" i="1" s="1"/>
  <c r="O48" i="1" s="1"/>
  <c r="P48" i="1" s="1"/>
  <c r="Q48" i="1" s="1"/>
  <c r="F94" i="1"/>
  <c r="G94" i="1"/>
  <c r="U94" i="1" s="1"/>
  <c r="T94" i="1" s="1"/>
  <c r="F115" i="1"/>
  <c r="G115" i="1"/>
  <c r="U115" i="1" s="1"/>
  <c r="T115" i="1" s="1"/>
  <c r="F39" i="1"/>
  <c r="G39" i="1"/>
  <c r="U39" i="1" s="1"/>
  <c r="T39" i="1" s="1"/>
  <c r="F211" i="1"/>
  <c r="G211" i="1"/>
  <c r="U211" i="1" s="1"/>
  <c r="T211" i="1" s="1"/>
  <c r="M255" i="1"/>
  <c r="N255" i="1" s="1"/>
  <c r="O255" i="1" s="1"/>
  <c r="P255" i="1" s="1"/>
  <c r="Q255" i="1" s="1"/>
  <c r="I255" i="1"/>
  <c r="J255" i="1" s="1"/>
  <c r="I195" i="1"/>
  <c r="J195" i="1" s="1"/>
  <c r="M195" i="1"/>
  <c r="N195" i="1" s="1"/>
  <c r="O195" i="1" s="1"/>
  <c r="P195" i="1" s="1"/>
  <c r="Q195" i="1" s="1"/>
  <c r="I203" i="1"/>
  <c r="J203" i="1" s="1"/>
  <c r="M203" i="1"/>
  <c r="N203" i="1" s="1"/>
  <c r="O203" i="1" s="1"/>
  <c r="P203" i="1" s="1"/>
  <c r="Q203" i="1" s="1"/>
  <c r="I208" i="1"/>
  <c r="J208" i="1" s="1"/>
  <c r="M208" i="1"/>
  <c r="N208" i="1" s="1"/>
  <c r="O208" i="1" s="1"/>
  <c r="P208" i="1" s="1"/>
  <c r="Q208" i="1" s="1"/>
  <c r="I185" i="1"/>
  <c r="J185" i="1" s="1"/>
  <c r="M185" i="1"/>
  <c r="N185" i="1" s="1"/>
  <c r="O185" i="1" s="1"/>
  <c r="P185" i="1" s="1"/>
  <c r="Q185" i="1" s="1"/>
  <c r="I240" i="1"/>
  <c r="J240" i="1" s="1"/>
  <c r="M240" i="1"/>
  <c r="N240" i="1" s="1"/>
  <c r="O240" i="1" s="1"/>
  <c r="P240" i="1" s="1"/>
  <c r="Q240" i="1" s="1"/>
  <c r="I204" i="1"/>
  <c r="J204" i="1" s="1"/>
  <c r="M204" i="1"/>
  <c r="N204" i="1" s="1"/>
  <c r="O204" i="1" s="1"/>
  <c r="P204" i="1" s="1"/>
  <c r="Q204" i="1" s="1"/>
  <c r="M187" i="1"/>
  <c r="N187" i="1" s="1"/>
  <c r="O187" i="1" s="1"/>
  <c r="P187" i="1" s="1"/>
  <c r="Q187" i="1" s="1"/>
  <c r="I187" i="1"/>
  <c r="J187" i="1" s="1"/>
  <c r="I200" i="1"/>
  <c r="J200" i="1" s="1"/>
  <c r="M200" i="1"/>
  <c r="N200" i="1" s="1"/>
  <c r="O200" i="1" s="1"/>
  <c r="P200" i="1" s="1"/>
  <c r="Q200" i="1" s="1"/>
  <c r="M92" i="1"/>
  <c r="N92" i="1" s="1"/>
  <c r="O92" i="1" s="1"/>
  <c r="P92" i="1" s="1"/>
  <c r="Q92" i="1" s="1"/>
  <c r="I92" i="1"/>
  <c r="J92" i="1" s="1"/>
  <c r="G169" i="1"/>
  <c r="U169" i="1" s="1"/>
  <c r="T169" i="1" s="1"/>
  <c r="F169" i="1"/>
  <c r="G104" i="1"/>
  <c r="U104" i="1" s="1"/>
  <c r="T104" i="1" s="1"/>
  <c r="F104" i="1"/>
  <c r="I148" i="1"/>
  <c r="J148" i="1" s="1"/>
  <c r="M148" i="1"/>
  <c r="N148" i="1" s="1"/>
  <c r="O148" i="1" s="1"/>
  <c r="P148" i="1" s="1"/>
  <c r="Q148" i="1" s="1"/>
  <c r="F98" i="1"/>
  <c r="G98" i="1"/>
  <c r="U98" i="1" s="1"/>
  <c r="T98" i="1" s="1"/>
  <c r="M126" i="1"/>
  <c r="N126" i="1" s="1"/>
  <c r="O126" i="1" s="1"/>
  <c r="P126" i="1" s="1"/>
  <c r="Q126" i="1" s="1"/>
  <c r="I126" i="1"/>
  <c r="J126" i="1" s="1"/>
  <c r="I94" i="1"/>
  <c r="J94" i="1" s="1"/>
  <c r="M94" i="1"/>
  <c r="N94" i="1" s="1"/>
  <c r="O94" i="1" s="1"/>
  <c r="P94" i="1" s="1"/>
  <c r="Q94" i="1" s="1"/>
  <c r="F19" i="1"/>
  <c r="G19" i="1"/>
  <c r="U19" i="1" s="1"/>
  <c r="T19" i="1" s="1"/>
  <c r="I39" i="1"/>
  <c r="J39" i="1" s="1"/>
  <c r="M39" i="1"/>
  <c r="N39" i="1" s="1"/>
  <c r="O39" i="1" s="1"/>
  <c r="P39" i="1" s="1"/>
  <c r="Q39" i="1" s="1"/>
  <c r="G117" i="1"/>
  <c r="U117" i="1" s="1"/>
  <c r="T117" i="1" s="1"/>
  <c r="M107" i="1"/>
  <c r="N107" i="1" s="1"/>
  <c r="O107" i="1" s="1"/>
  <c r="P107" i="1" s="1"/>
  <c r="Q107" i="1" s="1"/>
  <c r="F31" i="1"/>
  <c r="I56" i="1"/>
  <c r="J56" i="1" s="1"/>
  <c r="I190" i="1"/>
  <c r="J190" i="1" s="1"/>
  <c r="I193" i="1"/>
  <c r="J193" i="1" s="1"/>
  <c r="M250" i="1"/>
  <c r="N250" i="1" s="1"/>
  <c r="O250" i="1" s="1"/>
  <c r="P250" i="1" s="1"/>
  <c r="Q250" i="1" s="1"/>
  <c r="G218" i="1"/>
  <c r="U218" i="1" s="1"/>
  <c r="T218" i="1" s="1"/>
  <c r="M238" i="1"/>
  <c r="N238" i="1" s="1"/>
  <c r="O238" i="1" s="1"/>
  <c r="P238" i="1" s="1"/>
  <c r="Q238" i="1" s="1"/>
  <c r="I209" i="1"/>
  <c r="J209" i="1" s="1"/>
  <c r="I237" i="1"/>
  <c r="J237" i="1" s="1"/>
  <c r="I160" i="1"/>
  <c r="J160" i="1" s="1"/>
  <c r="G194" i="1"/>
  <c r="U194" i="1" s="1"/>
  <c r="T194" i="1" s="1"/>
  <c r="I156" i="1"/>
  <c r="J156" i="1" s="1"/>
  <c r="F160" i="1"/>
  <c r="I172" i="1"/>
  <c r="J172" i="1" s="1"/>
  <c r="F202" i="1"/>
  <c r="F111" i="1"/>
  <c r="G91" i="1"/>
  <c r="U91" i="1" s="1"/>
  <c r="T91" i="1" s="1"/>
  <c r="I51" i="1"/>
  <c r="J51" i="1" s="1"/>
  <c r="F210" i="1"/>
  <c r="G210" i="1"/>
  <c r="U210" i="1" s="1"/>
  <c r="T210" i="1" s="1"/>
  <c r="G173" i="1"/>
  <c r="U173" i="1" s="1"/>
  <c r="T173" i="1" s="1"/>
  <c r="F173" i="1"/>
  <c r="G100" i="1"/>
  <c r="U100" i="1" s="1"/>
  <c r="T100" i="1" s="1"/>
  <c r="F100" i="1"/>
  <c r="I50" i="1"/>
  <c r="J50" i="1" s="1"/>
  <c r="M50" i="1"/>
  <c r="N50" i="1" s="1"/>
  <c r="O50" i="1" s="1"/>
  <c r="P50" i="1" s="1"/>
  <c r="Q50" i="1" s="1"/>
  <c r="G165" i="1"/>
  <c r="U165" i="1" s="1"/>
  <c r="T165" i="1" s="1"/>
  <c r="F165" i="1"/>
  <c r="M239" i="1"/>
  <c r="N239" i="1" s="1"/>
  <c r="O239" i="1" s="1"/>
  <c r="P239" i="1" s="1"/>
  <c r="Q239" i="1" s="1"/>
  <c r="I239" i="1"/>
  <c r="J239" i="1" s="1"/>
  <c r="F243" i="1"/>
  <c r="G243" i="1"/>
  <c r="U243" i="1" s="1"/>
  <c r="T243" i="1" s="1"/>
  <c r="M215" i="1"/>
  <c r="N215" i="1" s="1"/>
  <c r="O215" i="1" s="1"/>
  <c r="P215" i="1" s="1"/>
  <c r="Q215" i="1" s="1"/>
  <c r="I215" i="1"/>
  <c r="J215" i="1" s="1"/>
  <c r="F214" i="1"/>
  <c r="G214" i="1"/>
  <c r="U214" i="1" s="1"/>
  <c r="T214" i="1" s="1"/>
  <c r="M259" i="1"/>
  <c r="N259" i="1" s="1"/>
  <c r="O259" i="1" s="1"/>
  <c r="P259" i="1" s="1"/>
  <c r="Q259" i="1" s="1"/>
  <c r="I259" i="1"/>
  <c r="J259" i="1" s="1"/>
  <c r="M231" i="1"/>
  <c r="N231" i="1" s="1"/>
  <c r="O231" i="1" s="1"/>
  <c r="P231" i="1" s="1"/>
  <c r="Q231" i="1" s="1"/>
  <c r="I231" i="1"/>
  <c r="J231" i="1" s="1"/>
  <c r="I161" i="1"/>
  <c r="J161" i="1" s="1"/>
  <c r="M161" i="1"/>
  <c r="N161" i="1" s="1"/>
  <c r="O161" i="1" s="1"/>
  <c r="P161" i="1" s="1"/>
  <c r="Q161" i="1" s="1"/>
  <c r="M84" i="1"/>
  <c r="N84" i="1" s="1"/>
  <c r="O84" i="1" s="1"/>
  <c r="P84" i="1" s="1"/>
  <c r="Q84" i="1" s="1"/>
  <c r="I84" i="1"/>
  <c r="J84" i="1" s="1"/>
  <c r="I221" i="1"/>
  <c r="J221" i="1" s="1"/>
  <c r="M221" i="1"/>
  <c r="N221" i="1" s="1"/>
  <c r="O221" i="1" s="1"/>
  <c r="P221" i="1" s="1"/>
  <c r="Q221" i="1" s="1"/>
  <c r="I141" i="1"/>
  <c r="J141" i="1" s="1"/>
  <c r="M141" i="1"/>
  <c r="N141" i="1" s="1"/>
  <c r="O141" i="1" s="1"/>
  <c r="P141" i="1" s="1"/>
  <c r="Q141" i="1" s="1"/>
  <c r="G96" i="1"/>
  <c r="U96" i="1" s="1"/>
  <c r="T96" i="1" s="1"/>
  <c r="F96" i="1"/>
  <c r="F215" i="1"/>
  <c r="G215" i="1"/>
  <c r="U215" i="1" s="1"/>
  <c r="T215" i="1" s="1"/>
  <c r="G181" i="1"/>
  <c r="U181" i="1" s="1"/>
  <c r="T181" i="1" s="1"/>
  <c r="F181" i="1"/>
  <c r="G84" i="1"/>
  <c r="U84" i="1" s="1"/>
  <c r="T84" i="1" s="1"/>
  <c r="F84" i="1"/>
  <c r="I169" i="1"/>
  <c r="J169" i="1" s="1"/>
  <c r="M169" i="1"/>
  <c r="N169" i="1" s="1"/>
  <c r="O169" i="1" s="1"/>
  <c r="P169" i="1" s="1"/>
  <c r="Q169" i="1" s="1"/>
  <c r="G83" i="1"/>
  <c r="U83" i="1" s="1"/>
  <c r="T83" i="1" s="1"/>
  <c r="F83" i="1"/>
  <c r="I27" i="1"/>
  <c r="J27" i="1" s="1"/>
  <c r="M27" i="1"/>
  <c r="N27" i="1" s="1"/>
  <c r="O27" i="1" s="1"/>
  <c r="P27" i="1" s="1"/>
  <c r="Q27" i="1" s="1"/>
  <c r="M191" i="1"/>
  <c r="N191" i="1" s="1"/>
  <c r="O191" i="1" s="1"/>
  <c r="P191" i="1" s="1"/>
  <c r="Q191" i="1" s="1"/>
  <c r="I191" i="1"/>
  <c r="J191" i="1" s="1"/>
  <c r="F255" i="1"/>
  <c r="G255" i="1"/>
  <c r="U255" i="1" s="1"/>
  <c r="T255" i="1" s="1"/>
  <c r="F242" i="1"/>
  <c r="G242" i="1"/>
  <c r="U242" i="1" s="1"/>
  <c r="T242" i="1" s="1"/>
  <c r="F195" i="1"/>
  <c r="G195" i="1"/>
  <c r="U195" i="1" s="1"/>
  <c r="T195" i="1" s="1"/>
  <c r="I219" i="1"/>
  <c r="J219" i="1" s="1"/>
  <c r="M219" i="1"/>
  <c r="N219" i="1" s="1"/>
  <c r="O219" i="1" s="1"/>
  <c r="P219" i="1" s="1"/>
  <c r="Q219" i="1" s="1"/>
  <c r="F203" i="1"/>
  <c r="G203" i="1"/>
  <c r="U203" i="1" s="1"/>
  <c r="T203" i="1" s="1"/>
  <c r="F208" i="1"/>
  <c r="G208" i="1"/>
  <c r="U208" i="1" s="1"/>
  <c r="T208" i="1" s="1"/>
  <c r="G185" i="1"/>
  <c r="U185" i="1" s="1"/>
  <c r="T185" i="1" s="1"/>
  <c r="F185" i="1"/>
  <c r="F240" i="1"/>
  <c r="G240" i="1"/>
  <c r="U240" i="1" s="1"/>
  <c r="T240" i="1" s="1"/>
  <c r="F204" i="1"/>
  <c r="G204" i="1"/>
  <c r="U204" i="1" s="1"/>
  <c r="T204" i="1" s="1"/>
  <c r="F187" i="1"/>
  <c r="G187" i="1"/>
  <c r="U187" i="1" s="1"/>
  <c r="T187" i="1" s="1"/>
  <c r="F200" i="1"/>
  <c r="G200" i="1"/>
  <c r="U200" i="1" s="1"/>
  <c r="T200" i="1" s="1"/>
  <c r="G92" i="1"/>
  <c r="U92" i="1" s="1"/>
  <c r="T92" i="1" s="1"/>
  <c r="F92" i="1"/>
  <c r="I10" i="1"/>
  <c r="J10" i="1" s="1"/>
  <c r="M10" i="1"/>
  <c r="N10" i="1" s="1"/>
  <c r="O10" i="1" s="1"/>
  <c r="P10" i="1" s="1"/>
  <c r="Q10" i="1" s="1"/>
  <c r="F148" i="1"/>
  <c r="G148" i="1"/>
  <c r="U148" i="1" s="1"/>
  <c r="T148" i="1" s="1"/>
  <c r="I98" i="1"/>
  <c r="J98" i="1" s="1"/>
  <c r="M98" i="1"/>
  <c r="N98" i="1" s="1"/>
  <c r="O98" i="1" s="1"/>
  <c r="P98" i="1" s="1"/>
  <c r="Q98" i="1" s="1"/>
  <c r="I62" i="1"/>
  <c r="J62" i="1" s="1"/>
  <c r="M62" i="1"/>
  <c r="N62" i="1" s="1"/>
  <c r="O62" i="1" s="1"/>
  <c r="P62" i="1" s="1"/>
  <c r="Q62" i="1" s="1"/>
  <c r="F6" i="1"/>
  <c r="G6" i="1"/>
  <c r="U6" i="1" s="1"/>
  <c r="T6" i="1" s="1"/>
  <c r="F126" i="1"/>
  <c r="G126" i="1"/>
  <c r="U126" i="1" s="1"/>
  <c r="T126" i="1" s="1"/>
  <c r="F51" i="1"/>
  <c r="G51" i="1"/>
  <c r="U51" i="1" s="1"/>
  <c r="T51" i="1" s="1"/>
  <c r="F86" i="1"/>
  <c r="G86" i="1"/>
  <c r="U86" i="1" s="1"/>
  <c r="T86" i="1" s="1"/>
  <c r="F102" i="1"/>
  <c r="G102" i="1"/>
  <c r="U102" i="1" s="1"/>
  <c r="T102" i="1" s="1"/>
  <c r="M194" i="1"/>
  <c r="N194" i="1" s="1"/>
  <c r="O194" i="1" s="1"/>
  <c r="P194" i="1" s="1"/>
  <c r="Q194" i="1" s="1"/>
  <c r="I180" i="1"/>
  <c r="J180" i="1" s="1"/>
  <c r="G226" i="1"/>
  <c r="U226" i="1" s="1"/>
  <c r="T226" i="1" s="1"/>
  <c r="F258" i="1"/>
  <c r="I229" i="1"/>
  <c r="J229" i="1" s="1"/>
  <c r="I164" i="1"/>
  <c r="J164" i="1" s="1"/>
  <c r="I103" i="1"/>
  <c r="J103" i="1" s="1"/>
  <c r="G87" i="1"/>
  <c r="U87" i="1" s="1"/>
  <c r="T87" i="1" s="1"/>
  <c r="F79" i="1"/>
  <c r="F40" i="1"/>
  <c r="F251" i="1"/>
  <c r="G251" i="1"/>
  <c r="U251" i="1" s="1"/>
  <c r="T251" i="1" s="1"/>
  <c r="M165" i="1"/>
  <c r="N165" i="1" s="1"/>
  <c r="O165" i="1" s="1"/>
  <c r="P165" i="1" s="1"/>
  <c r="Q165" i="1" s="1"/>
  <c r="I165" i="1"/>
  <c r="J165" i="1" s="1"/>
  <c r="F107" i="1"/>
  <c r="G107" i="1"/>
  <c r="U107" i="1" s="1"/>
  <c r="T107" i="1" s="1"/>
  <c r="I18" i="1"/>
  <c r="J18" i="1" s="1"/>
  <c r="M18" i="1"/>
  <c r="N18" i="1" s="1"/>
  <c r="O18" i="1" s="1"/>
  <c r="P18" i="1" s="1"/>
  <c r="Q18" i="1" s="1"/>
  <c r="G113" i="1"/>
  <c r="U113" i="1" s="1"/>
  <c r="T113" i="1" s="1"/>
  <c r="F113" i="1"/>
  <c r="F66" i="1"/>
  <c r="G66" i="1"/>
  <c r="U66" i="1" s="1"/>
  <c r="T66" i="1" s="1"/>
  <c r="F64" i="1"/>
  <c r="G64" i="1"/>
  <c r="U64" i="1" s="1"/>
  <c r="T64" i="1" s="1"/>
  <c r="G157" i="1"/>
  <c r="U157" i="1" s="1"/>
  <c r="T157" i="1" s="1"/>
  <c r="F157" i="1"/>
  <c r="M181" i="1"/>
  <c r="N181" i="1" s="1"/>
  <c r="O181" i="1" s="1"/>
  <c r="P181" i="1" s="1"/>
  <c r="Q181" i="1" s="1"/>
  <c r="I181" i="1"/>
  <c r="J181" i="1" s="1"/>
  <c r="F138" i="1"/>
  <c r="G138" i="1"/>
  <c r="U138" i="1" s="1"/>
  <c r="T138" i="1" s="1"/>
  <c r="I171" i="1"/>
  <c r="J171" i="1" s="1"/>
  <c r="M171" i="1"/>
  <c r="N171" i="1" s="1"/>
  <c r="O171" i="1" s="1"/>
  <c r="P171" i="1" s="1"/>
  <c r="Q171" i="1" s="1"/>
  <c r="M211" i="1"/>
  <c r="N211" i="1" s="1"/>
  <c r="O211" i="1" s="1"/>
  <c r="P211" i="1" s="1"/>
  <c r="Q211" i="1" s="1"/>
  <c r="I211" i="1"/>
  <c r="J211" i="1" s="1"/>
  <c r="F234" i="1"/>
  <c r="G234" i="1"/>
  <c r="U234" i="1" s="1"/>
  <c r="T234" i="1" s="1"/>
  <c r="F235" i="1"/>
  <c r="G235" i="1"/>
  <c r="U235" i="1" s="1"/>
  <c r="T235" i="1" s="1"/>
  <c r="G161" i="1"/>
  <c r="U161" i="1" s="1"/>
  <c r="T161" i="1" s="1"/>
  <c r="F161" i="1"/>
  <c r="G238" i="1"/>
  <c r="U238" i="1" s="1"/>
  <c r="T238" i="1" s="1"/>
  <c r="F238" i="1"/>
  <c r="F191" i="1"/>
  <c r="G191" i="1"/>
  <c r="U191" i="1" s="1"/>
  <c r="T191" i="1" s="1"/>
  <c r="F219" i="1"/>
  <c r="G219" i="1"/>
  <c r="U219" i="1" s="1"/>
  <c r="T219" i="1" s="1"/>
  <c r="M251" i="1"/>
  <c r="N251" i="1" s="1"/>
  <c r="O251" i="1" s="1"/>
  <c r="P251" i="1" s="1"/>
  <c r="Q251" i="1" s="1"/>
  <c r="I251" i="1"/>
  <c r="J251" i="1" s="1"/>
  <c r="F253" i="1"/>
  <c r="G253" i="1"/>
  <c r="U253" i="1" s="1"/>
  <c r="T253" i="1" s="1"/>
  <c r="M207" i="1"/>
  <c r="N207" i="1" s="1"/>
  <c r="O207" i="1" s="1"/>
  <c r="P207" i="1" s="1"/>
  <c r="Q207" i="1" s="1"/>
  <c r="I207" i="1"/>
  <c r="J207" i="1" s="1"/>
  <c r="F180" i="1"/>
  <c r="G180" i="1"/>
  <c r="U180" i="1" s="1"/>
  <c r="T180" i="1" s="1"/>
  <c r="F164" i="1"/>
  <c r="G164" i="1"/>
  <c r="U164" i="1" s="1"/>
  <c r="T164" i="1" s="1"/>
  <c r="I173" i="1"/>
  <c r="J173" i="1" s="1"/>
  <c r="M173" i="1"/>
  <c r="N173" i="1" s="1"/>
  <c r="O173" i="1" s="1"/>
  <c r="P173" i="1" s="1"/>
  <c r="Q173" i="1" s="1"/>
  <c r="M100" i="1"/>
  <c r="N100" i="1" s="1"/>
  <c r="O100" i="1" s="1"/>
  <c r="P100" i="1" s="1"/>
  <c r="Q100" i="1" s="1"/>
  <c r="I100" i="1"/>
  <c r="J100" i="1" s="1"/>
  <c r="I44" i="1"/>
  <c r="J44" i="1" s="1"/>
  <c r="M44" i="1"/>
  <c r="N44" i="1" s="1"/>
  <c r="O44" i="1" s="1"/>
  <c r="P44" i="1" s="1"/>
  <c r="Q44" i="1" s="1"/>
  <c r="F50" i="1"/>
  <c r="G50" i="1"/>
  <c r="U50" i="1" s="1"/>
  <c r="T50" i="1" s="1"/>
  <c r="I152" i="1"/>
  <c r="J152" i="1" s="1"/>
  <c r="M152" i="1"/>
  <c r="N152" i="1" s="1"/>
  <c r="O152" i="1" s="1"/>
  <c r="P152" i="1" s="1"/>
  <c r="Q152" i="1" s="1"/>
  <c r="F18" i="1"/>
  <c r="G18" i="1"/>
  <c r="U18" i="1" s="1"/>
  <c r="T18" i="1" s="1"/>
  <c r="I23" i="1"/>
  <c r="J23" i="1" s="1"/>
  <c r="M23" i="1"/>
  <c r="N23" i="1" s="1"/>
  <c r="O23" i="1" s="1"/>
  <c r="P23" i="1" s="1"/>
  <c r="Q23" i="1" s="1"/>
  <c r="M38" i="1"/>
  <c r="N38" i="1" s="1"/>
  <c r="O38" i="1" s="1"/>
  <c r="P38" i="1" s="1"/>
  <c r="Q38" i="1" s="1"/>
  <c r="I38" i="1"/>
  <c r="J38" i="1" s="1"/>
  <c r="I86" i="1"/>
  <c r="J86" i="1" s="1"/>
  <c r="M86" i="1"/>
  <c r="N86" i="1" s="1"/>
  <c r="O86" i="1" s="1"/>
  <c r="P86" i="1" s="1"/>
  <c r="Q86" i="1" s="1"/>
  <c r="I102" i="1"/>
  <c r="J102" i="1" s="1"/>
  <c r="M102" i="1"/>
  <c r="N102" i="1" s="1"/>
  <c r="O102" i="1" s="1"/>
  <c r="P102" i="1" s="1"/>
  <c r="Q102" i="1" s="1"/>
  <c r="F250" i="1"/>
  <c r="F156" i="1"/>
  <c r="G99" i="1"/>
  <c r="U99" i="1" s="1"/>
  <c r="T99" i="1" s="1"/>
  <c r="B2" i="10" l="1"/>
  <c r="V2" i="1"/>
  <c r="U2" i="1"/>
  <c r="W2" i="1"/>
  <c r="M2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243" i="1"/>
  <c r="K242" i="1"/>
  <c r="K240" i="1"/>
  <c r="K211" i="1"/>
  <c r="K210" i="1"/>
  <c r="K208" i="1"/>
  <c r="K191" i="1"/>
  <c r="K190" i="1"/>
  <c r="K188" i="1"/>
  <c r="K255" i="1"/>
  <c r="K254" i="1"/>
  <c r="K247" i="1"/>
  <c r="K246" i="1"/>
  <c r="K244" i="1"/>
  <c r="K215" i="1"/>
  <c r="K214" i="1"/>
  <c r="K212" i="1"/>
  <c r="K194" i="1"/>
  <c r="K192" i="1"/>
  <c r="K185" i="1"/>
  <c r="K181" i="1"/>
  <c r="K177" i="1"/>
  <c r="K173" i="1"/>
  <c r="K169" i="1"/>
  <c r="K165" i="1"/>
  <c r="K161" i="1"/>
  <c r="K157" i="1"/>
  <c r="K153" i="1"/>
  <c r="K149" i="1"/>
  <c r="K256" i="1"/>
  <c r="K248" i="1"/>
  <c r="K219" i="1"/>
  <c r="K218" i="1"/>
  <c r="K216" i="1"/>
  <c r="K195" i="1"/>
  <c r="K259" i="1"/>
  <c r="K258" i="1"/>
  <c r="K251" i="1"/>
  <c r="K250" i="1"/>
  <c r="K231" i="1"/>
  <c r="K230" i="1"/>
  <c r="K228" i="1"/>
  <c r="K202" i="1"/>
  <c r="K200" i="1"/>
  <c r="K183" i="1"/>
  <c r="K179" i="1"/>
  <c r="K175" i="1"/>
  <c r="K171" i="1"/>
  <c r="K167" i="1"/>
  <c r="K163" i="1"/>
  <c r="K159" i="1"/>
  <c r="K238" i="1"/>
  <c r="K235" i="1"/>
  <c r="K182" i="1"/>
  <c r="K174" i="1"/>
  <c r="K166" i="1"/>
  <c r="K220" i="1"/>
  <c r="K199" i="1"/>
  <c r="K142" i="1"/>
  <c r="K138" i="1"/>
  <c r="K134" i="1"/>
  <c r="K130" i="1"/>
  <c r="K126" i="1"/>
  <c r="K122" i="1"/>
  <c r="K118" i="1"/>
  <c r="K114" i="1"/>
  <c r="K110" i="1"/>
  <c r="K260" i="1"/>
  <c r="K222" i="1"/>
  <c r="K184" i="1"/>
  <c r="K227" i="1"/>
  <c r="K198" i="1"/>
  <c r="K146" i="1"/>
  <c r="K143" i="1"/>
  <c r="K139" i="1"/>
  <c r="K135" i="1"/>
  <c r="K131" i="1"/>
  <c r="K127" i="1"/>
  <c r="K123" i="1"/>
  <c r="K119" i="1"/>
  <c r="K115" i="1"/>
  <c r="K111" i="1"/>
  <c r="K239" i="1"/>
  <c r="K236" i="1"/>
  <c r="K203" i="1"/>
  <c r="K164" i="1"/>
  <c r="K151" i="1"/>
  <c r="K132" i="1"/>
  <c r="K121" i="1"/>
  <c r="K7" i="1"/>
  <c r="K207" i="1"/>
  <c r="K170" i="1"/>
  <c r="K155" i="1"/>
  <c r="K136" i="1"/>
  <c r="K125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6" i="1"/>
  <c r="K168" i="1"/>
  <c r="K140" i="1"/>
  <c r="K129" i="1"/>
  <c r="K234" i="1"/>
  <c r="K223" i="1"/>
  <c r="K180" i="1"/>
  <c r="K178" i="1"/>
  <c r="K172" i="1"/>
  <c r="K160" i="1"/>
  <c r="K158" i="1"/>
  <c r="K148" i="1"/>
  <c r="K141" i="1"/>
  <c r="K120" i="1"/>
  <c r="K106" i="1"/>
  <c r="K102" i="1"/>
  <c r="K98" i="1"/>
  <c r="K94" i="1"/>
  <c r="K90" i="1"/>
  <c r="K86" i="1"/>
  <c r="K156" i="1"/>
  <c r="K144" i="1"/>
  <c r="K196" i="1"/>
  <c r="K152" i="1"/>
  <c r="K128" i="1"/>
  <c r="K108" i="1"/>
  <c r="K107" i="1"/>
  <c r="K99" i="1"/>
  <c r="K91" i="1"/>
  <c r="K83" i="1"/>
  <c r="K62" i="1"/>
  <c r="K51" i="1"/>
  <c r="K41" i="1"/>
  <c r="K30" i="1"/>
  <c r="K19" i="1"/>
  <c r="K8" i="1"/>
  <c r="AN6" i="1"/>
  <c r="K187" i="1"/>
  <c r="K137" i="1"/>
  <c r="K112" i="1"/>
  <c r="K71" i="1"/>
  <c r="K61" i="1"/>
  <c r="K50" i="1"/>
  <c r="K39" i="1"/>
  <c r="K29" i="1"/>
  <c r="K204" i="1"/>
  <c r="K162" i="1"/>
  <c r="K124" i="1"/>
  <c r="K113" i="1"/>
  <c r="K103" i="1"/>
  <c r="K95" i="1"/>
  <c r="K87" i="1"/>
  <c r="K67" i="1"/>
  <c r="K57" i="1"/>
  <c r="K46" i="1"/>
  <c r="K35" i="1"/>
  <c r="K25" i="1"/>
  <c r="K206" i="1"/>
  <c r="K85" i="1"/>
  <c r="K77" i="1"/>
  <c r="K232" i="1"/>
  <c r="K49" i="1"/>
  <c r="K31" i="1"/>
  <c r="K105" i="1"/>
  <c r="K79" i="1"/>
  <c r="K74" i="1"/>
  <c r="K42" i="1"/>
  <c r="K23" i="1"/>
  <c r="K78" i="1"/>
  <c r="K186" i="1"/>
  <c r="K147" i="1"/>
  <c r="K109" i="1"/>
  <c r="K75" i="1"/>
  <c r="K34" i="1"/>
  <c r="K9" i="1"/>
  <c r="K82" i="1"/>
  <c r="K55" i="1"/>
  <c r="K33" i="1"/>
  <c r="K18" i="1"/>
  <c r="K81" i="1"/>
  <c r="K65" i="1"/>
  <c r="K45" i="1"/>
  <c r="K176" i="1"/>
  <c r="K116" i="1"/>
  <c r="K54" i="1"/>
  <c r="K47" i="1"/>
  <c r="K27" i="1"/>
  <c r="K26" i="1"/>
  <c r="K15" i="1"/>
  <c r="K150" i="1"/>
  <c r="K17" i="1"/>
  <c r="K14" i="1"/>
  <c r="K101" i="1"/>
  <c r="K89" i="1"/>
  <c r="K66" i="1"/>
  <c r="K11" i="1"/>
  <c r="K21" i="1"/>
  <c r="K13" i="1"/>
  <c r="K252" i="1"/>
  <c r="K63" i="1"/>
  <c r="K5" i="1"/>
  <c r="K224" i="1"/>
  <c r="K154" i="1"/>
  <c r="K145" i="1"/>
  <c r="K133" i="1"/>
  <c r="K117" i="1"/>
  <c r="K93" i="1"/>
  <c r="K73" i="1"/>
  <c r="K59" i="1"/>
  <c r="K58" i="1"/>
  <c r="K53" i="1"/>
  <c r="K43" i="1"/>
  <c r="K38" i="1"/>
  <c r="K37" i="1"/>
  <c r="K22" i="1"/>
  <c r="K10" i="1"/>
  <c r="K226" i="1"/>
  <c r="K70" i="1"/>
  <c r="K69" i="1"/>
  <c r="K97" i="1"/>
  <c r="K3" i="3" l="1"/>
  <c r="O3" i="3"/>
  <c r="D3" i="3"/>
  <c r="L3" i="3"/>
  <c r="G3" i="3"/>
  <c r="F3" i="3"/>
  <c r="E3" i="3"/>
  <c r="H3" i="3"/>
  <c r="N3" i="3"/>
  <c r="J3" i="3"/>
  <c r="I3" i="3"/>
  <c r="R3" i="3"/>
  <c r="M3" i="3"/>
  <c r="P3" i="3"/>
  <c r="Q3" i="3"/>
  <c r="S3" i="3"/>
  <c r="A2" i="10"/>
  <c r="C4" i="3"/>
  <c r="L3" i="10"/>
  <c r="N3" i="10"/>
  <c r="R3" i="10"/>
  <c r="G3" i="10"/>
  <c r="D3" i="10"/>
  <c r="F3" i="10"/>
  <c r="P3" i="10"/>
  <c r="E3" i="10"/>
  <c r="J3" i="10"/>
  <c r="O3" i="10"/>
  <c r="M3" i="10"/>
  <c r="K3" i="10"/>
  <c r="Q3" i="10"/>
  <c r="S3" i="10"/>
  <c r="H3" i="10"/>
  <c r="I3" i="10"/>
  <c r="AM5" i="1"/>
  <c r="AO5" i="1" s="1"/>
  <c r="AN11" i="1" s="1"/>
  <c r="AM6" i="1"/>
  <c r="AO6" i="1" s="1"/>
  <c r="AN9" i="1" s="1"/>
  <c r="L70" i="1"/>
  <c r="R70" i="1"/>
  <c r="S70" i="1" s="1"/>
  <c r="R47" i="1"/>
  <c r="S47" i="1" s="1"/>
  <c r="L47" i="1"/>
  <c r="L49" i="1"/>
  <c r="R49" i="1"/>
  <c r="S49" i="1" s="1"/>
  <c r="R83" i="1"/>
  <c r="S83" i="1" s="1"/>
  <c r="L83" i="1"/>
  <c r="R120" i="1"/>
  <c r="S120" i="1" s="1"/>
  <c r="L120" i="1"/>
  <c r="R52" i="1"/>
  <c r="S52" i="1" s="1"/>
  <c r="L52" i="1"/>
  <c r="L131" i="1"/>
  <c r="R131" i="1"/>
  <c r="S131" i="1" s="1"/>
  <c r="R222" i="1"/>
  <c r="S222" i="1" s="1"/>
  <c r="L222" i="1"/>
  <c r="R134" i="1"/>
  <c r="S134" i="1" s="1"/>
  <c r="L134" i="1"/>
  <c r="R149" i="1"/>
  <c r="S149" i="1" s="1"/>
  <c r="L149" i="1"/>
  <c r="R181" i="1"/>
  <c r="S181" i="1" s="1"/>
  <c r="L181" i="1"/>
  <c r="R246" i="1"/>
  <c r="S246" i="1" s="1"/>
  <c r="L246" i="1"/>
  <c r="R210" i="1"/>
  <c r="S210" i="1" s="1"/>
  <c r="L210" i="1"/>
  <c r="R201" i="1"/>
  <c r="S201" i="1" s="1"/>
  <c r="L201" i="1"/>
  <c r="R233" i="1"/>
  <c r="S233" i="1" s="1"/>
  <c r="L233" i="1"/>
  <c r="L69" i="1"/>
  <c r="R69" i="1"/>
  <c r="S69" i="1" s="1"/>
  <c r="L53" i="1"/>
  <c r="R53" i="1"/>
  <c r="S53" i="1" s="1"/>
  <c r="L154" i="1"/>
  <c r="R154" i="1"/>
  <c r="S154" i="1" s="1"/>
  <c r="L66" i="1"/>
  <c r="R66" i="1"/>
  <c r="S66" i="1" s="1"/>
  <c r="R27" i="1"/>
  <c r="S27" i="1" s="1"/>
  <c r="L27" i="1"/>
  <c r="R18" i="1"/>
  <c r="S18" i="1" s="1"/>
  <c r="L18" i="1"/>
  <c r="L147" i="1"/>
  <c r="R147" i="1"/>
  <c r="S147" i="1" s="1"/>
  <c r="L31" i="1"/>
  <c r="R31" i="1"/>
  <c r="S31" i="1" s="1"/>
  <c r="R46" i="1"/>
  <c r="S46" i="1" s="1"/>
  <c r="L46" i="1"/>
  <c r="L162" i="1"/>
  <c r="R162" i="1"/>
  <c r="S162" i="1" s="1"/>
  <c r="R137" i="1"/>
  <c r="S137" i="1" s="1"/>
  <c r="L137" i="1"/>
  <c r="L62" i="1"/>
  <c r="R62" i="1"/>
  <c r="S62" i="1" s="1"/>
  <c r="L196" i="1"/>
  <c r="R196" i="1"/>
  <c r="S196" i="1" s="1"/>
  <c r="L106" i="1"/>
  <c r="R106" i="1"/>
  <c r="S106" i="1" s="1"/>
  <c r="R180" i="1"/>
  <c r="S180" i="1" s="1"/>
  <c r="L180" i="1"/>
  <c r="R16" i="1"/>
  <c r="S16" i="1" s="1"/>
  <c r="L16" i="1"/>
  <c r="R48" i="1"/>
  <c r="S48" i="1" s="1"/>
  <c r="L48" i="1"/>
  <c r="R80" i="1"/>
  <c r="S80" i="1" s="1"/>
  <c r="L80" i="1"/>
  <c r="L136" i="1"/>
  <c r="R136" i="1"/>
  <c r="S136" i="1" s="1"/>
  <c r="R164" i="1"/>
  <c r="S164" i="1" s="1"/>
  <c r="L164" i="1"/>
  <c r="L127" i="1"/>
  <c r="R127" i="1"/>
  <c r="S127" i="1" s="1"/>
  <c r="R184" i="1"/>
  <c r="S184" i="1" s="1"/>
  <c r="L184" i="1"/>
  <c r="R130" i="1"/>
  <c r="S130" i="1" s="1"/>
  <c r="L130" i="1"/>
  <c r="L182" i="1"/>
  <c r="R182" i="1"/>
  <c r="S182" i="1" s="1"/>
  <c r="R179" i="1"/>
  <c r="S179" i="1" s="1"/>
  <c r="L179" i="1"/>
  <c r="L251" i="1"/>
  <c r="R251" i="1"/>
  <c r="S251" i="1" s="1"/>
  <c r="L256" i="1"/>
  <c r="R256" i="1"/>
  <c r="S256" i="1" s="1"/>
  <c r="R177" i="1"/>
  <c r="S177" i="1" s="1"/>
  <c r="L177" i="1"/>
  <c r="L244" i="1"/>
  <c r="R244" i="1"/>
  <c r="S244" i="1" s="1"/>
  <c r="L208" i="1"/>
  <c r="R208" i="1"/>
  <c r="S208" i="1" s="1"/>
  <c r="R197" i="1"/>
  <c r="S197" i="1" s="1"/>
  <c r="L197" i="1"/>
  <c r="R229" i="1"/>
  <c r="S229" i="1" s="1"/>
  <c r="L229" i="1"/>
  <c r="L97" i="1"/>
  <c r="R97" i="1"/>
  <c r="S97" i="1" s="1"/>
  <c r="R43" i="1"/>
  <c r="S43" i="1" s="1"/>
  <c r="L43" i="1"/>
  <c r="R145" i="1"/>
  <c r="S145" i="1" s="1"/>
  <c r="L145" i="1"/>
  <c r="R11" i="1"/>
  <c r="S11" i="1" s="1"/>
  <c r="L11" i="1"/>
  <c r="R26" i="1"/>
  <c r="S26" i="1" s="1"/>
  <c r="L26" i="1"/>
  <c r="L81" i="1"/>
  <c r="R81" i="1"/>
  <c r="S81" i="1" s="1"/>
  <c r="L109" i="1"/>
  <c r="R109" i="1"/>
  <c r="S109" i="1" s="1"/>
  <c r="L105" i="1"/>
  <c r="R105" i="1"/>
  <c r="S105" i="1" s="1"/>
  <c r="R35" i="1"/>
  <c r="S35" i="1" s="1"/>
  <c r="L35" i="1"/>
  <c r="R124" i="1"/>
  <c r="S124" i="1" s="1"/>
  <c r="L124" i="1"/>
  <c r="R112" i="1"/>
  <c r="S112" i="1" s="1"/>
  <c r="L112" i="1"/>
  <c r="L51" i="1"/>
  <c r="R51" i="1"/>
  <c r="S51" i="1" s="1"/>
  <c r="R152" i="1"/>
  <c r="S152" i="1" s="1"/>
  <c r="L152" i="1"/>
  <c r="L102" i="1"/>
  <c r="R102" i="1"/>
  <c r="S102" i="1" s="1"/>
  <c r="L178" i="1"/>
  <c r="R178" i="1"/>
  <c r="S178" i="1" s="1"/>
  <c r="R12" i="1"/>
  <c r="S12" i="1" s="1"/>
  <c r="L12" i="1"/>
  <c r="R44" i="1"/>
  <c r="S44" i="1" s="1"/>
  <c r="L44" i="1"/>
  <c r="R76" i="1"/>
  <c r="S76" i="1" s="1"/>
  <c r="L76" i="1"/>
  <c r="L125" i="1"/>
  <c r="R125" i="1"/>
  <c r="S125" i="1" s="1"/>
  <c r="L151" i="1"/>
  <c r="R151" i="1"/>
  <c r="S151" i="1" s="1"/>
  <c r="L123" i="1"/>
  <c r="R123" i="1"/>
  <c r="S123" i="1" s="1"/>
  <c r="L227" i="1"/>
  <c r="R227" i="1"/>
  <c r="S227" i="1" s="1"/>
  <c r="R126" i="1"/>
  <c r="S126" i="1" s="1"/>
  <c r="L126" i="1"/>
  <c r="L174" i="1"/>
  <c r="R174" i="1"/>
  <c r="S174" i="1" s="1"/>
  <c r="R175" i="1"/>
  <c r="S175" i="1" s="1"/>
  <c r="L175" i="1"/>
  <c r="R250" i="1"/>
  <c r="S250" i="1" s="1"/>
  <c r="L250" i="1"/>
  <c r="L248" i="1"/>
  <c r="R248" i="1"/>
  <c r="S248" i="1" s="1"/>
  <c r="R173" i="1"/>
  <c r="S173" i="1" s="1"/>
  <c r="L173" i="1"/>
  <c r="L215" i="1"/>
  <c r="R215" i="1"/>
  <c r="S215" i="1" s="1"/>
  <c r="L191" i="1"/>
  <c r="R191" i="1"/>
  <c r="S191" i="1" s="1"/>
  <c r="R193" i="1"/>
  <c r="S193" i="1" s="1"/>
  <c r="L193" i="1"/>
  <c r="R225" i="1"/>
  <c r="S225" i="1" s="1"/>
  <c r="L225" i="1"/>
  <c r="R257" i="1"/>
  <c r="S257" i="1" s="1"/>
  <c r="L257" i="1"/>
  <c r="L89" i="1"/>
  <c r="R89" i="1"/>
  <c r="S89" i="1" s="1"/>
  <c r="L204" i="1"/>
  <c r="R204" i="1"/>
  <c r="S204" i="1" s="1"/>
  <c r="R20" i="1"/>
  <c r="S20" i="1" s="1"/>
  <c r="L20" i="1"/>
  <c r="L203" i="1"/>
  <c r="R203" i="1"/>
  <c r="S203" i="1" s="1"/>
  <c r="L183" i="1"/>
  <c r="R183" i="1"/>
  <c r="S183" i="1" s="1"/>
  <c r="R38" i="1"/>
  <c r="S38" i="1" s="1"/>
  <c r="L38" i="1"/>
  <c r="R15" i="1"/>
  <c r="S15" i="1" s="1"/>
  <c r="L15" i="1"/>
  <c r="R79" i="1"/>
  <c r="S79" i="1" s="1"/>
  <c r="L79" i="1"/>
  <c r="L41" i="1"/>
  <c r="R41" i="1"/>
  <c r="S41" i="1" s="1"/>
  <c r="R172" i="1"/>
  <c r="S172" i="1" s="1"/>
  <c r="L172" i="1"/>
  <c r="R72" i="1"/>
  <c r="S72" i="1" s="1"/>
  <c r="L72" i="1"/>
  <c r="L119" i="1"/>
  <c r="R119" i="1"/>
  <c r="S119" i="1" s="1"/>
  <c r="L166" i="1"/>
  <c r="R166" i="1"/>
  <c r="S166" i="1" s="1"/>
  <c r="L219" i="1"/>
  <c r="R219" i="1"/>
  <c r="S219" i="1" s="1"/>
  <c r="R190" i="1"/>
  <c r="S190" i="1" s="1"/>
  <c r="L190" i="1"/>
  <c r="R253" i="1"/>
  <c r="S253" i="1" s="1"/>
  <c r="L253" i="1"/>
  <c r="L13" i="1"/>
  <c r="R13" i="1"/>
  <c r="S13" i="1" s="1"/>
  <c r="L34" i="1"/>
  <c r="R34" i="1"/>
  <c r="S34" i="1" s="1"/>
  <c r="R103" i="1"/>
  <c r="S103" i="1" s="1"/>
  <c r="L103" i="1"/>
  <c r="R108" i="1"/>
  <c r="S108" i="1" s="1"/>
  <c r="L108" i="1"/>
  <c r="R160" i="1"/>
  <c r="S160" i="1" s="1"/>
  <c r="L160" i="1"/>
  <c r="R68" i="1"/>
  <c r="S68" i="1" s="1"/>
  <c r="L68" i="1"/>
  <c r="L115" i="1"/>
  <c r="R115" i="1"/>
  <c r="S115" i="1" s="1"/>
  <c r="R118" i="1"/>
  <c r="S118" i="1" s="1"/>
  <c r="L118" i="1"/>
  <c r="R230" i="1"/>
  <c r="S230" i="1" s="1"/>
  <c r="L230" i="1"/>
  <c r="R165" i="1"/>
  <c r="S165" i="1" s="1"/>
  <c r="L165" i="1"/>
  <c r="L243" i="1"/>
  <c r="R243" i="1"/>
  <c r="S243" i="1" s="1"/>
  <c r="R249" i="1"/>
  <c r="S249" i="1" s="1"/>
  <c r="L249" i="1"/>
  <c r="L22" i="1"/>
  <c r="R22" i="1"/>
  <c r="S22" i="1" s="1"/>
  <c r="L93" i="1"/>
  <c r="R93" i="1"/>
  <c r="S93" i="1" s="1"/>
  <c r="L252" i="1"/>
  <c r="R252" i="1"/>
  <c r="S252" i="1" s="1"/>
  <c r="L17" i="1"/>
  <c r="R17" i="1"/>
  <c r="S17" i="1" s="1"/>
  <c r="R176" i="1"/>
  <c r="S176" i="1" s="1"/>
  <c r="L176" i="1"/>
  <c r="L9" i="1"/>
  <c r="R9" i="1"/>
  <c r="S9" i="1" s="1"/>
  <c r="L42" i="1"/>
  <c r="R42" i="1"/>
  <c r="S42" i="1" s="1"/>
  <c r="L85" i="1"/>
  <c r="R85" i="1"/>
  <c r="S85" i="1" s="1"/>
  <c r="R95" i="1"/>
  <c r="S95" i="1" s="1"/>
  <c r="L95" i="1"/>
  <c r="L50" i="1"/>
  <c r="R50" i="1"/>
  <c r="S50" i="1" s="1"/>
  <c r="R19" i="1"/>
  <c r="S19" i="1" s="1"/>
  <c r="L19" i="1"/>
  <c r="R107" i="1"/>
  <c r="S107" i="1" s="1"/>
  <c r="L107" i="1"/>
  <c r="L90" i="1"/>
  <c r="R90" i="1"/>
  <c r="S90" i="1" s="1"/>
  <c r="L158" i="1"/>
  <c r="R158" i="1"/>
  <c r="S158" i="1" s="1"/>
  <c r="L140" i="1"/>
  <c r="R140" i="1"/>
  <c r="S140" i="1" s="1"/>
  <c r="R32" i="1"/>
  <c r="S32" i="1" s="1"/>
  <c r="L32" i="1"/>
  <c r="R64" i="1"/>
  <c r="S64" i="1" s="1"/>
  <c r="L64" i="1"/>
  <c r="R96" i="1"/>
  <c r="S96" i="1" s="1"/>
  <c r="L96" i="1"/>
  <c r="L7" i="1"/>
  <c r="R7" i="1"/>
  <c r="S7" i="1" s="1"/>
  <c r="L111" i="1"/>
  <c r="R111" i="1"/>
  <c r="S111" i="1" s="1"/>
  <c r="L143" i="1"/>
  <c r="R143" i="1"/>
  <c r="S143" i="1" s="1"/>
  <c r="R114" i="1"/>
  <c r="S114" i="1" s="1"/>
  <c r="L114" i="1"/>
  <c r="L199" i="1"/>
  <c r="R199" i="1"/>
  <c r="S199" i="1" s="1"/>
  <c r="R163" i="1"/>
  <c r="S163" i="1" s="1"/>
  <c r="L163" i="1"/>
  <c r="L228" i="1"/>
  <c r="R228" i="1"/>
  <c r="S228" i="1" s="1"/>
  <c r="L216" i="1"/>
  <c r="R216" i="1"/>
  <c r="S216" i="1" s="1"/>
  <c r="R161" i="1"/>
  <c r="S161" i="1" s="1"/>
  <c r="L161" i="1"/>
  <c r="R194" i="1"/>
  <c r="S194" i="1" s="1"/>
  <c r="L194" i="1"/>
  <c r="L255" i="1"/>
  <c r="R255" i="1"/>
  <c r="S255" i="1" s="1"/>
  <c r="R242" i="1"/>
  <c r="S242" i="1" s="1"/>
  <c r="L242" i="1"/>
  <c r="R213" i="1"/>
  <c r="S213" i="1" s="1"/>
  <c r="L213" i="1"/>
  <c r="R245" i="1"/>
  <c r="S245" i="1" s="1"/>
  <c r="L245" i="1"/>
  <c r="L224" i="1"/>
  <c r="R224" i="1"/>
  <c r="S224" i="1" s="1"/>
  <c r="L186" i="1"/>
  <c r="R186" i="1"/>
  <c r="S186" i="1" s="1"/>
  <c r="L187" i="1"/>
  <c r="R187" i="1"/>
  <c r="S187" i="1" s="1"/>
  <c r="L223" i="1"/>
  <c r="R223" i="1"/>
  <c r="S223" i="1" s="1"/>
  <c r="L155" i="1"/>
  <c r="R155" i="1"/>
  <c r="S155" i="1" s="1"/>
  <c r="R258" i="1"/>
  <c r="S258" i="1" s="1"/>
  <c r="L258" i="1"/>
  <c r="L133" i="1"/>
  <c r="R133" i="1"/>
  <c r="S133" i="1" s="1"/>
  <c r="L65" i="1"/>
  <c r="R65" i="1"/>
  <c r="S65" i="1" s="1"/>
  <c r="L25" i="1"/>
  <c r="R25" i="1"/>
  <c r="S25" i="1" s="1"/>
  <c r="L128" i="1"/>
  <c r="R128" i="1"/>
  <c r="S128" i="1" s="1"/>
  <c r="R6" i="1"/>
  <c r="S6" i="1" s="1"/>
  <c r="L6" i="1"/>
  <c r="R104" i="1"/>
  <c r="S104" i="1" s="1"/>
  <c r="L104" i="1"/>
  <c r="R198" i="1"/>
  <c r="S198" i="1" s="1"/>
  <c r="L198" i="1"/>
  <c r="R171" i="1"/>
  <c r="S171" i="1" s="1"/>
  <c r="L171" i="1"/>
  <c r="R169" i="1"/>
  <c r="S169" i="1" s="1"/>
  <c r="L169" i="1"/>
  <c r="R189" i="1"/>
  <c r="S189" i="1" s="1"/>
  <c r="L189" i="1"/>
  <c r="L37" i="1"/>
  <c r="R37" i="1"/>
  <c r="S37" i="1" s="1"/>
  <c r="L150" i="1"/>
  <c r="R150" i="1"/>
  <c r="S150" i="1" s="1"/>
  <c r="L74" i="1"/>
  <c r="R74" i="1"/>
  <c r="S74" i="1" s="1"/>
  <c r="L61" i="1"/>
  <c r="R61" i="1"/>
  <c r="S61" i="1" s="1"/>
  <c r="L94" i="1"/>
  <c r="R94" i="1"/>
  <c r="S94" i="1" s="1"/>
  <c r="R36" i="1"/>
  <c r="S36" i="1" s="1"/>
  <c r="L36" i="1"/>
  <c r="R100" i="1"/>
  <c r="S100" i="1" s="1"/>
  <c r="L100" i="1"/>
  <c r="L146" i="1"/>
  <c r="R146" i="1"/>
  <c r="S146" i="1" s="1"/>
  <c r="R167" i="1"/>
  <c r="S167" i="1" s="1"/>
  <c r="L167" i="1"/>
  <c r="R218" i="1"/>
  <c r="S218" i="1" s="1"/>
  <c r="L218" i="1"/>
  <c r="L212" i="1"/>
  <c r="R212" i="1"/>
  <c r="S212" i="1" s="1"/>
  <c r="R217" i="1"/>
  <c r="S217" i="1" s="1"/>
  <c r="L217" i="1"/>
  <c r="R10" i="1"/>
  <c r="S10" i="1" s="1"/>
  <c r="L10" i="1"/>
  <c r="L73" i="1"/>
  <c r="R73" i="1"/>
  <c r="S73" i="1" s="1"/>
  <c r="L63" i="1"/>
  <c r="R63" i="1"/>
  <c r="S63" i="1" s="1"/>
  <c r="L14" i="1"/>
  <c r="R14" i="1"/>
  <c r="S14" i="1" s="1"/>
  <c r="R116" i="1"/>
  <c r="S116" i="1" s="1"/>
  <c r="L116" i="1"/>
  <c r="L82" i="1"/>
  <c r="R82" i="1"/>
  <c r="S82" i="1" s="1"/>
  <c r="R23" i="1"/>
  <c r="S23" i="1" s="1"/>
  <c r="L23" i="1"/>
  <c r="L77" i="1"/>
  <c r="R77" i="1"/>
  <c r="S77" i="1" s="1"/>
  <c r="R87" i="1"/>
  <c r="S87" i="1" s="1"/>
  <c r="L87" i="1"/>
  <c r="R39" i="1"/>
  <c r="S39" i="1" s="1"/>
  <c r="L39" i="1"/>
  <c r="L8" i="1"/>
  <c r="R8" i="1"/>
  <c r="S8" i="1" s="1"/>
  <c r="R99" i="1"/>
  <c r="S99" i="1" s="1"/>
  <c r="L99" i="1"/>
  <c r="L86" i="1"/>
  <c r="R86" i="1"/>
  <c r="S86" i="1" s="1"/>
  <c r="R148" i="1"/>
  <c r="S148" i="1" s="1"/>
  <c r="L148" i="1"/>
  <c r="L129" i="1"/>
  <c r="R129" i="1"/>
  <c r="S129" i="1" s="1"/>
  <c r="R28" i="1"/>
  <c r="S28" i="1" s="1"/>
  <c r="L28" i="1"/>
  <c r="R60" i="1"/>
  <c r="S60" i="1" s="1"/>
  <c r="L60" i="1"/>
  <c r="R92" i="1"/>
  <c r="S92" i="1" s="1"/>
  <c r="L92" i="1"/>
  <c r="L207" i="1"/>
  <c r="R207" i="1"/>
  <c r="S207" i="1" s="1"/>
  <c r="L239" i="1"/>
  <c r="R239" i="1"/>
  <c r="S239" i="1" s="1"/>
  <c r="L139" i="1"/>
  <c r="R139" i="1"/>
  <c r="S139" i="1" s="1"/>
  <c r="R110" i="1"/>
  <c r="S110" i="1" s="1"/>
  <c r="L110" i="1"/>
  <c r="R142" i="1"/>
  <c r="S142" i="1" s="1"/>
  <c r="L142" i="1"/>
  <c r="L159" i="1"/>
  <c r="R159" i="1"/>
  <c r="S159" i="1" s="1"/>
  <c r="R202" i="1"/>
  <c r="S202" i="1" s="1"/>
  <c r="L202" i="1"/>
  <c r="L195" i="1"/>
  <c r="R195" i="1"/>
  <c r="S195" i="1" s="1"/>
  <c r="R157" i="1"/>
  <c r="S157" i="1" s="1"/>
  <c r="L157" i="1"/>
  <c r="L192" i="1"/>
  <c r="R192" i="1"/>
  <c r="S192" i="1" s="1"/>
  <c r="R254" i="1"/>
  <c r="S254" i="1" s="1"/>
  <c r="L254" i="1"/>
  <c r="L240" i="1"/>
  <c r="R240" i="1"/>
  <c r="S240" i="1" s="1"/>
  <c r="R209" i="1"/>
  <c r="S209" i="1" s="1"/>
  <c r="L209" i="1"/>
  <c r="R241" i="1"/>
  <c r="S241" i="1" s="1"/>
  <c r="L241" i="1"/>
  <c r="R58" i="1"/>
  <c r="S58" i="1" s="1"/>
  <c r="L58" i="1"/>
  <c r="L33" i="1"/>
  <c r="R33" i="1"/>
  <c r="S33" i="1" s="1"/>
  <c r="L57" i="1"/>
  <c r="R57" i="1"/>
  <c r="S57" i="1" s="1"/>
  <c r="L144" i="1"/>
  <c r="R144" i="1"/>
  <c r="S144" i="1" s="1"/>
  <c r="R84" i="1"/>
  <c r="S84" i="1" s="1"/>
  <c r="L84" i="1"/>
  <c r="L235" i="1"/>
  <c r="R235" i="1"/>
  <c r="S235" i="1" s="1"/>
  <c r="L21" i="1"/>
  <c r="R21" i="1"/>
  <c r="S21" i="1" s="1"/>
  <c r="R75" i="1"/>
  <c r="S75" i="1" s="1"/>
  <c r="L75" i="1"/>
  <c r="L113" i="1"/>
  <c r="R113" i="1"/>
  <c r="S113" i="1" s="1"/>
  <c r="L71" i="1"/>
  <c r="R71" i="1"/>
  <c r="S71" i="1" s="1"/>
  <c r="L98" i="1"/>
  <c r="R98" i="1"/>
  <c r="S98" i="1" s="1"/>
  <c r="R40" i="1"/>
  <c r="S40" i="1" s="1"/>
  <c r="L40" i="1"/>
  <c r="L132" i="1"/>
  <c r="R132" i="1"/>
  <c r="S132" i="1" s="1"/>
  <c r="R122" i="1"/>
  <c r="S122" i="1" s="1"/>
  <c r="L122" i="1"/>
  <c r="L231" i="1"/>
  <c r="R231" i="1"/>
  <c r="S231" i="1" s="1"/>
  <c r="R214" i="1"/>
  <c r="S214" i="1" s="1"/>
  <c r="L214" i="1"/>
  <c r="R221" i="1"/>
  <c r="S221" i="1" s="1"/>
  <c r="L221" i="1"/>
  <c r="L117" i="1"/>
  <c r="R117" i="1"/>
  <c r="S117" i="1" s="1"/>
  <c r="L45" i="1"/>
  <c r="R45" i="1"/>
  <c r="S45" i="1" s="1"/>
  <c r="R206" i="1"/>
  <c r="S206" i="1" s="1"/>
  <c r="L206" i="1"/>
  <c r="L30" i="1"/>
  <c r="R30" i="1"/>
  <c r="S30" i="1" s="1"/>
  <c r="R168" i="1"/>
  <c r="S168" i="1" s="1"/>
  <c r="L168" i="1"/>
  <c r="L121" i="1"/>
  <c r="R121" i="1"/>
  <c r="S121" i="1" s="1"/>
  <c r="L220" i="1"/>
  <c r="R220" i="1"/>
  <c r="S220" i="1" s="1"/>
  <c r="L188" i="1"/>
  <c r="R188" i="1"/>
  <c r="S188" i="1" s="1"/>
  <c r="R226" i="1"/>
  <c r="S226" i="1" s="1"/>
  <c r="L226" i="1"/>
  <c r="R59" i="1"/>
  <c r="S59" i="1" s="1"/>
  <c r="L59" i="1"/>
  <c r="R5" i="1"/>
  <c r="S5" i="1" s="1"/>
  <c r="L5" i="1"/>
  <c r="L101" i="1"/>
  <c r="R101" i="1"/>
  <c r="S101" i="1" s="1"/>
  <c r="R54" i="1"/>
  <c r="S54" i="1" s="1"/>
  <c r="L54" i="1"/>
  <c r="L55" i="1"/>
  <c r="R55" i="1"/>
  <c r="S55" i="1" s="1"/>
  <c r="L78" i="1"/>
  <c r="R78" i="1"/>
  <c r="S78" i="1" s="1"/>
  <c r="L232" i="1"/>
  <c r="R232" i="1"/>
  <c r="S232" i="1" s="1"/>
  <c r="R67" i="1"/>
  <c r="S67" i="1" s="1"/>
  <c r="L67" i="1"/>
  <c r="L29" i="1"/>
  <c r="R29" i="1"/>
  <c r="S29" i="1" s="1"/>
  <c r="AQ5" i="1"/>
  <c r="AP5" i="1"/>
  <c r="R91" i="1"/>
  <c r="S91" i="1" s="1"/>
  <c r="L91" i="1"/>
  <c r="R156" i="1"/>
  <c r="S156" i="1" s="1"/>
  <c r="L156" i="1"/>
  <c r="R141" i="1"/>
  <c r="S141" i="1" s="1"/>
  <c r="L141" i="1"/>
  <c r="R234" i="1"/>
  <c r="S234" i="1" s="1"/>
  <c r="L234" i="1"/>
  <c r="R24" i="1"/>
  <c r="S24" i="1" s="1"/>
  <c r="L24" i="1"/>
  <c r="R56" i="1"/>
  <c r="S56" i="1" s="1"/>
  <c r="L56" i="1"/>
  <c r="R88" i="1"/>
  <c r="S88" i="1" s="1"/>
  <c r="L88" i="1"/>
  <c r="L170" i="1"/>
  <c r="R170" i="1"/>
  <c r="S170" i="1" s="1"/>
  <c r="L236" i="1"/>
  <c r="R236" i="1"/>
  <c r="S236" i="1" s="1"/>
  <c r="L135" i="1"/>
  <c r="R135" i="1"/>
  <c r="S135" i="1" s="1"/>
  <c r="L260" i="1"/>
  <c r="R260" i="1"/>
  <c r="S260" i="1" s="1"/>
  <c r="R138" i="1"/>
  <c r="S138" i="1" s="1"/>
  <c r="L138" i="1"/>
  <c r="R238" i="1"/>
  <c r="S238" i="1" s="1"/>
  <c r="L238" i="1"/>
  <c r="L200" i="1"/>
  <c r="R200" i="1"/>
  <c r="S200" i="1" s="1"/>
  <c r="L259" i="1"/>
  <c r="R259" i="1"/>
  <c r="S259" i="1" s="1"/>
  <c r="R153" i="1"/>
  <c r="S153" i="1" s="1"/>
  <c r="L153" i="1"/>
  <c r="R185" i="1"/>
  <c r="S185" i="1" s="1"/>
  <c r="L185" i="1"/>
  <c r="L247" i="1"/>
  <c r="R247" i="1"/>
  <c r="S247" i="1" s="1"/>
  <c r="L211" i="1"/>
  <c r="R211" i="1"/>
  <c r="S211" i="1" s="1"/>
  <c r="R205" i="1"/>
  <c r="S205" i="1" s="1"/>
  <c r="L205" i="1"/>
  <c r="R237" i="1"/>
  <c r="S237" i="1" s="1"/>
  <c r="L237" i="1"/>
  <c r="C12" i="10" l="1"/>
  <c r="C19" i="10"/>
  <c r="C4" i="10"/>
  <c r="C11" i="10"/>
  <c r="C15" i="10"/>
  <c r="C17" i="10"/>
  <c r="C10" i="10"/>
  <c r="C6" i="10"/>
  <c r="C7" i="10"/>
  <c r="C13" i="10"/>
  <c r="C8" i="10"/>
  <c r="C5" i="10"/>
  <c r="C16" i="10"/>
  <c r="C14" i="10"/>
  <c r="C9" i="10"/>
  <c r="C18" i="10"/>
  <c r="C11" i="3"/>
  <c r="C8" i="3"/>
  <c r="J8" i="3" s="1"/>
  <c r="C12" i="3"/>
  <c r="H12" i="3" s="1"/>
  <c r="C7" i="3"/>
  <c r="C16" i="3"/>
  <c r="F16" i="3" s="1"/>
  <c r="C5" i="3"/>
  <c r="Q4" i="3"/>
  <c r="C15" i="3"/>
  <c r="C13" i="3"/>
  <c r="E13" i="3" s="1"/>
  <c r="C9" i="3"/>
  <c r="C19" i="3"/>
  <c r="C14" i="3"/>
  <c r="C10" i="3"/>
  <c r="C18" i="3"/>
  <c r="C17" i="3"/>
  <c r="AA3" i="1"/>
  <c r="X247" i="1"/>
  <c r="V247" i="1"/>
  <c r="X200" i="1"/>
  <c r="V200" i="1"/>
  <c r="X135" i="1"/>
  <c r="V135" i="1"/>
  <c r="X117" i="1"/>
  <c r="V117" i="1"/>
  <c r="X33" i="1"/>
  <c r="V33" i="1"/>
  <c r="X240" i="1"/>
  <c r="V240" i="1"/>
  <c r="X195" i="1"/>
  <c r="V195" i="1"/>
  <c r="V82" i="1"/>
  <c r="X82" i="1"/>
  <c r="X73" i="1"/>
  <c r="V73" i="1"/>
  <c r="V150" i="1"/>
  <c r="X150" i="1"/>
  <c r="X128" i="1"/>
  <c r="V128" i="1"/>
  <c r="X186" i="1"/>
  <c r="V186" i="1"/>
  <c r="X216" i="1"/>
  <c r="V216" i="1"/>
  <c r="V158" i="1"/>
  <c r="X158" i="1"/>
  <c r="X50" i="1"/>
  <c r="V50" i="1"/>
  <c r="X9" i="1"/>
  <c r="V9" i="1"/>
  <c r="X93" i="1"/>
  <c r="V93" i="1"/>
  <c r="X34" i="1"/>
  <c r="V34" i="1"/>
  <c r="X219" i="1"/>
  <c r="V219" i="1"/>
  <c r="X204" i="1"/>
  <c r="V204" i="1"/>
  <c r="X248" i="1"/>
  <c r="V248" i="1"/>
  <c r="X125" i="1"/>
  <c r="V125" i="1"/>
  <c r="V178" i="1"/>
  <c r="X178" i="1"/>
  <c r="X109" i="1"/>
  <c r="V109" i="1"/>
  <c r="X256" i="1"/>
  <c r="V256" i="1"/>
  <c r="X136" i="1"/>
  <c r="V136" i="1"/>
  <c r="X147" i="1"/>
  <c r="V147" i="1"/>
  <c r="V154" i="1"/>
  <c r="X154" i="1"/>
  <c r="X88" i="1"/>
  <c r="V88" i="1"/>
  <c r="X141" i="1"/>
  <c r="V141" i="1"/>
  <c r="X59" i="1"/>
  <c r="V59" i="1"/>
  <c r="X209" i="1"/>
  <c r="V209" i="1"/>
  <c r="X157" i="1"/>
  <c r="V157" i="1"/>
  <c r="V142" i="1"/>
  <c r="X142" i="1"/>
  <c r="X23" i="1"/>
  <c r="V23" i="1"/>
  <c r="X100" i="1"/>
  <c r="V100" i="1"/>
  <c r="X169" i="1"/>
  <c r="V169" i="1"/>
  <c r="V6" i="1"/>
  <c r="X6" i="1"/>
  <c r="X213" i="1"/>
  <c r="V213" i="1"/>
  <c r="X161" i="1"/>
  <c r="V161" i="1"/>
  <c r="X19" i="1"/>
  <c r="V19" i="1"/>
  <c r="X103" i="1"/>
  <c r="V103" i="1"/>
  <c r="V190" i="1"/>
  <c r="X190" i="1"/>
  <c r="X72" i="1"/>
  <c r="V72" i="1"/>
  <c r="X15" i="1"/>
  <c r="V15" i="1"/>
  <c r="X20" i="1"/>
  <c r="V20" i="1"/>
  <c r="V225" i="1"/>
  <c r="X225" i="1"/>
  <c r="X173" i="1"/>
  <c r="V173" i="1"/>
  <c r="X12" i="1"/>
  <c r="V12" i="1"/>
  <c r="X11" i="1"/>
  <c r="V11" i="1"/>
  <c r="X229" i="1"/>
  <c r="V229" i="1"/>
  <c r="V177" i="1"/>
  <c r="X177" i="1"/>
  <c r="X164" i="1"/>
  <c r="V164" i="1"/>
  <c r="X16" i="1"/>
  <c r="V16" i="1"/>
  <c r="X233" i="1"/>
  <c r="V233" i="1"/>
  <c r="X181" i="1"/>
  <c r="V181" i="1"/>
  <c r="X211" i="1"/>
  <c r="V211" i="1"/>
  <c r="X259" i="1"/>
  <c r="V259" i="1"/>
  <c r="X260" i="1"/>
  <c r="V260" i="1"/>
  <c r="X29" i="1"/>
  <c r="V29" i="1"/>
  <c r="X55" i="1"/>
  <c r="V55" i="1"/>
  <c r="X121" i="1"/>
  <c r="V121" i="1"/>
  <c r="X45" i="1"/>
  <c r="V45" i="1"/>
  <c r="X231" i="1"/>
  <c r="V231" i="1"/>
  <c r="X98" i="1"/>
  <c r="V98" i="1"/>
  <c r="X21" i="1"/>
  <c r="V21" i="1"/>
  <c r="X57" i="1"/>
  <c r="V57" i="1"/>
  <c r="X207" i="1"/>
  <c r="V207" i="1"/>
  <c r="V129" i="1"/>
  <c r="X129" i="1"/>
  <c r="X8" i="1"/>
  <c r="V8" i="1"/>
  <c r="X63" i="1"/>
  <c r="V63" i="1"/>
  <c r="X212" i="1"/>
  <c r="V212" i="1"/>
  <c r="X74" i="1"/>
  <c r="V74" i="1"/>
  <c r="X133" i="1"/>
  <c r="V133" i="1"/>
  <c r="X187" i="1"/>
  <c r="V187" i="1"/>
  <c r="X199" i="1"/>
  <c r="V199" i="1"/>
  <c r="X7" i="1"/>
  <c r="V7" i="1"/>
  <c r="X140" i="1"/>
  <c r="V140" i="1"/>
  <c r="V42" i="1"/>
  <c r="X42" i="1"/>
  <c r="X252" i="1"/>
  <c r="V252" i="1"/>
  <c r="X243" i="1"/>
  <c r="V243" i="1"/>
  <c r="X115" i="1"/>
  <c r="V115" i="1"/>
  <c r="V174" i="1"/>
  <c r="X174" i="1"/>
  <c r="X151" i="1"/>
  <c r="V151" i="1"/>
  <c r="X51" i="1"/>
  <c r="V51" i="1"/>
  <c r="V105" i="1"/>
  <c r="X105" i="1"/>
  <c r="V182" i="1"/>
  <c r="X182" i="1"/>
  <c r="V62" i="1"/>
  <c r="X62" i="1"/>
  <c r="X31" i="1"/>
  <c r="V31" i="1"/>
  <c r="X66" i="1"/>
  <c r="V66" i="1"/>
  <c r="X131" i="1"/>
  <c r="V131" i="1"/>
  <c r="V49" i="1"/>
  <c r="X49" i="1"/>
  <c r="X71" i="1"/>
  <c r="V71" i="1"/>
  <c r="X138" i="1"/>
  <c r="V138" i="1"/>
  <c r="X234" i="1"/>
  <c r="V234" i="1"/>
  <c r="V214" i="1"/>
  <c r="X214" i="1"/>
  <c r="X28" i="1"/>
  <c r="V28" i="1"/>
  <c r="X217" i="1"/>
  <c r="V217" i="1"/>
  <c r="X245" i="1"/>
  <c r="V245" i="1"/>
  <c r="X32" i="1"/>
  <c r="V32" i="1"/>
  <c r="V249" i="1"/>
  <c r="X249" i="1"/>
  <c r="X253" i="1"/>
  <c r="V253" i="1"/>
  <c r="X175" i="1"/>
  <c r="V175" i="1"/>
  <c r="X152" i="1"/>
  <c r="V152" i="1"/>
  <c r="X179" i="1"/>
  <c r="V179" i="1"/>
  <c r="X27" i="1"/>
  <c r="V27" i="1"/>
  <c r="X83" i="1"/>
  <c r="V83" i="1"/>
  <c r="X220" i="1"/>
  <c r="V220" i="1"/>
  <c r="X144" i="1"/>
  <c r="V144" i="1"/>
  <c r="X192" i="1"/>
  <c r="V192" i="1"/>
  <c r="X146" i="1"/>
  <c r="V146" i="1"/>
  <c r="X223" i="1"/>
  <c r="V223" i="1"/>
  <c r="X17" i="1"/>
  <c r="V17" i="1"/>
  <c r="X123" i="1"/>
  <c r="V123" i="1"/>
  <c r="X127" i="1"/>
  <c r="V127" i="1"/>
  <c r="X237" i="1"/>
  <c r="V237" i="1"/>
  <c r="X185" i="1"/>
  <c r="V185" i="1"/>
  <c r="X238" i="1"/>
  <c r="V238" i="1"/>
  <c r="X24" i="1"/>
  <c r="V24" i="1"/>
  <c r="X91" i="1"/>
  <c r="V91" i="1"/>
  <c r="X221" i="1"/>
  <c r="V221" i="1"/>
  <c r="X84" i="1"/>
  <c r="V84" i="1"/>
  <c r="V58" i="1"/>
  <c r="X58" i="1"/>
  <c r="V254" i="1"/>
  <c r="X254" i="1"/>
  <c r="V202" i="1"/>
  <c r="X202" i="1"/>
  <c r="X60" i="1"/>
  <c r="V60" i="1"/>
  <c r="X87" i="1"/>
  <c r="V87" i="1"/>
  <c r="X116" i="1"/>
  <c r="V116" i="1"/>
  <c r="V10" i="1"/>
  <c r="X10" i="1"/>
  <c r="X167" i="1"/>
  <c r="V167" i="1"/>
  <c r="V198" i="1"/>
  <c r="X198" i="1"/>
  <c r="X64" i="1"/>
  <c r="V64" i="1"/>
  <c r="X95" i="1"/>
  <c r="V95" i="1"/>
  <c r="X176" i="1"/>
  <c r="V176" i="1"/>
  <c r="X230" i="1"/>
  <c r="V230" i="1"/>
  <c r="X160" i="1"/>
  <c r="V160" i="1"/>
  <c r="V250" i="1"/>
  <c r="X250" i="1"/>
  <c r="X76" i="1"/>
  <c r="V76" i="1"/>
  <c r="X124" i="1"/>
  <c r="V124" i="1"/>
  <c r="X43" i="1"/>
  <c r="V43" i="1"/>
  <c r="X184" i="1"/>
  <c r="V184" i="1"/>
  <c r="X80" i="1"/>
  <c r="V80" i="1"/>
  <c r="V18" i="1"/>
  <c r="X18" i="1"/>
  <c r="X210" i="1"/>
  <c r="V210" i="1"/>
  <c r="V134" i="1"/>
  <c r="X134" i="1"/>
  <c r="X120" i="1"/>
  <c r="V120" i="1"/>
  <c r="V153" i="1"/>
  <c r="X153" i="1"/>
  <c r="X5" i="1"/>
  <c r="AA2" i="1"/>
  <c r="V5" i="1"/>
  <c r="X40" i="1"/>
  <c r="V40" i="1"/>
  <c r="X241" i="1"/>
  <c r="V241" i="1"/>
  <c r="X189" i="1"/>
  <c r="V189" i="1"/>
  <c r="X163" i="1"/>
  <c r="V163" i="1"/>
  <c r="V118" i="1"/>
  <c r="X118" i="1"/>
  <c r="X79" i="1"/>
  <c r="V79" i="1"/>
  <c r="X35" i="1"/>
  <c r="V35" i="1"/>
  <c r="X48" i="1"/>
  <c r="V48" i="1"/>
  <c r="X246" i="1"/>
  <c r="V246" i="1"/>
  <c r="V78" i="1"/>
  <c r="X78" i="1"/>
  <c r="X159" i="1"/>
  <c r="V159" i="1"/>
  <c r="V14" i="1"/>
  <c r="X14" i="1"/>
  <c r="X61" i="1"/>
  <c r="V61" i="1"/>
  <c r="X119" i="1"/>
  <c r="V119" i="1"/>
  <c r="X215" i="1"/>
  <c r="V215" i="1"/>
  <c r="X97" i="1"/>
  <c r="V97" i="1"/>
  <c r="X69" i="1"/>
  <c r="V69" i="1"/>
  <c r="X236" i="1"/>
  <c r="V236" i="1"/>
  <c r="X232" i="1"/>
  <c r="V232" i="1"/>
  <c r="X101" i="1"/>
  <c r="V101" i="1"/>
  <c r="X188" i="1"/>
  <c r="V188" i="1"/>
  <c r="V30" i="1"/>
  <c r="X30" i="1"/>
  <c r="X132" i="1"/>
  <c r="V132" i="1"/>
  <c r="X113" i="1"/>
  <c r="V113" i="1"/>
  <c r="X139" i="1"/>
  <c r="V139" i="1"/>
  <c r="V86" i="1"/>
  <c r="X86" i="1"/>
  <c r="V94" i="1"/>
  <c r="X94" i="1"/>
  <c r="X37" i="1"/>
  <c r="V37" i="1"/>
  <c r="V25" i="1"/>
  <c r="X25" i="1"/>
  <c r="X155" i="1"/>
  <c r="V155" i="1"/>
  <c r="X224" i="1"/>
  <c r="V224" i="1"/>
  <c r="X255" i="1"/>
  <c r="V255" i="1"/>
  <c r="X228" i="1"/>
  <c r="V228" i="1"/>
  <c r="X143" i="1"/>
  <c r="V143" i="1"/>
  <c r="X90" i="1"/>
  <c r="V90" i="1"/>
  <c r="V22" i="1"/>
  <c r="X22" i="1"/>
  <c r="X13" i="1"/>
  <c r="V13" i="1"/>
  <c r="X166" i="1"/>
  <c r="V166" i="1"/>
  <c r="V41" i="1"/>
  <c r="X41" i="1"/>
  <c r="X183" i="1"/>
  <c r="V183" i="1"/>
  <c r="X89" i="1"/>
  <c r="V89" i="1"/>
  <c r="X191" i="1"/>
  <c r="V191" i="1"/>
  <c r="X227" i="1"/>
  <c r="V227" i="1"/>
  <c r="V102" i="1"/>
  <c r="X102" i="1"/>
  <c r="V81" i="1"/>
  <c r="X81" i="1"/>
  <c r="X208" i="1"/>
  <c r="V208" i="1"/>
  <c r="X251" i="1"/>
  <c r="V251" i="1"/>
  <c r="V106" i="1"/>
  <c r="X106" i="1"/>
  <c r="X162" i="1"/>
  <c r="V162" i="1"/>
  <c r="X53" i="1"/>
  <c r="V53" i="1"/>
  <c r="X70" i="1"/>
  <c r="V70" i="1"/>
  <c r="X235" i="1"/>
  <c r="V235" i="1"/>
  <c r="X205" i="1"/>
  <c r="V205" i="1"/>
  <c r="X206" i="1"/>
  <c r="V206" i="1"/>
  <c r="X75" i="1"/>
  <c r="V75" i="1"/>
  <c r="X99" i="1"/>
  <c r="V99" i="1"/>
  <c r="X104" i="1"/>
  <c r="V104" i="1"/>
  <c r="X194" i="1"/>
  <c r="V194" i="1"/>
  <c r="X107" i="1"/>
  <c r="V107" i="1"/>
  <c r="X108" i="1"/>
  <c r="V108" i="1"/>
  <c r="X257" i="1"/>
  <c r="V257" i="1"/>
  <c r="X44" i="1"/>
  <c r="V44" i="1"/>
  <c r="X26" i="1"/>
  <c r="V26" i="1"/>
  <c r="V46" i="1"/>
  <c r="X46" i="1"/>
  <c r="V222" i="1"/>
  <c r="X222" i="1"/>
  <c r="X170" i="1"/>
  <c r="V170" i="1"/>
  <c r="X239" i="1"/>
  <c r="V239" i="1"/>
  <c r="X77" i="1"/>
  <c r="V77" i="1"/>
  <c r="V65" i="1"/>
  <c r="X65" i="1"/>
  <c r="X111" i="1"/>
  <c r="V111" i="1"/>
  <c r="X85" i="1"/>
  <c r="V85" i="1"/>
  <c r="X203" i="1"/>
  <c r="V203" i="1"/>
  <c r="X244" i="1"/>
  <c r="V244" i="1"/>
  <c r="X196" i="1"/>
  <c r="V196" i="1"/>
  <c r="X56" i="1"/>
  <c r="V56" i="1"/>
  <c r="X156" i="1"/>
  <c r="V156" i="1"/>
  <c r="X67" i="1"/>
  <c r="V67" i="1"/>
  <c r="V54" i="1"/>
  <c r="X54" i="1"/>
  <c r="V226" i="1"/>
  <c r="X226" i="1"/>
  <c r="X168" i="1"/>
  <c r="V168" i="1"/>
  <c r="X122" i="1"/>
  <c r="V122" i="1"/>
  <c r="V110" i="1"/>
  <c r="X110" i="1"/>
  <c r="X92" i="1"/>
  <c r="V92" i="1"/>
  <c r="X148" i="1"/>
  <c r="V148" i="1"/>
  <c r="X39" i="1"/>
  <c r="V39" i="1"/>
  <c r="X218" i="1"/>
  <c r="V218" i="1"/>
  <c r="X36" i="1"/>
  <c r="V36" i="1"/>
  <c r="X171" i="1"/>
  <c r="V171" i="1"/>
  <c r="X258" i="1"/>
  <c r="V258" i="1"/>
  <c r="V242" i="1"/>
  <c r="X242" i="1"/>
  <c r="X114" i="1"/>
  <c r="V114" i="1"/>
  <c r="X96" i="1"/>
  <c r="V96" i="1"/>
  <c r="X165" i="1"/>
  <c r="V165" i="1"/>
  <c r="X68" i="1"/>
  <c r="V68" i="1"/>
  <c r="X172" i="1"/>
  <c r="V172" i="1"/>
  <c r="V38" i="1"/>
  <c r="X38" i="1"/>
  <c r="X193" i="1"/>
  <c r="V193" i="1"/>
  <c r="X126" i="1"/>
  <c r="V126" i="1"/>
  <c r="X112" i="1"/>
  <c r="V112" i="1"/>
  <c r="X145" i="1"/>
  <c r="V145" i="1"/>
  <c r="X197" i="1"/>
  <c r="V197" i="1"/>
  <c r="V130" i="1"/>
  <c r="X130" i="1"/>
  <c r="X180" i="1"/>
  <c r="V180" i="1"/>
  <c r="X137" i="1"/>
  <c r="V137" i="1"/>
  <c r="V201" i="1"/>
  <c r="X201" i="1"/>
  <c r="X149" i="1"/>
  <c r="V149" i="1"/>
  <c r="X52" i="1"/>
  <c r="V52" i="1"/>
  <c r="X47" i="1"/>
  <c r="V47" i="1"/>
  <c r="AO7" i="1"/>
  <c r="L2" i="1"/>
  <c r="N2" i="1" s="1"/>
  <c r="Y78" i="1"/>
  <c r="Y192" i="1"/>
  <c r="Y146" i="1"/>
  <c r="Y85" i="1"/>
  <c r="Y184" i="1"/>
  <c r="Y18" i="1"/>
  <c r="Y210" i="1"/>
  <c r="Y202" i="1"/>
  <c r="Y87" i="1"/>
  <c r="Y176" i="1"/>
  <c r="Y102" i="1"/>
  <c r="Y232" i="1"/>
  <c r="Y132" i="1"/>
  <c r="Y86" i="1"/>
  <c r="Y25" i="1"/>
  <c r="Y228" i="1"/>
  <c r="Y183" i="1"/>
  <c r="Y112" i="1"/>
  <c r="Y137" i="1"/>
  <c r="Y201" i="1"/>
  <c r="Y56" i="1"/>
  <c r="Y226" i="1"/>
  <c r="Y92" i="1"/>
  <c r="Y68" i="1"/>
  <c r="Y38" i="1"/>
  <c r="Y248" i="1"/>
  <c r="Y109" i="1"/>
  <c r="Y136" i="1"/>
  <c r="Y147" i="1"/>
  <c r="Y154" i="1"/>
  <c r="Y247" i="1"/>
  <c r="Y200" i="1"/>
  <c r="Y135" i="1"/>
  <c r="Y117" i="1"/>
  <c r="Y71" i="1"/>
  <c r="Y235" i="1"/>
  <c r="Y33" i="1"/>
  <c r="Y240" i="1"/>
  <c r="Y195" i="1"/>
  <c r="Y82" i="1"/>
  <c r="Y73" i="1"/>
  <c r="Y150" i="1"/>
  <c r="Y128" i="1"/>
  <c r="Y186" i="1"/>
  <c r="Y216" i="1"/>
  <c r="Y158" i="1"/>
  <c r="Y50" i="1"/>
  <c r="Y9" i="1"/>
  <c r="Y93" i="1"/>
  <c r="Y34" i="1"/>
  <c r="Y219" i="1"/>
  <c r="Y204" i="1"/>
  <c r="Y225" i="1"/>
  <c r="Y173" i="1"/>
  <c r="Y12" i="1"/>
  <c r="Y11" i="1"/>
  <c r="Y229" i="1"/>
  <c r="Y177" i="1"/>
  <c r="Y164" i="1"/>
  <c r="Y16" i="1"/>
  <c r="Y233" i="1"/>
  <c r="Y181" i="1"/>
  <c r="Y170" i="1"/>
  <c r="Y144" i="1"/>
  <c r="Y239" i="1"/>
  <c r="Y65" i="1"/>
  <c r="Y250" i="1"/>
  <c r="Y124" i="1"/>
  <c r="Y134" i="1"/>
  <c r="Y237" i="1"/>
  <c r="Y91" i="1"/>
  <c r="Y221" i="1"/>
  <c r="Y254" i="1"/>
  <c r="Y167" i="1"/>
  <c r="Y160" i="1"/>
  <c r="Y227" i="1"/>
  <c r="Y251" i="1"/>
  <c r="Y162" i="1"/>
  <c r="Y30" i="1"/>
  <c r="Y139" i="1"/>
  <c r="Y37" i="1"/>
  <c r="Y224" i="1"/>
  <c r="Y22" i="1"/>
  <c r="Y166" i="1"/>
  <c r="Y89" i="1"/>
  <c r="Y145" i="1"/>
  <c r="Y130" i="1"/>
  <c r="Y52" i="1"/>
  <c r="Y67" i="1"/>
  <c r="Y110" i="1"/>
  <c r="Y39" i="1"/>
  <c r="Y36" i="1"/>
  <c r="Y258" i="1"/>
  <c r="Y114" i="1"/>
  <c r="Y125" i="1"/>
  <c r="Y88" i="1"/>
  <c r="Y141" i="1"/>
  <c r="Y59" i="1"/>
  <c r="Y209" i="1"/>
  <c r="Y157" i="1"/>
  <c r="Y142" i="1"/>
  <c r="Y23" i="1"/>
  <c r="Y100" i="1"/>
  <c r="Y169" i="1"/>
  <c r="Y6" i="1"/>
  <c r="Y213" i="1"/>
  <c r="Y161" i="1"/>
  <c r="Y19" i="1"/>
  <c r="Y103" i="1"/>
  <c r="Y190" i="1"/>
  <c r="Y72" i="1"/>
  <c r="Y15" i="1"/>
  <c r="Y20" i="1"/>
  <c r="Y174" i="1"/>
  <c r="Y151" i="1"/>
  <c r="Y51" i="1"/>
  <c r="Y105" i="1"/>
  <c r="Y182" i="1"/>
  <c r="Y62" i="1"/>
  <c r="Y31" i="1"/>
  <c r="Y66" i="1"/>
  <c r="Y131" i="1"/>
  <c r="Y49" i="1"/>
  <c r="Y159" i="1"/>
  <c r="Y77" i="1"/>
  <c r="Y61" i="1"/>
  <c r="Y223" i="1"/>
  <c r="Y111" i="1"/>
  <c r="Y17" i="1"/>
  <c r="Y203" i="1"/>
  <c r="Y76" i="1"/>
  <c r="Y43" i="1"/>
  <c r="Y80" i="1"/>
  <c r="Y238" i="1"/>
  <c r="Y58" i="1"/>
  <c r="Y116" i="1"/>
  <c r="Y198" i="1"/>
  <c r="Y95" i="1"/>
  <c r="Y230" i="1"/>
  <c r="Y81" i="1"/>
  <c r="Y53" i="1"/>
  <c r="Y70" i="1"/>
  <c r="Y236" i="1"/>
  <c r="Y101" i="1"/>
  <c r="Y255" i="1"/>
  <c r="Y90" i="1"/>
  <c r="Y41" i="1"/>
  <c r="Y126" i="1"/>
  <c r="Y180" i="1"/>
  <c r="Y47" i="1"/>
  <c r="Y156" i="1"/>
  <c r="Y168" i="1"/>
  <c r="Y148" i="1"/>
  <c r="Y218" i="1"/>
  <c r="Y96" i="1"/>
  <c r="Y178" i="1"/>
  <c r="Y256" i="1"/>
  <c r="Y211" i="1"/>
  <c r="Y259" i="1"/>
  <c r="Y260" i="1"/>
  <c r="Y29" i="1"/>
  <c r="Y55" i="1"/>
  <c r="Y121" i="1"/>
  <c r="Y45" i="1"/>
  <c r="Y231" i="1"/>
  <c r="Y98" i="1"/>
  <c r="Y21" i="1"/>
  <c r="Y57" i="1"/>
  <c r="Y207" i="1"/>
  <c r="Y129" i="1"/>
  <c r="Y8" i="1"/>
  <c r="Y63" i="1"/>
  <c r="Y212" i="1"/>
  <c r="Y74" i="1"/>
  <c r="Y133" i="1"/>
  <c r="Y187" i="1"/>
  <c r="Y199" i="1"/>
  <c r="Y7" i="1"/>
  <c r="Y140" i="1"/>
  <c r="Y42" i="1"/>
  <c r="Y252" i="1"/>
  <c r="Y243" i="1"/>
  <c r="Y115" i="1"/>
  <c r="Y257" i="1"/>
  <c r="Y175" i="1"/>
  <c r="Y44" i="1"/>
  <c r="Y152" i="1"/>
  <c r="Y35" i="1"/>
  <c r="Y26" i="1"/>
  <c r="Y179" i="1"/>
  <c r="Y48" i="1"/>
  <c r="Y46" i="1"/>
  <c r="Y27" i="1"/>
  <c r="Y246" i="1"/>
  <c r="Y222" i="1"/>
  <c r="Y83" i="1"/>
  <c r="Y220" i="1"/>
  <c r="Y14" i="1"/>
  <c r="Y119" i="1"/>
  <c r="Y120" i="1"/>
  <c r="Y185" i="1"/>
  <c r="Y24" i="1"/>
  <c r="Y84" i="1"/>
  <c r="Y60" i="1"/>
  <c r="Y10" i="1"/>
  <c r="Y64" i="1"/>
  <c r="Y191" i="1"/>
  <c r="Y208" i="1"/>
  <c r="Y106" i="1"/>
  <c r="Y188" i="1"/>
  <c r="Y113" i="1"/>
  <c r="Y94" i="1"/>
  <c r="Y155" i="1"/>
  <c r="Y143" i="1"/>
  <c r="Y13" i="1"/>
  <c r="Y193" i="1"/>
  <c r="Y197" i="1"/>
  <c r="Y149" i="1"/>
  <c r="Y54" i="1"/>
  <c r="Y122" i="1"/>
  <c r="Y171" i="1"/>
  <c r="Y242" i="1"/>
  <c r="Y165" i="1"/>
  <c r="Y172" i="1"/>
  <c r="Y205" i="1"/>
  <c r="Y153" i="1"/>
  <c r="Y138" i="1"/>
  <c r="Y234" i="1"/>
  <c r="Y5" i="1"/>
  <c r="Y206" i="1"/>
  <c r="Y214" i="1"/>
  <c r="Y40" i="1"/>
  <c r="Y75" i="1"/>
  <c r="Y241" i="1"/>
  <c r="Y28" i="1"/>
  <c r="Y99" i="1"/>
  <c r="Y217" i="1"/>
  <c r="Y189" i="1"/>
  <c r="Y104" i="1"/>
  <c r="Y245" i="1"/>
  <c r="Y194" i="1"/>
  <c r="Y163" i="1"/>
  <c r="Y32" i="1"/>
  <c r="Y107" i="1"/>
  <c r="Y249" i="1"/>
  <c r="Y118" i="1"/>
  <c r="Y108" i="1"/>
  <c r="Y253" i="1"/>
  <c r="Y79" i="1"/>
  <c r="Y215" i="1"/>
  <c r="Y123" i="1"/>
  <c r="Y97" i="1"/>
  <c r="Y244" i="1"/>
  <c r="Y127" i="1"/>
  <c r="Y196" i="1"/>
  <c r="Y69" i="1"/>
  <c r="N16" i="3" l="1"/>
  <c r="P12" i="3"/>
  <c r="Z242" i="1"/>
  <c r="AA242" i="1"/>
  <c r="AA30" i="1"/>
  <c r="Z30" i="1"/>
  <c r="Z78" i="1"/>
  <c r="AA78" i="1"/>
  <c r="AA230" i="1"/>
  <c r="Z230" i="1"/>
  <c r="AA24" i="1"/>
  <c r="Z24" i="1"/>
  <c r="Z175" i="1"/>
  <c r="AA175" i="1"/>
  <c r="Z234" i="1"/>
  <c r="AA234" i="1"/>
  <c r="AA187" i="1"/>
  <c r="Z187" i="1"/>
  <c r="Z45" i="1"/>
  <c r="AA45" i="1"/>
  <c r="AA229" i="1"/>
  <c r="Z229" i="1"/>
  <c r="Z23" i="1"/>
  <c r="AA23" i="1"/>
  <c r="AA128" i="1"/>
  <c r="Z128" i="1"/>
  <c r="P11" i="3"/>
  <c r="K11" i="3"/>
  <c r="L11" i="3"/>
  <c r="D11" i="3"/>
  <c r="O11" i="3"/>
  <c r="N11" i="3"/>
  <c r="F11" i="3"/>
  <c r="G11" i="3"/>
  <c r="Q11" i="3"/>
  <c r="R11" i="3"/>
  <c r="S11" i="3"/>
  <c r="H11" i="3"/>
  <c r="J11" i="3"/>
  <c r="E11" i="3"/>
  <c r="Z52" i="1"/>
  <c r="AA52" i="1"/>
  <c r="Z180" i="1"/>
  <c r="AA180" i="1"/>
  <c r="AA112" i="1"/>
  <c r="Z112" i="1"/>
  <c r="Z172" i="1"/>
  <c r="AA172" i="1"/>
  <c r="Z114" i="1"/>
  <c r="AA114" i="1"/>
  <c r="AA36" i="1"/>
  <c r="Z36" i="1"/>
  <c r="AA92" i="1"/>
  <c r="Z92" i="1"/>
  <c r="AA56" i="1"/>
  <c r="Z56" i="1"/>
  <c r="Z85" i="1"/>
  <c r="AA85" i="1"/>
  <c r="AA239" i="1"/>
  <c r="Z239" i="1"/>
  <c r="Z26" i="1"/>
  <c r="AA26" i="1"/>
  <c r="Z107" i="1"/>
  <c r="AA107" i="1"/>
  <c r="AA75" i="1"/>
  <c r="Z75" i="1"/>
  <c r="Z70" i="1"/>
  <c r="AA70" i="1"/>
  <c r="AA251" i="1"/>
  <c r="Z251" i="1"/>
  <c r="Z227" i="1"/>
  <c r="AA227" i="1"/>
  <c r="Z90" i="1"/>
  <c r="AA90" i="1"/>
  <c r="Z224" i="1"/>
  <c r="AA224" i="1"/>
  <c r="Z132" i="1"/>
  <c r="AA132" i="1"/>
  <c r="AA232" i="1"/>
  <c r="Z232" i="1"/>
  <c r="AA215" i="1"/>
  <c r="Z215" i="1"/>
  <c r="AA159" i="1"/>
  <c r="Z159" i="1"/>
  <c r="Z35" i="1"/>
  <c r="AA35" i="1"/>
  <c r="Z189" i="1"/>
  <c r="AA189" i="1"/>
  <c r="AA153" i="1"/>
  <c r="Z153" i="1"/>
  <c r="AA18" i="1"/>
  <c r="Z18" i="1"/>
  <c r="AA198" i="1"/>
  <c r="Z198" i="1"/>
  <c r="Z58" i="1"/>
  <c r="AA58" i="1"/>
  <c r="AA182" i="1"/>
  <c r="Z182" i="1"/>
  <c r="AA174" i="1"/>
  <c r="Z174" i="1"/>
  <c r="Z42" i="1"/>
  <c r="AA42" i="1"/>
  <c r="AA225" i="1"/>
  <c r="Z225" i="1"/>
  <c r="AA190" i="1"/>
  <c r="Z190" i="1"/>
  <c r="Z178" i="1"/>
  <c r="AA178" i="1"/>
  <c r="G9" i="3"/>
  <c r="D9" i="3"/>
  <c r="R9" i="3"/>
  <c r="H9" i="3"/>
  <c r="Q9" i="3"/>
  <c r="M9" i="3"/>
  <c r="J9" i="3"/>
  <c r="I9" i="3"/>
  <c r="E9" i="3"/>
  <c r="N9" i="3"/>
  <c r="F9" i="3"/>
  <c r="O9" i="3"/>
  <c r="S9" i="3"/>
  <c r="P9" i="3"/>
  <c r="K9" i="3"/>
  <c r="L9" i="3"/>
  <c r="D8" i="3"/>
  <c r="O8" i="3"/>
  <c r="M8" i="3"/>
  <c r="L8" i="3"/>
  <c r="F8" i="3"/>
  <c r="G8" i="3"/>
  <c r="K8" i="3"/>
  <c r="N8" i="3"/>
  <c r="P8" i="3"/>
  <c r="I8" i="3"/>
  <c r="Q8" i="3"/>
  <c r="S8" i="3"/>
  <c r="H8" i="3"/>
  <c r="E8" i="3"/>
  <c r="J13" i="10"/>
  <c r="I13" i="10"/>
  <c r="H13" i="10"/>
  <c r="G13" i="10"/>
  <c r="F13" i="10"/>
  <c r="E13" i="10"/>
  <c r="D13" i="10"/>
  <c r="D19" i="10"/>
  <c r="J19" i="10"/>
  <c r="H19" i="10"/>
  <c r="F19" i="10"/>
  <c r="E19" i="10"/>
  <c r="I19" i="10"/>
  <c r="G19" i="10"/>
  <c r="Z226" i="1"/>
  <c r="AA226" i="1"/>
  <c r="Z41" i="1"/>
  <c r="AA41" i="1"/>
  <c r="AA94" i="1"/>
  <c r="Z94" i="1"/>
  <c r="AA5" i="1"/>
  <c r="Z5" i="1"/>
  <c r="Z210" i="1"/>
  <c r="AA210" i="1"/>
  <c r="Z43" i="1"/>
  <c r="AA43" i="1"/>
  <c r="AA160" i="1"/>
  <c r="Z160" i="1"/>
  <c r="AA64" i="1"/>
  <c r="Z64" i="1"/>
  <c r="Z116" i="1"/>
  <c r="AA116" i="1"/>
  <c r="AA91" i="1"/>
  <c r="Z91" i="1"/>
  <c r="AA237" i="1"/>
  <c r="Z237" i="1"/>
  <c r="AA223" i="1"/>
  <c r="Z223" i="1"/>
  <c r="Z220" i="1"/>
  <c r="AA220" i="1"/>
  <c r="AA152" i="1"/>
  <c r="Z152" i="1"/>
  <c r="AA32" i="1"/>
  <c r="Z32" i="1"/>
  <c r="Z151" i="1"/>
  <c r="AA151" i="1"/>
  <c r="Z252" i="1"/>
  <c r="AA252" i="1"/>
  <c r="AA199" i="1"/>
  <c r="Z199" i="1"/>
  <c r="Z212" i="1"/>
  <c r="AA212" i="1"/>
  <c r="AA207" i="1"/>
  <c r="Z207" i="1"/>
  <c r="Z231" i="1"/>
  <c r="AA231" i="1"/>
  <c r="Z29" i="1"/>
  <c r="AA29" i="1"/>
  <c r="Z181" i="1"/>
  <c r="AA181" i="1"/>
  <c r="Z173" i="1"/>
  <c r="AA173" i="1"/>
  <c r="AA72" i="1"/>
  <c r="Z72" i="1"/>
  <c r="AA161" i="1"/>
  <c r="Z161" i="1"/>
  <c r="AA100" i="1"/>
  <c r="Z100" i="1"/>
  <c r="Z209" i="1"/>
  <c r="AA209" i="1"/>
  <c r="AA109" i="1"/>
  <c r="Z109" i="1"/>
  <c r="Z204" i="1"/>
  <c r="AA204" i="1"/>
  <c r="Z9" i="1"/>
  <c r="AA9" i="1"/>
  <c r="Z186" i="1"/>
  <c r="AA186" i="1"/>
  <c r="Z117" i="1"/>
  <c r="AA117" i="1"/>
  <c r="P19" i="3"/>
  <c r="G19" i="3"/>
  <c r="S19" i="3"/>
  <c r="K19" i="3"/>
  <c r="O19" i="3"/>
  <c r="F19" i="3"/>
  <c r="R19" i="3"/>
  <c r="R20" i="3" s="1"/>
  <c r="N19" i="3"/>
  <c r="L19" i="3"/>
  <c r="J19" i="3"/>
  <c r="H19" i="3"/>
  <c r="E19" i="3"/>
  <c r="Q19" i="3"/>
  <c r="D19" i="3"/>
  <c r="I19" i="3"/>
  <c r="M19" i="3"/>
  <c r="I12" i="3"/>
  <c r="F12" i="3"/>
  <c r="Q12" i="3"/>
  <c r="J12" i="3"/>
  <c r="L12" i="3"/>
  <c r="N12" i="3"/>
  <c r="S12" i="3"/>
  <c r="G12" i="3"/>
  <c r="D12" i="3"/>
  <c r="O12" i="3"/>
  <c r="M12" i="3"/>
  <c r="K12" i="3"/>
  <c r="R12" i="3"/>
  <c r="E12" i="3"/>
  <c r="D8" i="10"/>
  <c r="J8" i="10"/>
  <c r="I8" i="10"/>
  <c r="H8" i="10"/>
  <c r="G8" i="10"/>
  <c r="F8" i="10"/>
  <c r="E8" i="10"/>
  <c r="D4" i="10"/>
  <c r="J4" i="10"/>
  <c r="I4" i="10"/>
  <c r="H4" i="10"/>
  <c r="G4" i="10"/>
  <c r="F4" i="10"/>
  <c r="E4" i="10"/>
  <c r="I11" i="3"/>
  <c r="Z130" i="1"/>
  <c r="AA130" i="1"/>
  <c r="AA110" i="1"/>
  <c r="Z110" i="1"/>
  <c r="AA87" i="1"/>
  <c r="Z87" i="1"/>
  <c r="Z146" i="1"/>
  <c r="AA146" i="1"/>
  <c r="Z131" i="1"/>
  <c r="AA131" i="1"/>
  <c r="AA57" i="1"/>
  <c r="Z57" i="1"/>
  <c r="AA233" i="1"/>
  <c r="Z233" i="1"/>
  <c r="Z213" i="1"/>
  <c r="AA213" i="1"/>
  <c r="Z147" i="1"/>
  <c r="AA147" i="1"/>
  <c r="Z219" i="1"/>
  <c r="AA219" i="1"/>
  <c r="Z195" i="1"/>
  <c r="AA195" i="1"/>
  <c r="AA135" i="1"/>
  <c r="Z135" i="1"/>
  <c r="G7" i="10"/>
  <c r="E7" i="10"/>
  <c r="J7" i="10"/>
  <c r="F7" i="10"/>
  <c r="D7" i="10"/>
  <c r="I7" i="10"/>
  <c r="H7" i="10"/>
  <c r="Z137" i="1"/>
  <c r="AA137" i="1"/>
  <c r="Z96" i="1"/>
  <c r="AA96" i="1"/>
  <c r="Z148" i="1"/>
  <c r="AA148" i="1"/>
  <c r="Z156" i="1"/>
  <c r="AA156" i="1"/>
  <c r="Z77" i="1"/>
  <c r="AA77" i="1"/>
  <c r="Z99" i="1"/>
  <c r="AA99" i="1"/>
  <c r="AA183" i="1"/>
  <c r="Z183" i="1"/>
  <c r="AA37" i="1"/>
  <c r="Z37" i="1"/>
  <c r="AA101" i="1"/>
  <c r="Z101" i="1"/>
  <c r="Z163" i="1"/>
  <c r="AA163" i="1"/>
  <c r="Z254" i="1"/>
  <c r="AA254" i="1"/>
  <c r="Z214" i="1"/>
  <c r="AA214" i="1"/>
  <c r="AA177" i="1"/>
  <c r="Z177" i="1"/>
  <c r="O14" i="3"/>
  <c r="E14" i="3"/>
  <c r="G14" i="3"/>
  <c r="R14" i="3"/>
  <c r="N14" i="3"/>
  <c r="K14" i="3"/>
  <c r="J14" i="3"/>
  <c r="F14" i="3"/>
  <c r="S14" i="3"/>
  <c r="P14" i="3"/>
  <c r="M14" i="3"/>
  <c r="H14" i="3"/>
  <c r="L14" i="3"/>
  <c r="Q14" i="3"/>
  <c r="D14" i="3"/>
  <c r="I14" i="3"/>
  <c r="K7" i="3"/>
  <c r="N7" i="3"/>
  <c r="F7" i="3"/>
  <c r="R7" i="3"/>
  <c r="L7" i="3"/>
  <c r="J7" i="3"/>
  <c r="M7" i="3"/>
  <c r="O7" i="3"/>
  <c r="P7" i="3"/>
  <c r="I7" i="3"/>
  <c r="D7" i="3"/>
  <c r="G7" i="3"/>
  <c r="E7" i="3"/>
  <c r="Q7" i="3"/>
  <c r="S7" i="3"/>
  <c r="H7" i="3"/>
  <c r="AA102" i="1"/>
  <c r="Z102" i="1"/>
  <c r="AA184" i="1"/>
  <c r="Z184" i="1"/>
  <c r="AA185" i="1"/>
  <c r="Z185" i="1"/>
  <c r="Z179" i="1"/>
  <c r="AA179" i="1"/>
  <c r="AA71" i="1"/>
  <c r="Z71" i="1"/>
  <c r="Z243" i="1"/>
  <c r="AA243" i="1"/>
  <c r="Z98" i="1"/>
  <c r="AA98" i="1"/>
  <c r="Z164" i="1"/>
  <c r="AA164" i="1"/>
  <c r="AA19" i="1"/>
  <c r="Z19" i="1"/>
  <c r="Z157" i="1"/>
  <c r="AA157" i="1"/>
  <c r="AA248" i="1"/>
  <c r="Z248" i="1"/>
  <c r="AA73" i="1"/>
  <c r="Z73" i="1"/>
  <c r="AA247" i="1"/>
  <c r="Z247" i="1"/>
  <c r="J15" i="10"/>
  <c r="I15" i="10"/>
  <c r="H15" i="10"/>
  <c r="E15" i="10"/>
  <c r="D15" i="10"/>
  <c r="G15" i="10"/>
  <c r="F15" i="10"/>
  <c r="AN10" i="1"/>
  <c r="AA197" i="1"/>
  <c r="Z197" i="1"/>
  <c r="AA193" i="1"/>
  <c r="Z193" i="1"/>
  <c r="AA165" i="1"/>
  <c r="Z165" i="1"/>
  <c r="AA258" i="1"/>
  <c r="Z258" i="1"/>
  <c r="AA39" i="1"/>
  <c r="Z39" i="1"/>
  <c r="Z122" i="1"/>
  <c r="AA122" i="1"/>
  <c r="Z67" i="1"/>
  <c r="AA67" i="1"/>
  <c r="AA244" i="1"/>
  <c r="Z244" i="1"/>
  <c r="AA257" i="1"/>
  <c r="Z257" i="1"/>
  <c r="Z104" i="1"/>
  <c r="AA104" i="1"/>
  <c r="Z205" i="1"/>
  <c r="AA205" i="1"/>
  <c r="Z162" i="1"/>
  <c r="AA162" i="1"/>
  <c r="AA89" i="1"/>
  <c r="Z89" i="1"/>
  <c r="Z13" i="1"/>
  <c r="AA13" i="1"/>
  <c r="Z228" i="1"/>
  <c r="AA228" i="1"/>
  <c r="Z139" i="1"/>
  <c r="AA139" i="1"/>
  <c r="AA188" i="1"/>
  <c r="Z188" i="1"/>
  <c r="Z69" i="1"/>
  <c r="AA69" i="1"/>
  <c r="Z61" i="1"/>
  <c r="AA61" i="1"/>
  <c r="AA246" i="1"/>
  <c r="Z246" i="1"/>
  <c r="Z40" i="1"/>
  <c r="AA40" i="1"/>
  <c r="AA134" i="1"/>
  <c r="Z134" i="1"/>
  <c r="Z250" i="1"/>
  <c r="AA250" i="1"/>
  <c r="Z10" i="1"/>
  <c r="AA10" i="1"/>
  <c r="AA202" i="1"/>
  <c r="Z202" i="1"/>
  <c r="AA249" i="1"/>
  <c r="Z249" i="1"/>
  <c r="AA129" i="1"/>
  <c r="Z129" i="1"/>
  <c r="I18" i="3"/>
  <c r="E18" i="3"/>
  <c r="O18" i="3"/>
  <c r="P18" i="3"/>
  <c r="Q18" i="3"/>
  <c r="R18" i="3"/>
  <c r="N18" i="3"/>
  <c r="M18" i="3"/>
  <c r="J18" i="3"/>
  <c r="F18" i="3"/>
  <c r="S18" i="3"/>
  <c r="T18" i="3" s="1"/>
  <c r="K18" i="3"/>
  <c r="H18" i="3"/>
  <c r="L18" i="3"/>
  <c r="G18" i="3"/>
  <c r="D18" i="3"/>
  <c r="G5" i="3"/>
  <c r="J5" i="3"/>
  <c r="Q5" i="3"/>
  <c r="K5" i="3"/>
  <c r="D5" i="3"/>
  <c r="N5" i="3"/>
  <c r="R5" i="3"/>
  <c r="I5" i="3"/>
  <c r="P5" i="3"/>
  <c r="L5" i="3"/>
  <c r="F5" i="3"/>
  <c r="O5" i="3"/>
  <c r="H5" i="3"/>
  <c r="S5" i="3"/>
  <c r="M5" i="3"/>
  <c r="E5" i="3"/>
  <c r="D14" i="10"/>
  <c r="J14" i="10"/>
  <c r="H14" i="10"/>
  <c r="F14" i="10"/>
  <c r="I14" i="10"/>
  <c r="G14" i="10"/>
  <c r="E14" i="10"/>
  <c r="D17" i="10"/>
  <c r="J17" i="10"/>
  <c r="I17" i="10"/>
  <c r="H17" i="10"/>
  <c r="G17" i="10"/>
  <c r="F17" i="10"/>
  <c r="E17" i="10"/>
  <c r="AA54" i="1"/>
  <c r="Z54" i="1"/>
  <c r="Z86" i="1"/>
  <c r="AA86" i="1"/>
  <c r="AA124" i="1"/>
  <c r="Z124" i="1"/>
  <c r="AA127" i="1"/>
  <c r="Z127" i="1"/>
  <c r="Z83" i="1"/>
  <c r="AA83" i="1"/>
  <c r="Z245" i="1"/>
  <c r="AA245" i="1"/>
  <c r="AA63" i="1"/>
  <c r="Z63" i="1"/>
  <c r="Z260" i="1"/>
  <c r="AA260" i="1"/>
  <c r="AA59" i="1"/>
  <c r="Z59" i="1"/>
  <c r="AA50" i="1"/>
  <c r="Z50" i="1"/>
  <c r="O13" i="3"/>
  <c r="Q13" i="3"/>
  <c r="G13" i="3"/>
  <c r="J13" i="3"/>
  <c r="I13" i="3"/>
  <c r="D13" i="3"/>
  <c r="L13" i="3"/>
  <c r="F13" i="3"/>
  <c r="K13" i="3"/>
  <c r="N13" i="3"/>
  <c r="P13" i="3"/>
  <c r="S13" i="3"/>
  <c r="M13" i="3"/>
  <c r="R13" i="3"/>
  <c r="H13" i="3"/>
  <c r="D12" i="10"/>
  <c r="J12" i="10"/>
  <c r="I12" i="10"/>
  <c r="H12" i="10"/>
  <c r="G12" i="10"/>
  <c r="F12" i="10"/>
  <c r="E12" i="10"/>
  <c r="AA47" i="1"/>
  <c r="Z47" i="1"/>
  <c r="AA145" i="1"/>
  <c r="Z145" i="1"/>
  <c r="Z171" i="1"/>
  <c r="AA171" i="1"/>
  <c r="AA168" i="1"/>
  <c r="Z168" i="1"/>
  <c r="Z203" i="1"/>
  <c r="AA203" i="1"/>
  <c r="Z108" i="1"/>
  <c r="AA108" i="1"/>
  <c r="Z235" i="1"/>
  <c r="AA235" i="1"/>
  <c r="AA255" i="1"/>
  <c r="Z255" i="1"/>
  <c r="AA113" i="1"/>
  <c r="Z113" i="1"/>
  <c r="AA97" i="1"/>
  <c r="Z97" i="1"/>
  <c r="AA48" i="1"/>
  <c r="Z48" i="1"/>
  <c r="Z62" i="1"/>
  <c r="AA62" i="1"/>
  <c r="J5" i="10"/>
  <c r="I5" i="10"/>
  <c r="H5" i="10"/>
  <c r="G5" i="10"/>
  <c r="F5" i="10"/>
  <c r="E5" i="10"/>
  <c r="D5" i="10"/>
  <c r="AA38" i="1"/>
  <c r="Z38" i="1"/>
  <c r="AA46" i="1"/>
  <c r="Z46" i="1"/>
  <c r="Z106" i="1"/>
  <c r="AA106" i="1"/>
  <c r="AA22" i="1"/>
  <c r="Z22" i="1"/>
  <c r="Z17" i="1"/>
  <c r="AA17" i="1"/>
  <c r="AA28" i="1"/>
  <c r="Z28" i="1"/>
  <c r="AA51" i="1"/>
  <c r="Z51" i="1"/>
  <c r="AA74" i="1"/>
  <c r="Z74" i="1"/>
  <c r="AA55" i="1"/>
  <c r="Z55" i="1"/>
  <c r="AA12" i="1"/>
  <c r="Z12" i="1"/>
  <c r="Z169" i="1"/>
  <c r="AA169" i="1"/>
  <c r="AA256" i="1"/>
  <c r="Z256" i="1"/>
  <c r="Z216" i="1"/>
  <c r="AA216" i="1"/>
  <c r="Z33" i="1"/>
  <c r="AA33" i="1"/>
  <c r="D16" i="10"/>
  <c r="J16" i="10"/>
  <c r="I16" i="10"/>
  <c r="H16" i="10"/>
  <c r="G16" i="10"/>
  <c r="F16" i="10"/>
  <c r="E16" i="10"/>
  <c r="Z201" i="1"/>
  <c r="AA201" i="1"/>
  <c r="Z65" i="1"/>
  <c r="AA65" i="1"/>
  <c r="Z222" i="1"/>
  <c r="AA222" i="1"/>
  <c r="Z81" i="1"/>
  <c r="AA81" i="1"/>
  <c r="AA25" i="1"/>
  <c r="Z25" i="1"/>
  <c r="AA118" i="1"/>
  <c r="Z118" i="1"/>
  <c r="Z120" i="1"/>
  <c r="AA120" i="1"/>
  <c r="Z80" i="1"/>
  <c r="AA80" i="1"/>
  <c r="AA76" i="1"/>
  <c r="Z76" i="1"/>
  <c r="AA176" i="1"/>
  <c r="Z176" i="1"/>
  <c r="AA167" i="1"/>
  <c r="Z167" i="1"/>
  <c r="Z60" i="1"/>
  <c r="AA60" i="1"/>
  <c r="Z84" i="1"/>
  <c r="AA84" i="1"/>
  <c r="AA238" i="1"/>
  <c r="Z238" i="1"/>
  <c r="AA123" i="1"/>
  <c r="Z123" i="1"/>
  <c r="AA192" i="1"/>
  <c r="Z192" i="1"/>
  <c r="Z27" i="1"/>
  <c r="AA27" i="1"/>
  <c r="AA253" i="1"/>
  <c r="Z253" i="1"/>
  <c r="AA217" i="1"/>
  <c r="Z217" i="1"/>
  <c r="Z138" i="1"/>
  <c r="AA138" i="1"/>
  <c r="Z66" i="1"/>
  <c r="AA66" i="1"/>
  <c r="Z115" i="1"/>
  <c r="AA115" i="1"/>
  <c r="Z140" i="1"/>
  <c r="AA140" i="1"/>
  <c r="Z133" i="1"/>
  <c r="AA133" i="1"/>
  <c r="AA8" i="1"/>
  <c r="Z8" i="1"/>
  <c r="AA21" i="1"/>
  <c r="Z21" i="1"/>
  <c r="AA121" i="1"/>
  <c r="Z121" i="1"/>
  <c r="AA259" i="1"/>
  <c r="Z259" i="1"/>
  <c r="Z16" i="1"/>
  <c r="AA16" i="1"/>
  <c r="Z11" i="1"/>
  <c r="AA11" i="1"/>
  <c r="Z20" i="1"/>
  <c r="AA20" i="1"/>
  <c r="Z103" i="1"/>
  <c r="AA103" i="1"/>
  <c r="AA141" i="1"/>
  <c r="Z141" i="1"/>
  <c r="AA136" i="1"/>
  <c r="Z136" i="1"/>
  <c r="Z125" i="1"/>
  <c r="AA125" i="1"/>
  <c r="AA34" i="1"/>
  <c r="Z34" i="1"/>
  <c r="AA240" i="1"/>
  <c r="Z240" i="1"/>
  <c r="Z200" i="1"/>
  <c r="AA200" i="1"/>
  <c r="I6" i="3"/>
  <c r="M6" i="3"/>
  <c r="J6" i="3"/>
  <c r="S6" i="3"/>
  <c r="Q6" i="3"/>
  <c r="G6" i="3"/>
  <c r="E6" i="3"/>
  <c r="F6" i="3"/>
  <c r="O6" i="3"/>
  <c r="D6" i="3"/>
  <c r="R6" i="3"/>
  <c r="N6" i="3"/>
  <c r="P6" i="3"/>
  <c r="K6" i="3"/>
  <c r="H6" i="3"/>
  <c r="L6" i="3"/>
  <c r="D4" i="3"/>
  <c r="F4" i="3"/>
  <c r="G4" i="3"/>
  <c r="L4" i="3"/>
  <c r="N4" i="3"/>
  <c r="I4" i="3"/>
  <c r="K4" i="3"/>
  <c r="O4" i="3"/>
  <c r="J4" i="3"/>
  <c r="H4" i="3"/>
  <c r="E4" i="3"/>
  <c r="R4" i="3"/>
  <c r="M4" i="3"/>
  <c r="S4" i="3"/>
  <c r="P4" i="3"/>
  <c r="D9" i="10"/>
  <c r="J9" i="10"/>
  <c r="T9" i="10" s="1"/>
  <c r="I9" i="10"/>
  <c r="H9" i="10"/>
  <c r="G9" i="10"/>
  <c r="F9" i="10"/>
  <c r="E9" i="10"/>
  <c r="J10" i="10"/>
  <c r="I10" i="10"/>
  <c r="H10" i="10"/>
  <c r="G10" i="10"/>
  <c r="F10" i="10"/>
  <c r="E10" i="10"/>
  <c r="D10" i="10"/>
  <c r="R8" i="3"/>
  <c r="AA49" i="1"/>
  <c r="Z49" i="1"/>
  <c r="Z154" i="1"/>
  <c r="AA154" i="1"/>
  <c r="Z82" i="1"/>
  <c r="AA82" i="1"/>
  <c r="D11" i="10"/>
  <c r="J11" i="10"/>
  <c r="H11" i="10"/>
  <c r="F11" i="10"/>
  <c r="I11" i="10"/>
  <c r="G11" i="10"/>
  <c r="E11" i="10"/>
  <c r="AA14" i="1"/>
  <c r="Z14" i="1"/>
  <c r="Z95" i="1"/>
  <c r="AA95" i="1"/>
  <c r="Z221" i="1"/>
  <c r="AA221" i="1"/>
  <c r="AA144" i="1"/>
  <c r="Z144" i="1"/>
  <c r="AA31" i="1"/>
  <c r="Z31" i="1"/>
  <c r="AA7" i="1"/>
  <c r="Z7" i="1"/>
  <c r="AA211" i="1"/>
  <c r="Z211" i="1"/>
  <c r="AA15" i="1"/>
  <c r="Z15" i="1"/>
  <c r="Z88" i="1"/>
  <c r="AA88" i="1"/>
  <c r="Z93" i="1"/>
  <c r="AA93" i="1"/>
  <c r="Q10" i="3"/>
  <c r="M10" i="3"/>
  <c r="F10" i="3"/>
  <c r="I10" i="3"/>
  <c r="E10" i="3"/>
  <c r="N10" i="3"/>
  <c r="D10" i="3"/>
  <c r="G10" i="3"/>
  <c r="S10" i="3"/>
  <c r="R10" i="3"/>
  <c r="J10" i="3"/>
  <c r="O10" i="3"/>
  <c r="P10" i="3"/>
  <c r="K10" i="3"/>
  <c r="H10" i="3"/>
  <c r="L10" i="3"/>
  <c r="D16" i="3"/>
  <c r="J16" i="3"/>
  <c r="L16" i="3"/>
  <c r="P16" i="3"/>
  <c r="Q16" i="3"/>
  <c r="O16" i="3"/>
  <c r="G16" i="3"/>
  <c r="K16" i="3"/>
  <c r="R16" i="3"/>
  <c r="M16" i="3"/>
  <c r="I16" i="3"/>
  <c r="E16" i="3"/>
  <c r="H16" i="3"/>
  <c r="S16" i="3"/>
  <c r="AC3" i="1"/>
  <c r="AB3" i="1"/>
  <c r="Z149" i="1"/>
  <c r="AA149" i="1"/>
  <c r="Z126" i="1"/>
  <c r="AA126" i="1"/>
  <c r="Z68" i="1"/>
  <c r="AA68" i="1"/>
  <c r="AA218" i="1"/>
  <c r="Z218" i="1"/>
  <c r="Z196" i="1"/>
  <c r="AA196" i="1"/>
  <c r="Z111" i="1"/>
  <c r="AA111" i="1"/>
  <c r="Z170" i="1"/>
  <c r="AA170" i="1"/>
  <c r="Z44" i="1"/>
  <c r="AA44" i="1"/>
  <c r="Z194" i="1"/>
  <c r="AA194" i="1"/>
  <c r="AA206" i="1"/>
  <c r="Z206" i="1"/>
  <c r="Z53" i="1"/>
  <c r="AA53" i="1"/>
  <c r="Z208" i="1"/>
  <c r="AA208" i="1"/>
  <c r="AA191" i="1"/>
  <c r="Z191" i="1"/>
  <c r="AA166" i="1"/>
  <c r="Z166" i="1"/>
  <c r="AA143" i="1"/>
  <c r="Z143" i="1"/>
  <c r="AA155" i="1"/>
  <c r="Z155" i="1"/>
  <c r="Z236" i="1"/>
  <c r="AA236" i="1"/>
  <c r="AA119" i="1"/>
  <c r="Z119" i="1"/>
  <c r="Z79" i="1"/>
  <c r="AA79" i="1"/>
  <c r="Z241" i="1"/>
  <c r="AA241" i="1"/>
  <c r="AA105" i="1"/>
  <c r="Z105" i="1"/>
  <c r="AA6" i="1"/>
  <c r="Z6" i="1"/>
  <c r="Z142" i="1"/>
  <c r="AA142" i="1"/>
  <c r="AA158" i="1"/>
  <c r="Z158" i="1"/>
  <c r="Z150" i="1"/>
  <c r="AA150" i="1"/>
  <c r="O17" i="3"/>
  <c r="E17" i="3"/>
  <c r="K17" i="3"/>
  <c r="M17" i="3"/>
  <c r="R17" i="3"/>
  <c r="N17" i="3"/>
  <c r="S17" i="3"/>
  <c r="I17" i="3"/>
  <c r="J17" i="3"/>
  <c r="F17" i="3"/>
  <c r="G17" i="3"/>
  <c r="P17" i="3"/>
  <c r="H17" i="3"/>
  <c r="L17" i="3"/>
  <c r="Q17" i="3"/>
  <c r="D17" i="3"/>
  <c r="N15" i="3"/>
  <c r="P15" i="3"/>
  <c r="D15" i="3"/>
  <c r="G15" i="3"/>
  <c r="O15" i="3"/>
  <c r="F15" i="3"/>
  <c r="I15" i="3"/>
  <c r="L15" i="3"/>
  <c r="K15" i="3"/>
  <c r="M15" i="3"/>
  <c r="J15" i="3"/>
  <c r="H15" i="3"/>
  <c r="R15" i="3"/>
  <c r="S15" i="3"/>
  <c r="E15" i="3"/>
  <c r="Q15" i="3"/>
  <c r="J18" i="10"/>
  <c r="I18" i="10"/>
  <c r="H18" i="10"/>
  <c r="G18" i="10"/>
  <c r="F18" i="10"/>
  <c r="E18" i="10"/>
  <c r="D18" i="10"/>
  <c r="J6" i="10"/>
  <c r="D6" i="10"/>
  <c r="I6" i="10"/>
  <c r="H6" i="10"/>
  <c r="E6" i="10"/>
  <c r="F6" i="10"/>
  <c r="G6" i="10"/>
  <c r="M11" i="3"/>
  <c r="AC2" i="1"/>
  <c r="AB2" i="1"/>
  <c r="W172" i="1"/>
  <c r="W208" i="1"/>
  <c r="W63" i="1"/>
  <c r="W260" i="1"/>
  <c r="W31" i="1"/>
  <c r="W19" i="1"/>
  <c r="W221" i="1"/>
  <c r="W147" i="1"/>
  <c r="W97" i="1"/>
  <c r="W106" i="1"/>
  <c r="W207" i="1"/>
  <c r="W17" i="1"/>
  <c r="W6" i="1"/>
  <c r="W251" i="1"/>
  <c r="W239" i="1"/>
  <c r="W93" i="1"/>
  <c r="W216" i="1"/>
  <c r="W33" i="1"/>
  <c r="W135" i="1"/>
  <c r="W56" i="1"/>
  <c r="W184" i="1"/>
  <c r="W205" i="1"/>
  <c r="W197" i="1"/>
  <c r="W220" i="1"/>
  <c r="W27" i="1"/>
  <c r="W252" i="1"/>
  <c r="W212" i="1"/>
  <c r="W256" i="1"/>
  <c r="W148" i="1"/>
  <c r="W180" i="1"/>
  <c r="W53" i="1"/>
  <c r="W198" i="1"/>
  <c r="W80" i="1"/>
  <c r="W105" i="1"/>
  <c r="W103" i="1"/>
  <c r="W141" i="1"/>
  <c r="W258" i="1"/>
  <c r="W67" i="1"/>
  <c r="W89" i="1"/>
  <c r="W37" i="1"/>
  <c r="W254" i="1"/>
  <c r="W134" i="1"/>
  <c r="W233" i="1"/>
  <c r="W229" i="1"/>
  <c r="W225" i="1"/>
  <c r="W34" i="1"/>
  <c r="W158" i="1"/>
  <c r="W150" i="1"/>
  <c r="W112" i="1"/>
  <c r="W86" i="1"/>
  <c r="W18" i="1"/>
  <c r="W183" i="1"/>
  <c r="W253" i="1"/>
  <c r="W5" i="1"/>
  <c r="W155" i="1"/>
  <c r="W26" i="1"/>
  <c r="W231" i="1"/>
  <c r="W66" i="1"/>
  <c r="W79" i="1"/>
  <c r="W217" i="1"/>
  <c r="W143" i="1"/>
  <c r="W14" i="1"/>
  <c r="W243" i="1"/>
  <c r="W98" i="1"/>
  <c r="W90" i="1"/>
  <c r="W203" i="1"/>
  <c r="W174" i="1"/>
  <c r="W167" i="1"/>
  <c r="W181" i="1"/>
  <c r="W240" i="1"/>
  <c r="W248" i="1"/>
  <c r="W192" i="1"/>
  <c r="W163" i="1"/>
  <c r="W242" i="1"/>
  <c r="W188" i="1"/>
  <c r="W55" i="1"/>
  <c r="W95" i="1"/>
  <c r="W182" i="1"/>
  <c r="W23" i="1"/>
  <c r="W224" i="1"/>
  <c r="W219" i="1"/>
  <c r="W195" i="1"/>
  <c r="W146" i="1"/>
  <c r="W189" i="1"/>
  <c r="W241" i="1"/>
  <c r="W206" i="1"/>
  <c r="W138" i="1"/>
  <c r="W165" i="1"/>
  <c r="W54" i="1"/>
  <c r="W13" i="1"/>
  <c r="W191" i="1"/>
  <c r="W84" i="1"/>
  <c r="W115" i="1"/>
  <c r="W140" i="1"/>
  <c r="W8" i="1"/>
  <c r="W259" i="1"/>
  <c r="W96" i="1"/>
  <c r="W41" i="1"/>
  <c r="W58" i="1"/>
  <c r="W76" i="1"/>
  <c r="W223" i="1"/>
  <c r="W49" i="1"/>
  <c r="W62" i="1"/>
  <c r="W151" i="1"/>
  <c r="W72" i="1"/>
  <c r="W161" i="1"/>
  <c r="W100" i="1"/>
  <c r="W130" i="1"/>
  <c r="W22" i="1"/>
  <c r="W30" i="1"/>
  <c r="W170" i="1"/>
  <c r="W12" i="1"/>
  <c r="W71" i="1"/>
  <c r="W109" i="1"/>
  <c r="W137" i="1"/>
  <c r="W210" i="1"/>
  <c r="W40" i="1"/>
  <c r="W122" i="1"/>
  <c r="W35" i="1"/>
  <c r="W168" i="1"/>
  <c r="W43" i="1"/>
  <c r="W51" i="1"/>
  <c r="W139" i="1"/>
  <c r="W73" i="1"/>
  <c r="W38" i="1"/>
  <c r="W132" i="1"/>
  <c r="W69" i="1"/>
  <c r="W99" i="1"/>
  <c r="W10" i="1"/>
  <c r="W199" i="1"/>
  <c r="W255" i="1"/>
  <c r="W77" i="1"/>
  <c r="W142" i="1"/>
  <c r="W249" i="1"/>
  <c r="W75" i="1"/>
  <c r="W149" i="1"/>
  <c r="W179" i="1"/>
  <c r="W74" i="1"/>
  <c r="W61" i="1"/>
  <c r="W114" i="1"/>
  <c r="W65" i="1"/>
  <c r="W177" i="1"/>
  <c r="W154" i="1"/>
  <c r="W176" i="1"/>
  <c r="W127" i="1"/>
  <c r="W118" i="1"/>
  <c r="W246" i="1"/>
  <c r="W7" i="1"/>
  <c r="W47" i="1"/>
  <c r="W213" i="1"/>
  <c r="W110" i="1"/>
  <c r="W237" i="1"/>
  <c r="W128" i="1"/>
  <c r="W92" i="1"/>
  <c r="W102" i="1"/>
  <c r="W123" i="1"/>
  <c r="W108" i="1"/>
  <c r="W104" i="1"/>
  <c r="W28" i="1"/>
  <c r="W113" i="1"/>
  <c r="W119" i="1"/>
  <c r="W222" i="1"/>
  <c r="W48" i="1"/>
  <c r="W152" i="1"/>
  <c r="W133" i="1"/>
  <c r="W21" i="1"/>
  <c r="W121" i="1"/>
  <c r="W156" i="1"/>
  <c r="W236" i="1"/>
  <c r="W230" i="1"/>
  <c r="W209" i="1"/>
  <c r="W125" i="1"/>
  <c r="W39" i="1"/>
  <c r="W160" i="1"/>
  <c r="W91" i="1"/>
  <c r="W250" i="1"/>
  <c r="W164" i="1"/>
  <c r="W9" i="1"/>
  <c r="W186" i="1"/>
  <c r="W82" i="1"/>
  <c r="W235" i="1"/>
  <c r="W136" i="1"/>
  <c r="W68" i="1"/>
  <c r="W107" i="1"/>
  <c r="W234" i="1"/>
  <c r="W193" i="1"/>
  <c r="W83" i="1"/>
  <c r="W257" i="1"/>
  <c r="W101" i="1"/>
  <c r="W111" i="1"/>
  <c r="W15" i="1"/>
  <c r="W166" i="1"/>
  <c r="W11" i="1"/>
  <c r="W78" i="1"/>
  <c r="W245" i="1"/>
  <c r="W171" i="1"/>
  <c r="W185" i="1"/>
  <c r="W175" i="1"/>
  <c r="W29" i="1"/>
  <c r="W20" i="1"/>
  <c r="W87" i="1"/>
  <c r="W244" i="1"/>
  <c r="W194" i="1"/>
  <c r="W153" i="1"/>
  <c r="W24" i="1"/>
  <c r="W44" i="1"/>
  <c r="W211" i="1"/>
  <c r="W70" i="1"/>
  <c r="W131" i="1"/>
  <c r="W162" i="1"/>
  <c r="W173" i="1"/>
  <c r="W117" i="1"/>
  <c r="W226" i="1"/>
  <c r="W215" i="1"/>
  <c r="W64" i="1"/>
  <c r="W129" i="1"/>
  <c r="W218" i="1"/>
  <c r="W238" i="1"/>
  <c r="W190" i="1"/>
  <c r="W59" i="1"/>
  <c r="W145" i="1"/>
  <c r="W50" i="1"/>
  <c r="W247" i="1"/>
  <c r="W25" i="1"/>
  <c r="W196" i="1"/>
  <c r="W32" i="1"/>
  <c r="W214" i="1"/>
  <c r="W94" i="1"/>
  <c r="W60" i="1"/>
  <c r="W120" i="1"/>
  <c r="W46" i="1"/>
  <c r="W42" i="1"/>
  <c r="W187" i="1"/>
  <c r="W57" i="1"/>
  <c r="W45" i="1"/>
  <c r="W178" i="1"/>
  <c r="W126" i="1"/>
  <c r="W81" i="1"/>
  <c r="W116" i="1"/>
  <c r="W159" i="1"/>
  <c r="W169" i="1"/>
  <c r="W157" i="1"/>
  <c r="W88" i="1"/>
  <c r="W36" i="1"/>
  <c r="W52" i="1"/>
  <c r="W227" i="1"/>
  <c r="W124" i="1"/>
  <c r="W144" i="1"/>
  <c r="W16" i="1"/>
  <c r="W204" i="1"/>
  <c r="W200" i="1"/>
  <c r="W201" i="1"/>
  <c r="W228" i="1"/>
  <c r="W232" i="1"/>
  <c r="W202" i="1"/>
  <c r="W85" i="1"/>
  <c r="H20" i="3" l="1"/>
  <c r="U21" i="3"/>
  <c r="D20" i="3"/>
  <c r="J20" i="3"/>
  <c r="K20" i="3"/>
  <c r="E20" i="3"/>
  <c r="F20" i="3"/>
  <c r="G20" i="3"/>
  <c r="I20" i="3"/>
  <c r="L20" i="3"/>
  <c r="AQ19" i="1"/>
  <c r="AR19" i="1" s="1"/>
  <c r="E20" i="10"/>
  <c r="T8" i="10"/>
  <c r="H20" i="10"/>
  <c r="V21" i="10"/>
  <c r="AP10" i="1" s="1"/>
  <c r="T5" i="10"/>
  <c r="G20" i="10"/>
  <c r="I20" i="10"/>
  <c r="T7" i="10"/>
  <c r="T4" i="10"/>
  <c r="T6" i="10"/>
  <c r="D20" i="10"/>
  <c r="F20" i="10"/>
  <c r="T17" i="3"/>
  <c r="N20" i="3"/>
  <c r="T15" i="3"/>
  <c r="T10" i="3"/>
  <c r="M20" i="3"/>
  <c r="T9" i="3"/>
  <c r="T4" i="3"/>
  <c r="T16" i="3"/>
  <c r="T12" i="3"/>
  <c r="T11" i="3"/>
  <c r="P20" i="3"/>
  <c r="J20" i="10"/>
  <c r="AD2" i="1"/>
  <c r="Q20" i="3"/>
  <c r="T7" i="3"/>
  <c r="T5" i="3"/>
  <c r="T6" i="3"/>
  <c r="T13" i="3"/>
  <c r="AE2" i="1"/>
  <c r="AE3" i="1"/>
  <c r="T14" i="3"/>
  <c r="O20" i="3"/>
  <c r="T8" i="3"/>
  <c r="Z3" i="1"/>
  <c r="AD3" i="1"/>
  <c r="Z2" i="1"/>
  <c r="AO10" i="1" l="1"/>
  <c r="AR10" i="1" s="1"/>
  <c r="V21" i="3"/>
  <c r="U20" i="3"/>
  <c r="V20" i="3" s="1"/>
  <c r="U22" i="3"/>
  <c r="V22" i="3" s="1"/>
  <c r="AQ20" i="1"/>
  <c r="AR20" i="1" s="1"/>
  <c r="V22" i="10"/>
  <c r="AP9" i="1" s="1"/>
  <c r="V20" i="10"/>
  <c r="AO11" i="1" l="1"/>
  <c r="AO9" i="1"/>
  <c r="AR9" i="1" s="1"/>
  <c r="V24" i="10"/>
  <c r="AP11" i="1"/>
  <c r="AS10" i="1"/>
  <c r="AR14" i="1"/>
  <c r="AS14" i="1"/>
  <c r="AR11" i="1" l="1"/>
  <c r="AS11" i="1" s="1"/>
  <c r="AS9" i="1"/>
  <c r="AR13" i="1"/>
  <c r="AS13" i="1"/>
  <c r="AR15" i="1" l="1"/>
  <c r="AS15" i="1"/>
</calcChain>
</file>

<file path=xl/sharedStrings.xml><?xml version="1.0" encoding="utf-8"?>
<sst xmlns="http://schemas.openxmlformats.org/spreadsheetml/2006/main" count="1330" uniqueCount="158">
  <si>
    <t>VAR HOME</t>
  </si>
  <si>
    <t>VAR AWAY</t>
  </si>
  <si>
    <t>AVG H PTS</t>
  </si>
  <si>
    <t>SD H PTS</t>
  </si>
  <si>
    <t>AVG A PTS</t>
  </si>
  <si>
    <t>SD A PTS</t>
  </si>
  <si>
    <t>SSE H</t>
  </si>
  <si>
    <t>SSE A</t>
  </si>
  <si>
    <t>SSE TOTAL</t>
  </si>
  <si>
    <t>Home Adj</t>
  </si>
  <si>
    <t>Away Adj</t>
  </si>
  <si>
    <t>Benchmark</t>
  </si>
  <si>
    <t>Raw Accuracy</t>
  </si>
  <si>
    <t>RSQ</t>
  </si>
  <si>
    <t>RMSE</t>
  </si>
  <si>
    <t>MAE</t>
  </si>
  <si>
    <t>Brier Score</t>
  </si>
  <si>
    <t>Log Loss</t>
  </si>
  <si>
    <t>RESULT</t>
  </si>
  <si>
    <t>LOGIT AGG</t>
  </si>
  <si>
    <t>In Sample</t>
  </si>
  <si>
    <t>Out Sample</t>
  </si>
  <si>
    <t>HOME</t>
  </si>
  <si>
    <t>AWAY</t>
  </si>
  <si>
    <t>Date</t>
  </si>
  <si>
    <t>Game Total</t>
  </si>
  <si>
    <t>Home MOV</t>
  </si>
  <si>
    <t>Parameter Estimate H</t>
  </si>
  <si>
    <t>EXP Function</t>
  </si>
  <si>
    <t>Home Z Score</t>
  </si>
  <si>
    <t>Estimated Home Pts</t>
  </si>
  <si>
    <t>Home Error Sq</t>
  </si>
  <si>
    <t>Parameter Estimate A</t>
  </si>
  <si>
    <t>Away Z Score</t>
  </si>
  <si>
    <t>Estimated Away Pts</t>
  </si>
  <si>
    <t>Away Error Sq</t>
  </si>
  <si>
    <t>Raw MOV</t>
  </si>
  <si>
    <t>Regression MOV</t>
  </si>
  <si>
    <t>Game Result</t>
  </si>
  <si>
    <t>Raw Classification</t>
  </si>
  <si>
    <t>Correct Class?</t>
  </si>
  <si>
    <t>Win Prob %</t>
  </si>
  <si>
    <t>Prediction Error</t>
  </si>
  <si>
    <t>Prob Error Sq</t>
  </si>
  <si>
    <t>Log Error</t>
  </si>
  <si>
    <t>TEAM</t>
  </si>
  <si>
    <t>Home</t>
  </si>
  <si>
    <t>Away</t>
  </si>
  <si>
    <t>Model Error</t>
  </si>
  <si>
    <t>Game Predict Function</t>
  </si>
  <si>
    <t>Parameter Estimate</t>
  </si>
  <si>
    <t>Z Score</t>
  </si>
  <si>
    <t>Estimated Points</t>
  </si>
  <si>
    <t>Est Win %</t>
  </si>
  <si>
    <t>Fair Odds</t>
  </si>
  <si>
    <t>Sportsbook Odds</t>
  </si>
  <si>
    <t>Kelly Criterion</t>
  </si>
  <si>
    <t>EV+</t>
  </si>
  <si>
    <t>Regression Coeff's</t>
  </si>
  <si>
    <t>Intercept</t>
  </si>
  <si>
    <t>ESTIMATED SPREAD</t>
  </si>
  <si>
    <t>ESTIMATED TOTAL</t>
  </si>
  <si>
    <t>AWAY TEAM</t>
  </si>
  <si>
    <t>AWAY goals</t>
  </si>
  <si>
    <t>HOME TEAM</t>
  </si>
  <si>
    <t>HOME goals</t>
  </si>
  <si>
    <t>Leicester</t>
  </si>
  <si>
    <t>Man United</t>
  </si>
  <si>
    <t>Cardiff</t>
  </si>
  <si>
    <t>Bournemouth</t>
  </si>
  <si>
    <t>Crystal Palace</t>
  </si>
  <si>
    <t>Fulham</t>
  </si>
  <si>
    <t>Chelsea</t>
  </si>
  <si>
    <t>Huddersfield</t>
  </si>
  <si>
    <t>Tottenham</t>
  </si>
  <si>
    <t>Newcastle</t>
  </si>
  <si>
    <t>Brighton</t>
  </si>
  <si>
    <t>Watford</t>
  </si>
  <si>
    <t>Everton</t>
  </si>
  <si>
    <t>Wolves</t>
  </si>
  <si>
    <t>Man City</t>
  </si>
  <si>
    <t>Arsenal</t>
  </si>
  <si>
    <t>West Ham</t>
  </si>
  <si>
    <t>Liverpool</t>
  </si>
  <si>
    <t>Burnley</t>
  </si>
  <si>
    <t>Southampton</t>
  </si>
  <si>
    <t>18/08/2018</t>
  </si>
  <si>
    <t>19/08/2018</t>
  </si>
  <si>
    <t>20/08/2018</t>
  </si>
  <si>
    <t>25/08/2018</t>
  </si>
  <si>
    <t>26/08/2018</t>
  </si>
  <si>
    <t>27/08/2018</t>
  </si>
  <si>
    <t>15/09/2018</t>
  </si>
  <si>
    <t>16/09/2018</t>
  </si>
  <si>
    <t>17/09/2018</t>
  </si>
  <si>
    <t>22/09/2018</t>
  </si>
  <si>
    <t>23/09/2018</t>
  </si>
  <si>
    <t>29/09/2018</t>
  </si>
  <si>
    <t>30/09/2018</t>
  </si>
  <si>
    <t>20/10/2018</t>
  </si>
  <si>
    <t>21/10/2018</t>
  </si>
  <si>
    <t>22/10/2018</t>
  </si>
  <si>
    <t>27/10/2018</t>
  </si>
  <si>
    <t>28/10/2018</t>
  </si>
  <si>
    <t>29/10/2018</t>
  </si>
  <si>
    <t>24/11/2018</t>
  </si>
  <si>
    <t>25/11/2018</t>
  </si>
  <si>
    <t>26/11/2018</t>
  </si>
  <si>
    <t>30/11/2018</t>
  </si>
  <si>
    <t>15/12/2018</t>
  </si>
  <si>
    <t>16/12/2018</t>
  </si>
  <si>
    <t>21/12/2018</t>
  </si>
  <si>
    <t>22/12/2018</t>
  </si>
  <si>
    <t>23/12/2018</t>
  </si>
  <si>
    <t>26/12/2018</t>
  </si>
  <si>
    <t>27/12/2018</t>
  </si>
  <si>
    <t>29/12/2018</t>
  </si>
  <si>
    <t>30/12/2018</t>
  </si>
  <si>
    <t>13/01/2019</t>
  </si>
  <si>
    <t>14/01/2019</t>
  </si>
  <si>
    <t>19/01/2019</t>
  </si>
  <si>
    <t>20/01/2019</t>
  </si>
  <si>
    <t>29/01/2019</t>
  </si>
  <si>
    <t>30/01/2019</t>
  </si>
  <si>
    <t>Spread</t>
  </si>
  <si>
    <t>DRAW</t>
  </si>
  <si>
    <t>Home Wins</t>
  </si>
  <si>
    <t>Home Losses</t>
  </si>
  <si>
    <t>Home Draws</t>
  </si>
  <si>
    <t>Probability Result</t>
  </si>
  <si>
    <t>BINS</t>
  </si>
  <si>
    <t>More</t>
  </si>
  <si>
    <t>Home Freq</t>
  </si>
  <si>
    <t>Away Freq</t>
  </si>
  <si>
    <t>Home Average</t>
  </si>
  <si>
    <t>Away Average</t>
  </si>
  <si>
    <t>Hypothetical</t>
  </si>
  <si>
    <t>Expected</t>
  </si>
  <si>
    <t>Frequencies</t>
  </si>
  <si>
    <t>Observed</t>
  </si>
  <si>
    <t>Actual</t>
  </si>
  <si>
    <t>Zero</t>
  </si>
  <si>
    <t>Inflated</t>
  </si>
  <si>
    <t>Adjustment</t>
  </si>
  <si>
    <t>Values</t>
  </si>
  <si>
    <t>Percentage</t>
  </si>
  <si>
    <t>Mov Model</t>
  </si>
  <si>
    <t>Basic Poisson</t>
  </si>
  <si>
    <t>1X2 Probabilities</t>
  </si>
  <si>
    <t>Zero Centered Poisson</t>
  </si>
  <si>
    <t>X</t>
  </si>
  <si>
    <t>No Vig Implied</t>
  </si>
  <si>
    <t>Log Exponent</t>
  </si>
  <si>
    <t>Weighted</t>
  </si>
  <si>
    <t>Vig Probabilities</t>
  </si>
  <si>
    <t>1X2 Prices</t>
  </si>
  <si>
    <t>Under 2.5</t>
  </si>
  <si>
    <t>Over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</si>
</sst>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&quot;$&quot;#,##0.00"/>
    <numFmt numFmtId="166" formatCode="0.000"/>
    <numFmt numFmtId="167" formatCode="0.00000"/>
    <numFmt numFmtId="168" formatCode="0.00000000"/>
    <numFmt numFmtId="169" formatCode="0.0000%"/>
    <numFmt numFmtId="170" formatCode="&quot;$&quot;#,##0"/>
    <numFmt numFmtId="171" formatCode="0.0"/>
    <numFmt numFmtId="172" formatCode="0.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 Unicode MS"/>
      <family val="2"/>
    </font>
    <font>
      <i/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9" fontId="1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" fontId="0" fillId="0" borderId="0" xfId="0" applyNumberForma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3" borderId="0" xfId="0" applyNumberFormat="1" applyFill="1"/>
    <xf numFmtId="166" fontId="0" fillId="3" borderId="0" xfId="0" applyNumberFormat="1" applyFill="1"/>
    <xf numFmtId="166" fontId="0" fillId="0" borderId="0" xfId="0" applyNumberFormat="1"/>
    <xf numFmtId="10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2" fillId="0" borderId="0" xfId="0" applyNumberFormat="1" applyFont="1"/>
    <xf numFmtId="167" fontId="0" fillId="0" borderId="0" xfId="0" applyNumberFormat="1"/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/>
    </xf>
    <xf numFmtId="14" fontId="5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1" applyFont="1" applyFill="1" applyBorder="1" applyAlignment="1" applyProtection="1">
      <alignment wrapText="1"/>
    </xf>
    <xf numFmtId="168" fontId="0" fillId="0" borderId="0" xfId="0" applyNumberFormat="1"/>
    <xf numFmtId="166" fontId="3" fillId="0" borderId="0" xfId="0" applyNumberFormat="1" applyFont="1"/>
    <xf numFmtId="10" fontId="2" fillId="2" borderId="0" xfId="0" applyNumberFormat="1" applyFont="1" applyFill="1"/>
    <xf numFmtId="10" fontId="6" fillId="0" borderId="0" xfId="2" applyNumberFormat="1"/>
    <xf numFmtId="166" fontId="2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right"/>
    </xf>
    <xf numFmtId="165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1" xfId="0" applyBorder="1"/>
    <xf numFmtId="2" fontId="2" fillId="0" borderId="0" xfId="0" applyNumberFormat="1" applyFont="1" applyAlignment="1">
      <alignment horizontal="center"/>
    </xf>
    <xf numFmtId="169" fontId="2" fillId="0" borderId="0" xfId="0" applyNumberFormat="1" applyFont="1"/>
    <xf numFmtId="10" fontId="2" fillId="0" borderId="0" xfId="0" applyNumberFormat="1" applyFon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70" fontId="0" fillId="0" borderId="0" xfId="0" applyNumberFormat="1"/>
    <xf numFmtId="171" fontId="0" fillId="0" borderId="0" xfId="0" applyNumberFormat="1"/>
    <xf numFmtId="10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0" xfId="1" applyFont="1" applyFill="1" applyBorder="1" applyAlignment="1" applyProtection="1">
      <alignment horizontal="center" vertical="center" wrapText="1"/>
    </xf>
    <xf numFmtId="0" fontId="0" fillId="0" borderId="3" xfId="0" applyBorder="1"/>
    <xf numFmtId="0" fontId="4" fillId="0" borderId="0" xfId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4" fillId="0" borderId="0" xfId="1" applyFill="1" applyBorder="1" applyAlignment="1" applyProtection="1">
      <alignment wrapText="1"/>
    </xf>
    <xf numFmtId="0" fontId="9" fillId="0" borderId="0" xfId="0" applyFont="1"/>
    <xf numFmtId="2" fontId="9" fillId="0" borderId="0" xfId="0" applyNumberFormat="1" applyFont="1"/>
    <xf numFmtId="1" fontId="9" fillId="0" borderId="0" xfId="0" applyNumberFormat="1" applyFont="1"/>
    <xf numFmtId="0" fontId="10" fillId="2" borderId="4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0" fillId="0" borderId="0" xfId="0" applyNumberFormat="1" applyAlignment="1">
      <alignment vertical="center"/>
    </xf>
    <xf numFmtId="172" fontId="0" fillId="0" borderId="0" xfId="4" applyNumberFormat="1" applyFont="1"/>
    <xf numFmtId="10" fontId="0" fillId="0" borderId="0" xfId="4" applyNumberFormat="1" applyFont="1"/>
    <xf numFmtId="9" fontId="0" fillId="0" borderId="0" xfId="4" applyFont="1"/>
  </cellXfs>
  <cellStyles count="5">
    <cellStyle name="Excel Built-in Normal" xfId="3" xr:uid="{00000000-0005-0000-0000-000000000000}"/>
    <cellStyle name="Hyperlink" xfId="1" builtinId="8"/>
    <cellStyle name="Normal" xfId="0" builtinId="0"/>
    <cellStyle name="Normal 2" xfId="2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ig/AppData/Local/Temp/Temp1_ExcelModels.zip/SSME/7.%20NHL%20Models/BOOTSTR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5"/>
      <sheetName val="Sheet7"/>
      <sheetName val="Sheet4"/>
      <sheetName val="Sheet8"/>
      <sheetName val="Sheet9"/>
      <sheetName val="Sheet10"/>
      <sheetName val="Sheet6"/>
      <sheetName val="Sheet12"/>
      <sheetName val="BOOTST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PROP</v>
          </cell>
          <cell r="B2">
            <v>0.5</v>
          </cell>
        </row>
        <row r="4">
          <cell r="A4" t="str">
            <v>AVG</v>
          </cell>
          <cell r="B4">
            <v>0.69819639278557133</v>
          </cell>
        </row>
        <row r="5">
          <cell r="A5" t="str">
            <v>MED</v>
          </cell>
          <cell r="B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14BA-33AF-43AD-80FE-816B8ECD012E}">
  <dimension ref="A1:W25"/>
  <sheetViews>
    <sheetView workbookViewId="0">
      <selection activeCell="W22" sqref="W22"/>
    </sheetView>
  </sheetViews>
  <sheetFormatPr defaultRowHeight="14.4"/>
  <cols>
    <col min="9" max="20" width="12" bestFit="1" customWidth="1"/>
    <col min="23" max="23" width="20.21875" bestFit="1" customWidth="1"/>
  </cols>
  <sheetData>
    <row r="1" spans="1:20">
      <c r="A1" s="1" t="s">
        <v>46</v>
      </c>
      <c r="B1" s="1" t="s">
        <v>47</v>
      </c>
    </row>
    <row r="2" spans="1:20">
      <c r="A2" s="17">
        <v>1.4783999999999999</v>
      </c>
      <c r="B2" s="11">
        <v>1.3292999999999999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/>
    </row>
    <row r="3" spans="1:20">
      <c r="D3" s="1">
        <f>POISSON(D2,$B$2,FALSE)</f>
        <v>0.26466246019478479</v>
      </c>
      <c r="E3" s="1">
        <f t="shared" ref="E3:S3" si="0">POISSON(E2,$B$2,FALSE)</f>
        <v>0.35181580833692744</v>
      </c>
      <c r="F3" s="1">
        <f t="shared" si="0"/>
        <v>0.23383437701113885</v>
      </c>
      <c r="G3" s="1">
        <f t="shared" si="0"/>
        <v>0.1036120124536356</v>
      </c>
      <c r="H3" s="1">
        <f t="shared" si="0"/>
        <v>3.4432862038654449E-2</v>
      </c>
      <c r="I3" s="1">
        <f t="shared" si="0"/>
        <v>9.1543207015966702E-3</v>
      </c>
      <c r="J3" s="1">
        <f t="shared" si="0"/>
        <v>2.0281397514387419E-3</v>
      </c>
      <c r="K3" s="1">
        <f t="shared" si="0"/>
        <v>3.8514373879821749E-4</v>
      </c>
      <c r="L3" s="1">
        <f t="shared" si="0"/>
        <v>6.399644649805881E-5</v>
      </c>
      <c r="M3" s="1">
        <f t="shared" si="0"/>
        <v>9.452275147763257E-6</v>
      </c>
      <c r="N3" s="1">
        <f t="shared" si="0"/>
        <v>1.256490935392171E-6</v>
      </c>
      <c r="O3" s="1">
        <f t="shared" si="0"/>
        <v>1.5184121821971046E-7</v>
      </c>
      <c r="P3" s="1">
        <f t="shared" si="0"/>
        <v>1.6820210948288475E-8</v>
      </c>
      <c r="Q3" s="1">
        <f t="shared" si="0"/>
        <v>1.7199312625815262E-9</v>
      </c>
      <c r="R3" s="1">
        <f t="shared" si="0"/>
        <v>1.6330747338211519E-10</v>
      </c>
      <c r="S3" s="1">
        <f t="shared" si="0"/>
        <v>1.4472308291123136E-11</v>
      </c>
      <c r="T3" s="1"/>
    </row>
    <row r="4" spans="1:20">
      <c r="B4" s="1">
        <v>0</v>
      </c>
      <c r="C4" s="1">
        <f>POISSON(B4,$A$2,FALSE)</f>
        <v>0.22800220021693082</v>
      </c>
      <c r="D4">
        <f>C4*$D$3</f>
        <v>6.0343623239236803E-2</v>
      </c>
      <c r="E4">
        <f>C4*$E$3</f>
        <v>8.0214778371917483E-2</v>
      </c>
      <c r="F4">
        <f>C4*$F$3</f>
        <v>5.3314752444894968E-2</v>
      </c>
      <c r="G4">
        <f>C4*$G$3</f>
        <v>2.3623766808332954E-2</v>
      </c>
      <c r="H4">
        <f>C4*$H$3</f>
        <v>7.8507683045792483E-3</v>
      </c>
      <c r="I4">
        <f>C4*$I$3</f>
        <v>2.0872052614554384E-3</v>
      </c>
      <c r="J4">
        <f>C4*$J$3</f>
        <v>4.6242032567545238E-4</v>
      </c>
      <c r="K4">
        <f>C4*$K$3</f>
        <v>8.7813619845768497E-5</v>
      </c>
      <c r="L4">
        <f>C4*$L$3</f>
        <v>1.4591330607622506E-5</v>
      </c>
      <c r="M4">
        <f>C4*$M$3</f>
        <v>2.1551395307458374E-6</v>
      </c>
      <c r="N4">
        <f>C4*$N$3</f>
        <v>2.8648269782204447E-7</v>
      </c>
      <c r="O4">
        <f>C4*$O$3</f>
        <v>3.462013183771311E-8</v>
      </c>
      <c r="P4">
        <f>C4*$P$3</f>
        <v>3.8350451043226809E-9</v>
      </c>
      <c r="Q4">
        <f>C4*$Q$3</f>
        <v>3.9214811209047172E-10</v>
      </c>
      <c r="R4">
        <f>C4*$R$3</f>
        <v>3.7234463242990129E-11</v>
      </c>
      <c r="S4">
        <f>C4*$S$3</f>
        <v>3.2997181325938053E-12</v>
      </c>
      <c r="T4" s="1">
        <f>SUM(E4:S4)</f>
        <v>0.16765857697739681</v>
      </c>
    </row>
    <row r="5" spans="1:20">
      <c r="B5" s="1">
        <v>1</v>
      </c>
      <c r="C5" s="1">
        <f t="shared" ref="C5:C19" si="1">POISSON(B5,$A$2,FALSE)</f>
        <v>0.33707845280071053</v>
      </c>
      <c r="D5">
        <f t="shared" ref="D5:D19" si="2">C5*$D$3</f>
        <v>8.9212012596887699E-2</v>
      </c>
      <c r="E5">
        <f t="shared" ref="E5:E19" si="3">C5*$E$3</f>
        <v>0.11858952834504281</v>
      </c>
      <c r="F5">
        <f t="shared" ref="F5:F19" si="4">C5*$F$3</f>
        <v>7.8820530014532722E-2</v>
      </c>
      <c r="G5">
        <f t="shared" ref="G5:G19" si="5">C5*$G$3</f>
        <v>3.4925376849439443E-2</v>
      </c>
      <c r="H5">
        <f t="shared" ref="H5:H19" si="6">C5*$H$3</f>
        <v>1.160657586148996E-2</v>
      </c>
      <c r="I5">
        <f t="shared" ref="I5:I19" si="7">C5*$I$3</f>
        <v>3.0857242585357204E-3</v>
      </c>
      <c r="J5">
        <f t="shared" ref="J5:J19" si="8">C5*$J$3</f>
        <v>6.836422094785887E-4</v>
      </c>
      <c r="K5">
        <f t="shared" ref="K5:K19" si="9">C5*$K$3</f>
        <v>1.2982365557998415E-4</v>
      </c>
      <c r="L5">
        <f t="shared" ref="L5:L19" si="10">C5*$L$3</f>
        <v>2.1571823170309112E-5</v>
      </c>
      <c r="M5">
        <f t="shared" ref="M5:M19" si="11">C5*$M$3</f>
        <v>3.1861582822546462E-6</v>
      </c>
      <c r="N5">
        <f t="shared" ref="N5:N19" si="12">C5*$N$3</f>
        <v>4.2353602046011053E-7</v>
      </c>
      <c r="O5">
        <f t="shared" ref="O5:O19" si="13">C5*$O$3</f>
        <v>5.1182402908875058E-8</v>
      </c>
      <c r="P5">
        <f t="shared" ref="P5:P18" si="14">C5*$P$3</f>
        <v>5.6697306822306515E-9</v>
      </c>
      <c r="Q5">
        <f t="shared" ref="Q5:Q19" si="15">C5*$Q$3</f>
        <v>5.7975176891455345E-10</v>
      </c>
      <c r="R5">
        <f t="shared" ref="R5:R19" si="16">C5*$R$3</f>
        <v>5.5047430458436604E-11</v>
      </c>
      <c r="S5">
        <f t="shared" ref="S5:S19" si="17">C5*$S$3</f>
        <v>4.8783032872266816E-12</v>
      </c>
      <c r="T5" s="1">
        <f>SUM(F5:S5)</f>
        <v>0.12927691185834053</v>
      </c>
    </row>
    <row r="6" spans="1:20">
      <c r="B6" s="1">
        <v>2</v>
      </c>
      <c r="C6" s="1">
        <f>POISSON(B6,$A$2,FALSE)</f>
        <v>0.24916839231028523</v>
      </c>
      <c r="D6">
        <f t="shared" si="2"/>
        <v>6.5945519711619383E-2</v>
      </c>
      <c r="E6">
        <f t="shared" si="3"/>
        <v>8.7661379352655652E-2</v>
      </c>
      <c r="F6">
        <f t="shared" si="4"/>
        <v>5.8264135786742589E-2</v>
      </c>
      <c r="G6">
        <f t="shared" si="5"/>
        <v>2.5816838567105635E-2</v>
      </c>
      <c r="H6">
        <f t="shared" si="6"/>
        <v>8.5795808768133787E-3</v>
      </c>
      <c r="I6">
        <f t="shared" si="7"/>
        <v>2.2809673719096047E-3</v>
      </c>
      <c r="J6">
        <f t="shared" si="8"/>
        <v>5.0534832124657283E-4</v>
      </c>
      <c r="K6">
        <f t="shared" si="9"/>
        <v>9.5965646204724273E-5</v>
      </c>
      <c r="L6">
        <f t="shared" si="10"/>
        <v>1.5945891687492497E-5</v>
      </c>
      <c r="M6">
        <f t="shared" si="11"/>
        <v>2.3552082022426345E-6</v>
      </c>
      <c r="N6">
        <f t="shared" si="12"/>
        <v>3.1307782632411371E-7</v>
      </c>
      <c r="O6">
        <f t="shared" si="13"/>
        <v>3.7834032230240446E-8</v>
      </c>
      <c r="P6">
        <f t="shared" si="14"/>
        <v>4.1910649203048977E-9</v>
      </c>
      <c r="Q6">
        <f t="shared" si="15"/>
        <v>4.285525075816379E-10</v>
      </c>
      <c r="R6">
        <f t="shared" si="16"/>
        <v>4.0691060594876342E-11</v>
      </c>
      <c r="S6">
        <f t="shared" si="17"/>
        <v>3.6060417899179633E-12</v>
      </c>
      <c r="T6" s="1">
        <f>SUM(G6:S6)</f>
        <v>3.7297357458942727E-2</v>
      </c>
    </row>
    <row r="7" spans="1:20">
      <c r="B7" s="1">
        <v>3</v>
      </c>
      <c r="C7" s="1">
        <f t="shared" si="1"/>
        <v>0.12279018373050848</v>
      </c>
      <c r="D7">
        <f t="shared" si="2"/>
        <v>3.2497952113886015E-2</v>
      </c>
      <c r="E7">
        <f t="shared" si="3"/>
        <v>4.3199527744988676E-2</v>
      </c>
      <c r="F7">
        <f t="shared" si="4"/>
        <v>2.8712566115706727E-2</v>
      </c>
      <c r="G7">
        <f t="shared" si="5"/>
        <v>1.2722538045869649E-2</v>
      </c>
      <c r="H7">
        <f t="shared" si="6"/>
        <v>4.2280174560936305E-3</v>
      </c>
      <c r="I7">
        <f t="shared" si="7"/>
        <v>1.1240607208770524E-3</v>
      </c>
      <c r="J7">
        <f t="shared" si="8"/>
        <v>2.4903565271031092E-4</v>
      </c>
      <c r="K7">
        <f t="shared" si="9"/>
        <v>4.7291870449688096E-5</v>
      </c>
      <c r="L7">
        <f t="shared" si="10"/>
        <v>7.8581354235962973E-6</v>
      </c>
      <c r="M7">
        <f t="shared" si="11"/>
        <v>1.1606466020651695E-6</v>
      </c>
      <c r="N7">
        <f t="shared" si="12"/>
        <v>1.5428475281252314E-7</v>
      </c>
      <c r="O7">
        <f t="shared" si="13"/>
        <v>1.864461108306248E-8</v>
      </c>
      <c r="P7">
        <f t="shared" si="14"/>
        <v>2.065356792726252E-9</v>
      </c>
      <c r="Q7">
        <f t="shared" si="15"/>
        <v>2.1119067573623102E-10</v>
      </c>
      <c r="R7">
        <f t="shared" si="16"/>
        <v>2.0052554661155048E-11</v>
      </c>
      <c r="S7">
        <f t="shared" si="17"/>
        <v>1.7770573940715711E-12</v>
      </c>
      <c r="T7" s="1">
        <f>SUM(H7:S7)</f>
        <v>5.6575997098973199E-3</v>
      </c>
    </row>
    <row r="8" spans="1:20">
      <c r="B8" s="1">
        <v>4</v>
      </c>
      <c r="C8" s="1">
        <f t="shared" si="1"/>
        <v>4.5383251906795978E-2</v>
      </c>
      <c r="D8">
        <f t="shared" si="2"/>
        <v>1.2011243101292281E-2</v>
      </c>
      <c r="E8">
        <f t="shared" si="3"/>
        <v>1.5966545454547832E-2</v>
      </c>
      <c r="F8">
        <f t="shared" si="4"/>
        <v>1.0612164436365217E-2</v>
      </c>
      <c r="G8">
        <f t="shared" si="5"/>
        <v>4.7022500617534269E-3</v>
      </c>
      <c r="H8">
        <f t="shared" si="6"/>
        <v>1.5626752517722074E-3</v>
      </c>
      <c r="I8">
        <f t="shared" si="7"/>
        <v>4.1545284243615899E-4</v>
      </c>
      <c r="J8">
        <f t="shared" si="8"/>
        <v>9.2043577241731004E-5</v>
      </c>
      <c r="K8">
        <f t="shared" si="9"/>
        <v>1.7479075318204737E-5</v>
      </c>
      <c r="L8">
        <f t="shared" si="10"/>
        <v>2.9043668525611942E-6</v>
      </c>
      <c r="M8">
        <f t="shared" si="11"/>
        <v>4.2897498412328706E-7</v>
      </c>
      <c r="N8">
        <f t="shared" si="12"/>
        <v>5.7023644639508605E-8</v>
      </c>
      <c r="O8">
        <f t="shared" si="13"/>
        <v>6.8910482562998993E-9</v>
      </c>
      <c r="P8">
        <f t="shared" si="14"/>
        <v>7.6335587059162351E-10</v>
      </c>
      <c r="Q8">
        <f t="shared" si="15"/>
        <v>7.8056073752111065E-11</v>
      </c>
      <c r="R8">
        <f t="shared" si="16"/>
        <v>7.4114242027629124E-12</v>
      </c>
      <c r="S8">
        <f t="shared" si="17"/>
        <v>6.5680041284885335E-13</v>
      </c>
      <c r="T8" s="1">
        <f>SUM(I8:S8)</f>
        <v>5.2837360100584411E-4</v>
      </c>
    </row>
    <row r="9" spans="1:20">
      <c r="B9" s="1">
        <v>5</v>
      </c>
      <c r="C9" s="1">
        <f t="shared" si="1"/>
        <v>1.3418919923801427E-2</v>
      </c>
      <c r="D9">
        <f t="shared" si="2"/>
        <v>3.5514843601900997E-3</v>
      </c>
      <c r="E9">
        <f t="shared" si="3"/>
        <v>4.7209881600006999E-3</v>
      </c>
      <c r="F9">
        <f t="shared" si="4"/>
        <v>3.1378047805444655E-3</v>
      </c>
      <c r="G9">
        <f t="shared" si="5"/>
        <v>1.3903612982592525E-3</v>
      </c>
      <c r="H9">
        <f t="shared" si="6"/>
        <v>4.6205181844400603E-4</v>
      </c>
      <c r="I9">
        <f t="shared" si="7"/>
        <v>1.2284109645152342E-4</v>
      </c>
      <c r="J9">
        <f t="shared" si="8"/>
        <v>2.7215444918835009E-5</v>
      </c>
      <c r="K9">
        <f t="shared" si="9"/>
        <v>5.1682129900867733E-6</v>
      </c>
      <c r="L9">
        <f t="shared" si="10"/>
        <v>8.5876319096529349E-7</v>
      </c>
      <c r="M9">
        <f t="shared" si="11"/>
        <v>1.2683932330557346E-7</v>
      </c>
      <c r="N9">
        <f t="shared" si="12"/>
        <v>1.6860751247009896E-8</v>
      </c>
      <c r="O9">
        <f t="shared" si="13"/>
        <v>2.0375451484227531E-9</v>
      </c>
      <c r="P9">
        <f t="shared" si="14"/>
        <v>2.2570906381653112E-10</v>
      </c>
      <c r="Q9">
        <f t="shared" si="15"/>
        <v>2.3079619887024185E-11</v>
      </c>
      <c r="R9">
        <f t="shared" si="16"/>
        <v>2.1914099082729368E-12</v>
      </c>
      <c r="S9">
        <f t="shared" si="17"/>
        <v>1.9420274607114884E-13</v>
      </c>
      <c r="T9" s="1">
        <f>SUM(J9:S9)</f>
        <v>3.3388409893884445E-5</v>
      </c>
    </row>
    <row r="10" spans="1:20">
      <c r="B10" s="1">
        <v>6</v>
      </c>
      <c r="C10" s="1">
        <f t="shared" si="1"/>
        <v>3.30642186922467E-3</v>
      </c>
      <c r="D10">
        <f t="shared" si="2"/>
        <v>8.7508574635084013E-4</v>
      </c>
      <c r="E10">
        <f t="shared" si="3"/>
        <v>1.1632514826241719E-3</v>
      </c>
      <c r="F10">
        <f t="shared" si="4"/>
        <v>7.7315509792615588E-4</v>
      </c>
      <c r="G10">
        <f t="shared" si="5"/>
        <v>3.4258502389107961E-4</v>
      </c>
      <c r="H10">
        <f t="shared" si="6"/>
        <v>1.1384956806460302E-4</v>
      </c>
      <c r="I10">
        <f t="shared" si="7"/>
        <v>3.0268046165655356E-5</v>
      </c>
      <c r="J10">
        <f t="shared" si="8"/>
        <v>6.7058856280009432E-6</v>
      </c>
      <c r="K10">
        <f t="shared" si="9"/>
        <v>1.2734476807573803E-6</v>
      </c>
      <c r="L10">
        <f t="shared" si="10"/>
        <v>2.115992502538482E-7</v>
      </c>
      <c r="M10">
        <f t="shared" si="11"/>
        <v>3.1253209262493279E-8</v>
      </c>
      <c r="N10">
        <f t="shared" si="12"/>
        <v>4.1544891072632363E-9</v>
      </c>
      <c r="O10">
        <f t="shared" si="13"/>
        <v>5.0205112457136605E-10</v>
      </c>
      <c r="P10">
        <f t="shared" si="14"/>
        <v>5.5614713324393239E-11</v>
      </c>
      <c r="Q10">
        <f t="shared" si="15"/>
        <v>5.6868183401627566E-12</v>
      </c>
      <c r="R10">
        <f t="shared" si="16"/>
        <v>5.3996340139845131E-13</v>
      </c>
      <c r="S10">
        <f t="shared" si="17"/>
        <v>4.7851556631931048E-14</v>
      </c>
      <c r="T10" s="1">
        <f>SUM(K10:S10)</f>
        <v>1.5210185698521791E-6</v>
      </c>
    </row>
    <row r="11" spans="1:20">
      <c r="B11" s="1">
        <v>7</v>
      </c>
      <c r="C11" s="1">
        <f t="shared" si="1"/>
        <v>6.9831629878025102E-4</v>
      </c>
      <c r="D11">
        <f t="shared" si="2"/>
        <v>1.8481810962929762E-4</v>
      </c>
      <c r="E11">
        <f t="shared" si="3"/>
        <v>2.4567871313022532E-4</v>
      </c>
      <c r="F11">
        <f t="shared" si="4"/>
        <v>1.6329035668200429E-4</v>
      </c>
      <c r="G11">
        <f t="shared" si="5"/>
        <v>7.2353957045796091E-5</v>
      </c>
      <c r="H11">
        <f t="shared" si="6"/>
        <v>2.4045028775244182E-5</v>
      </c>
      <c r="I11">
        <f t="shared" si="7"/>
        <v>6.392611350186417E-6</v>
      </c>
      <c r="J11">
        <f t="shared" si="8"/>
        <v>1.4162830446338005E-6</v>
      </c>
      <c r="K11">
        <f t="shared" si="9"/>
        <v>2.6895215017595902E-7</v>
      </c>
      <c r="L11">
        <f t="shared" si="10"/>
        <v>4.4689761653612787E-8</v>
      </c>
      <c r="M11">
        <f t="shared" si="11"/>
        <v>6.6006777962385878E-9</v>
      </c>
      <c r="N11">
        <f t="shared" si="12"/>
        <v>8.7742809945399633E-10</v>
      </c>
      <c r="O11">
        <f t="shared" si="13"/>
        <v>1.0603319750947262E-10</v>
      </c>
      <c r="P11">
        <f t="shared" si="14"/>
        <v>1.1745827454111865E-11</v>
      </c>
      <c r="Q11">
        <f t="shared" si="15"/>
        <v>1.2010560334423754E-12</v>
      </c>
      <c r="R11">
        <f t="shared" si="16"/>
        <v>1.1404027037535305E-13</v>
      </c>
      <c r="S11">
        <f t="shared" si="17"/>
        <v>1.0106248760663848E-14</v>
      </c>
      <c r="T11" s="1">
        <f>SUM(L11:S11)</f>
        <v>5.228697177682153E-8</v>
      </c>
    </row>
    <row r="12" spans="1:20">
      <c r="B12" s="1">
        <v>8</v>
      </c>
      <c r="C12" s="1">
        <f t="shared" si="1"/>
        <v>1.2904885201459041E-4</v>
      </c>
      <c r="D12">
        <f t="shared" si="2"/>
        <v>3.4154386659494209E-5</v>
      </c>
      <c r="E12">
        <f t="shared" si="3"/>
        <v>4.540142618646565E-5</v>
      </c>
      <c r="F12">
        <f t="shared" si="4"/>
        <v>3.0176057914834397E-5</v>
      </c>
      <c r="G12">
        <f t="shared" si="5"/>
        <v>1.337101126206312E-5</v>
      </c>
      <c r="H12">
        <f t="shared" si="6"/>
        <v>4.4435213176651259E-6</v>
      </c>
      <c r="I12">
        <f t="shared" si="7"/>
        <v>1.18135457751445E-6</v>
      </c>
      <c r="J12">
        <f t="shared" si="8"/>
        <v>2.6172910664832636E-7</v>
      </c>
      <c r="K12">
        <f t="shared" si="9"/>
        <v>4.9702357352517228E-8</v>
      </c>
      <c r="L12">
        <f t="shared" si="10"/>
        <v>8.2586679535876434E-9</v>
      </c>
      <c r="M12">
        <f t="shared" si="11"/>
        <v>1.2198052567448912E-9</v>
      </c>
      <c r="N12">
        <f t="shared" si="12"/>
        <v>1.6214871277909855E-10</v>
      </c>
      <c r="O12">
        <f t="shared" si="13"/>
        <v>1.9594934899750543E-11</v>
      </c>
      <c r="P12">
        <f t="shared" si="14"/>
        <v>2.1706289135198727E-12</v>
      </c>
      <c r="Q12">
        <f t="shared" si="15"/>
        <v>2.2195515498015101E-13</v>
      </c>
      <c r="R12">
        <f t="shared" si="16"/>
        <v>2.1074641965365244E-14</v>
      </c>
      <c r="S12">
        <f t="shared" si="17"/>
        <v>1.8676347709706794E-15</v>
      </c>
      <c r="T12" s="1">
        <f>SUM(M12:S12)</f>
        <v>1.4039644307689765E-9</v>
      </c>
    </row>
    <row r="13" spans="1:20">
      <c r="B13" s="1">
        <v>9</v>
      </c>
      <c r="C13" s="1">
        <f t="shared" si="1"/>
        <v>2.1198424757596676E-5</v>
      </c>
      <c r="D13">
        <f t="shared" si="2"/>
        <v>5.6104272485995708E-6</v>
      </c>
      <c r="E13">
        <f t="shared" si="3"/>
        <v>7.4579409415634094E-6</v>
      </c>
      <c r="F13">
        <f t="shared" si="4"/>
        <v>4.9569204468101207E-6</v>
      </c>
      <c r="G13">
        <f t="shared" si="5"/>
        <v>2.196411449981564E-6</v>
      </c>
      <c r="H13">
        <f t="shared" si="6"/>
        <v>7.2992243511512317E-7</v>
      </c>
      <c r="I13">
        <f t="shared" si="7"/>
        <v>1.9405717859970662E-7</v>
      </c>
      <c r="J13">
        <f t="shared" si="8"/>
        <v>4.2993367918764992E-8</v>
      </c>
      <c r="K13">
        <f t="shared" si="9"/>
        <v>8.1644405677734811E-9</v>
      </c>
      <c r="L13">
        <f t="shared" si="10"/>
        <v>1.356623855842661E-9</v>
      </c>
      <c r="M13">
        <f t="shared" si="11"/>
        <v>2.0037334350796039E-10</v>
      </c>
      <c r="N13">
        <f t="shared" si="12"/>
        <v>2.6635628552513201E-11</v>
      </c>
      <c r="O13">
        <f t="shared" si="13"/>
        <v>3.2187946395323498E-12</v>
      </c>
      <c r="P13">
        <f t="shared" si="14"/>
        <v>3.5656197619419705E-13</v>
      </c>
      <c r="Q13">
        <f t="shared" si="15"/>
        <v>3.6459833458072736E-14</v>
      </c>
      <c r="R13">
        <f t="shared" si="16"/>
        <v>3.4618611868439908E-15</v>
      </c>
      <c r="S13">
        <f t="shared" si="17"/>
        <v>3.0679013837811635E-16</v>
      </c>
      <c r="T13" s="1">
        <f>SUM(N13:S13)</f>
        <v>3.0251213653023048E-11</v>
      </c>
    </row>
    <row r="14" spans="1:20">
      <c r="B14" s="1">
        <v>10</v>
      </c>
      <c r="C14" s="1">
        <f t="shared" si="1"/>
        <v>3.1339751161630957E-6</v>
      </c>
      <c r="D14">
        <f t="shared" si="2"/>
        <v>8.2944556443296138E-7</v>
      </c>
      <c r="E14">
        <f t="shared" si="3"/>
        <v>1.1025819888007355E-6</v>
      </c>
      <c r="F14">
        <f t="shared" si="4"/>
        <v>7.3283111885640898E-7</v>
      </c>
      <c r="G14">
        <f t="shared" si="5"/>
        <v>3.2471746876527477E-7</v>
      </c>
      <c r="H14">
        <f t="shared" si="6"/>
        <v>1.0791173280741993E-7</v>
      </c>
      <c r="I14">
        <f t="shared" si="7"/>
        <v>2.8689413284180655E-8</v>
      </c>
      <c r="J14">
        <f t="shared" si="8"/>
        <v>6.3561395131102235E-9</v>
      </c>
      <c r="K14">
        <f t="shared" si="9"/>
        <v>1.2070308935396326E-9</v>
      </c>
      <c r="L14">
        <f t="shared" si="10"/>
        <v>2.0056327084777921E-10</v>
      </c>
      <c r="M14">
        <f t="shared" si="11"/>
        <v>2.9623195104216899E-11</v>
      </c>
      <c r="N14">
        <f t="shared" si="12"/>
        <v>3.9378113252035556E-12</v>
      </c>
      <c r="O14">
        <f t="shared" si="13"/>
        <v>4.7586659950846309E-13</v>
      </c>
      <c r="P14">
        <f t="shared" si="14"/>
        <v>5.2714122560550151E-14</v>
      </c>
      <c r="Q14">
        <f t="shared" si="15"/>
        <v>5.3902217784414782E-15</v>
      </c>
      <c r="R14">
        <f t="shared" si="16"/>
        <v>5.1180155786301611E-16</v>
      </c>
      <c r="S14">
        <f t="shared" si="17"/>
        <v>4.5355854057820766E-17</v>
      </c>
      <c r="T14" s="1">
        <f>SUM(O14:S14)</f>
        <v>5.3452810125937547E-13</v>
      </c>
    </row>
    <row r="15" spans="1:20">
      <c r="B15" s="1">
        <v>11</v>
      </c>
      <c r="C15" s="1">
        <f t="shared" si="1"/>
        <v>4.2120625561232067E-7</v>
      </c>
      <c r="D15">
        <f t="shared" si="2"/>
        <v>1.1147748385979017E-7</v>
      </c>
      <c r="E15">
        <f t="shared" si="3"/>
        <v>1.4818701929481907E-7</v>
      </c>
      <c r="F15">
        <f t="shared" si="4"/>
        <v>9.8492502374301504E-8</v>
      </c>
      <c r="G15">
        <f t="shared" si="5"/>
        <v>4.364202780205299E-8</v>
      </c>
      <c r="H15">
        <f t="shared" si="6"/>
        <v>1.4503336889317259E-8</v>
      </c>
      <c r="I15">
        <f t="shared" si="7"/>
        <v>3.855857145393886E-9</v>
      </c>
      <c r="J15">
        <f t="shared" si="8"/>
        <v>8.5426515056201525E-10</v>
      </c>
      <c r="K15">
        <f t="shared" si="9"/>
        <v>1.6222495209172686E-10</v>
      </c>
      <c r="L15">
        <f t="shared" si="10"/>
        <v>2.6955703601941562E-11</v>
      </c>
      <c r="M15">
        <f t="shared" si="11"/>
        <v>3.9813574220067561E-12</v>
      </c>
      <c r="N15">
        <f t="shared" si="12"/>
        <v>5.2924184210735868E-13</v>
      </c>
      <c r="O15">
        <f t="shared" si="13"/>
        <v>6.3956470973937523E-14</v>
      </c>
      <c r="P15">
        <f t="shared" si="14"/>
        <v>7.0847780721379498E-15</v>
      </c>
      <c r="Q15">
        <f t="shared" si="15"/>
        <v>7.2444580702253576E-16</v>
      </c>
      <c r="R15">
        <f t="shared" si="16"/>
        <v>6.8786129376789468E-17</v>
      </c>
      <c r="S15">
        <f t="shared" si="17"/>
        <v>6.0958267853711194E-18</v>
      </c>
      <c r="T15" s="1">
        <f>SUM(P15:S15)</f>
        <v>7.8841058353226475E-15</v>
      </c>
    </row>
    <row r="16" spans="1:20">
      <c r="B16" s="1">
        <v>12</v>
      </c>
      <c r="C16" s="1">
        <f t="shared" si="1"/>
        <v>5.1892610691437695E-8</v>
      </c>
      <c r="D16">
        <f t="shared" si="2"/>
        <v>1.3734026011526093E-8</v>
      </c>
      <c r="E16">
        <f t="shared" si="3"/>
        <v>1.8256640777121634E-8</v>
      </c>
      <c r="F16">
        <f t="shared" si="4"/>
        <v>1.2134276292513896E-8</v>
      </c>
      <c r="G16">
        <f t="shared" si="5"/>
        <v>5.3766978252129063E-9</v>
      </c>
      <c r="H16">
        <f t="shared" si="6"/>
        <v>1.786811104763879E-9</v>
      </c>
      <c r="I16">
        <f t="shared" si="7"/>
        <v>4.750416003125248E-10</v>
      </c>
      <c r="J16">
        <f t="shared" si="8"/>
        <v>1.0524546654923985E-10</v>
      </c>
      <c r="K16">
        <f t="shared" si="9"/>
        <v>1.9986114097700667E-11</v>
      </c>
      <c r="L16">
        <f t="shared" si="10"/>
        <v>3.3209426837591869E-12</v>
      </c>
      <c r="M16">
        <f t="shared" si="11"/>
        <v>4.9050323439123042E-13</v>
      </c>
      <c r="N16">
        <f t="shared" si="12"/>
        <v>6.5202594947626321E-14</v>
      </c>
      <c r="O16">
        <f t="shared" si="13"/>
        <v>7.8794372239890714E-15</v>
      </c>
      <c r="P16">
        <f t="shared" si="14"/>
        <v>8.728446584873919E-16</v>
      </c>
      <c r="Q16">
        <f t="shared" si="15"/>
        <v>8.9251723425176039E-17</v>
      </c>
      <c r="R16">
        <f t="shared" si="16"/>
        <v>8.4744511392204281E-18</v>
      </c>
      <c r="S16">
        <f t="shared" si="17"/>
        <v>7.5100585995771889E-19</v>
      </c>
      <c r="T16" s="1">
        <f>SUM(Q16:S16)</f>
        <v>9.847718042435418E-17</v>
      </c>
    </row>
    <row r="17" spans="2:23">
      <c r="B17" s="1">
        <v>13</v>
      </c>
      <c r="C17" s="1">
        <f t="shared" si="1"/>
        <v>5.9013873574016671E-9</v>
      </c>
      <c r="D17">
        <f t="shared" si="2"/>
        <v>1.5618756965723249E-9</v>
      </c>
      <c r="E17">
        <f t="shared" si="3"/>
        <v>2.0762013634535917E-9</v>
      </c>
      <c r="F17">
        <f t="shared" si="4"/>
        <v>1.3799472362194298E-9</v>
      </c>
      <c r="G17">
        <f t="shared" si="5"/>
        <v>6.1145462036882929E-10</v>
      </c>
      <c r="H17">
        <f t="shared" si="6"/>
        <v>2.0320165671407117E-10</v>
      </c>
      <c r="I17">
        <f t="shared" si="7"/>
        <v>5.4023192454002951E-11</v>
      </c>
      <c r="J17">
        <f t="shared" si="8"/>
        <v>1.1968838288184352E-11</v>
      </c>
      <c r="K17">
        <f t="shared" si="9"/>
        <v>2.2728823909262108E-12</v>
      </c>
      <c r="L17">
        <f t="shared" si="10"/>
        <v>3.7766782028227645E-13</v>
      </c>
      <c r="M17">
        <f t="shared" si="11"/>
        <v>5.5781537055692063E-14</v>
      </c>
      <c r="N17">
        <f t="shared" si="12"/>
        <v>7.415039720813153E-15</v>
      </c>
      <c r="O17">
        <f t="shared" si="13"/>
        <v>8.9607384553426698E-16</v>
      </c>
      <c r="P17">
        <f t="shared" si="14"/>
        <v>9.9262580239058715E-17</v>
      </c>
      <c r="Q17">
        <f t="shared" si="15"/>
        <v>1.0149980608598506E-17</v>
      </c>
      <c r="R17">
        <f t="shared" si="16"/>
        <v>9.6374065878642389E-19</v>
      </c>
      <c r="S17">
        <f t="shared" si="17"/>
        <v>8.5406697181653397E-20</v>
      </c>
      <c r="T17" s="1">
        <f>SUM(R17:S17)</f>
        <v>1.0491473559680772E-18</v>
      </c>
    </row>
    <row r="18" spans="2:23">
      <c r="B18" s="1">
        <v>14</v>
      </c>
      <c r="C18" s="1">
        <f t="shared" si="1"/>
        <v>6.2318650494161567E-10</v>
      </c>
      <c r="D18">
        <f t="shared" si="2"/>
        <v>1.649340735580374E-10</v>
      </c>
      <c r="E18">
        <f t="shared" si="3"/>
        <v>2.1924686398069915E-10</v>
      </c>
      <c r="F18">
        <f t="shared" si="4"/>
        <v>1.457224281447717E-10</v>
      </c>
      <c r="G18">
        <f t="shared" si="5"/>
        <v>6.4569607910948329E-11</v>
      </c>
      <c r="H18">
        <f t="shared" si="6"/>
        <v>2.14580949490059E-11</v>
      </c>
      <c r="I18">
        <f t="shared" si="7"/>
        <v>5.7048491231427079E-12</v>
      </c>
      <c r="J18">
        <f t="shared" si="8"/>
        <v>1.2639093232322668E-12</v>
      </c>
      <c r="K18">
        <f t="shared" si="9"/>
        <v>2.4001638048180771E-13</v>
      </c>
      <c r="L18">
        <f t="shared" si="10"/>
        <v>3.9881721821808371E-14</v>
      </c>
      <c r="M18">
        <f t="shared" si="11"/>
        <v>5.8905303130810775E-15</v>
      </c>
      <c r="N18">
        <f t="shared" si="12"/>
        <v>7.8302819451786848E-16</v>
      </c>
      <c r="O18">
        <f t="shared" si="13"/>
        <v>9.4625398088418534E-17</v>
      </c>
      <c r="P18">
        <f t="shared" si="14"/>
        <v>1.0482128473244594E-17</v>
      </c>
      <c r="Q18">
        <f t="shared" si="15"/>
        <v>1.0718379522680016E-18</v>
      </c>
      <c r="R18">
        <f t="shared" si="16"/>
        <v>1.0177101356784629E-19</v>
      </c>
      <c r="S18">
        <f t="shared" si="17"/>
        <v>9.0189472223825945E-21</v>
      </c>
      <c r="T18" s="1">
        <f>SUM(S18)</f>
        <v>9.0189472223825945E-21</v>
      </c>
    </row>
    <row r="19" spans="2:23">
      <c r="B19" s="1">
        <v>15</v>
      </c>
      <c r="C19" s="1">
        <f t="shared" si="1"/>
        <v>6.1421261927045369E-11</v>
      </c>
      <c r="D19">
        <f t="shared" si="2"/>
        <v>1.6255902289880095E-11</v>
      </c>
      <c r="E19">
        <f t="shared" si="3"/>
        <v>2.1608970913937613E-11</v>
      </c>
      <c r="F19">
        <f t="shared" si="4"/>
        <v>1.4362402517948635E-11</v>
      </c>
      <c r="G19">
        <f t="shared" si="5"/>
        <v>6.3639805557030396E-12</v>
      </c>
      <c r="H19">
        <f t="shared" si="6"/>
        <v>2.1149098381740123E-12</v>
      </c>
      <c r="I19">
        <f t="shared" si="7"/>
        <v>5.6226992957694284E-13</v>
      </c>
      <c r="J19">
        <f t="shared" si="8"/>
        <v>1.2457090289777167E-13</v>
      </c>
      <c r="K19">
        <f t="shared" si="9"/>
        <v>2.3656014460286863E-14</v>
      </c>
      <c r="L19">
        <f t="shared" si="10"/>
        <v>3.9307425027574152E-15</v>
      </c>
      <c r="M19">
        <f t="shared" si="11"/>
        <v>5.8057066765726846E-16</v>
      </c>
      <c r="N19">
        <f t="shared" si="12"/>
        <v>7.7175258851680776E-17</v>
      </c>
      <c r="O19">
        <f t="shared" si="13"/>
        <v>9.32627923559449E-18</v>
      </c>
      <c r="P19">
        <f>C19*$P$3</f>
        <v>1.0331185823229826E-18</v>
      </c>
      <c r="Q19">
        <f t="shared" si="15"/>
        <v>1.0564034857553377E-19</v>
      </c>
      <c r="R19">
        <f t="shared" si="16"/>
        <v>1.0030551097246887E-20</v>
      </c>
      <c r="S19">
        <f t="shared" si="17"/>
        <v>8.8890743823802454E-22</v>
      </c>
      <c r="T19" s="1"/>
    </row>
    <row r="20" spans="2:23">
      <c r="B20" s="1"/>
      <c r="C20" s="1"/>
      <c r="D20" s="1">
        <f>SUM(D5:D19)</f>
        <v>0.20431883695390365</v>
      </c>
      <c r="E20" s="1">
        <f>SUM(E6:E19)</f>
        <v>0.15301150161778135</v>
      </c>
      <c r="F20" s="1">
        <f>SUM(F7:F19)</f>
        <v>4.3434958763515802E-2</v>
      </c>
      <c r="G20" s="1">
        <f>SUM(G8:G19)</f>
        <v>6.5234921822442003E-3</v>
      </c>
      <c r="H20" s="1">
        <f>SUM(H9:H19)</f>
        <v>6.0524428769209661E-4</v>
      </c>
      <c r="I20" s="1">
        <f>SUM(I10:I19)</f>
        <v>3.8069149874297324E-5</v>
      </c>
      <c r="J20" s="1">
        <f>SUM(J11:J19)</f>
        <v>1.7283345266496276E-6</v>
      </c>
      <c r="K20" s="1">
        <f>SUM(K12:K19)</f>
        <v>5.9258576434805635E-8</v>
      </c>
      <c r="L20" s="1">
        <f>SUM(L13:L19)</f>
        <v>1.5878852532607475E-9</v>
      </c>
      <c r="M20" s="1">
        <f>SUM(M14:M19)</f>
        <v>3.4157308398651313E-11</v>
      </c>
      <c r="N20" s="1">
        <f>SUM(N15:N19)</f>
        <v>6.0271968022916774E-13</v>
      </c>
      <c r="O20" s="1">
        <f>SUM(O16:O19)</f>
        <v>8.8794627468473517E-15</v>
      </c>
      <c r="P20" s="1">
        <f>SUM(P17:P19)</f>
        <v>1.1077782729462629E-16</v>
      </c>
      <c r="Q20" s="1">
        <f>SUM(Q18:Q19)</f>
        <v>1.1774783008435353E-18</v>
      </c>
      <c r="R20" s="1">
        <f>SUM(R19)</f>
        <v>1.0030551097246887E-20</v>
      </c>
      <c r="S20" s="1"/>
      <c r="T20" s="1" t="s">
        <v>23</v>
      </c>
      <c r="U20" s="40">
        <f>SUM(T4:T18)</f>
        <v>0.34045378275577687</v>
      </c>
      <c r="W20" s="72">
        <f>U20/U25</f>
        <v>0.45491634103834278</v>
      </c>
    </row>
    <row r="21" spans="2:23">
      <c r="T21" s="1" t="s">
        <v>125</v>
      </c>
      <c r="U21" s="40">
        <f>SUM(D4,E5,F6,G7,H8,I9,J10,K11,L12,M13,N14,O15,P16,Q17,R18,S19)</f>
        <v>0.25161232506593767</v>
      </c>
    </row>
    <row r="22" spans="2:23">
      <c r="T22" s="1" t="s">
        <v>22</v>
      </c>
      <c r="U22" s="40">
        <f>SUM(D20:R20)</f>
        <v>0.40793389217076881</v>
      </c>
      <c r="W22" s="71">
        <f>U22/U25</f>
        <v>0.54508365896165722</v>
      </c>
    </row>
    <row r="25" spans="2:23">
      <c r="U25" s="6">
        <f>U20+U22</f>
        <v>0.74838767492654568</v>
      </c>
    </row>
  </sheetData>
  <conditionalFormatting sqref="D4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234"/>
  <sheetViews>
    <sheetView topLeftCell="AF1" workbookViewId="0">
      <selection activeCell="AI21" sqref="AI21"/>
    </sheetView>
  </sheetViews>
  <sheetFormatPr defaultRowHeight="14.4"/>
  <cols>
    <col min="1" max="2" width="22.44140625" customWidth="1"/>
    <col min="3" max="3" width="12" customWidth="1"/>
    <col min="4" max="4" width="20" bestFit="1" customWidth="1"/>
    <col min="5" max="5" width="16.21875" customWidth="1"/>
    <col min="6" max="7" width="10.44140625" bestFit="1" customWidth="1"/>
    <col min="8" max="8" width="19" bestFit="1" customWidth="1"/>
    <col min="9" max="10" width="16.88671875" customWidth="1"/>
    <col min="11" max="11" width="17.5546875" bestFit="1" customWidth="1"/>
    <col min="12" max="12" width="12.77734375" bestFit="1" customWidth="1"/>
    <col min="13" max="13" width="19" bestFit="1" customWidth="1"/>
    <col min="14" max="14" width="12.77734375" customWidth="1"/>
    <col min="15" max="15" width="12.21875" bestFit="1" customWidth="1"/>
    <col min="16" max="16" width="17.5546875" bestFit="1" customWidth="1"/>
    <col min="17" max="18" width="12.77734375" customWidth="1"/>
    <col min="19" max="19" width="14.44140625" bestFit="1" customWidth="1"/>
    <col min="20" max="20" width="15.21875" bestFit="1" customWidth="1"/>
    <col min="21" max="21" width="11.21875" bestFit="1" customWidth="1"/>
    <col min="22" max="22" width="15.88671875" bestFit="1" customWidth="1"/>
    <col min="23" max="23" width="12.5546875" bestFit="1" customWidth="1"/>
    <col min="24" max="24" width="15.88671875" customWidth="1"/>
    <col min="25" max="25" width="13.88671875" bestFit="1" customWidth="1"/>
    <col min="26" max="26" width="14.109375" customWidth="1"/>
    <col min="27" max="27" width="16.21875" bestFit="1" customWidth="1"/>
    <col min="28" max="28" width="20" bestFit="1" customWidth="1"/>
    <col min="29" max="29" width="15.21875" bestFit="1" customWidth="1"/>
    <col min="30" max="30" width="14.44140625" bestFit="1" customWidth="1"/>
    <col min="32" max="32" width="16.109375" bestFit="1" customWidth="1"/>
    <col min="33" max="33" width="12.6640625" bestFit="1" customWidth="1"/>
    <col min="34" max="34" width="15.44140625" customWidth="1"/>
    <col min="35" max="35" width="19.5546875" bestFit="1" customWidth="1"/>
    <col min="36" max="36" width="21.77734375" bestFit="1" customWidth="1"/>
    <col min="37" max="37" width="11.44140625" bestFit="1" customWidth="1"/>
    <col min="38" max="38" width="6.88671875" bestFit="1" customWidth="1"/>
    <col min="39" max="39" width="14.5546875" bestFit="1" customWidth="1"/>
    <col min="40" max="40" width="17.5546875" bestFit="1" customWidth="1"/>
    <col min="41" max="41" width="11.88671875" bestFit="1" customWidth="1"/>
    <col min="42" max="42" width="20.21875" bestFit="1" customWidth="1"/>
    <col min="43" max="43" width="19.44140625" bestFit="1" customWidth="1"/>
    <col min="44" max="44" width="15.5546875" bestFit="1" customWidth="1"/>
    <col min="45" max="45" width="14.6640625" bestFit="1" customWidth="1"/>
    <col min="46" max="47" width="15.5546875" bestFit="1" customWidth="1"/>
    <col min="48" max="48" width="12.33203125" bestFit="1" customWidth="1"/>
    <col min="50" max="50" width="12.44140625" bestFit="1" customWidth="1"/>
    <col min="51" max="52" width="8.33203125" customWidth="1"/>
    <col min="53" max="53" width="12" style="6" bestFit="1" customWidth="1"/>
    <col min="54" max="54" width="12.77734375" style="6" bestFit="1" customWidth="1"/>
    <col min="55" max="55" width="9.44140625" style="6" bestFit="1" customWidth="1"/>
    <col min="56" max="56" width="12" bestFit="1" customWidth="1"/>
    <col min="57" max="58" width="12" style="6" bestFit="1" customWidth="1"/>
    <col min="59" max="59" width="8.88671875" style="6"/>
    <col min="60" max="60" width="12" style="8" customWidth="1"/>
    <col min="61" max="69" width="12" style="6" customWidth="1"/>
    <col min="70" max="72" width="12" style="8" customWidth="1"/>
    <col min="77" max="77" width="10" bestFit="1" customWidth="1"/>
    <col min="78" max="78" width="10.6640625" bestFit="1" customWidth="1"/>
    <col min="80" max="80" width="11.109375" bestFit="1" customWidth="1"/>
    <col min="81" max="82" width="11.109375" customWidth="1"/>
    <col min="83" max="83" width="9.88671875" bestFit="1" customWidth="1"/>
    <col min="84" max="84" width="10.109375" bestFit="1" customWidth="1"/>
    <col min="85" max="85" width="14.109375" bestFit="1" customWidth="1"/>
    <col min="86" max="86" width="15.5546875" bestFit="1" customWidth="1"/>
    <col min="87" max="87" width="15.5546875" customWidth="1"/>
    <col min="89" max="89" width="15.44140625" bestFit="1" customWidth="1"/>
    <col min="90" max="90" width="16.44140625" bestFit="1" customWidth="1"/>
    <col min="91" max="91" width="9.44140625" style="13" bestFit="1" customWidth="1"/>
    <col min="92" max="92" width="12.5546875" bestFit="1" customWidth="1"/>
    <col min="93" max="93" width="12.77734375" bestFit="1" customWidth="1"/>
    <col min="94" max="94" width="12.5546875" style="13" bestFit="1" customWidth="1"/>
    <col min="95" max="95" width="12.77734375" bestFit="1" customWidth="1"/>
    <col min="96" max="96" width="10.6640625" style="11" bestFit="1" customWidth="1"/>
    <col min="97" max="97" width="11" bestFit="1" customWidth="1"/>
    <col min="98" max="98" width="8.88671875" style="14"/>
    <col min="99" max="99" width="10.21875" bestFit="1" customWidth="1"/>
    <col min="100" max="100" width="8.88671875" style="13"/>
    <col min="104" max="104" width="8.77734375" style="13" bestFit="1" customWidth="1"/>
    <col min="105" max="105" width="12.6640625" style="13" bestFit="1" customWidth="1"/>
    <col min="142" max="142" width="12.6640625" bestFit="1" customWidth="1"/>
  </cols>
  <sheetData>
    <row r="1" spans="1:145">
      <c r="F1" s="1" t="s">
        <v>0</v>
      </c>
      <c r="G1" s="1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/>
      <c r="R1" s="3"/>
      <c r="S1" s="3"/>
      <c r="T1" s="3"/>
      <c r="U1" s="2" t="s">
        <v>126</v>
      </c>
      <c r="V1" s="2" t="s">
        <v>127</v>
      </c>
      <c r="W1" s="2" t="s">
        <v>128</v>
      </c>
      <c r="Y1" s="2" t="s">
        <v>11</v>
      </c>
      <c r="Z1" s="2" t="s">
        <v>12</v>
      </c>
      <c r="AA1" s="2" t="s">
        <v>13</v>
      </c>
      <c r="AB1" s="2" t="s">
        <v>14</v>
      </c>
      <c r="AC1" s="4" t="s">
        <v>15</v>
      </c>
      <c r="AD1" s="4" t="s">
        <v>16</v>
      </c>
      <c r="AE1" s="2" t="s">
        <v>17</v>
      </c>
      <c r="AF1" s="29"/>
      <c r="AH1" s="5"/>
      <c r="AP1" s="6"/>
      <c r="AS1" s="7"/>
      <c r="AT1" s="8"/>
      <c r="AU1" s="8"/>
      <c r="AX1" s="6"/>
      <c r="BA1"/>
      <c r="BB1"/>
      <c r="BC1"/>
      <c r="BD1" s="6"/>
      <c r="BG1"/>
      <c r="BH1" s="6"/>
      <c r="BK1" s="8"/>
      <c r="BR1" s="6"/>
      <c r="BS1" s="6"/>
      <c r="BT1" s="6"/>
      <c r="BU1" s="8"/>
      <c r="BV1" s="8"/>
      <c r="BW1" s="9"/>
      <c r="CA1" s="6"/>
      <c r="CB1" s="8"/>
      <c r="CC1" s="6"/>
      <c r="CE1" s="10"/>
      <c r="CF1" s="6"/>
      <c r="CG1" s="6"/>
      <c r="CH1" s="6"/>
      <c r="CJ1" s="11"/>
      <c r="CM1"/>
      <c r="CN1" s="6"/>
      <c r="CO1" s="12"/>
      <c r="CQ1" s="6"/>
      <c r="CS1" s="13"/>
      <c r="CT1"/>
      <c r="CU1" s="11"/>
      <c r="CV1"/>
      <c r="CW1" s="14"/>
      <c r="CY1" s="13"/>
      <c r="CZ1"/>
      <c r="DA1"/>
      <c r="DC1" s="13"/>
      <c r="DD1" s="13"/>
      <c r="EN1" t="s">
        <v>18</v>
      </c>
      <c r="EO1" t="s">
        <v>19</v>
      </c>
    </row>
    <row r="2" spans="1:145">
      <c r="F2" s="15">
        <f>VAR(E5:E210)</f>
        <v>1.801586549846081</v>
      </c>
      <c r="G2" s="15">
        <f>VAR(C5:C210)</f>
        <v>1.3797774094245796</v>
      </c>
      <c r="H2" s="16">
        <f>AVERAGE(E5:E210)</f>
        <v>1.529126213592233</v>
      </c>
      <c r="I2" s="16">
        <f>STDEV(E5:E210)</f>
        <v>1.3422319284855657</v>
      </c>
      <c r="J2" s="16">
        <f>AVERAGE(C5:C210)</f>
        <v>1.3203883495145632</v>
      </c>
      <c r="K2" s="16">
        <f>STDEV(C5:C210)</f>
        <v>1.1746392677858932</v>
      </c>
      <c r="L2" s="16">
        <f>SUM(L5:L210)</f>
        <v>258.11348956623738</v>
      </c>
      <c r="M2" s="16">
        <f>SUM(Q5:Q210)</f>
        <v>198.89259775035217</v>
      </c>
      <c r="N2" s="16">
        <f>M2+L2</f>
        <v>457.00608731658951</v>
      </c>
      <c r="O2" s="16">
        <v>8.0566723525230064E-4</v>
      </c>
      <c r="P2" s="16">
        <v>-1.7146448017833316E-2</v>
      </c>
      <c r="Q2" s="17"/>
      <c r="R2" s="17"/>
      <c r="S2" s="63"/>
      <c r="T2" s="63"/>
      <c r="U2" s="18">
        <f>COUNTIF(U5:U260,1)/COUNT(U5:U260)</f>
        <v>0.45703125</v>
      </c>
      <c r="V2" s="18">
        <f>COUNTIF(U5:U260,0)/COUNT(U5:U260)</f>
        <v>0.34375</v>
      </c>
      <c r="W2" s="18">
        <f>COUNTIF(U5:U260,3)/COUNT(U5:U260)</f>
        <v>0.19921875</v>
      </c>
      <c r="Y2" s="2" t="s">
        <v>20</v>
      </c>
      <c r="Z2" s="18">
        <f>COUNTIF(W5:W210,1)/COUNT(W5:W210)</f>
        <v>0.55339805825242716</v>
      </c>
      <c r="AA2" s="6">
        <f>RSQ(S5:S210,G5:G210)</f>
        <v>0.4515173246255858</v>
      </c>
      <c r="AB2" s="11">
        <f>SQRT(SUMSQ(Y5:Y210)/COUNTA(Y5:Y210))</f>
        <v>1.4254650016020283</v>
      </c>
      <c r="AC2" s="5">
        <f>SUMPRODUCT(ABS(Y5:Y210))/COUNT(Y5:Y210)</f>
        <v>1.1238469714741988</v>
      </c>
      <c r="AD2" s="19">
        <f>SUM(Z5:Z210)/COUNT(Z5:Z210)</f>
        <v>0.13766819319478665</v>
      </c>
      <c r="AE2" s="10">
        <f>SUM(AA5:AA204)*-1/COUNT(AA5:AA204)</f>
        <v>0.54949785223074665</v>
      </c>
      <c r="AF2" s="17"/>
      <c r="AI2" s="6"/>
      <c r="AJ2" s="6"/>
      <c r="AK2" s="6"/>
      <c r="AL2" s="6"/>
      <c r="AM2" s="6"/>
      <c r="AN2" s="6"/>
      <c r="AO2" s="6"/>
      <c r="AP2" s="11"/>
      <c r="AQ2" s="11"/>
      <c r="AR2" s="11"/>
      <c r="AS2" s="11"/>
      <c r="AT2" s="11"/>
      <c r="AU2" s="11"/>
      <c r="AV2" s="11"/>
      <c r="AW2" s="21"/>
      <c r="BA2"/>
      <c r="BB2" s="8"/>
      <c r="BC2" s="8"/>
      <c r="BD2" s="8"/>
      <c r="BE2" s="8"/>
      <c r="BF2" s="8"/>
      <c r="BG2" s="8"/>
      <c r="BI2" s="8"/>
      <c r="BR2" s="6"/>
      <c r="BU2" s="17"/>
      <c r="BY2" s="22"/>
      <c r="BZ2" s="22"/>
      <c r="CA2" s="22"/>
      <c r="CB2" s="22"/>
      <c r="CC2" s="22"/>
      <c r="CD2" s="22"/>
      <c r="CE2" s="22"/>
      <c r="CF2" s="6"/>
      <c r="CG2" s="21"/>
      <c r="CH2" s="21"/>
      <c r="CI2" s="21"/>
      <c r="CJ2" s="21"/>
      <c r="CK2" s="21"/>
      <c r="CL2" s="21"/>
      <c r="CM2" s="21"/>
      <c r="CN2" s="23"/>
      <c r="CO2" s="21"/>
      <c r="CP2" s="24"/>
      <c r="CQ2" s="13"/>
      <c r="CR2"/>
      <c r="CS2" s="11"/>
      <c r="CT2"/>
      <c r="CU2" s="14"/>
      <c r="CV2"/>
      <c r="CW2" s="13"/>
      <c r="CZ2"/>
      <c r="DB2" s="13"/>
      <c r="EK2">
        <v>1</v>
      </c>
      <c r="EL2">
        <v>8.9418705382709227E-2</v>
      </c>
      <c r="EM2">
        <v>8.9418705382709227E-2</v>
      </c>
    </row>
    <row r="3" spans="1:145"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Y3" s="2" t="s">
        <v>21</v>
      </c>
      <c r="Z3" s="18">
        <f>COUNTIF(W211:W264,1)/COUNT(W211:W264)</f>
        <v>0.55555555555555558</v>
      </c>
      <c r="AA3" s="6">
        <f>RSQ(S211:S264,G211:G264)</f>
        <v>0.18738991769620417</v>
      </c>
      <c r="AB3" s="11">
        <f>SQRT(SUMSQ(Y211:Y264)/COUNTA(Y211:Y264))</f>
        <v>1.7393155144200463</v>
      </c>
      <c r="AC3" s="5">
        <f>SUMPRODUCT(ABS(Y211:Y264))/COUNT(Y211:Y264)</f>
        <v>1.374146806509893</v>
      </c>
      <c r="AD3" s="19">
        <f>SUM(Z211:Z264)/COUNT(Z211:Z264)</f>
        <v>0.18493856440479522</v>
      </c>
      <c r="AE3" s="10">
        <f>SUM(AA211:AA264)*-1/COUNT(AA211:AA264)</f>
        <v>0.66195920361329186</v>
      </c>
      <c r="AF3" s="20"/>
      <c r="AI3" s="6"/>
      <c r="AJ3" s="6"/>
      <c r="AK3" s="6"/>
      <c r="AL3" s="6"/>
      <c r="AM3" s="6"/>
      <c r="AN3" s="6"/>
      <c r="AO3" s="6"/>
      <c r="AP3" s="11"/>
      <c r="AQ3" s="11"/>
      <c r="AR3" s="11"/>
      <c r="AS3" s="11"/>
      <c r="AT3" s="11"/>
      <c r="AU3" s="11"/>
      <c r="AV3" s="11"/>
      <c r="AW3" s="21"/>
      <c r="BA3"/>
      <c r="BB3" s="8"/>
      <c r="BC3" s="8"/>
      <c r="BD3" s="8"/>
      <c r="BE3" s="8"/>
      <c r="BF3" s="8"/>
      <c r="BG3" s="8"/>
      <c r="BI3" s="8"/>
      <c r="BR3" s="6"/>
      <c r="BU3" s="17"/>
      <c r="BY3" s="22"/>
      <c r="BZ3" s="22"/>
      <c r="CA3" s="22"/>
      <c r="CB3" s="22"/>
      <c r="CC3" s="22"/>
      <c r="CD3" s="22"/>
      <c r="CE3" s="22"/>
      <c r="CF3" s="6"/>
      <c r="CG3" s="21"/>
      <c r="CH3" s="21"/>
      <c r="CI3" s="21"/>
      <c r="CJ3" s="21"/>
      <c r="CK3" s="21"/>
      <c r="CL3" s="21"/>
      <c r="CM3" s="21"/>
      <c r="CN3" s="23"/>
      <c r="CO3" s="21"/>
      <c r="CP3" s="24"/>
      <c r="CQ3" s="13"/>
      <c r="CR3"/>
      <c r="CS3" s="11"/>
      <c r="CT3"/>
      <c r="CU3" s="14"/>
      <c r="CV3"/>
      <c r="CW3" s="13"/>
      <c r="CZ3"/>
      <c r="DB3" s="13"/>
    </row>
    <row r="4" spans="1:145">
      <c r="A4" s="25" t="s">
        <v>24</v>
      </c>
      <c r="B4" s="25" t="s">
        <v>62</v>
      </c>
      <c r="C4" s="25" t="s">
        <v>63</v>
      </c>
      <c r="D4" s="25" t="s">
        <v>64</v>
      </c>
      <c r="E4" s="25" t="s">
        <v>65</v>
      </c>
      <c r="F4" s="25" t="s">
        <v>25</v>
      </c>
      <c r="G4" s="25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6" t="s">
        <v>31</v>
      </c>
      <c r="M4" s="2" t="s">
        <v>32</v>
      </c>
      <c r="N4" s="2" t="s">
        <v>28</v>
      </c>
      <c r="O4" s="2" t="s">
        <v>33</v>
      </c>
      <c r="P4" s="2" t="s">
        <v>34</v>
      </c>
      <c r="Q4" s="26" t="s">
        <v>35</v>
      </c>
      <c r="R4" s="26" t="s">
        <v>36</v>
      </c>
      <c r="S4" s="26" t="s">
        <v>37</v>
      </c>
      <c r="T4" s="26" t="s">
        <v>129</v>
      </c>
      <c r="U4" s="26" t="s">
        <v>38</v>
      </c>
      <c r="V4" s="26" t="s">
        <v>39</v>
      </c>
      <c r="W4" s="26" t="s">
        <v>40</v>
      </c>
      <c r="X4" s="26" t="s">
        <v>41</v>
      </c>
      <c r="Y4" s="26" t="s">
        <v>42</v>
      </c>
      <c r="Z4" s="26" t="s">
        <v>43</v>
      </c>
      <c r="AA4" s="26" t="s">
        <v>44</v>
      </c>
      <c r="AB4" s="2" t="s">
        <v>45</v>
      </c>
      <c r="AC4" s="2" t="s">
        <v>46</v>
      </c>
      <c r="AD4" s="2" t="s">
        <v>47</v>
      </c>
      <c r="AE4" s="2"/>
      <c r="AF4" s="2"/>
      <c r="AG4" s="26" t="s">
        <v>48</v>
      </c>
      <c r="AH4" s="26"/>
      <c r="AI4" s="26" t="s">
        <v>49</v>
      </c>
      <c r="AJ4" s="2" t="s">
        <v>50</v>
      </c>
      <c r="AK4" s="2" t="s">
        <v>28</v>
      </c>
      <c r="AL4" s="2" t="s">
        <v>51</v>
      </c>
      <c r="AM4" s="2" t="s">
        <v>124</v>
      </c>
      <c r="AN4" s="2" t="s">
        <v>52</v>
      </c>
      <c r="AO4" s="26" t="s">
        <v>53</v>
      </c>
      <c r="AP4" s="4" t="s">
        <v>61</v>
      </c>
      <c r="AQ4" s="4" t="s">
        <v>60</v>
      </c>
      <c r="AR4" s="1" t="s">
        <v>154</v>
      </c>
      <c r="AS4" s="1" t="s">
        <v>152</v>
      </c>
      <c r="AT4" s="28"/>
      <c r="AU4" s="29"/>
      <c r="AV4" s="29"/>
      <c r="AW4" s="30"/>
      <c r="AX4" s="30"/>
      <c r="AY4" s="31"/>
      <c r="AZ4" s="29"/>
      <c r="BA4" s="30"/>
      <c r="BB4" s="30"/>
      <c r="BC4" s="30"/>
      <c r="BD4" s="32"/>
      <c r="BE4" s="30"/>
      <c r="BF4" s="30"/>
      <c r="BG4" s="30"/>
      <c r="BH4" s="30"/>
      <c r="BI4" s="31"/>
      <c r="BJ4" s="29"/>
      <c r="BK4" s="30"/>
      <c r="BL4" s="30"/>
      <c r="BM4" s="30"/>
      <c r="BN4" s="32"/>
      <c r="BO4" s="32"/>
      <c r="BP4" s="32"/>
      <c r="BQ4"/>
      <c r="BR4" s="6"/>
      <c r="BS4"/>
      <c r="BT4" s="29"/>
      <c r="BU4" s="3"/>
      <c r="BV4" s="29"/>
      <c r="BW4" s="30"/>
      <c r="BX4" s="30"/>
      <c r="BY4" s="30"/>
      <c r="BZ4" s="30"/>
      <c r="CA4" s="29"/>
      <c r="CB4" s="3"/>
      <c r="CC4" s="29"/>
      <c r="CD4" s="30"/>
      <c r="CE4" s="30"/>
      <c r="CF4" s="29"/>
      <c r="CG4" s="29"/>
      <c r="CH4" s="29"/>
      <c r="CI4" s="33"/>
      <c r="CJ4" s="33"/>
      <c r="CK4" s="33"/>
      <c r="CL4" s="23"/>
      <c r="CM4" s="23"/>
      <c r="CN4" s="23"/>
      <c r="CO4" s="23"/>
      <c r="CP4" s="34"/>
      <c r="CQ4" s="23"/>
      <c r="CR4" s="23"/>
      <c r="CT4"/>
      <c r="CW4" s="13"/>
      <c r="CZ4"/>
      <c r="DA4"/>
    </row>
    <row r="5" spans="1:145">
      <c r="A5" s="35">
        <v>43381</v>
      </c>
      <c r="B5" s="36" t="s">
        <v>66</v>
      </c>
      <c r="C5" s="37">
        <v>1</v>
      </c>
      <c r="D5" s="36" t="s">
        <v>67</v>
      </c>
      <c r="E5" s="37">
        <v>2</v>
      </c>
      <c r="F5" s="36">
        <f>E5+C5</f>
        <v>3</v>
      </c>
      <c r="G5" s="37">
        <f>E5-C5</f>
        <v>1</v>
      </c>
      <c r="H5" s="10">
        <f>$O$2+VLOOKUP(D5,$AB$5:$AD$24,2,FALSE)-VLOOKUP(B5,$AB$5:$AD$24,2,FALSE)</f>
        <v>9.765521611687511E-2</v>
      </c>
      <c r="I5" s="38">
        <f>((EXP(H5))/(1+EXP(H5)))</f>
        <v>0.52439442057671637</v>
      </c>
      <c r="J5">
        <f>NORMSINV(I5)</f>
        <v>6.1185900020541063E-2</v>
      </c>
      <c r="K5" s="11">
        <f>$H$2+(J5*$I$2)</f>
        <v>1.6112518821729289</v>
      </c>
      <c r="L5" s="17">
        <f>(K5-E5)^2</f>
        <v>0.15112509911409033</v>
      </c>
      <c r="M5" s="10">
        <f>$P$2+VLOOKUP(D5,$AB$5:$AD$24,3,FALSE)-VLOOKUP(B5,$AB$5:$AD$24,3,FALSE)</f>
        <v>-0.40335222313287122</v>
      </c>
      <c r="N5">
        <f>((EXP(M5))/(1+EXP(M5)))</f>
        <v>0.40050719937077323</v>
      </c>
      <c r="O5">
        <f>NORMSINV(N5)</f>
        <v>-0.25203449801500794</v>
      </c>
      <c r="P5" s="11">
        <f>$J$2+(O5*$K$2)</f>
        <v>1.0243387313094292</v>
      </c>
      <c r="Q5" s="17">
        <f>(P5-C5)^2</f>
        <v>5.923738417525896E-4</v>
      </c>
      <c r="R5" s="17">
        <f>K5-P5</f>
        <v>0.58691315086349971</v>
      </c>
      <c r="S5" s="17">
        <f>$AG$7+($AG$8*R5)</f>
        <v>0.62647033363782623</v>
      </c>
      <c r="T5" s="64">
        <f>IF(U5&gt;=3, 0.5, IF(U5=1, 1, 0))</f>
        <v>1</v>
      </c>
      <c r="U5" s="65">
        <f>IF(G5&gt;=0.5, 1, IF(G5&lt;-0.5, 0, 3))</f>
        <v>1</v>
      </c>
      <c r="V5" s="63">
        <f>IF(S5&gt;=0.5, 1, IF(S5&lt;-0.5, 0, 3))</f>
        <v>1</v>
      </c>
      <c r="W5" s="8">
        <f>IF(V5=U5,1,0)</f>
        <v>1</v>
      </c>
      <c r="X5" s="6">
        <f>1-NORMDIST(0.5,S5,$AG$5,TRUE)</f>
        <v>0.53355483486841626</v>
      </c>
      <c r="Y5" s="11">
        <f>S5-G5</f>
        <v>-0.37352966636217377</v>
      </c>
      <c r="Z5" s="10">
        <f>(T5-X5)^2</f>
        <v>0.21757109207463043</v>
      </c>
      <c r="AA5" s="17">
        <f>T5*LN(X5)+(1-T5)*LN(1-X5)</f>
        <v>-0.62819343026365404</v>
      </c>
      <c r="AB5" s="2" t="s">
        <v>81</v>
      </c>
      <c r="AC5" s="17">
        <v>0.90672809661214948</v>
      </c>
      <c r="AD5" s="17">
        <v>0.32413184840885401</v>
      </c>
      <c r="AE5" s="17"/>
      <c r="AF5" s="39"/>
      <c r="AG5">
        <v>1.5018639501048474</v>
      </c>
      <c r="AH5" s="40" t="s">
        <v>23</v>
      </c>
      <c r="AI5" s="15" t="str">
        <f>AB12</f>
        <v>Everton</v>
      </c>
      <c r="AJ5" s="10">
        <f>$P$2+VLOOKUP(AI6,$AB$5:$AD$36,3,FALSE)-VLOOKUP(AI5,$AB$5:$AD$36,3,FALSE)</f>
        <v>8.5475017567861356E-2</v>
      </c>
      <c r="AK5">
        <f>((EXP(AJ5))/(1+EXP(AJ5)))</f>
        <v>0.52135575391809286</v>
      </c>
      <c r="AL5">
        <f>NORMSINV(AK5)</f>
        <v>5.3556528299204695E-2</v>
      </c>
      <c r="AM5" s="11">
        <f>AN5-AN6</f>
        <v>0.16257843594039834</v>
      </c>
      <c r="AN5" s="11">
        <f>$J$2+(AL5*$K$2)</f>
        <v>1.3832979507010954</v>
      </c>
      <c r="AO5" s="6">
        <f>1-NORMDIST(0.5,AM5,$AG$5,TRUE)</f>
        <v>0.41111857456853462</v>
      </c>
      <c r="AP5" s="11">
        <f>AN6+AN5</f>
        <v>2.6040174654617925</v>
      </c>
      <c r="AQ5" s="11">
        <f>ABS(AN6-AN5)</f>
        <v>0.16257843594039834</v>
      </c>
      <c r="AR5" s="70">
        <f>1/AQ13</f>
        <v>0.36101083032490977</v>
      </c>
      <c r="AS5">
        <v>0.99815954162136955</v>
      </c>
      <c r="AT5" s="6"/>
      <c r="AU5" s="6"/>
      <c r="AV5" s="6"/>
      <c r="AW5" s="6"/>
      <c r="AX5" s="6"/>
      <c r="AY5" s="6"/>
      <c r="AZ5" s="41"/>
      <c r="BD5" s="8"/>
      <c r="BG5" s="11"/>
      <c r="BH5" s="11"/>
      <c r="BI5" s="11"/>
      <c r="BJ5" s="11"/>
      <c r="BK5" s="11"/>
      <c r="BL5" s="11"/>
      <c r="BM5" s="11"/>
      <c r="BN5" s="8"/>
      <c r="BQ5"/>
      <c r="BR5"/>
      <c r="BS5"/>
      <c r="BT5" s="17"/>
      <c r="BU5" s="17"/>
      <c r="BV5" s="17"/>
      <c r="BW5" s="17"/>
      <c r="BX5" s="17"/>
      <c r="BY5" s="17"/>
      <c r="BZ5" s="17"/>
      <c r="CA5" s="6"/>
      <c r="CB5" s="6"/>
      <c r="CC5" s="6"/>
      <c r="CD5" s="6"/>
      <c r="CE5" s="6"/>
      <c r="CF5" s="6"/>
      <c r="CG5" s="12"/>
      <c r="CH5" s="12"/>
      <c r="CI5" s="13"/>
      <c r="CJ5" s="13"/>
      <c r="CK5" s="13"/>
      <c r="CL5" s="13"/>
      <c r="CN5" s="13"/>
      <c r="CO5" s="13"/>
      <c r="CP5" s="14"/>
      <c r="CQ5" s="11"/>
      <c r="CR5" s="13"/>
      <c r="CT5"/>
      <c r="CW5" s="13"/>
      <c r="CZ5"/>
      <c r="DA5"/>
    </row>
    <row r="6" spans="1:145">
      <c r="A6" s="35">
        <v>43412</v>
      </c>
      <c r="B6" s="36" t="s">
        <v>68</v>
      </c>
      <c r="C6" s="37">
        <v>0</v>
      </c>
      <c r="D6" s="36" t="s">
        <v>69</v>
      </c>
      <c r="E6" s="37">
        <v>2</v>
      </c>
      <c r="F6" s="36">
        <f t="shared" ref="F6:F69" si="0">E6+C6</f>
        <v>2</v>
      </c>
      <c r="G6" s="37">
        <f t="shared" ref="G6:G69" si="1">E6-C6</f>
        <v>2</v>
      </c>
      <c r="H6" s="10">
        <f t="shared" ref="H6:H69" si="2">$O$2+VLOOKUP(D6,$AB$5:$AD$24,2,FALSE)-VLOOKUP(B6,$AB$5:$AD$24,2,FALSE)</f>
        <v>3.6316698948691828E-2</v>
      </c>
      <c r="I6" s="38">
        <f t="shared" ref="I6:I69" si="3">((EXP(H6))/(1+EXP(H6)))</f>
        <v>0.50907817698981828</v>
      </c>
      <c r="J6">
        <f t="shared" ref="J6:J69" si="4">NORMSINV(I6)</f>
        <v>2.2757579358715509E-2</v>
      </c>
      <c r="K6" s="11">
        <f t="shared" ref="K6:K69" si="5">$H$2+(J6*$I$2)</f>
        <v>1.559672163222545</v>
      </c>
      <c r="L6" s="17">
        <f t="shared" ref="L6:L13" si="6">(K6-E6)^2</f>
        <v>0.19388860384111306</v>
      </c>
      <c r="M6" s="10">
        <f t="shared" ref="M6:M13" si="7">$P$2+VLOOKUP(D6,$AB$5:$AD$36,3,FALSE)-VLOOKUP(B6,$AB$5:$AD$36,3,FALSE)</f>
        <v>-0.75332834751896893</v>
      </c>
      <c r="N6">
        <f t="shared" ref="N6:N69" si="8">((EXP(M6))/(1+EXP(M6)))</f>
        <v>0.32009650347847979</v>
      </c>
      <c r="O6">
        <f t="shared" ref="O6:O69" si="9">NORMSINV(N6)</f>
        <v>-0.4674289600887116</v>
      </c>
      <c r="P6" s="11">
        <f t="shared" ref="P6:P69" si="10">$J$2+(O6*$K$2)</f>
        <v>0.77132793809403744</v>
      </c>
      <c r="Q6" s="17">
        <f t="shared" ref="Q6:Q13" si="11">(P6-C6)^2</f>
        <v>0.59494678808439927</v>
      </c>
      <c r="R6" s="17">
        <f t="shared" ref="R6:R69" si="12">K6-P6</f>
        <v>0.78834422512850755</v>
      </c>
      <c r="S6" s="17">
        <f t="shared" ref="S6:S69" si="13">$AG$7+($AG$8*R6)</f>
        <v>0.81358500318942095</v>
      </c>
      <c r="T6" s="64">
        <f t="shared" ref="T6:T69" si="14">IF(U6&gt;=3, 0.5, IF(U6=1, 1, 0))</f>
        <v>1</v>
      </c>
      <c r="U6" s="63">
        <f t="shared" ref="U6:U69" si="15">IF(G6&gt;=0.5, 1, IF(G6&lt;-0.5, 0, 3))</f>
        <v>1</v>
      </c>
      <c r="V6" s="63">
        <f t="shared" ref="V6:V69" si="16">IF(S6&gt;=0.5, 1, IF(S6&lt;-0.5, 0, 3))</f>
        <v>1</v>
      </c>
      <c r="W6" s="8">
        <f>IF(V6=U6,1,0)</f>
        <v>1</v>
      </c>
      <c r="X6" s="6">
        <f t="shared" ref="X6:X69" si="17">1-NORMDIST(0.5,S6,$AG$5,TRUE)</f>
        <v>0.58269672544147166</v>
      </c>
      <c r="Y6" s="11">
        <f t="shared" ref="Y6:Y13" si="18">S6-G6</f>
        <v>-1.186414996810579</v>
      </c>
      <c r="Z6" s="10">
        <f t="shared" ref="Z6:Z69" si="19">(T6-X6)^2</f>
        <v>0.17414202295727049</v>
      </c>
      <c r="AA6" s="17">
        <f t="shared" ref="AA6:AA69" si="20">T6*LN(X6)+(1-T6)*LN(1-X6)</f>
        <v>-0.5400884244791172</v>
      </c>
      <c r="AB6" s="2" t="s">
        <v>69</v>
      </c>
      <c r="AC6" s="17">
        <v>0.50100096307480735</v>
      </c>
      <c r="AD6" s="17">
        <v>1.3978208488140202</v>
      </c>
      <c r="AE6" s="17"/>
      <c r="AF6" s="42" t="s">
        <v>58</v>
      </c>
      <c r="AG6" s="43"/>
      <c r="AH6" s="40" t="s">
        <v>22</v>
      </c>
      <c r="AI6" s="15" t="str">
        <f>AB6</f>
        <v>Bournemouth</v>
      </c>
      <c r="AJ6" s="10">
        <f>$O$2+VLOOKUP(AI6,$AB$5:$AD$36,2,FALSE)-VLOOKUP(AI5,$AB$5:$AD$36,2,FALSE)</f>
        <v>-0.36754383792310641</v>
      </c>
      <c r="AK6" s="38">
        <f>((EXP(AJ6))/(1+EXP(AJ6)))</f>
        <v>0.40913464997074805</v>
      </c>
      <c r="AL6">
        <f>NORMSINV(AK6)</f>
        <v>-0.22977154118179111</v>
      </c>
      <c r="AM6" s="11">
        <f>AN6-AN5</f>
        <v>-0.16257843594039834</v>
      </c>
      <c r="AN6" s="11">
        <f>$H$2+(AL6*$I$2)</f>
        <v>1.2207195147606971</v>
      </c>
      <c r="AO6" s="6">
        <f>1-NORMDIST(0.5,AM6,$AG$5,TRUE)</f>
        <v>0.32954469577215284</v>
      </c>
      <c r="AR6" s="70">
        <f>1/AQ14</f>
        <v>0.37313432835820892</v>
      </c>
      <c r="AS6" s="6">
        <f>AQ9+AQ10+AQ11</f>
        <v>1.0000004000986722</v>
      </c>
      <c r="AT6" s="6"/>
      <c r="AU6" s="6"/>
      <c r="AV6" s="6"/>
      <c r="AW6" s="6"/>
      <c r="AX6" s="6"/>
      <c r="AY6" s="6"/>
      <c r="AZ6" s="41"/>
      <c r="BD6" s="8"/>
      <c r="BG6" s="11"/>
      <c r="BH6" s="11"/>
      <c r="BI6" s="11"/>
      <c r="BJ6" s="11"/>
      <c r="BK6" s="11"/>
      <c r="BL6" s="11"/>
      <c r="BM6" s="11"/>
      <c r="BN6" s="8"/>
      <c r="BQ6"/>
      <c r="BR6"/>
      <c r="BS6"/>
      <c r="BT6" s="17"/>
      <c r="BU6" s="17"/>
      <c r="BV6" s="17"/>
      <c r="BW6" s="17"/>
      <c r="BX6" s="17"/>
      <c r="BY6" s="17"/>
      <c r="BZ6" s="17"/>
      <c r="CA6" s="6"/>
      <c r="CB6" s="6"/>
      <c r="CC6" s="6"/>
      <c r="CD6" s="6"/>
      <c r="CE6" s="6"/>
      <c r="CF6" s="6"/>
      <c r="CG6" s="12"/>
      <c r="CH6" s="12"/>
      <c r="CI6" s="13"/>
      <c r="CJ6" s="13"/>
      <c r="CK6" s="13"/>
      <c r="CL6" s="13"/>
      <c r="CN6" s="13"/>
      <c r="CO6" s="13"/>
      <c r="CP6" s="14"/>
      <c r="CQ6" s="11"/>
      <c r="CR6" s="13"/>
      <c r="CT6"/>
      <c r="CW6" s="13"/>
      <c r="CZ6"/>
      <c r="DA6"/>
    </row>
    <row r="7" spans="1:145">
      <c r="A7" s="35">
        <v>43412</v>
      </c>
      <c r="B7" s="36" t="s">
        <v>70</v>
      </c>
      <c r="C7" s="37">
        <v>2</v>
      </c>
      <c r="D7" s="36" t="s">
        <v>71</v>
      </c>
      <c r="E7" s="37">
        <v>0</v>
      </c>
      <c r="F7" s="36">
        <f t="shared" si="0"/>
        <v>2</v>
      </c>
      <c r="G7" s="37">
        <f t="shared" si="1"/>
        <v>-2</v>
      </c>
      <c r="H7" s="10">
        <f t="shared" si="2"/>
        <v>-0.17053003576980913</v>
      </c>
      <c r="I7" s="38">
        <f t="shared" si="3"/>
        <v>0.45747050602714767</v>
      </c>
      <c r="J7">
        <f t="shared" si="4"/>
        <v>-0.10680836383601439</v>
      </c>
      <c r="K7" s="11">
        <f t="shared" si="5"/>
        <v>1.3857646174222316</v>
      </c>
      <c r="L7" s="17">
        <f t="shared" si="6"/>
        <v>1.9203435748993838</v>
      </c>
      <c r="M7" s="10">
        <f t="shared" si="7"/>
        <v>1.0452354994661619</v>
      </c>
      <c r="N7">
        <f t="shared" si="8"/>
        <v>0.73985893526846358</v>
      </c>
      <c r="O7">
        <f t="shared" si="9"/>
        <v>0.64291057145055508</v>
      </c>
      <c r="P7" s="11">
        <f t="shared" si="10"/>
        <v>2.0755763524150534</v>
      </c>
      <c r="Q7" s="17">
        <f t="shared" si="11"/>
        <v>5.7117850443643555E-3</v>
      </c>
      <c r="R7" s="17">
        <f t="shared" si="12"/>
        <v>-0.68981173499282189</v>
      </c>
      <c r="S7" s="17">
        <f t="shared" si="13"/>
        <v>-0.55951328878484041</v>
      </c>
      <c r="T7" s="64">
        <f t="shared" si="14"/>
        <v>0</v>
      </c>
      <c r="U7" s="63">
        <f t="shared" si="15"/>
        <v>0</v>
      </c>
      <c r="V7" s="63">
        <f t="shared" si="16"/>
        <v>0</v>
      </c>
      <c r="W7" s="8">
        <f>IF(V7=U7,1,0)</f>
        <v>1</v>
      </c>
      <c r="X7" s="6">
        <f t="shared" si="17"/>
        <v>0.24026027943429984</v>
      </c>
      <c r="Y7" s="11">
        <f t="shared" si="18"/>
        <v>1.4404867112151596</v>
      </c>
      <c r="Z7" s="10">
        <f t="shared" si="19"/>
        <v>5.7725001873847839E-2</v>
      </c>
      <c r="AA7" s="17">
        <f t="shared" si="20"/>
        <v>-0.27477937729887852</v>
      </c>
      <c r="AB7" s="2" t="s">
        <v>76</v>
      </c>
      <c r="AC7" s="17">
        <v>0.72508846262025173</v>
      </c>
      <c r="AD7" s="17">
        <v>1.4559630777039831</v>
      </c>
      <c r="AE7" s="17"/>
      <c r="AF7" t="s">
        <v>59</v>
      </c>
      <c r="AG7">
        <v>8.1271134953977753E-2</v>
      </c>
      <c r="AH7" s="6"/>
      <c r="AI7" s="11"/>
      <c r="AN7" s="44" t="s">
        <v>125</v>
      </c>
      <c r="AO7" s="6">
        <f>1-AO6-AO5</f>
        <v>0.25933672965931254</v>
      </c>
      <c r="AR7" s="70">
        <f>1/AQ15</f>
        <v>0.26385224274406333</v>
      </c>
      <c r="AT7" s="11"/>
      <c r="AU7" s="12"/>
      <c r="AV7" s="12"/>
      <c r="AZ7" s="6"/>
      <c r="BC7" s="41"/>
      <c r="BD7" s="6"/>
      <c r="BG7" s="8"/>
      <c r="BH7" s="6"/>
      <c r="BJ7" s="11"/>
      <c r="BK7" s="11"/>
      <c r="BL7" s="11"/>
      <c r="BM7" s="11"/>
      <c r="BN7" s="11"/>
      <c r="BO7" s="11"/>
      <c r="BP7" s="11"/>
      <c r="BQ7" s="8"/>
      <c r="BR7" s="6"/>
      <c r="BS7" s="6"/>
      <c r="BT7"/>
      <c r="BW7" s="17"/>
      <c r="BX7" s="17"/>
      <c r="BY7" s="17"/>
      <c r="BZ7" s="17"/>
      <c r="CA7" s="17"/>
      <c r="CB7" s="17"/>
      <c r="CC7" s="17"/>
      <c r="CD7" s="6"/>
      <c r="CE7" s="12"/>
      <c r="CF7" s="12"/>
      <c r="CG7" s="12"/>
      <c r="CH7" s="12"/>
      <c r="CI7" s="6"/>
      <c r="CJ7" s="12"/>
      <c r="CK7" s="45"/>
      <c r="CL7" s="13"/>
      <c r="CM7" s="46"/>
      <c r="CN7" s="46"/>
      <c r="CO7" s="46"/>
      <c r="CP7" s="46"/>
      <c r="CQ7" s="46"/>
      <c r="CR7" s="46"/>
      <c r="CS7" s="14"/>
      <c r="CT7" s="11"/>
      <c r="CU7" s="13"/>
      <c r="CV7"/>
      <c r="CY7" s="13"/>
      <c r="DA7"/>
      <c r="DP7" s="20"/>
      <c r="DQ7" s="20"/>
      <c r="DT7" s="47"/>
      <c r="DU7" s="47"/>
      <c r="DV7" s="47"/>
      <c r="DW7" s="47"/>
      <c r="DX7" s="47"/>
      <c r="DY7" s="47"/>
      <c r="DZ7" s="47"/>
      <c r="EA7" s="47"/>
    </row>
    <row r="8" spans="1:145" ht="15" thickBot="1">
      <c r="A8" s="35">
        <v>43412</v>
      </c>
      <c r="B8" s="36" t="s">
        <v>72</v>
      </c>
      <c r="C8" s="37">
        <v>3</v>
      </c>
      <c r="D8" s="36" t="s">
        <v>73</v>
      </c>
      <c r="E8" s="37">
        <v>0</v>
      </c>
      <c r="F8" s="36">
        <f t="shared" si="0"/>
        <v>3</v>
      </c>
      <c r="G8" s="37">
        <f t="shared" si="1"/>
        <v>-3</v>
      </c>
      <c r="H8" s="10">
        <f t="shared" si="2"/>
        <v>-1.4859029617402169</v>
      </c>
      <c r="I8" s="38">
        <f t="shared" si="3"/>
        <v>0.18453746694549136</v>
      </c>
      <c r="J8">
        <f t="shared" si="4"/>
        <v>-0.8982075033358452</v>
      </c>
      <c r="K8" s="11">
        <f t="shared" si="5"/>
        <v>0.32352342420955638</v>
      </c>
      <c r="L8" s="17">
        <f t="shared" si="6"/>
        <v>0.10466740601227657</v>
      </c>
      <c r="M8" s="10">
        <f t="shared" si="7"/>
        <v>1.25800463462974</v>
      </c>
      <c r="N8">
        <f t="shared" si="8"/>
        <v>0.77868242550897981</v>
      </c>
      <c r="O8">
        <f t="shared" si="9"/>
        <v>0.76775096901492546</v>
      </c>
      <c r="P8" s="11">
        <f t="shared" si="10"/>
        <v>2.2222187856001652</v>
      </c>
      <c r="Q8" s="17">
        <f t="shared" si="11"/>
        <v>0.60494361747328185</v>
      </c>
      <c r="R8" s="17">
        <f t="shared" si="12"/>
        <v>-1.8986953613906088</v>
      </c>
      <c r="S8" s="17">
        <f t="shared" si="13"/>
        <v>-1.6824773652319589</v>
      </c>
      <c r="T8" s="64">
        <f t="shared" si="14"/>
        <v>0</v>
      </c>
      <c r="U8" s="63">
        <f t="shared" si="15"/>
        <v>0</v>
      </c>
      <c r="V8" s="63">
        <f t="shared" si="16"/>
        <v>0</v>
      </c>
      <c r="W8" s="8">
        <f t="shared" ref="W8:W71" si="21">IF(V8=U8,1,0)</f>
        <v>1</v>
      </c>
      <c r="X8" s="6">
        <f t="shared" si="17"/>
        <v>7.3087011007288871E-2</v>
      </c>
      <c r="Y8" s="11">
        <f t="shared" si="18"/>
        <v>1.3175226347680411</v>
      </c>
      <c r="Z8" s="10">
        <f t="shared" si="19"/>
        <v>5.341711177979565E-3</v>
      </c>
      <c r="AA8" s="17">
        <f t="shared" si="20"/>
        <v>-7.5895580828473697E-2</v>
      </c>
      <c r="AB8" s="2" t="s">
        <v>84</v>
      </c>
      <c r="AC8" s="17">
        <v>0.28799738567393146</v>
      </c>
      <c r="AD8" s="17">
        <v>1.9901474970546242</v>
      </c>
      <c r="AE8" s="17"/>
      <c r="AF8" s="48" t="s">
        <v>36</v>
      </c>
      <c r="AG8" s="48">
        <v>0.92892653347726262</v>
      </c>
      <c r="AH8" s="6"/>
      <c r="AI8" s="49"/>
      <c r="AJ8" s="28"/>
      <c r="AK8" s="28"/>
      <c r="AL8" s="28"/>
      <c r="AM8" s="4" t="s">
        <v>148</v>
      </c>
      <c r="AN8" s="4" t="s">
        <v>146</v>
      </c>
      <c r="AO8" s="69" t="s">
        <v>147</v>
      </c>
      <c r="AP8" s="69" t="s">
        <v>149</v>
      </c>
      <c r="AQ8" s="69" t="s">
        <v>151</v>
      </c>
      <c r="AR8" s="69" t="s">
        <v>153</v>
      </c>
      <c r="AS8" s="69" t="s">
        <v>54</v>
      </c>
      <c r="AT8" s="11"/>
      <c r="AU8" s="12"/>
      <c r="AV8" s="12"/>
      <c r="AZ8" s="6"/>
      <c r="BC8" s="41"/>
      <c r="BD8" s="6"/>
      <c r="BG8" s="8"/>
      <c r="BH8" s="6"/>
      <c r="BJ8" s="11"/>
      <c r="BK8" s="11"/>
      <c r="BL8" s="11"/>
      <c r="BM8" s="11"/>
      <c r="BN8" s="11"/>
      <c r="BO8" s="11"/>
      <c r="BP8" s="11"/>
      <c r="BQ8" s="8"/>
      <c r="BR8" s="6"/>
      <c r="BS8" s="6"/>
      <c r="BT8"/>
      <c r="BW8" s="17"/>
      <c r="BX8" s="17"/>
      <c r="BY8" s="17"/>
      <c r="BZ8" s="17"/>
      <c r="CA8" s="17"/>
      <c r="CB8" s="17"/>
      <c r="CC8" s="17"/>
      <c r="CD8" s="6"/>
      <c r="CE8" s="12"/>
      <c r="CF8" s="12"/>
      <c r="CG8" s="12"/>
      <c r="CH8" s="12"/>
      <c r="CI8" s="6"/>
      <c r="CJ8" s="12"/>
      <c r="CK8" s="12"/>
      <c r="CL8" s="13"/>
      <c r="CN8" s="13"/>
      <c r="CO8" s="13"/>
      <c r="CQ8" s="13"/>
      <c r="CR8" s="13"/>
      <c r="CS8" s="14"/>
      <c r="CT8" s="11"/>
      <c r="CU8" s="13"/>
      <c r="CV8"/>
      <c r="CY8" s="13"/>
      <c r="DA8"/>
    </row>
    <row r="9" spans="1:145">
      <c r="A9" s="35">
        <v>43412</v>
      </c>
      <c r="B9" s="36" t="s">
        <v>74</v>
      </c>
      <c r="C9" s="37">
        <v>2</v>
      </c>
      <c r="D9" s="36" t="s">
        <v>75</v>
      </c>
      <c r="E9" s="37">
        <v>1</v>
      </c>
      <c r="F9" s="36">
        <f t="shared" si="0"/>
        <v>3</v>
      </c>
      <c r="G9" s="37">
        <f t="shared" si="1"/>
        <v>-1</v>
      </c>
      <c r="H9" s="10">
        <f t="shared" si="2"/>
        <v>-0.86090136045630272</v>
      </c>
      <c r="I9" s="38">
        <f t="shared" si="3"/>
        <v>0.29715106003063407</v>
      </c>
      <c r="J9">
        <f t="shared" si="4"/>
        <v>-0.53261210624847055</v>
      </c>
      <c r="K9" s="11">
        <f t="shared" si="5"/>
        <v>0.81423723908758938</v>
      </c>
      <c r="L9" s="17">
        <f t="shared" si="6"/>
        <v>3.4507803341801431E-2</v>
      </c>
      <c r="M9" s="10">
        <f t="shared" si="7"/>
        <v>1.3888502045268818</v>
      </c>
      <c r="N9">
        <f t="shared" si="8"/>
        <v>0.80040862141097913</v>
      </c>
      <c r="O9">
        <f t="shared" si="9"/>
        <v>0.84308169196743377</v>
      </c>
      <c r="P9" s="11">
        <f t="shared" si="10"/>
        <v>2.3107052108508817</v>
      </c>
      <c r="Q9" s="17">
        <f t="shared" si="11"/>
        <v>9.6537728049890831E-2</v>
      </c>
      <c r="R9" s="17">
        <f t="shared" si="12"/>
        <v>-1.4964679717632923</v>
      </c>
      <c r="S9" s="17">
        <f t="shared" si="13"/>
        <v>-1.3088376705158473</v>
      </c>
      <c r="T9" s="64">
        <f t="shared" si="14"/>
        <v>0</v>
      </c>
      <c r="U9" s="63">
        <f t="shared" si="15"/>
        <v>0</v>
      </c>
      <c r="V9" s="63">
        <f t="shared" si="16"/>
        <v>0</v>
      </c>
      <c r="W9" s="8">
        <f t="shared" si="21"/>
        <v>1</v>
      </c>
      <c r="X9" s="6">
        <f t="shared" si="17"/>
        <v>0.11421844118431046</v>
      </c>
      <c r="Y9" s="11">
        <f t="shared" si="18"/>
        <v>-0.30883767051584732</v>
      </c>
      <c r="Z9" s="10">
        <f t="shared" si="19"/>
        <v>1.3045852306573787E-2</v>
      </c>
      <c r="AA9" s="17">
        <f t="shared" si="20"/>
        <v>-0.12128490638700362</v>
      </c>
      <c r="AB9" s="2" t="s">
        <v>68</v>
      </c>
      <c r="AC9" s="17">
        <v>0.46548993136136785</v>
      </c>
      <c r="AD9" s="17">
        <v>2.1340027483151558</v>
      </c>
      <c r="AE9" s="17"/>
      <c r="AG9" s="17"/>
      <c r="AH9" s="6"/>
      <c r="AI9" s="11"/>
      <c r="AJ9" s="6"/>
      <c r="AK9" s="6"/>
      <c r="AL9" s="6"/>
      <c r="AM9" s="4" t="str">
        <f>AI6</f>
        <v>Bournemouth</v>
      </c>
      <c r="AN9" s="6">
        <f>AO6</f>
        <v>0.32954469577215284</v>
      </c>
      <c r="AO9" s="6">
        <f>'Poisson Dist'!U22</f>
        <v>0.30104728573006173</v>
      </c>
      <c r="AP9" s="6">
        <f>'Zero Inflated Poisson Dist'!V22</f>
        <v>0.32890510963451347</v>
      </c>
      <c r="AQ9" s="6">
        <f>AR5^$AS$5</f>
        <v>0.36168841345589697</v>
      </c>
      <c r="AR9" s="6">
        <f>AVERAGE(AN9:AP9)*0.1+AQ9*0.9</f>
        <v>0.35750280848153154</v>
      </c>
      <c r="AS9" s="11">
        <f>1/AR9</f>
        <v>2.7971808228512409</v>
      </c>
      <c r="AT9" s="11"/>
      <c r="AU9" s="12"/>
      <c r="AV9" s="12"/>
      <c r="AZ9" s="6"/>
      <c r="BC9" s="41"/>
      <c r="BD9" s="6"/>
      <c r="BG9" s="8"/>
      <c r="BH9" s="6"/>
      <c r="BJ9" s="11"/>
      <c r="BK9" s="11"/>
      <c r="BL9" s="11"/>
      <c r="BM9" s="11"/>
      <c r="BN9" s="11"/>
      <c r="BO9" s="11"/>
      <c r="BP9" s="11"/>
      <c r="BQ9" s="8"/>
      <c r="BR9" s="6"/>
      <c r="BS9" s="6"/>
      <c r="BT9"/>
      <c r="BW9" s="17"/>
      <c r="BX9" s="17"/>
      <c r="BY9" s="17"/>
      <c r="BZ9" s="17"/>
      <c r="CA9" s="17"/>
      <c r="CB9" s="17"/>
      <c r="CC9" s="17"/>
      <c r="CD9" s="6"/>
      <c r="CE9" s="50"/>
      <c r="CF9" s="50"/>
      <c r="CG9" s="50"/>
      <c r="CH9" s="50"/>
      <c r="CI9" s="6"/>
      <c r="CJ9" s="12"/>
      <c r="CK9" s="12"/>
      <c r="CL9" s="13"/>
      <c r="CN9" s="13"/>
      <c r="CO9" s="13"/>
      <c r="CQ9" s="13"/>
      <c r="CR9" s="13"/>
      <c r="CS9" s="14"/>
      <c r="CT9" s="11"/>
      <c r="CU9" s="13"/>
      <c r="CV9"/>
      <c r="CY9" s="13"/>
      <c r="DA9"/>
    </row>
    <row r="10" spans="1:145">
      <c r="A10" s="35">
        <v>43412</v>
      </c>
      <c r="B10" s="36" t="s">
        <v>76</v>
      </c>
      <c r="C10" s="37">
        <v>0</v>
      </c>
      <c r="D10" s="36" t="s">
        <v>77</v>
      </c>
      <c r="E10" s="37">
        <v>2</v>
      </c>
      <c r="F10" s="36">
        <f t="shared" si="0"/>
        <v>2</v>
      </c>
      <c r="G10" s="37">
        <f t="shared" si="1"/>
        <v>2</v>
      </c>
      <c r="H10" s="10">
        <f t="shared" si="2"/>
        <v>0.11996559664760065</v>
      </c>
      <c r="I10" s="38">
        <f t="shared" si="3"/>
        <v>0.52995548180649554</v>
      </c>
      <c r="J10">
        <f t="shared" si="4"/>
        <v>7.5157955449095426E-2</v>
      </c>
      <c r="K10" s="11">
        <f t="shared" si="5"/>
        <v>1.6300056210757046</v>
      </c>
      <c r="L10" s="17">
        <f t="shared" si="6"/>
        <v>0.13689584043557512</v>
      </c>
      <c r="M10" s="10">
        <f t="shared" si="7"/>
        <v>-8.7594998198920804E-2</v>
      </c>
      <c r="N10">
        <f t="shared" si="8"/>
        <v>0.47811524192809279</v>
      </c>
      <c r="O10">
        <f t="shared" si="9"/>
        <v>-5.4884495753539986E-2</v>
      </c>
      <c r="P10" s="11">
        <f t="shared" si="10"/>
        <v>1.255918865609827</v>
      </c>
      <c r="Q10" s="17">
        <f t="shared" si="11"/>
        <v>1.5773321969946748</v>
      </c>
      <c r="R10" s="17">
        <f t="shared" si="12"/>
        <v>0.37408675546587755</v>
      </c>
      <c r="S10" s="17">
        <f t="shared" si="13"/>
        <v>0.42877024792865182</v>
      </c>
      <c r="T10" s="64">
        <f t="shared" si="14"/>
        <v>1</v>
      </c>
      <c r="U10" s="63">
        <f t="shared" si="15"/>
        <v>1</v>
      </c>
      <c r="V10" s="63">
        <f t="shared" si="16"/>
        <v>3</v>
      </c>
      <c r="W10" s="8">
        <f t="shared" si="21"/>
        <v>0</v>
      </c>
      <c r="X10" s="6">
        <f t="shared" si="17"/>
        <v>0.48108622950169355</v>
      </c>
      <c r="Y10" s="11">
        <f>S10-G10</f>
        <v>-1.5712297520713481</v>
      </c>
      <c r="Z10" s="10">
        <f t="shared" si="19"/>
        <v>0.26927150121276905</v>
      </c>
      <c r="AA10" s="17">
        <f t="shared" si="20"/>
        <v>-0.73170875363026533</v>
      </c>
      <c r="AB10" s="2" t="s">
        <v>72</v>
      </c>
      <c r="AC10" s="17">
        <v>1.2597733869395717</v>
      </c>
      <c r="AD10" s="17">
        <v>0.42511102329340539</v>
      </c>
      <c r="AE10" s="17"/>
      <c r="AH10" s="6"/>
      <c r="AI10" s="11"/>
      <c r="AJ10" s="6"/>
      <c r="AK10" s="6"/>
      <c r="AL10" s="6"/>
      <c r="AM10" s="2" t="s">
        <v>150</v>
      </c>
      <c r="AN10" s="6">
        <f>AO7</f>
        <v>0.25933672965931254</v>
      </c>
      <c r="AO10" s="6">
        <f>'Poisson Dist'!U21</f>
        <v>0.16694932097282406</v>
      </c>
      <c r="AP10" s="6">
        <f>'Zero Inflated Poisson Dist'!V21</f>
        <v>0.25981239902082048</v>
      </c>
      <c r="AQ10" s="6">
        <f>AR6^$AS$5</f>
        <v>0.37381194093910408</v>
      </c>
      <c r="AR10" s="6">
        <f t="shared" ref="AR10:AR11" si="22">AVERAGE(AN10:AP10)*0.1+AQ10*0.9</f>
        <v>0.35930069516695895</v>
      </c>
      <c r="AS10" s="11">
        <f t="shared" ref="AS10:AS11" si="23">1/AR10</f>
        <v>2.7831841503544057</v>
      </c>
      <c r="AT10" s="11"/>
      <c r="AU10" s="12"/>
      <c r="AV10" s="12"/>
      <c r="AZ10" s="6"/>
      <c r="BC10" s="41"/>
      <c r="BD10" s="6"/>
      <c r="BG10" s="8"/>
      <c r="BH10" s="6"/>
      <c r="BJ10" s="11"/>
      <c r="BK10" s="11"/>
      <c r="BL10" s="11"/>
      <c r="BM10" s="11"/>
      <c r="BN10" s="11"/>
      <c r="BO10" s="11"/>
      <c r="BP10" s="11"/>
      <c r="BQ10" s="8"/>
      <c r="BR10" s="6"/>
      <c r="BS10" s="6"/>
      <c r="BT10"/>
      <c r="BW10" s="17"/>
      <c r="BX10" s="17"/>
      <c r="BY10" s="17"/>
      <c r="BZ10" s="17"/>
      <c r="CA10" s="17"/>
      <c r="CB10" s="17"/>
      <c r="CC10" s="17"/>
      <c r="CE10" s="12"/>
      <c r="CF10" s="12"/>
      <c r="CG10" s="12"/>
      <c r="CH10" s="12"/>
      <c r="CI10" s="6"/>
      <c r="CJ10" s="12"/>
      <c r="CK10" s="45"/>
      <c r="CL10" s="13"/>
      <c r="CM10" s="46"/>
      <c r="CN10" s="46"/>
      <c r="CO10" s="46"/>
      <c r="CP10" s="46"/>
      <c r="CQ10" s="46"/>
      <c r="CR10" s="13"/>
      <c r="CS10" s="14"/>
      <c r="CT10" s="11"/>
      <c r="CU10" s="13"/>
      <c r="CV10"/>
      <c r="CY10" s="13"/>
      <c r="DA10"/>
      <c r="DS10" s="20"/>
      <c r="DV10" s="47"/>
      <c r="EB10" s="47"/>
      <c r="EC10" s="47"/>
    </row>
    <row r="11" spans="1:145">
      <c r="A11" s="35">
        <v>43412</v>
      </c>
      <c r="B11" s="36" t="s">
        <v>78</v>
      </c>
      <c r="C11" s="37">
        <v>2</v>
      </c>
      <c r="D11" s="36" t="s">
        <v>79</v>
      </c>
      <c r="E11" s="37">
        <v>2</v>
      </c>
      <c r="F11" s="36">
        <f t="shared" si="0"/>
        <v>4</v>
      </c>
      <c r="G11" s="37">
        <f t="shared" si="1"/>
        <v>0</v>
      </c>
      <c r="H11" s="10">
        <f t="shared" si="2"/>
        <v>7.5733229256562784E-2</v>
      </c>
      <c r="I11" s="38">
        <f t="shared" si="3"/>
        <v>0.51892426313467344</v>
      </c>
      <c r="J11">
        <f t="shared" si="4"/>
        <v>4.7453897055404426E-2</v>
      </c>
      <c r="K11" s="11">
        <f t="shared" si="5"/>
        <v>1.592820349351064</v>
      </c>
      <c r="L11" s="17">
        <f t="shared" si="6"/>
        <v>0.16579526790258958</v>
      </c>
      <c r="M11" s="10">
        <f t="shared" si="7"/>
        <v>-2.6829661988811093E-2</v>
      </c>
      <c r="N11">
        <f t="shared" si="8"/>
        <v>0.49329298682417116</v>
      </c>
      <c r="O11">
        <f t="shared" si="9"/>
        <v>-1.6812780908286216E-2</v>
      </c>
      <c r="P11" s="11">
        <f t="shared" si="10"/>
        <v>1.3006393968590093</v>
      </c>
      <c r="Q11" s="17">
        <f t="shared" si="11"/>
        <v>0.48910525322573029</v>
      </c>
      <c r="R11" s="17">
        <f t="shared" si="12"/>
        <v>0.29218095249205467</v>
      </c>
      <c r="S11" s="17">
        <f t="shared" si="13"/>
        <v>0.35268577430050685</v>
      </c>
      <c r="T11" s="64">
        <f t="shared" si="14"/>
        <v>0.5</v>
      </c>
      <c r="U11" s="63">
        <f t="shared" si="15"/>
        <v>3</v>
      </c>
      <c r="V11" s="63">
        <f t="shared" si="16"/>
        <v>3</v>
      </c>
      <c r="W11" s="8">
        <f t="shared" si="21"/>
        <v>1</v>
      </c>
      <c r="X11" s="6">
        <f t="shared" si="17"/>
        <v>0.46093136814538438</v>
      </c>
      <c r="Y11" s="11">
        <f t="shared" si="18"/>
        <v>0.35268577430050685</v>
      </c>
      <c r="Z11" s="10">
        <f t="shared" si="19"/>
        <v>1.5263579949914864E-3</v>
      </c>
      <c r="AA11" s="17">
        <f t="shared" si="20"/>
        <v>-0.69620925373070541</v>
      </c>
      <c r="AB11" s="2" t="s">
        <v>70</v>
      </c>
      <c r="AC11" s="17">
        <v>0.10797384038506198</v>
      </c>
      <c r="AD11" s="17">
        <v>0.95657272014262706</v>
      </c>
      <c r="AE11" s="17"/>
      <c r="AH11" s="6"/>
      <c r="AI11" s="11"/>
      <c r="AM11" s="69" t="str">
        <f>AI5</f>
        <v>Everton</v>
      </c>
      <c r="AN11" s="6">
        <f>AO5</f>
        <v>0.41111857456853462</v>
      </c>
      <c r="AO11" s="6">
        <f>'Poisson Dist'!U20</f>
        <v>0.53200317882718762</v>
      </c>
      <c r="AP11" s="6">
        <f>'Zero Inflated Poisson Dist'!V20</f>
        <v>0.40914767761938864</v>
      </c>
      <c r="AQ11" s="6">
        <f>AR7^$AS$5</f>
        <v>0.26450004570367119</v>
      </c>
      <c r="AR11" s="6">
        <f t="shared" si="22"/>
        <v>0.28312568883380779</v>
      </c>
      <c r="AS11" s="11">
        <f t="shared" si="23"/>
        <v>3.5320002367817316</v>
      </c>
      <c r="AT11" s="11"/>
      <c r="AU11" s="12"/>
      <c r="AV11" s="12"/>
      <c r="AZ11" s="6"/>
      <c r="BC11" s="41"/>
      <c r="BD11" s="6"/>
      <c r="BG11" s="8"/>
      <c r="BH11" s="6"/>
      <c r="BJ11" s="11"/>
      <c r="BK11" s="11"/>
      <c r="BL11" s="11"/>
      <c r="BM11" s="11"/>
      <c r="BN11" s="11"/>
      <c r="BO11" s="11"/>
      <c r="BP11" s="11"/>
      <c r="BQ11" s="8"/>
      <c r="BR11" s="6"/>
      <c r="BS11" s="6"/>
      <c r="BT11"/>
      <c r="BW11" s="17"/>
      <c r="BX11" s="17"/>
      <c r="BY11" s="17"/>
      <c r="BZ11" s="17"/>
      <c r="CA11" s="17"/>
      <c r="CB11" s="17"/>
      <c r="CC11" s="17"/>
      <c r="CE11" s="12"/>
      <c r="CF11" s="12"/>
      <c r="CG11" s="12"/>
      <c r="CH11" s="12"/>
      <c r="CI11" s="6"/>
      <c r="CJ11" s="12"/>
      <c r="CK11" s="12"/>
      <c r="CL11" s="13"/>
      <c r="CN11" s="13"/>
      <c r="CO11" s="13"/>
      <c r="CQ11" s="13"/>
      <c r="CR11" s="13"/>
      <c r="CS11" s="14"/>
      <c r="CT11" s="11"/>
      <c r="CU11" s="13"/>
      <c r="CV11"/>
      <c r="CY11" s="13"/>
      <c r="DA11"/>
    </row>
    <row r="12" spans="1:145">
      <c r="A12" s="35">
        <v>43442</v>
      </c>
      <c r="B12" s="36" t="s">
        <v>80</v>
      </c>
      <c r="C12" s="37">
        <v>2</v>
      </c>
      <c r="D12" s="36" t="s">
        <v>81</v>
      </c>
      <c r="E12" s="37">
        <v>0</v>
      </c>
      <c r="F12" s="36">
        <f t="shared" si="0"/>
        <v>2</v>
      </c>
      <c r="G12" s="37">
        <f t="shared" si="1"/>
        <v>-2</v>
      </c>
      <c r="H12" s="10">
        <f t="shared" si="2"/>
        <v>-1.5390436337746545</v>
      </c>
      <c r="I12" s="38">
        <f t="shared" si="3"/>
        <v>0.17667434529486142</v>
      </c>
      <c r="J12">
        <f t="shared" si="4"/>
        <v>-0.92811351341394388</v>
      </c>
      <c r="K12" s="11">
        <f t="shared" si="5"/>
        <v>0.28338262262912117</v>
      </c>
      <c r="L12" s="17">
        <f t="shared" si="6"/>
        <v>8.0305710808158903E-2</v>
      </c>
      <c r="M12" s="10">
        <f t="shared" si="7"/>
        <v>-0.26057402373034871</v>
      </c>
      <c r="N12">
        <f t="shared" si="8"/>
        <v>0.4352226056887184</v>
      </c>
      <c r="O12">
        <f t="shared" si="9"/>
        <v>-0.16309299977013295</v>
      </c>
      <c r="P12" s="11">
        <f t="shared" si="10"/>
        <v>1.1288129076835693</v>
      </c>
      <c r="Q12" s="17">
        <f t="shared" si="11"/>
        <v>0.75896694981875712</v>
      </c>
      <c r="R12" s="17">
        <f t="shared" si="12"/>
        <v>-0.84543028505444817</v>
      </c>
      <c r="S12" s="17">
        <f t="shared" si="13"/>
        <v>-0.70407148903834482</v>
      </c>
      <c r="T12" s="64">
        <f t="shared" si="14"/>
        <v>0</v>
      </c>
      <c r="U12" s="63">
        <f t="shared" si="15"/>
        <v>0</v>
      </c>
      <c r="V12" s="63">
        <f t="shared" si="16"/>
        <v>0</v>
      </c>
      <c r="W12" s="8">
        <f t="shared" si="21"/>
        <v>1</v>
      </c>
      <c r="X12" s="6">
        <f>1-NORMDIST(0.5,S12,$AG$5,TRUE)</f>
        <v>0.2113580261932857</v>
      </c>
      <c r="Y12" s="11">
        <f t="shared" si="18"/>
        <v>1.2959285109616552</v>
      </c>
      <c r="Z12" s="10">
        <f t="shared" si="19"/>
        <v>4.4672215236321644E-2</v>
      </c>
      <c r="AA12" s="17">
        <f t="shared" si="20"/>
        <v>-0.23744283323007515</v>
      </c>
      <c r="AB12" s="2" t="s">
        <v>78</v>
      </c>
      <c r="AC12" s="17">
        <v>0.86935046823316608</v>
      </c>
      <c r="AD12" s="17">
        <v>1.2951993832283255</v>
      </c>
      <c r="AE12" s="17"/>
      <c r="AH12" s="8"/>
      <c r="AI12" s="11"/>
      <c r="AO12" s="6"/>
      <c r="AP12" s="2" t="s">
        <v>155</v>
      </c>
      <c r="AQ12" s="27" t="s">
        <v>55</v>
      </c>
      <c r="AR12" s="2" t="s">
        <v>56</v>
      </c>
      <c r="AS12" s="2" t="s">
        <v>57</v>
      </c>
      <c r="AT12" s="11"/>
      <c r="AU12" s="12"/>
      <c r="AV12" s="12"/>
      <c r="AZ12" s="6"/>
      <c r="BC12" s="41"/>
      <c r="BD12" s="6"/>
      <c r="BG12" s="8"/>
      <c r="BH12" s="6"/>
      <c r="BJ12" s="11"/>
      <c r="BK12" s="11"/>
      <c r="BL12" s="11"/>
      <c r="BM12" s="11"/>
      <c r="BN12" s="11"/>
      <c r="BO12" s="11"/>
      <c r="BP12" s="11"/>
      <c r="BQ12" s="8"/>
      <c r="BR12" s="6"/>
      <c r="BS12" s="6"/>
      <c r="BT12"/>
      <c r="BW12" s="17"/>
      <c r="BX12" s="17"/>
      <c r="BY12" s="17"/>
      <c r="BZ12" s="17"/>
      <c r="CA12" s="17"/>
      <c r="CB12" s="17"/>
      <c r="CC12" s="17"/>
      <c r="CE12" s="51"/>
      <c r="CF12" s="51"/>
      <c r="CG12" s="51"/>
      <c r="CH12" s="51"/>
      <c r="CI12" s="6"/>
      <c r="CJ12" s="12"/>
      <c r="CK12" s="45"/>
      <c r="CL12" s="13"/>
      <c r="CM12" s="46"/>
      <c r="CN12" s="46"/>
      <c r="CO12" s="46"/>
      <c r="CP12" s="46"/>
      <c r="CQ12" s="46"/>
      <c r="CR12" s="13"/>
      <c r="CS12" s="14"/>
      <c r="CT12" s="11"/>
      <c r="CU12" s="13"/>
      <c r="CV12"/>
      <c r="CY12" s="13"/>
      <c r="DA12"/>
      <c r="DP12" s="20"/>
      <c r="DQ12" s="20"/>
      <c r="DU12" s="47"/>
      <c r="DV12" s="47"/>
    </row>
    <row r="13" spans="1:145">
      <c r="A13" s="35">
        <v>43442</v>
      </c>
      <c r="B13" s="36" t="s">
        <v>82</v>
      </c>
      <c r="C13" s="37">
        <v>0</v>
      </c>
      <c r="D13" s="36" t="s">
        <v>83</v>
      </c>
      <c r="E13" s="37">
        <v>4</v>
      </c>
      <c r="F13" s="36">
        <f t="shared" si="0"/>
        <v>4</v>
      </c>
      <c r="G13" s="37">
        <f t="shared" si="1"/>
        <v>4</v>
      </c>
      <c r="H13" s="10">
        <f t="shared" si="2"/>
        <v>1.3296282478629868</v>
      </c>
      <c r="I13" s="38">
        <f t="shared" si="3"/>
        <v>0.79077913597604088</v>
      </c>
      <c r="J13">
        <f t="shared" si="4"/>
        <v>0.80912764534683812</v>
      </c>
      <c r="K13" s="11">
        <f t="shared" si="5"/>
        <v>2.6151631733971046</v>
      </c>
      <c r="L13" s="17">
        <f t="shared" si="6"/>
        <v>1.9177730363155778</v>
      </c>
      <c r="M13" s="10">
        <f t="shared" si="7"/>
        <v>-1.5228875218205253</v>
      </c>
      <c r="N13">
        <f t="shared" si="8"/>
        <v>0.17903671062551074</v>
      </c>
      <c r="O13">
        <f t="shared" si="9"/>
        <v>-0.91904235013914226</v>
      </c>
      <c r="P13" s="11">
        <f t="shared" si="10"/>
        <v>0.24084511628289462</v>
      </c>
      <c r="Q13" s="17">
        <f t="shared" si="11"/>
        <v>5.800637003732103E-2</v>
      </c>
      <c r="R13" s="17">
        <f t="shared" si="12"/>
        <v>2.37431805711421</v>
      </c>
      <c r="S13" s="17">
        <f t="shared" si="13"/>
        <v>2.2868381771215502</v>
      </c>
      <c r="T13" s="64">
        <f t="shared" si="14"/>
        <v>1</v>
      </c>
      <c r="U13" s="63">
        <f t="shared" si="15"/>
        <v>1</v>
      </c>
      <c r="V13" s="63">
        <f t="shared" si="16"/>
        <v>1</v>
      </c>
      <c r="W13" s="8">
        <f t="shared" si="21"/>
        <v>1</v>
      </c>
      <c r="X13" s="6">
        <f t="shared" si="17"/>
        <v>0.88292708309861612</v>
      </c>
      <c r="Y13" s="11">
        <f t="shared" si="18"/>
        <v>-1.7131618228784498</v>
      </c>
      <c r="Z13" s="10">
        <f t="shared" si="19"/>
        <v>1.3706067871798336E-2</v>
      </c>
      <c r="AA13" s="17">
        <f t="shared" si="20"/>
        <v>-0.12451266038524086</v>
      </c>
      <c r="AB13" s="2" t="s">
        <v>71</v>
      </c>
      <c r="AC13" s="17">
        <v>-6.3361862619999446E-2</v>
      </c>
      <c r="AD13" s="17">
        <v>2.0189546676266223</v>
      </c>
      <c r="AE13" s="17"/>
      <c r="AG13" s="8"/>
      <c r="AH13" s="8"/>
      <c r="AI13" s="12"/>
      <c r="AJ13" s="6"/>
      <c r="AK13" s="6"/>
      <c r="AL13" s="6"/>
      <c r="AP13" s="4" t="str">
        <f>AM9</f>
        <v>Bournemouth</v>
      </c>
      <c r="AQ13" s="15">
        <v>2.77</v>
      </c>
      <c r="AR13" s="41">
        <f>((AQ13-1)*AR9-(1-AR9))/(AQ13-1)</f>
        <v>-5.4899550882246562E-3</v>
      </c>
      <c r="AS13" s="6">
        <f>AQ13*AR9-1</f>
        <v>-9.7172205061576422E-3</v>
      </c>
      <c r="AU13" s="11"/>
      <c r="AY13" s="6"/>
      <c r="AZ13" s="6"/>
      <c r="BB13" s="41"/>
      <c r="BD13" s="6"/>
      <c r="BF13" s="8"/>
      <c r="BH13" s="6"/>
      <c r="BI13" s="11"/>
      <c r="BJ13" s="11"/>
      <c r="BK13" s="11"/>
      <c r="BL13" s="11"/>
      <c r="BM13" s="11"/>
      <c r="BN13" s="11"/>
      <c r="BO13" s="11"/>
      <c r="BP13" s="8"/>
      <c r="BR13" s="6"/>
      <c r="BS13"/>
      <c r="BT13"/>
      <c r="BV13" s="17"/>
      <c r="BW13" s="17"/>
      <c r="BX13" s="17"/>
      <c r="BY13" s="17"/>
      <c r="BZ13" s="17"/>
      <c r="CA13" s="17"/>
      <c r="CB13" s="17"/>
      <c r="CD13" s="12"/>
      <c r="CE13" s="12"/>
      <c r="CF13" s="12"/>
      <c r="CG13" s="12"/>
      <c r="CH13" s="6"/>
      <c r="CI13" s="12"/>
      <c r="CJ13" s="12"/>
      <c r="CK13" s="13"/>
      <c r="CL13" s="13"/>
      <c r="CN13" s="13"/>
      <c r="CO13" s="13"/>
      <c r="CQ13" s="13"/>
      <c r="CR13" s="14"/>
      <c r="CS13" s="11"/>
      <c r="CT13" s="13"/>
      <c r="CV13"/>
      <c r="CX13" s="13"/>
      <c r="CY13" s="13"/>
      <c r="CZ13"/>
      <c r="DA13"/>
    </row>
    <row r="14" spans="1:145">
      <c r="A14" s="35">
        <v>43442</v>
      </c>
      <c r="B14" s="36" t="s">
        <v>84</v>
      </c>
      <c r="C14" s="37">
        <v>0</v>
      </c>
      <c r="D14" s="36" t="s">
        <v>85</v>
      </c>
      <c r="E14" s="37">
        <v>0</v>
      </c>
      <c r="F14" s="36">
        <f t="shared" si="0"/>
        <v>0</v>
      </c>
      <c r="G14" s="37">
        <f t="shared" si="1"/>
        <v>0</v>
      </c>
      <c r="H14" s="10">
        <f t="shared" si="2"/>
        <v>0.14785436283931014</v>
      </c>
      <c r="I14" s="38">
        <f t="shared" si="3"/>
        <v>0.53689639944006318</v>
      </c>
      <c r="J14">
        <f t="shared" si="4"/>
        <v>9.2617801329917773E-2</v>
      </c>
      <c r="K14" s="11">
        <f t="shared" si="5"/>
        <v>1.6534407836833815</v>
      </c>
      <c r="L14" s="17">
        <f t="shared" ref="L14:L77" si="24">(K14-E14)^2</f>
        <v>2.7338664251475149</v>
      </c>
      <c r="M14" s="10">
        <f t="shared" ref="M14:M45" si="25">$P$2+VLOOKUP(D14,$AB$5:$AD$36,3,FALSE)-VLOOKUP(B14,$AB$5:$AD$36,3,FALSE)</f>
        <v>-0.35958774066392896</v>
      </c>
      <c r="N14">
        <f t="shared" si="8"/>
        <v>0.41105936596335985</v>
      </c>
      <c r="O14">
        <f t="shared" si="9"/>
        <v>-0.22482073865595453</v>
      </c>
      <c r="P14" s="11">
        <f t="shared" si="10"/>
        <v>1.056305081676649</v>
      </c>
      <c r="Q14" s="17">
        <f t="shared" ref="Q14:Q77" si="26">(P14-C14)^2</f>
        <v>1.1157804255759123</v>
      </c>
      <c r="R14" s="17">
        <f t="shared" si="12"/>
        <v>0.59713570200673249</v>
      </c>
      <c r="S14" s="17">
        <f t="shared" si="13"/>
        <v>0.63596633263460345</v>
      </c>
      <c r="T14" s="64">
        <f t="shared" si="14"/>
        <v>0.5</v>
      </c>
      <c r="U14" s="63">
        <f t="shared" si="15"/>
        <v>3</v>
      </c>
      <c r="V14" s="63">
        <f t="shared" si="16"/>
        <v>1</v>
      </c>
      <c r="W14" s="8">
        <f t="shared" si="21"/>
        <v>0</v>
      </c>
      <c r="X14" s="6">
        <f t="shared" si="17"/>
        <v>0.53606765733229333</v>
      </c>
      <c r="Y14" s="11">
        <f t="shared" ref="Y14:Y77" si="27">S14-G14</f>
        <v>0.63596633263460345</v>
      </c>
      <c r="Z14" s="10">
        <f t="shared" si="19"/>
        <v>1.3008759054397331E-3</v>
      </c>
      <c r="AA14" s="17">
        <f t="shared" si="20"/>
        <v>-0.69575572505740269</v>
      </c>
      <c r="AB14" s="2" t="s">
        <v>73</v>
      </c>
      <c r="AC14" s="17">
        <v>-0.22693524203589741</v>
      </c>
      <c r="AD14" s="17">
        <v>1.7002621059409788</v>
      </c>
      <c r="AE14" s="17"/>
      <c r="AG14" s="5"/>
      <c r="AH14" s="11"/>
      <c r="AI14" s="6"/>
      <c r="AJ14" s="6"/>
      <c r="AK14" s="6"/>
      <c r="AL14" s="6"/>
      <c r="AP14" s="2" t="str">
        <f>AM10</f>
        <v>X</v>
      </c>
      <c r="AQ14" s="15">
        <v>2.68</v>
      </c>
      <c r="AR14" s="41">
        <f>((AQ14-1)*AR10-(1-AR10))/(AQ14-1)</f>
        <v>-2.2067938662232087E-2</v>
      </c>
      <c r="AS14" s="6">
        <f>AQ14*AR10-1</f>
        <v>-3.7074136952549908E-2</v>
      </c>
      <c r="AU14" s="12"/>
      <c r="AY14" s="6"/>
      <c r="AZ14" s="6"/>
      <c r="BB14" s="41"/>
      <c r="BD14" s="6"/>
      <c r="BF14" s="8"/>
      <c r="BH14" s="6"/>
      <c r="BI14" s="11"/>
      <c r="BJ14" s="11"/>
      <c r="BK14" s="11"/>
      <c r="BL14" s="11"/>
      <c r="BM14" s="11"/>
      <c r="BN14" s="11"/>
      <c r="BO14" s="11"/>
      <c r="BP14" s="8"/>
      <c r="BR14" s="6"/>
      <c r="BS14"/>
      <c r="BT14"/>
      <c r="BV14" s="17"/>
      <c r="BW14" s="17"/>
      <c r="BX14" s="17"/>
      <c r="BY14" s="17"/>
      <c r="BZ14" s="17"/>
      <c r="CA14" s="17"/>
      <c r="CB14" s="17"/>
      <c r="CD14" s="12"/>
      <c r="CE14" s="12"/>
      <c r="CF14" s="12"/>
      <c r="CG14" s="12"/>
      <c r="CH14" s="6"/>
      <c r="CI14" s="12"/>
      <c r="CJ14" s="12"/>
      <c r="CK14" s="13"/>
      <c r="CL14" s="13"/>
      <c r="CN14" s="13"/>
      <c r="CO14" s="13"/>
      <c r="CQ14" s="13"/>
      <c r="CR14" s="14"/>
      <c r="CS14" s="11"/>
      <c r="CT14" s="13"/>
      <c r="CV14"/>
      <c r="CX14" s="13"/>
      <c r="CY14" s="13"/>
      <c r="CZ14"/>
      <c r="DA14"/>
      <c r="DC14" s="44"/>
    </row>
    <row r="15" spans="1:145">
      <c r="A15" s="35" t="s">
        <v>86</v>
      </c>
      <c r="B15" s="36" t="s">
        <v>75</v>
      </c>
      <c r="C15" s="37">
        <v>0</v>
      </c>
      <c r="D15" s="36" t="s">
        <v>68</v>
      </c>
      <c r="E15" s="37">
        <v>0</v>
      </c>
      <c r="F15" s="36">
        <f t="shared" si="0"/>
        <v>0</v>
      </c>
      <c r="G15" s="37">
        <f t="shared" si="1"/>
        <v>0</v>
      </c>
      <c r="H15" s="10">
        <f t="shared" si="2"/>
        <v>-3.9998278780528862E-2</v>
      </c>
      <c r="I15" s="38">
        <f t="shared" si="3"/>
        <v>0.49000176325283368</v>
      </c>
      <c r="J15">
        <f t="shared" si="4"/>
        <v>-2.5064487050511484E-2</v>
      </c>
      <c r="K15" s="11">
        <f t="shared" si="5"/>
        <v>1.4954838588019235</v>
      </c>
      <c r="L15" s="17">
        <f t="shared" si="24"/>
        <v>2.2364719719370916</v>
      </c>
      <c r="M15" s="10">
        <f t="shared" si="25"/>
        <v>0.44905575686723198</v>
      </c>
      <c r="N15">
        <f t="shared" si="8"/>
        <v>0.61041470824447808</v>
      </c>
      <c r="O15">
        <f t="shared" si="9"/>
        <v>0.28040006978866683</v>
      </c>
      <c r="P15" s="11">
        <f t="shared" si="10"/>
        <v>1.649757282178236</v>
      </c>
      <c r="Q15" s="17">
        <f t="shared" si="26"/>
        <v>2.7216990901001199</v>
      </c>
      <c r="R15" s="17">
        <f t="shared" si="12"/>
        <v>-0.15427342337631256</v>
      </c>
      <c r="S15" s="17">
        <f t="shared" si="13"/>
        <v>-6.203754143065035E-2</v>
      </c>
      <c r="T15" s="64">
        <f t="shared" si="14"/>
        <v>0.5</v>
      </c>
      <c r="U15" s="63">
        <f t="shared" si="15"/>
        <v>3</v>
      </c>
      <c r="V15" s="63">
        <f t="shared" si="16"/>
        <v>3</v>
      </c>
      <c r="W15" s="8">
        <f t="shared" si="21"/>
        <v>1</v>
      </c>
      <c r="X15" s="6">
        <f t="shared" si="17"/>
        <v>0.35411784254395129</v>
      </c>
      <c r="Y15" s="11">
        <f t="shared" si="27"/>
        <v>-6.203754143065035E-2</v>
      </c>
      <c r="Z15" s="10">
        <f t="shared" si="19"/>
        <v>2.1281603864031388E-2</v>
      </c>
      <c r="AA15" s="17">
        <f t="shared" si="20"/>
        <v>-0.73763187166988953</v>
      </c>
      <c r="AB15" s="2" t="s">
        <v>66</v>
      </c>
      <c r="AC15" s="17">
        <v>0.79775288462919369</v>
      </c>
      <c r="AD15" s="17">
        <v>1.1274763741999401</v>
      </c>
      <c r="AE15" s="17"/>
      <c r="AF15" s="11"/>
      <c r="AG15" s="11"/>
      <c r="AH15" s="6"/>
      <c r="AI15" s="11"/>
      <c r="AP15" s="69" t="str">
        <f>AM11</f>
        <v>Everton</v>
      </c>
      <c r="AQ15" s="15">
        <v>3.79</v>
      </c>
      <c r="AR15" s="41">
        <f>((AQ15-1)*AR11-(1-AR11))/(AQ15-1)</f>
        <v>2.6181491283201287E-2</v>
      </c>
      <c r="AS15" s="6">
        <f>AQ15*AR11-1</f>
        <v>7.3046360680131484E-2</v>
      </c>
      <c r="AU15" s="11"/>
      <c r="AY15" s="6"/>
      <c r="AZ15" s="6"/>
      <c r="BB15" s="41"/>
      <c r="BD15" s="6"/>
      <c r="BF15" s="8"/>
      <c r="BH15" s="6"/>
      <c r="BI15" s="11"/>
      <c r="BJ15" s="11"/>
      <c r="BK15" s="11"/>
      <c r="BL15" s="11"/>
      <c r="BM15" s="11"/>
      <c r="BN15" s="11"/>
      <c r="BO15" s="11"/>
      <c r="BP15" s="8"/>
      <c r="BR15" s="6"/>
      <c r="BS15"/>
      <c r="BT15"/>
      <c r="BV15" s="17"/>
      <c r="BW15" s="17"/>
      <c r="BX15" s="17"/>
      <c r="BY15" s="17"/>
      <c r="BZ15" s="17"/>
      <c r="CA15" s="17"/>
      <c r="CB15" s="17"/>
      <c r="CD15" s="12"/>
      <c r="CE15" s="12"/>
      <c r="CF15" s="12"/>
      <c r="CG15" s="12"/>
      <c r="CH15" s="6"/>
      <c r="CI15" s="12"/>
      <c r="CJ15" s="12"/>
      <c r="CK15" s="13"/>
      <c r="CL15" s="13"/>
      <c r="CN15" s="13"/>
      <c r="CO15" s="13"/>
      <c r="CQ15" s="13"/>
      <c r="CR15" s="14"/>
      <c r="CS15" s="11"/>
      <c r="CT15" s="13"/>
      <c r="CV15"/>
      <c r="CX15" s="13"/>
      <c r="CY15" s="13"/>
      <c r="CZ15"/>
      <c r="DA15"/>
    </row>
    <row r="16" spans="1:145">
      <c r="A16" s="35" t="s">
        <v>86</v>
      </c>
      <c r="B16" s="36" t="s">
        <v>81</v>
      </c>
      <c r="C16" s="37">
        <v>2</v>
      </c>
      <c r="D16" s="36" t="s">
        <v>72</v>
      </c>
      <c r="E16" s="37">
        <v>3</v>
      </c>
      <c r="F16" s="36">
        <f t="shared" si="0"/>
        <v>5</v>
      </c>
      <c r="G16" s="37">
        <f t="shared" si="1"/>
        <v>1</v>
      </c>
      <c r="H16" s="10">
        <f t="shared" si="2"/>
        <v>0.3538509575626746</v>
      </c>
      <c r="I16" s="38">
        <f t="shared" si="3"/>
        <v>0.58755111355054612</v>
      </c>
      <c r="J16">
        <f t="shared" si="4"/>
        <v>0.22125000835650838</v>
      </c>
      <c r="K16" s="11">
        <f t="shared" si="5"/>
        <v>1.8260950389860366</v>
      </c>
      <c r="L16" s="17">
        <f t="shared" si="24"/>
        <v>1.3780528574931947</v>
      </c>
      <c r="M16" s="10">
        <f t="shared" si="25"/>
        <v>8.3832726866718055E-2</v>
      </c>
      <c r="N16">
        <f t="shared" si="8"/>
        <v>0.52094591595754491</v>
      </c>
      <c r="O16">
        <f t="shared" si="9"/>
        <v>5.252777066235257E-2</v>
      </c>
      <c r="P16" s="11">
        <f t="shared" si="10"/>
        <v>1.3820895315838144</v>
      </c>
      <c r="Q16" s="17">
        <f t="shared" si="26"/>
        <v>0.38181334697830988</v>
      </c>
      <c r="R16" s="17">
        <f t="shared" si="12"/>
        <v>0.44400550740222222</v>
      </c>
      <c r="S16" s="17">
        <f t="shared" si="13"/>
        <v>0.49371963178993711</v>
      </c>
      <c r="T16" s="64">
        <f t="shared" si="14"/>
        <v>1</v>
      </c>
      <c r="U16" s="63">
        <f t="shared" si="15"/>
        <v>1</v>
      </c>
      <c r="V16" s="63">
        <f t="shared" si="16"/>
        <v>3</v>
      </c>
      <c r="W16" s="8">
        <f t="shared" si="21"/>
        <v>0</v>
      </c>
      <c r="X16" s="6">
        <f t="shared" si="17"/>
        <v>0.4983317416247055</v>
      </c>
      <c r="Y16" s="11">
        <f t="shared" si="27"/>
        <v>-0.50628036821006295</v>
      </c>
      <c r="Z16" s="10">
        <f t="shared" si="19"/>
        <v>0.25167104146130126</v>
      </c>
      <c r="AA16" s="17">
        <f t="shared" si="20"/>
        <v>-0.69648927589469711</v>
      </c>
      <c r="AB16" s="2" t="s">
        <v>83</v>
      </c>
      <c r="AC16" s="17">
        <v>2.1045699800114841</v>
      </c>
      <c r="AD16" s="17">
        <v>-7.5828261532338861E-2</v>
      </c>
      <c r="AE16" s="17"/>
      <c r="AG16" s="5"/>
      <c r="AH16" s="52"/>
      <c r="AI16" s="11"/>
      <c r="AQ16" s="11"/>
      <c r="AR16" s="11"/>
      <c r="AS16" s="11"/>
      <c r="AU16" s="11"/>
      <c r="AY16" s="6"/>
      <c r="AZ16" s="6"/>
      <c r="BB16" s="41"/>
      <c r="BD16" s="6"/>
      <c r="BF16" s="8"/>
      <c r="BH16" s="6"/>
      <c r="BI16" s="11"/>
      <c r="BJ16" s="11"/>
      <c r="BK16" s="11"/>
      <c r="BL16" s="11"/>
      <c r="BM16" s="11"/>
      <c r="BN16" s="11"/>
      <c r="BO16" s="11"/>
      <c r="BP16" s="8"/>
      <c r="BR16" s="6"/>
      <c r="BS16"/>
      <c r="BT16"/>
      <c r="BV16" s="17"/>
      <c r="BW16" s="17"/>
      <c r="BX16" s="17"/>
      <c r="BY16" s="17"/>
      <c r="BZ16" s="17"/>
      <c r="CA16" s="17"/>
      <c r="CB16" s="17"/>
      <c r="CD16" s="11"/>
      <c r="CE16" s="11"/>
      <c r="CF16" s="11"/>
      <c r="CG16" s="11"/>
      <c r="CH16" s="6"/>
      <c r="CI16" s="12"/>
      <c r="CJ16" s="12"/>
      <c r="CK16" s="13"/>
      <c r="CL16" s="13"/>
      <c r="CN16" s="13"/>
      <c r="CO16" s="13"/>
      <c r="CQ16" s="13"/>
      <c r="CR16" s="14"/>
      <c r="CS16" s="11"/>
      <c r="CT16" s="13"/>
      <c r="CV16"/>
      <c r="CX16" s="13"/>
      <c r="CY16" s="13"/>
      <c r="CZ16"/>
      <c r="DA16"/>
    </row>
    <row r="17" spans="1:122">
      <c r="A17" s="35" t="s">
        <v>86</v>
      </c>
      <c r="B17" s="36" t="s">
        <v>85</v>
      </c>
      <c r="C17" s="37">
        <v>1</v>
      </c>
      <c r="D17" s="36" t="s">
        <v>78</v>
      </c>
      <c r="E17" s="37">
        <v>2</v>
      </c>
      <c r="F17" s="36">
        <f t="shared" si="0"/>
        <v>3</v>
      </c>
      <c r="G17" s="37">
        <f t="shared" si="1"/>
        <v>1</v>
      </c>
      <c r="H17" s="10">
        <f t="shared" si="2"/>
        <v>0.43511005419042914</v>
      </c>
      <c r="I17" s="38">
        <f t="shared" si="3"/>
        <v>0.60709323972136053</v>
      </c>
      <c r="J17">
        <f t="shared" si="4"/>
        <v>0.27175095250245684</v>
      </c>
      <c r="K17" s="11">
        <f t="shared" si="5"/>
        <v>1.8938790186373951</v>
      </c>
      <c r="L17" s="17">
        <f t="shared" si="24"/>
        <v>1.1261662685362347E-2</v>
      </c>
      <c r="M17" s="10">
        <f t="shared" si="25"/>
        <v>-0.36965326919803654</v>
      </c>
      <c r="N17">
        <f t="shared" si="8"/>
        <v>0.40862480660918238</v>
      </c>
      <c r="O17">
        <f t="shared" si="9"/>
        <v>-0.23108391206393061</v>
      </c>
      <c r="P17" s="11">
        <f t="shared" si="10"/>
        <v>1.0489481122506881</v>
      </c>
      <c r="Q17" s="17">
        <f t="shared" si="26"/>
        <v>2.3959176929059596E-3</v>
      </c>
      <c r="R17" s="17">
        <f t="shared" si="12"/>
        <v>0.84493090638670698</v>
      </c>
      <c r="S17" s="17">
        <f t="shared" si="13"/>
        <v>0.86614987285158296</v>
      </c>
      <c r="T17" s="64">
        <f t="shared" si="14"/>
        <v>1</v>
      </c>
      <c r="U17" s="63">
        <f t="shared" si="15"/>
        <v>1</v>
      </c>
      <c r="V17" s="63">
        <f t="shared" si="16"/>
        <v>1</v>
      </c>
      <c r="W17" s="8">
        <f t="shared" si="21"/>
        <v>1</v>
      </c>
      <c r="X17" s="6">
        <f t="shared" si="17"/>
        <v>0.59630596449198037</v>
      </c>
      <c r="Y17" s="11">
        <f t="shared" si="27"/>
        <v>-0.13385012714841704</v>
      </c>
      <c r="Z17" s="10">
        <f t="shared" si="19"/>
        <v>0.16296887430475021</v>
      </c>
      <c r="AA17" s="17">
        <f t="shared" si="20"/>
        <v>-0.51700138040103816</v>
      </c>
      <c r="AB17" s="2" t="s">
        <v>80</v>
      </c>
      <c r="AC17" s="17">
        <v>2.4465773976220562</v>
      </c>
      <c r="AD17" s="17">
        <v>0.56755942412136939</v>
      </c>
      <c r="AE17" s="17"/>
      <c r="AG17" s="20"/>
      <c r="AH17" s="31"/>
      <c r="AI17" s="11"/>
      <c r="AP17" s="11"/>
      <c r="AQ17" s="11"/>
      <c r="AR17" s="11"/>
      <c r="AS17" s="11"/>
      <c r="AU17" s="12"/>
      <c r="AV17" s="11"/>
      <c r="AZ17" s="6"/>
      <c r="BC17" s="41"/>
      <c r="BD17" s="6"/>
      <c r="BG17" s="8"/>
      <c r="BH17" s="6"/>
      <c r="BJ17" s="11"/>
      <c r="BK17" s="11"/>
      <c r="BL17" s="11"/>
      <c r="BM17" s="11"/>
      <c r="BN17" s="11"/>
      <c r="BO17" s="11"/>
      <c r="BP17" s="11"/>
      <c r="BQ17" s="8"/>
      <c r="BR17" s="6"/>
      <c r="BS17" s="6"/>
      <c r="BT17"/>
      <c r="BW17" s="17"/>
      <c r="BX17" s="17"/>
      <c r="BY17" s="17"/>
      <c r="BZ17" s="17"/>
      <c r="CA17" s="17"/>
      <c r="CB17" s="17"/>
      <c r="CC17" s="17"/>
      <c r="CE17" s="11"/>
      <c r="CF17" s="11"/>
      <c r="CG17" s="11"/>
      <c r="CH17" s="11"/>
      <c r="CI17" s="6"/>
      <c r="CJ17" s="12"/>
      <c r="CK17" s="12"/>
      <c r="CL17" s="13"/>
      <c r="CN17" s="13"/>
      <c r="CO17" s="13"/>
      <c r="CQ17" s="13"/>
      <c r="CR17" s="13"/>
      <c r="CS17" s="14"/>
      <c r="CT17" s="11"/>
      <c r="CU17" s="13"/>
      <c r="CV17"/>
      <c r="CY17" s="13"/>
      <c r="DA17"/>
      <c r="DF17" s="44"/>
    </row>
    <row r="18" spans="1:122">
      <c r="A18" s="35" t="s">
        <v>86</v>
      </c>
      <c r="B18" s="36" t="s">
        <v>79</v>
      </c>
      <c r="C18" s="37">
        <v>0</v>
      </c>
      <c r="D18" s="36" t="s">
        <v>66</v>
      </c>
      <c r="E18" s="37">
        <v>2</v>
      </c>
      <c r="F18" s="36">
        <f t="shared" si="0"/>
        <v>2</v>
      </c>
      <c r="G18" s="37">
        <f t="shared" si="1"/>
        <v>2</v>
      </c>
      <c r="H18" s="10">
        <f t="shared" si="2"/>
        <v>-0.14571947839003052</v>
      </c>
      <c r="I18" s="38">
        <f t="shared" si="3"/>
        <v>0.46363445697319372</v>
      </c>
      <c r="J18">
        <f t="shared" si="4"/>
        <v>-9.128150443945611E-2</v>
      </c>
      <c r="K18" s="11">
        <f t="shared" si="5"/>
        <v>1.4066052638533981</v>
      </c>
      <c r="L18" s="17">
        <f t="shared" si="24"/>
        <v>0.35211731288649528</v>
      </c>
      <c r="M18" s="10">
        <f t="shared" si="25"/>
        <v>-0.17518624307524111</v>
      </c>
      <c r="N18">
        <f t="shared" si="8"/>
        <v>0.45631510703898809</v>
      </c>
      <c r="O18">
        <f t="shared" si="9"/>
        <v>-0.10972154381667895</v>
      </c>
      <c r="P18" s="11">
        <f t="shared" si="10"/>
        <v>1.1915051156254015</v>
      </c>
      <c r="Q18" s="17">
        <f t="shared" si="26"/>
        <v>1.4196844405615014</v>
      </c>
      <c r="R18" s="17">
        <f t="shared" si="12"/>
        <v>0.21510014822799661</v>
      </c>
      <c r="S18" s="17">
        <f t="shared" si="13"/>
        <v>0.28108336999785599</v>
      </c>
      <c r="T18" s="64">
        <f t="shared" si="14"/>
        <v>1</v>
      </c>
      <c r="U18" s="63">
        <f t="shared" si="15"/>
        <v>1</v>
      </c>
      <c r="V18" s="63">
        <f t="shared" si="16"/>
        <v>3</v>
      </c>
      <c r="W18" s="8">
        <f t="shared" si="21"/>
        <v>0</v>
      </c>
      <c r="X18" s="6">
        <f t="shared" si="17"/>
        <v>0.44205412845610881</v>
      </c>
      <c r="Y18" s="11">
        <f t="shared" si="27"/>
        <v>-1.7189166300021439</v>
      </c>
      <c r="Z18" s="10">
        <f t="shared" si="19"/>
        <v>0.31130359557287235</v>
      </c>
      <c r="AA18" s="17">
        <f t="shared" si="20"/>
        <v>-0.81632294183198539</v>
      </c>
      <c r="AB18" s="2" t="s">
        <v>67</v>
      </c>
      <c r="AC18" s="17">
        <v>0.89460243351081647</v>
      </c>
      <c r="AD18" s="17">
        <v>0.74127059908490212</v>
      </c>
      <c r="AE18" s="17"/>
      <c r="AF18" s="3"/>
      <c r="AG18" s="3"/>
      <c r="AH18" s="52"/>
      <c r="AI18" s="11"/>
      <c r="AP18" s="11"/>
      <c r="AQ18" s="11"/>
      <c r="AR18" s="11"/>
      <c r="AS18" s="11"/>
      <c r="AU18" s="12"/>
      <c r="AV18" s="11"/>
      <c r="AZ18" s="6"/>
      <c r="BC18" s="41"/>
      <c r="BD18" s="6"/>
      <c r="BG18" s="8"/>
      <c r="BH18" s="6"/>
      <c r="BJ18" s="11"/>
      <c r="BK18" s="11"/>
      <c r="BL18" s="11"/>
      <c r="BM18" s="11"/>
      <c r="BN18" s="11"/>
      <c r="BO18" s="11"/>
      <c r="BP18" s="11"/>
      <c r="BQ18" s="8"/>
      <c r="BR18" s="6"/>
      <c r="BS18" s="6"/>
      <c r="BT18"/>
      <c r="BW18" s="17"/>
      <c r="BX18" s="17"/>
      <c r="BY18" s="17"/>
      <c r="BZ18" s="17"/>
      <c r="CA18" s="17"/>
      <c r="CB18" s="17"/>
      <c r="CC18" s="17"/>
      <c r="CE18" s="11"/>
      <c r="CF18" s="11"/>
      <c r="CG18" s="11"/>
      <c r="CH18" s="11"/>
      <c r="CI18" s="6"/>
      <c r="CJ18" s="12"/>
      <c r="CK18" s="12"/>
      <c r="CL18" s="13"/>
      <c r="CN18" s="13"/>
      <c r="CO18" s="13"/>
      <c r="CQ18" s="13"/>
      <c r="CR18" s="13"/>
      <c r="CS18" s="14"/>
      <c r="CT18" s="11"/>
      <c r="CU18" s="13"/>
      <c r="CV18"/>
      <c r="CY18" s="13"/>
      <c r="DA18"/>
    </row>
    <row r="19" spans="1:122">
      <c r="A19" s="35" t="s">
        <v>86</v>
      </c>
      <c r="B19" s="36" t="s">
        <v>71</v>
      </c>
      <c r="C19" s="37">
        <v>1</v>
      </c>
      <c r="D19" s="36" t="s">
        <v>74</v>
      </c>
      <c r="E19" s="37">
        <v>3</v>
      </c>
      <c r="F19" s="36">
        <f t="shared" si="0"/>
        <v>4</v>
      </c>
      <c r="G19" s="37">
        <f t="shared" si="1"/>
        <v>2</v>
      </c>
      <c r="H19" s="10">
        <f t="shared" si="2"/>
        <v>1.4321684349239558</v>
      </c>
      <c r="I19" s="38">
        <f t="shared" si="3"/>
        <v>0.80723895821173353</v>
      </c>
      <c r="J19">
        <f t="shared" si="4"/>
        <v>0.86776666279873094</v>
      </c>
      <c r="K19" s="11">
        <f t="shared" si="5"/>
        <v>2.6938703348760571</v>
      </c>
      <c r="L19" s="17">
        <f t="shared" si="24"/>
        <v>9.3715371868897432E-2</v>
      </c>
      <c r="M19" s="10">
        <f t="shared" si="25"/>
        <v>-1.7742972247590805</v>
      </c>
      <c r="N19">
        <f t="shared" si="8"/>
        <v>0.14500874067409619</v>
      </c>
      <c r="O19">
        <f t="shared" si="9"/>
        <v>-1.0580832691531636</v>
      </c>
      <c r="P19" s="11">
        <f t="shared" si="10"/>
        <v>7.752219297998697E-2</v>
      </c>
      <c r="Q19" s="17">
        <f t="shared" si="26"/>
        <v>0.8509653044444524</v>
      </c>
      <c r="R19" s="17">
        <f t="shared" si="12"/>
        <v>2.6163481418960703</v>
      </c>
      <c r="S19" s="17">
        <f t="shared" si="13"/>
        <v>2.5116663447751715</v>
      </c>
      <c r="T19" s="64">
        <f t="shared" si="14"/>
        <v>1</v>
      </c>
      <c r="U19" s="63">
        <f t="shared" si="15"/>
        <v>1</v>
      </c>
      <c r="V19" s="63">
        <f t="shared" si="16"/>
        <v>1</v>
      </c>
      <c r="W19" s="8">
        <f t="shared" si="21"/>
        <v>1</v>
      </c>
      <c r="X19" s="6">
        <f t="shared" si="17"/>
        <v>0.90978731272103353</v>
      </c>
      <c r="Y19" s="11">
        <f t="shared" si="27"/>
        <v>0.51166634477517148</v>
      </c>
      <c r="Z19" s="10">
        <f t="shared" si="19"/>
        <v>8.1383289460926003E-3</v>
      </c>
      <c r="AA19" s="17">
        <f t="shared" si="20"/>
        <v>-9.4544429073129557E-2</v>
      </c>
      <c r="AB19" s="2" t="s">
        <v>75</v>
      </c>
      <c r="AC19" s="17">
        <v>0.50629387737714904</v>
      </c>
      <c r="AD19" s="17">
        <v>1.6678005434300904</v>
      </c>
      <c r="AE19" s="17"/>
      <c r="AF19" s="20"/>
      <c r="AG19" s="20"/>
      <c r="AH19" s="31"/>
      <c r="AI19" s="11"/>
      <c r="AP19" s="11" t="s">
        <v>156</v>
      </c>
      <c r="AQ19" s="18">
        <f>SUM('Zero Inflated Poisson Dist'!F4,'Zero Inflated Poisson Dist'!E4,'Zero Inflated Poisson Dist'!D4,'Zero Inflated Poisson Dist'!D5,'Zero Inflated Poisson Dist'!D6,'Zero Inflated Poisson Dist'!E5)</f>
        <v>0.54070443344232888</v>
      </c>
      <c r="AR19" s="11">
        <f>1/AQ19</f>
        <v>1.8494392465651186</v>
      </c>
      <c r="AU19" s="12"/>
      <c r="AV19" s="12"/>
      <c r="AZ19" s="6"/>
      <c r="BC19" s="41"/>
      <c r="BD19" s="6"/>
      <c r="BG19" s="8"/>
      <c r="BH19" s="6"/>
      <c r="BJ19" s="11"/>
      <c r="BK19" s="11"/>
      <c r="BL19" s="11"/>
      <c r="BM19" s="11"/>
      <c r="BN19" s="11"/>
      <c r="BO19" s="11"/>
      <c r="BP19" s="11"/>
      <c r="BQ19" s="8"/>
      <c r="BR19" s="6"/>
      <c r="BS19" s="6"/>
      <c r="BT19"/>
      <c r="BW19" s="17"/>
      <c r="BX19" s="17"/>
      <c r="BY19" s="17"/>
      <c r="BZ19" s="17"/>
      <c r="CA19" s="17"/>
      <c r="CB19" s="17"/>
      <c r="CC19" s="17"/>
      <c r="CE19" s="11"/>
      <c r="CF19" s="11"/>
      <c r="CG19" s="11"/>
      <c r="CH19" s="11"/>
      <c r="CI19" s="6"/>
      <c r="CJ19" s="12"/>
      <c r="CK19" s="12"/>
      <c r="CL19" s="13"/>
      <c r="CN19" s="13"/>
      <c r="CO19" s="13"/>
      <c r="CQ19" s="13"/>
      <c r="CR19" s="13"/>
      <c r="CS19" s="14"/>
      <c r="CT19" s="11"/>
      <c r="CU19" s="13"/>
      <c r="CV19"/>
      <c r="CY19" s="13"/>
      <c r="DA19"/>
      <c r="DD19" s="44"/>
      <c r="DN19" s="6"/>
      <c r="DO19" s="6"/>
      <c r="DP19" s="6"/>
      <c r="DQ19" s="6"/>
      <c r="DR19" s="6"/>
    </row>
    <row r="20" spans="1:122">
      <c r="A20" s="35" t="s">
        <v>86</v>
      </c>
      <c r="B20" s="36" t="s">
        <v>69</v>
      </c>
      <c r="C20" s="37">
        <v>2</v>
      </c>
      <c r="D20" s="36" t="s">
        <v>82</v>
      </c>
      <c r="E20" s="37">
        <v>1</v>
      </c>
      <c r="F20" s="36">
        <f t="shared" si="0"/>
        <v>3</v>
      </c>
      <c r="G20" s="37">
        <f t="shared" si="1"/>
        <v>-1</v>
      </c>
      <c r="H20" s="10">
        <f t="shared" si="2"/>
        <v>0.27555210354419435</v>
      </c>
      <c r="I20" s="38">
        <f t="shared" si="3"/>
        <v>0.56845542724233378</v>
      </c>
      <c r="J20">
        <f t="shared" si="4"/>
        <v>0.17244315754213982</v>
      </c>
      <c r="K20" s="11">
        <f t="shared" si="5"/>
        <v>1.7605849254941595</v>
      </c>
      <c r="L20" s="17">
        <f t="shared" si="24"/>
        <v>0.57848942888895605</v>
      </c>
      <c r="M20" s="10">
        <f t="shared" si="25"/>
        <v>1.4945515438499424E-2</v>
      </c>
      <c r="N20">
        <f t="shared" si="8"/>
        <v>0.50373630931208779</v>
      </c>
      <c r="O20">
        <f t="shared" si="9"/>
        <v>9.3656754823850281E-3</v>
      </c>
      <c r="P20" s="11">
        <f t="shared" si="10"/>
        <v>1.3313896397055123</v>
      </c>
      <c r="Q20" s="17">
        <f t="shared" si="26"/>
        <v>0.44703981389312469</v>
      </c>
      <c r="R20" s="17">
        <f t="shared" si="12"/>
        <v>0.42919528578864719</v>
      </c>
      <c r="S20" s="17">
        <f t="shared" si="13"/>
        <v>0.4799620239664088</v>
      </c>
      <c r="T20" s="64">
        <f t="shared" si="14"/>
        <v>0</v>
      </c>
      <c r="U20" s="63">
        <f t="shared" si="15"/>
        <v>0</v>
      </c>
      <c r="V20" s="63">
        <f t="shared" si="16"/>
        <v>3</v>
      </c>
      <c r="W20" s="8">
        <f t="shared" si="21"/>
        <v>0</v>
      </c>
      <c r="X20" s="6">
        <f t="shared" si="17"/>
        <v>0.4946774415288725</v>
      </c>
      <c r="Y20" s="11">
        <f t="shared" si="27"/>
        <v>1.4799620239664089</v>
      </c>
      <c r="Z20" s="10">
        <f t="shared" si="19"/>
        <v>0.24470577115755107</v>
      </c>
      <c r="AA20" s="17">
        <f t="shared" si="20"/>
        <v>-0.68255832396193994</v>
      </c>
      <c r="AB20" s="2" t="s">
        <v>85</v>
      </c>
      <c r="AC20" s="17">
        <v>0.43504608127798927</v>
      </c>
      <c r="AD20" s="17">
        <v>1.6477062044085287</v>
      </c>
      <c r="AE20" s="17"/>
      <c r="AF20" s="3"/>
      <c r="AG20" s="3"/>
      <c r="AH20" s="53"/>
      <c r="AI20" s="11"/>
      <c r="AM20" s="31"/>
      <c r="AN20" s="31"/>
      <c r="AO20" s="31"/>
      <c r="AP20" s="11" t="s">
        <v>157</v>
      </c>
      <c r="AQ20" s="18">
        <f>1-AQ19</f>
        <v>0.45929556655767112</v>
      </c>
      <c r="AR20" s="11">
        <f>1/AQ20</f>
        <v>2.1772472299151526</v>
      </c>
      <c r="AU20" s="11"/>
      <c r="AV20" s="12"/>
      <c r="AZ20" s="6"/>
      <c r="BC20" s="41"/>
      <c r="BD20" s="6"/>
      <c r="BG20" s="8"/>
      <c r="BH20" s="6"/>
      <c r="BJ20" s="11"/>
      <c r="BK20" s="11"/>
      <c r="BL20" s="11"/>
      <c r="BM20" s="11"/>
      <c r="BN20" s="11"/>
      <c r="BO20" s="11"/>
      <c r="BP20" s="11"/>
      <c r="BQ20" s="8"/>
      <c r="BR20" s="6"/>
      <c r="BS20" s="6"/>
      <c r="BT20"/>
      <c r="BW20" s="17"/>
      <c r="BX20" s="17"/>
      <c r="BY20" s="17"/>
      <c r="BZ20" s="17"/>
      <c r="CA20" s="17"/>
      <c r="CB20" s="17"/>
      <c r="CC20" s="17"/>
      <c r="CE20" s="11"/>
      <c r="CF20" s="11"/>
      <c r="CG20" s="11"/>
      <c r="CH20" s="11"/>
      <c r="CI20" s="6"/>
      <c r="CJ20" s="12"/>
      <c r="CK20" s="12"/>
      <c r="CL20" s="13"/>
      <c r="CN20" s="13"/>
      <c r="CO20" s="13"/>
      <c r="CQ20" s="13"/>
      <c r="CR20" s="13"/>
      <c r="CS20" s="14"/>
      <c r="CT20" s="11"/>
      <c r="CU20" s="13"/>
      <c r="CV20"/>
      <c r="CY20" s="13"/>
      <c r="DA20"/>
    </row>
    <row r="21" spans="1:122">
      <c r="A21" s="35" t="s">
        <v>87</v>
      </c>
      <c r="B21" s="36" t="s">
        <v>67</v>
      </c>
      <c r="C21" s="37">
        <v>2</v>
      </c>
      <c r="D21" s="36" t="s">
        <v>76</v>
      </c>
      <c r="E21" s="37">
        <v>3</v>
      </c>
      <c r="F21" s="36">
        <f t="shared" si="0"/>
        <v>5</v>
      </c>
      <c r="G21" s="37">
        <f t="shared" si="1"/>
        <v>1</v>
      </c>
      <c r="H21" s="10">
        <f t="shared" si="2"/>
        <v>-0.16870830365531242</v>
      </c>
      <c r="I21" s="38">
        <f t="shared" si="3"/>
        <v>0.45792267889159588</v>
      </c>
      <c r="J21">
        <f t="shared" si="4"/>
        <v>-0.10566852012066176</v>
      </c>
      <c r="K21" s="11">
        <f t="shared" si="5"/>
        <v>1.3872945520504614</v>
      </c>
      <c r="L21" s="17">
        <f t="shared" si="24"/>
        <v>2.6008188618461219</v>
      </c>
      <c r="M21" s="10">
        <f t="shared" si="25"/>
        <v>0.69754603060124765</v>
      </c>
      <c r="N21">
        <f t="shared" si="8"/>
        <v>0.66764347118687939</v>
      </c>
      <c r="O21">
        <f t="shared" si="9"/>
        <v>0.43341534079737926</v>
      </c>
      <c r="P21" s="11">
        <f t="shared" si="10"/>
        <v>1.8294950280759701</v>
      </c>
      <c r="Q21" s="17">
        <f t="shared" si="26"/>
        <v>2.9071945450814228E-2</v>
      </c>
      <c r="R21" s="17">
        <f t="shared" si="12"/>
        <v>-0.44220047602550872</v>
      </c>
      <c r="S21" s="17">
        <f t="shared" si="13"/>
        <v>-0.32950062034239341</v>
      </c>
      <c r="T21" s="64">
        <f t="shared" si="14"/>
        <v>1</v>
      </c>
      <c r="U21" s="63">
        <f t="shared" si="15"/>
        <v>1</v>
      </c>
      <c r="V21" s="63">
        <f t="shared" si="16"/>
        <v>3</v>
      </c>
      <c r="W21" s="8">
        <f t="shared" si="21"/>
        <v>0</v>
      </c>
      <c r="X21" s="6">
        <f t="shared" si="17"/>
        <v>0.29036658949371108</v>
      </c>
      <c r="Y21" s="11">
        <f t="shared" si="27"/>
        <v>-1.3295006203423934</v>
      </c>
      <c r="Z21" s="10">
        <f t="shared" si="19"/>
        <v>0.50357957730678715</v>
      </c>
      <c r="AA21" s="17">
        <f t="shared" si="20"/>
        <v>-1.2366110526030349</v>
      </c>
      <c r="AB21" s="2" t="s">
        <v>74</v>
      </c>
      <c r="AC21" s="17">
        <v>1.3680009050687041</v>
      </c>
      <c r="AD21" s="17">
        <v>0.26180389088537526</v>
      </c>
      <c r="AE21" s="17"/>
      <c r="AF21" s="52"/>
      <c r="AG21" s="5"/>
      <c r="AH21" s="6"/>
      <c r="AI21" s="11"/>
      <c r="AM21" s="31"/>
      <c r="AN21" s="31"/>
      <c r="AO21" s="31"/>
      <c r="AP21" s="11"/>
      <c r="AQ21" s="31"/>
      <c r="AT21" s="11"/>
      <c r="AU21" s="11"/>
      <c r="AV21" s="12"/>
      <c r="AZ21" s="6"/>
      <c r="BC21" s="41"/>
      <c r="BD21" s="6"/>
      <c r="BG21" s="8"/>
      <c r="BH21" s="6"/>
      <c r="BJ21" s="11"/>
      <c r="BK21" s="11"/>
      <c r="BL21" s="11"/>
      <c r="BM21" s="11"/>
      <c r="BN21" s="11"/>
      <c r="BO21" s="11"/>
      <c r="BP21" s="11"/>
      <c r="BQ21" s="8"/>
      <c r="BR21" s="6"/>
      <c r="BS21" s="6"/>
      <c r="BT21"/>
      <c r="BW21" s="17"/>
      <c r="BX21" s="17"/>
      <c r="BY21" s="17"/>
      <c r="BZ21" s="17"/>
      <c r="CA21" s="17"/>
      <c r="CB21" s="17"/>
      <c r="CC21" s="17"/>
      <c r="CE21" s="11"/>
      <c r="CF21" s="11"/>
      <c r="CG21" s="11"/>
      <c r="CH21" s="11"/>
      <c r="CI21" s="6"/>
      <c r="CJ21" s="12"/>
      <c r="CK21" s="12"/>
      <c r="CL21" s="13"/>
      <c r="CN21" s="13"/>
      <c r="CO21" s="13"/>
      <c r="CQ21" s="13"/>
      <c r="CR21" s="13"/>
      <c r="CS21" s="14"/>
      <c r="CT21" s="11"/>
      <c r="CU21" s="13"/>
      <c r="CV21"/>
      <c r="CY21" s="13"/>
      <c r="DA21"/>
    </row>
    <row r="22" spans="1:122">
      <c r="A22" s="35" t="s">
        <v>87</v>
      </c>
      <c r="B22" s="36" t="s">
        <v>77</v>
      </c>
      <c r="C22" s="37">
        <v>3</v>
      </c>
      <c r="D22" s="36" t="s">
        <v>84</v>
      </c>
      <c r="E22" s="37">
        <v>1</v>
      </c>
      <c r="F22" s="36">
        <f t="shared" si="0"/>
        <v>4</v>
      </c>
      <c r="G22" s="37">
        <f t="shared" si="1"/>
        <v>-2</v>
      </c>
      <c r="H22" s="10">
        <f t="shared" si="2"/>
        <v>-0.5554453391234162</v>
      </c>
      <c r="I22" s="38">
        <f t="shared" si="3"/>
        <v>0.36460197391204369</v>
      </c>
      <c r="J22">
        <f t="shared" si="4"/>
        <v>-0.34618465273383742</v>
      </c>
      <c r="K22" s="11">
        <f t="shared" si="5"/>
        <v>1.0644661195411884</v>
      </c>
      <c r="L22" s="17">
        <f t="shared" si="24"/>
        <v>4.1558805686987953E-3</v>
      </c>
      <c r="M22" s="10">
        <f t="shared" si="25"/>
        <v>0.58748652151389513</v>
      </c>
      <c r="N22">
        <f t="shared" si="8"/>
        <v>0.64278822943102998</v>
      </c>
      <c r="O22">
        <f t="shared" si="9"/>
        <v>0.36592164945023775</v>
      </c>
      <c r="P22" s="11">
        <f t="shared" si="10"/>
        <v>1.7502142878917968</v>
      </c>
      <c r="Q22" s="17">
        <f t="shared" si="26"/>
        <v>1.5619643261898086</v>
      </c>
      <c r="R22" s="17">
        <f t="shared" si="12"/>
        <v>-0.68574816835060837</v>
      </c>
      <c r="S22" s="17">
        <f t="shared" si="13"/>
        <v>-0.55573853391033512</v>
      </c>
      <c r="T22" s="64">
        <f t="shared" si="14"/>
        <v>0</v>
      </c>
      <c r="U22" s="63">
        <f t="shared" si="15"/>
        <v>0</v>
      </c>
      <c r="V22" s="63">
        <f t="shared" si="16"/>
        <v>0</v>
      </c>
      <c r="W22" s="8">
        <f t="shared" si="21"/>
        <v>1</v>
      </c>
      <c r="X22" s="6">
        <f t="shared" si="17"/>
        <v>0.24104277638474514</v>
      </c>
      <c r="Y22" s="11">
        <f t="shared" si="27"/>
        <v>1.4442614660896649</v>
      </c>
      <c r="Z22" s="10">
        <f t="shared" si="19"/>
        <v>5.8101620047266246E-2</v>
      </c>
      <c r="AA22" s="17">
        <f t="shared" si="20"/>
        <v>-0.27580986204791008</v>
      </c>
      <c r="AB22" s="2" t="s">
        <v>77</v>
      </c>
      <c r="AC22" s="17">
        <v>0.84424839203260005</v>
      </c>
      <c r="AD22" s="17">
        <v>1.3855145275228957</v>
      </c>
      <c r="AE22" s="17"/>
      <c r="AH22" s="12"/>
      <c r="AI22" s="11"/>
      <c r="AP22" s="11"/>
      <c r="AQ22" s="11"/>
      <c r="AT22" s="11"/>
      <c r="AU22" s="12"/>
      <c r="AV22" s="12"/>
      <c r="AZ22" s="6"/>
      <c r="BC22" s="41"/>
      <c r="BD22" s="6"/>
      <c r="BG22" s="8"/>
      <c r="BH22" s="6"/>
      <c r="BJ22" s="11"/>
      <c r="BK22" s="11"/>
      <c r="BL22" s="11"/>
      <c r="BM22" s="11"/>
      <c r="BN22" s="11"/>
      <c r="BO22" s="11"/>
      <c r="BP22" s="11"/>
      <c r="BQ22" s="8"/>
      <c r="BR22" s="6"/>
      <c r="BS22" s="6"/>
      <c r="BT22"/>
      <c r="BW22" s="17"/>
      <c r="BX22" s="17"/>
      <c r="BY22" s="17"/>
      <c r="BZ22" s="17"/>
      <c r="CA22" s="17"/>
      <c r="CB22" s="17"/>
      <c r="CC22" s="17"/>
      <c r="CE22" s="12"/>
      <c r="CF22" s="12"/>
      <c r="CG22" s="12"/>
      <c r="CH22" s="12"/>
      <c r="CI22" s="6"/>
      <c r="CJ22" s="12"/>
      <c r="CK22" s="12"/>
      <c r="CL22" s="13"/>
      <c r="CN22" s="13"/>
      <c r="CO22" s="13"/>
      <c r="CQ22" s="13"/>
      <c r="CR22" s="13"/>
      <c r="CS22" s="14"/>
      <c r="CT22" s="11"/>
      <c r="CU22" s="13"/>
      <c r="CV22"/>
      <c r="CY22" s="13"/>
      <c r="DA22"/>
    </row>
    <row r="23" spans="1:122">
      <c r="A23" s="35" t="s">
        <v>87</v>
      </c>
      <c r="B23" s="36" t="s">
        <v>73</v>
      </c>
      <c r="C23" s="37">
        <v>1</v>
      </c>
      <c r="D23" s="36" t="s">
        <v>80</v>
      </c>
      <c r="E23" s="37">
        <v>6</v>
      </c>
      <c r="F23" s="36">
        <f t="shared" si="0"/>
        <v>7</v>
      </c>
      <c r="G23" s="37">
        <f t="shared" si="1"/>
        <v>5</v>
      </c>
      <c r="H23" s="10">
        <f t="shared" si="2"/>
        <v>2.6743183068932055</v>
      </c>
      <c r="I23" s="38">
        <f t="shared" si="3"/>
        <v>0.93549410968374391</v>
      </c>
      <c r="J23">
        <f t="shared" si="4"/>
        <v>1.5180103852268279</v>
      </c>
      <c r="K23" s="11">
        <f t="shared" si="5"/>
        <v>3.5666482204163548</v>
      </c>
      <c r="L23" s="17">
        <f t="shared" si="24"/>
        <v>5.9212008832028928</v>
      </c>
      <c r="M23" s="10">
        <f t="shared" si="25"/>
        <v>-1.1498491298374427</v>
      </c>
      <c r="N23">
        <f t="shared" si="8"/>
        <v>0.24051664118114754</v>
      </c>
      <c r="O23">
        <f t="shared" si="9"/>
        <v>-0.70464163340590436</v>
      </c>
      <c r="P23" s="11">
        <f t="shared" si="10"/>
        <v>0.49268861719919588</v>
      </c>
      <c r="Q23" s="17">
        <f t="shared" si="26"/>
        <v>0.257364839119264</v>
      </c>
      <c r="R23" s="17">
        <f t="shared" si="12"/>
        <v>3.0739596032171588</v>
      </c>
      <c r="S23" s="17">
        <f t="shared" si="13"/>
        <v>2.9367537732196349</v>
      </c>
      <c r="T23" s="64">
        <f t="shared" si="14"/>
        <v>1</v>
      </c>
      <c r="U23" s="63">
        <f t="shared" si="15"/>
        <v>1</v>
      </c>
      <c r="V23" s="63">
        <f t="shared" si="16"/>
        <v>1</v>
      </c>
      <c r="W23" s="8">
        <f t="shared" si="21"/>
        <v>1</v>
      </c>
      <c r="X23" s="6">
        <f t="shared" si="17"/>
        <v>0.94765037430703292</v>
      </c>
      <c r="Y23" s="11">
        <f t="shared" si="27"/>
        <v>-2.0632462267803651</v>
      </c>
      <c r="Z23" s="10">
        <f t="shared" si="19"/>
        <v>2.7404833101937593E-3</v>
      </c>
      <c r="AA23" s="17">
        <f t="shared" si="20"/>
        <v>-5.3769648225435972E-2</v>
      </c>
      <c r="AB23" s="2" t="s">
        <v>82</v>
      </c>
      <c r="AC23" s="17">
        <v>0.77574739938374937</v>
      </c>
      <c r="AD23" s="17">
        <v>1.4299128122703531</v>
      </c>
      <c r="AH23" s="6"/>
      <c r="AI23" s="11"/>
      <c r="AP23" s="11"/>
      <c r="AQ23" s="11"/>
      <c r="AR23" s="11"/>
      <c r="AS23" s="11"/>
      <c r="AT23" s="11"/>
      <c r="AU23" s="12"/>
      <c r="AV23" s="11"/>
      <c r="AZ23" s="6"/>
      <c r="BC23" s="41"/>
      <c r="BD23" s="6"/>
      <c r="BG23" s="8"/>
      <c r="BH23" s="6"/>
      <c r="BJ23" s="11"/>
      <c r="BK23" s="11"/>
      <c r="BL23" s="11"/>
      <c r="BM23" s="11"/>
      <c r="BN23" s="11"/>
      <c r="BO23" s="11"/>
      <c r="BP23" s="11"/>
      <c r="BQ23" s="8"/>
      <c r="BR23" s="6"/>
      <c r="BS23" s="6"/>
      <c r="BT23"/>
      <c r="BW23" s="17"/>
      <c r="BX23" s="17"/>
      <c r="BY23" s="17"/>
      <c r="BZ23" s="17"/>
      <c r="CA23" s="17"/>
      <c r="CB23" s="17"/>
      <c r="CC23" s="17"/>
      <c r="CE23" s="12"/>
      <c r="CF23" s="12"/>
      <c r="CG23" s="12"/>
      <c r="CH23" s="12"/>
      <c r="CI23" s="6"/>
      <c r="CJ23" s="12"/>
      <c r="CK23" s="12"/>
      <c r="CL23" s="13"/>
      <c r="CN23" s="13"/>
      <c r="CO23" s="13"/>
      <c r="CQ23" s="13"/>
      <c r="CR23" s="13"/>
      <c r="CS23" s="14"/>
      <c r="CT23" s="11"/>
      <c r="CU23" s="13"/>
      <c r="CV23"/>
      <c r="CY23" s="13"/>
      <c r="DA23"/>
    </row>
    <row r="24" spans="1:122">
      <c r="A24" s="35" t="s">
        <v>88</v>
      </c>
      <c r="B24" s="36" t="s">
        <v>83</v>
      </c>
      <c r="C24" s="37">
        <v>2</v>
      </c>
      <c r="D24" s="36" t="s">
        <v>70</v>
      </c>
      <c r="E24" s="37">
        <v>0</v>
      </c>
      <c r="F24" s="36">
        <f t="shared" si="0"/>
        <v>2</v>
      </c>
      <c r="G24" s="37">
        <f t="shared" si="1"/>
        <v>-2</v>
      </c>
      <c r="H24" s="10">
        <f t="shared" si="2"/>
        <v>-1.9957904723911699</v>
      </c>
      <c r="I24" s="38">
        <f t="shared" si="3"/>
        <v>0.11964560437402808</v>
      </c>
      <c r="J24">
        <f t="shared" si="4"/>
        <v>-1.1767602590073998</v>
      </c>
      <c r="K24" s="11">
        <f t="shared" si="5"/>
        <v>-5.0358978220442996E-2</v>
      </c>
      <c r="L24" s="17">
        <f t="shared" si="24"/>
        <v>2.5360266874070521E-3</v>
      </c>
      <c r="M24" s="10">
        <f t="shared" si="25"/>
        <v>1.0152545336571326</v>
      </c>
      <c r="N24">
        <f t="shared" si="8"/>
        <v>0.73404721002673201</v>
      </c>
      <c r="O24">
        <f t="shared" si="9"/>
        <v>0.62509976840441672</v>
      </c>
      <c r="P24" s="11">
        <f t="shared" si="10"/>
        <v>2.0546550837662587</v>
      </c>
      <c r="Q24" s="17">
        <f t="shared" si="26"/>
        <v>2.9871781814967569E-3</v>
      </c>
      <c r="R24" s="17">
        <f t="shared" si="12"/>
        <v>-2.1050140619867017</v>
      </c>
      <c r="S24" s="17">
        <f t="shared" si="13"/>
        <v>-1.8741322805682206</v>
      </c>
      <c r="T24" s="64">
        <f t="shared" si="14"/>
        <v>0</v>
      </c>
      <c r="U24" s="63">
        <f t="shared" si="15"/>
        <v>0</v>
      </c>
      <c r="V24" s="63">
        <f t="shared" si="16"/>
        <v>0</v>
      </c>
      <c r="W24" s="8">
        <f t="shared" si="21"/>
        <v>1</v>
      </c>
      <c r="X24" s="6">
        <f t="shared" si="17"/>
        <v>5.6962972491319763E-2</v>
      </c>
      <c r="Y24" s="11">
        <f t="shared" si="27"/>
        <v>0.12586771943177943</v>
      </c>
      <c r="Z24" s="10">
        <f t="shared" si="19"/>
        <v>3.2447802350468523E-3</v>
      </c>
      <c r="AA24" s="17">
        <f t="shared" si="20"/>
        <v>-5.8649731468780671E-2</v>
      </c>
      <c r="AB24" s="2" t="s">
        <v>79</v>
      </c>
      <c r="AC24" s="17">
        <v>0.94427803025447654</v>
      </c>
      <c r="AD24" s="17">
        <v>1.2855161692573478</v>
      </c>
      <c r="AF24" s="12"/>
      <c r="AH24" s="54"/>
      <c r="AI24" s="11"/>
      <c r="AM24" s="55"/>
      <c r="AN24" s="55"/>
      <c r="AO24" s="55"/>
      <c r="AQ24" s="11"/>
      <c r="AR24" s="11"/>
      <c r="AU24" s="12"/>
      <c r="AV24" s="11"/>
      <c r="AZ24" s="6"/>
      <c r="BC24" s="41"/>
      <c r="BD24" s="6"/>
      <c r="BG24" s="8"/>
      <c r="BH24" s="6"/>
      <c r="BJ24" s="11"/>
      <c r="BK24" s="11"/>
      <c r="BL24" s="11"/>
      <c r="BM24" s="11"/>
      <c r="BN24" s="11"/>
      <c r="BO24" s="11"/>
      <c r="BP24" s="11"/>
      <c r="BQ24" s="8"/>
      <c r="BR24" s="6"/>
      <c r="BS24" s="6"/>
      <c r="BT24"/>
      <c r="BW24" s="17"/>
      <c r="BX24" s="17"/>
      <c r="BY24" s="17"/>
      <c r="BZ24" s="17"/>
      <c r="CA24" s="17"/>
      <c r="CB24" s="17"/>
      <c r="CC24" s="17"/>
      <c r="CE24" s="12"/>
      <c r="CF24" s="11"/>
      <c r="CG24" s="12"/>
      <c r="CH24" s="12"/>
      <c r="CI24" s="6"/>
      <c r="CJ24" s="12"/>
      <c r="CK24" s="12"/>
      <c r="CL24" s="13"/>
      <c r="CN24" s="13"/>
      <c r="CO24" s="13"/>
      <c r="CQ24" s="13"/>
      <c r="CR24" s="13"/>
      <c r="CS24" s="14"/>
      <c r="CT24" s="11"/>
      <c r="CU24" s="13"/>
      <c r="CV24"/>
      <c r="CY24" s="13"/>
      <c r="DA24"/>
      <c r="DD24" s="44"/>
    </row>
    <row r="25" spans="1:122">
      <c r="A25" s="35" t="s">
        <v>89</v>
      </c>
      <c r="B25" s="36" t="s">
        <v>82</v>
      </c>
      <c r="C25" s="37">
        <v>1</v>
      </c>
      <c r="D25" s="36" t="s">
        <v>81</v>
      </c>
      <c r="E25" s="37">
        <v>3</v>
      </c>
      <c r="F25" s="36">
        <f t="shared" si="0"/>
        <v>4</v>
      </c>
      <c r="G25" s="37">
        <f t="shared" si="1"/>
        <v>2</v>
      </c>
      <c r="H25" s="10">
        <f t="shared" si="2"/>
        <v>0.13178636446365244</v>
      </c>
      <c r="I25" s="38">
        <f t="shared" si="3"/>
        <v>0.53289899005880537</v>
      </c>
      <c r="J25">
        <f t="shared" si="4"/>
        <v>8.2559230528235078E-2</v>
      </c>
      <c r="K25" s="11">
        <f t="shared" si="5"/>
        <v>1.6399398487984302</v>
      </c>
      <c r="L25" s="17">
        <f t="shared" si="24"/>
        <v>1.8497636148864367</v>
      </c>
      <c r="M25" s="10">
        <f t="shared" si="25"/>
        <v>-1.1229274118793324</v>
      </c>
      <c r="N25">
        <f t="shared" si="8"/>
        <v>0.24546868253375043</v>
      </c>
      <c r="O25">
        <f t="shared" si="9"/>
        <v>-0.68881870187725625</v>
      </c>
      <c r="P25" s="11">
        <f t="shared" si="10"/>
        <v>0.51127485390423344</v>
      </c>
      <c r="Q25" s="17">
        <f t="shared" si="26"/>
        <v>0.23885226842632837</v>
      </c>
      <c r="R25" s="17">
        <f t="shared" si="12"/>
        <v>1.1286649948941969</v>
      </c>
      <c r="S25" s="17">
        <f t="shared" si="13"/>
        <v>1.1297179961181762</v>
      </c>
      <c r="T25" s="64">
        <f t="shared" si="14"/>
        <v>1</v>
      </c>
      <c r="U25" s="63">
        <f t="shared" si="15"/>
        <v>1</v>
      </c>
      <c r="V25" s="63">
        <f t="shared" si="16"/>
        <v>1</v>
      </c>
      <c r="W25" s="8">
        <f t="shared" si="21"/>
        <v>1</v>
      </c>
      <c r="X25" s="6">
        <f t="shared" si="17"/>
        <v>0.66249825330836587</v>
      </c>
      <c r="Y25" s="11">
        <f t="shared" si="27"/>
        <v>-0.87028200388182375</v>
      </c>
      <c r="Z25" s="10">
        <f t="shared" si="19"/>
        <v>0.11390742901990397</v>
      </c>
      <c r="AA25" s="17">
        <f t="shared" si="20"/>
        <v>-0.41173735764090957</v>
      </c>
      <c r="AB25" s="29"/>
      <c r="AC25" s="17"/>
      <c r="AD25" s="17"/>
      <c r="AH25" s="6"/>
      <c r="AI25" s="11"/>
      <c r="AJ25" s="31"/>
      <c r="AK25" s="31"/>
      <c r="AL25" s="31"/>
      <c r="AQ25" s="11"/>
      <c r="AR25" s="11"/>
      <c r="AU25" s="12"/>
      <c r="AV25" s="11"/>
      <c r="AZ25" s="6"/>
      <c r="BC25" s="41"/>
      <c r="BD25" s="6"/>
      <c r="BG25" s="8"/>
      <c r="BH25" s="6"/>
      <c r="BJ25" s="11"/>
      <c r="BK25" s="11"/>
      <c r="BL25" s="11"/>
      <c r="BM25" s="11"/>
      <c r="BN25" s="11"/>
      <c r="BO25" s="11"/>
      <c r="BP25" s="11"/>
      <c r="BQ25" s="8"/>
      <c r="BR25" s="6"/>
      <c r="BS25" s="6"/>
      <c r="BT25"/>
      <c r="BW25" s="17"/>
      <c r="BX25" s="17"/>
      <c r="BY25" s="17"/>
      <c r="BZ25" s="17"/>
      <c r="CA25" s="17"/>
      <c r="CB25" s="17"/>
      <c r="CC25" s="17"/>
      <c r="CE25" s="12"/>
      <c r="CF25" s="11"/>
      <c r="CG25" s="12"/>
      <c r="CH25" s="12"/>
      <c r="CI25" s="6"/>
      <c r="CJ25" s="12"/>
      <c r="CK25" s="12"/>
      <c r="CL25" s="13"/>
      <c r="CN25" s="13"/>
      <c r="CO25" s="13"/>
      <c r="CQ25" s="13"/>
      <c r="CR25" s="13"/>
      <c r="CS25" s="14"/>
      <c r="CT25" s="11"/>
      <c r="CU25" s="13"/>
      <c r="CV25"/>
      <c r="CY25" s="13"/>
      <c r="DA25"/>
    </row>
    <row r="26" spans="1:122">
      <c r="A26" s="35" t="s">
        <v>89</v>
      </c>
      <c r="B26" s="36" t="s">
        <v>78</v>
      </c>
      <c r="C26" s="37">
        <v>2</v>
      </c>
      <c r="D26" s="36" t="s">
        <v>69</v>
      </c>
      <c r="E26" s="37">
        <v>2</v>
      </c>
      <c r="F26" s="36">
        <f t="shared" si="0"/>
        <v>4</v>
      </c>
      <c r="G26" s="37">
        <f t="shared" si="1"/>
        <v>0</v>
      </c>
      <c r="H26" s="10">
        <f t="shared" si="2"/>
        <v>-0.36754383792310641</v>
      </c>
      <c r="I26" s="38">
        <f t="shared" si="3"/>
        <v>0.40913464997074805</v>
      </c>
      <c r="J26">
        <f t="shared" si="4"/>
        <v>-0.22977154118179111</v>
      </c>
      <c r="K26" s="11">
        <f t="shared" si="5"/>
        <v>1.2207195147606971</v>
      </c>
      <c r="L26" s="17">
        <f t="shared" si="24"/>
        <v>0.60727807467480344</v>
      </c>
      <c r="M26" s="10">
        <f t="shared" si="25"/>
        <v>8.5475017567861356E-2</v>
      </c>
      <c r="N26">
        <f t="shared" si="8"/>
        <v>0.52135575391809286</v>
      </c>
      <c r="O26">
        <f t="shared" si="9"/>
        <v>5.3556528299204695E-2</v>
      </c>
      <c r="P26" s="11">
        <f t="shared" si="10"/>
        <v>1.3832979507010954</v>
      </c>
      <c r="Q26" s="17">
        <f t="shared" si="26"/>
        <v>0.38032141760946858</v>
      </c>
      <c r="R26" s="17">
        <f t="shared" si="12"/>
        <v>-0.16257843594039834</v>
      </c>
      <c r="S26" s="17">
        <f t="shared" si="13"/>
        <v>-6.9752287962291687E-2</v>
      </c>
      <c r="T26" s="64">
        <f t="shared" si="14"/>
        <v>0.5</v>
      </c>
      <c r="U26" s="63">
        <f t="shared" si="15"/>
        <v>3</v>
      </c>
      <c r="V26" s="63">
        <f t="shared" si="16"/>
        <v>3</v>
      </c>
      <c r="W26" s="8">
        <f t="shared" si="21"/>
        <v>1</v>
      </c>
      <c r="X26" s="6">
        <f t="shared" si="17"/>
        <v>0.35220899452878074</v>
      </c>
      <c r="Y26" s="11">
        <f t="shared" si="27"/>
        <v>-6.9752287962291687E-2</v>
      </c>
      <c r="Z26" s="10">
        <f t="shared" si="19"/>
        <v>2.1842181298193961E-2</v>
      </c>
      <c r="AA26" s="17">
        <f t="shared" si="20"/>
        <v>-0.73885885109510219</v>
      </c>
      <c r="AB26" s="29"/>
      <c r="AC26" s="17"/>
      <c r="AD26" s="17"/>
      <c r="AH26" s="6"/>
      <c r="AI26" s="11"/>
      <c r="AJ26" s="31"/>
      <c r="AK26" s="31"/>
      <c r="AL26" s="31"/>
      <c r="AM26" s="3"/>
      <c r="AN26" s="3"/>
      <c r="AO26" s="3"/>
      <c r="AP26" s="31"/>
      <c r="AQ26" s="11"/>
      <c r="AR26" s="11"/>
      <c r="AU26" s="12"/>
      <c r="AV26" s="11"/>
      <c r="AZ26" s="6"/>
      <c r="BC26" s="41"/>
      <c r="BD26" s="6"/>
      <c r="BG26" s="8"/>
      <c r="BH26" s="6"/>
      <c r="BJ26" s="11"/>
      <c r="BK26" s="11"/>
      <c r="BL26" s="11"/>
      <c r="BM26" s="11"/>
      <c r="BN26" s="11"/>
      <c r="BO26" s="11"/>
      <c r="BP26" s="11"/>
      <c r="BQ26" s="8"/>
      <c r="BR26" s="6"/>
      <c r="BS26" s="6"/>
      <c r="BT26"/>
      <c r="BW26" s="17"/>
      <c r="BX26" s="17"/>
      <c r="BY26" s="17"/>
      <c r="BZ26" s="17"/>
      <c r="CA26" s="17"/>
      <c r="CB26" s="17"/>
      <c r="CC26" s="17"/>
      <c r="CE26" s="12"/>
      <c r="CF26" s="11"/>
      <c r="CG26" s="12"/>
      <c r="CH26" s="12"/>
      <c r="CI26" s="6"/>
      <c r="CJ26" s="12"/>
      <c r="CK26" s="12"/>
      <c r="CL26" s="13"/>
      <c r="CN26" s="13"/>
      <c r="CO26" s="13"/>
      <c r="CQ26" s="13"/>
      <c r="CR26" s="13"/>
      <c r="CS26" s="14"/>
      <c r="CT26" s="11"/>
      <c r="CU26" s="13"/>
      <c r="CV26"/>
      <c r="CY26" s="13"/>
      <c r="DA26"/>
      <c r="DN26" s="6"/>
      <c r="DO26" s="6"/>
      <c r="DP26" s="6"/>
      <c r="DQ26" s="6"/>
      <c r="DR26" s="6"/>
    </row>
    <row r="27" spans="1:122">
      <c r="A27" s="35" t="s">
        <v>89</v>
      </c>
      <c r="B27" s="36" t="s">
        <v>68</v>
      </c>
      <c r="C27" s="37">
        <v>0</v>
      </c>
      <c r="D27" s="36" t="s">
        <v>73</v>
      </c>
      <c r="E27" s="37">
        <v>0</v>
      </c>
      <c r="F27" s="36">
        <f t="shared" si="0"/>
        <v>0</v>
      </c>
      <c r="G27" s="37">
        <f t="shared" si="1"/>
        <v>0</v>
      </c>
      <c r="H27" s="10">
        <f t="shared" si="2"/>
        <v>-0.69161950616201295</v>
      </c>
      <c r="I27" s="38">
        <f t="shared" si="3"/>
        <v>0.33367290292546226</v>
      </c>
      <c r="J27">
        <f t="shared" si="4"/>
        <v>-0.42979357659906398</v>
      </c>
      <c r="K27" s="11">
        <f t="shared" si="5"/>
        <v>0.95224355242296266</v>
      </c>
      <c r="L27" s="17">
        <f t="shared" si="24"/>
        <v>0.90676778313110362</v>
      </c>
      <c r="M27" s="10">
        <f t="shared" si="25"/>
        <v>-0.45088709039201036</v>
      </c>
      <c r="N27">
        <f t="shared" si="8"/>
        <v>0.38914987307416959</v>
      </c>
      <c r="O27">
        <f t="shared" si="9"/>
        <v>-0.2815354445675004</v>
      </c>
      <c r="P27" s="11">
        <f t="shared" si="10"/>
        <v>0.98968576105201866</v>
      </c>
      <c r="Q27" s="17">
        <f t="shared" si="26"/>
        <v>0.97947790562911341</v>
      </c>
      <c r="R27" s="17">
        <f t="shared" si="12"/>
        <v>-3.7442208629056006E-2</v>
      </c>
      <c r="S27" s="17">
        <f t="shared" si="13"/>
        <v>4.6490073886456304E-2</v>
      </c>
      <c r="T27" s="64">
        <f t="shared" si="14"/>
        <v>0.5</v>
      </c>
      <c r="U27" s="63">
        <f t="shared" si="15"/>
        <v>3</v>
      </c>
      <c r="V27" s="63">
        <f t="shared" si="16"/>
        <v>3</v>
      </c>
      <c r="W27" s="8">
        <f t="shared" si="21"/>
        <v>1</v>
      </c>
      <c r="X27" s="6">
        <f t="shared" si="17"/>
        <v>0.38133947907992061</v>
      </c>
      <c r="Y27" s="11">
        <f t="shared" si="27"/>
        <v>4.6490073886456304E-2</v>
      </c>
      <c r="Z27" s="10">
        <f t="shared" si="19"/>
        <v>1.4080319225024599E-2</v>
      </c>
      <c r="AA27" s="17">
        <f t="shared" si="20"/>
        <v>-0.72213193379156071</v>
      </c>
      <c r="AB27" s="29"/>
      <c r="AC27" s="17"/>
      <c r="AD27" s="17"/>
      <c r="AH27" s="6"/>
      <c r="AI27" s="11"/>
      <c r="AM27" s="52"/>
      <c r="AN27" s="52"/>
      <c r="AO27" s="52"/>
      <c r="AP27" s="7"/>
      <c r="AQ27" s="11"/>
      <c r="AR27" s="11"/>
      <c r="AU27" s="6"/>
      <c r="AV27" s="12"/>
      <c r="AZ27" s="6"/>
      <c r="BC27" s="41"/>
      <c r="BD27" s="6"/>
      <c r="BG27" s="8"/>
      <c r="BH27" s="6"/>
      <c r="BJ27" s="11"/>
      <c r="BK27" s="11"/>
      <c r="BL27" s="11"/>
      <c r="BM27" s="11"/>
      <c r="BN27" s="11"/>
      <c r="BO27" s="11"/>
      <c r="BP27" s="11"/>
      <c r="BQ27" s="8"/>
      <c r="BR27" s="6"/>
      <c r="BS27" s="6"/>
      <c r="BT27"/>
      <c r="BW27" s="17"/>
      <c r="BX27" s="17"/>
      <c r="BY27" s="17"/>
      <c r="BZ27" s="17"/>
      <c r="CA27" s="17"/>
      <c r="CB27" s="17"/>
      <c r="CC27" s="17"/>
      <c r="CE27" s="12"/>
      <c r="CF27" s="11"/>
      <c r="CG27" s="12"/>
      <c r="CH27" s="12"/>
      <c r="CI27" s="6"/>
      <c r="CJ27" s="12"/>
      <c r="CK27" s="12"/>
      <c r="CL27" s="13"/>
      <c r="CN27" s="13"/>
      <c r="CO27" s="13"/>
      <c r="CQ27" s="13"/>
      <c r="CR27" s="13"/>
      <c r="CS27" s="14"/>
      <c r="CT27" s="11"/>
      <c r="CU27" s="13"/>
      <c r="CV27"/>
      <c r="CY27" s="13"/>
      <c r="DA27"/>
    </row>
    <row r="28" spans="1:122">
      <c r="A28" s="35" t="s">
        <v>89</v>
      </c>
      <c r="B28" s="36" t="s">
        <v>76</v>
      </c>
      <c r="C28" s="37">
        <v>0</v>
      </c>
      <c r="D28" s="36" t="s">
        <v>83</v>
      </c>
      <c r="E28" s="37">
        <v>1</v>
      </c>
      <c r="F28" s="36">
        <f t="shared" si="0"/>
        <v>1</v>
      </c>
      <c r="G28" s="37">
        <f t="shared" si="1"/>
        <v>1</v>
      </c>
      <c r="H28" s="10">
        <f t="shared" si="2"/>
        <v>1.3802871846264844</v>
      </c>
      <c r="I28" s="38">
        <f t="shared" si="3"/>
        <v>0.79903711939849476</v>
      </c>
      <c r="J28">
        <f t="shared" si="4"/>
        <v>0.83818686796330844</v>
      </c>
      <c r="K28" s="11">
        <f t="shared" si="5"/>
        <v>2.654167389809901</v>
      </c>
      <c r="L28" s="17">
        <f t="shared" si="24"/>
        <v>2.7362697535105007</v>
      </c>
      <c r="M28" s="10">
        <f t="shared" si="25"/>
        <v>-1.5489377872541552</v>
      </c>
      <c r="N28">
        <f t="shared" si="8"/>
        <v>0.17523973763626566</v>
      </c>
      <c r="O28">
        <f t="shared" si="9"/>
        <v>-0.93365966916530962</v>
      </c>
      <c r="P28" s="11">
        <f t="shared" si="10"/>
        <v>0.22367503936500466</v>
      </c>
      <c r="Q28" s="17">
        <f t="shared" si="26"/>
        <v>5.0030523234936383E-2</v>
      </c>
      <c r="R28" s="17">
        <f t="shared" si="12"/>
        <v>2.4304923504448963</v>
      </c>
      <c r="S28" s="17">
        <f t="shared" si="13"/>
        <v>2.3390199686957596</v>
      </c>
      <c r="T28" s="64">
        <f t="shared" si="14"/>
        <v>1</v>
      </c>
      <c r="U28" s="63">
        <f t="shared" si="15"/>
        <v>1</v>
      </c>
      <c r="V28" s="63">
        <f t="shared" si="16"/>
        <v>1</v>
      </c>
      <c r="W28" s="8">
        <f t="shared" si="21"/>
        <v>1</v>
      </c>
      <c r="X28" s="6">
        <f t="shared" si="17"/>
        <v>0.889616605678473</v>
      </c>
      <c r="Y28" s="11">
        <f t="shared" si="27"/>
        <v>1.3390199686957596</v>
      </c>
      <c r="Z28" s="10">
        <f t="shared" si="19"/>
        <v>1.2184493741941717E-2</v>
      </c>
      <c r="AA28" s="17">
        <f t="shared" si="20"/>
        <v>-0.11696468920491719</v>
      </c>
      <c r="AB28" s="29"/>
      <c r="AC28" s="17"/>
      <c r="AD28" s="17"/>
      <c r="AF28" s="28"/>
      <c r="AG28" s="11"/>
      <c r="AH28" s="6"/>
      <c r="AI28" s="11"/>
      <c r="AM28" s="20"/>
      <c r="AN28" s="20"/>
      <c r="AO28" s="20"/>
      <c r="AP28" s="5"/>
      <c r="AQ28" s="11"/>
      <c r="AR28" s="11"/>
      <c r="AT28" s="6"/>
      <c r="AU28" s="12"/>
      <c r="AV28" s="12"/>
      <c r="AZ28" s="6"/>
      <c r="BC28" s="41"/>
      <c r="BD28" s="6"/>
      <c r="BG28" s="8"/>
      <c r="BH28" s="6"/>
      <c r="BJ28" s="11"/>
      <c r="BK28" s="11"/>
      <c r="BL28" s="11"/>
      <c r="BM28" s="11"/>
      <c r="BN28" s="11"/>
      <c r="BO28" s="11"/>
      <c r="BP28" s="11"/>
      <c r="BQ28" s="8"/>
      <c r="BR28" s="6"/>
      <c r="BS28" s="6"/>
      <c r="BT28"/>
      <c r="BW28" s="17"/>
      <c r="BX28" s="17"/>
      <c r="BY28" s="17"/>
      <c r="BZ28" s="17"/>
      <c r="CA28" s="17"/>
      <c r="CB28" s="17"/>
      <c r="CC28" s="17"/>
      <c r="CE28" s="12"/>
      <c r="CF28" s="11"/>
      <c r="CG28" s="12"/>
      <c r="CH28" s="12"/>
      <c r="CI28" s="6"/>
      <c r="CJ28" s="12"/>
      <c r="CK28" s="12"/>
      <c r="CL28" s="13"/>
      <c r="CN28" s="13"/>
      <c r="CO28" s="13"/>
      <c r="CQ28" s="13"/>
      <c r="CR28" s="13"/>
      <c r="CS28" s="14"/>
      <c r="CT28" s="11"/>
      <c r="CU28" s="13"/>
      <c r="CV28"/>
      <c r="CY28" s="13"/>
      <c r="DA28"/>
    </row>
    <row r="29" spans="1:122">
      <c r="A29" s="35" t="s">
        <v>89</v>
      </c>
      <c r="B29" s="36" t="s">
        <v>66</v>
      </c>
      <c r="C29" s="37">
        <v>2</v>
      </c>
      <c r="D29" s="36" t="s">
        <v>85</v>
      </c>
      <c r="E29" s="37">
        <v>1</v>
      </c>
      <c r="F29" s="36">
        <f t="shared" si="0"/>
        <v>3</v>
      </c>
      <c r="G29" s="37">
        <f t="shared" si="1"/>
        <v>-1</v>
      </c>
      <c r="H29" s="10">
        <f t="shared" si="2"/>
        <v>-0.36190113611595209</v>
      </c>
      <c r="I29" s="38">
        <f t="shared" si="3"/>
        <v>0.41049943252665139</v>
      </c>
      <c r="J29">
        <f t="shared" si="4"/>
        <v>-0.22626043976449192</v>
      </c>
      <c r="K29" s="11">
        <f t="shared" si="5"/>
        <v>1.2254322271871469</v>
      </c>
      <c r="L29" s="17">
        <f t="shared" si="24"/>
        <v>5.0819689054557436E-2</v>
      </c>
      <c r="M29" s="10">
        <f t="shared" si="25"/>
        <v>0.50308338219075521</v>
      </c>
      <c r="N29">
        <f t="shared" si="8"/>
        <v>0.62318366338914244</v>
      </c>
      <c r="O29">
        <f t="shared" si="9"/>
        <v>0.31385302007224941</v>
      </c>
      <c r="P29" s="11">
        <f t="shared" si="10"/>
        <v>1.6890524312046216</v>
      </c>
      <c r="Q29" s="17">
        <f t="shared" si="26"/>
        <v>9.66883905397566E-2</v>
      </c>
      <c r="R29" s="17">
        <f t="shared" si="12"/>
        <v>-0.46362020401747461</v>
      </c>
      <c r="S29" s="17">
        <f t="shared" si="13"/>
        <v>-0.34939797401399619</v>
      </c>
      <c r="T29" s="64">
        <f t="shared" si="14"/>
        <v>0</v>
      </c>
      <c r="U29" s="63">
        <f t="shared" si="15"/>
        <v>0</v>
      </c>
      <c r="V29" s="63">
        <f t="shared" si="16"/>
        <v>3</v>
      </c>
      <c r="W29" s="8">
        <f t="shared" si="21"/>
        <v>0</v>
      </c>
      <c r="X29" s="6">
        <f t="shared" si="17"/>
        <v>0.28584560312660856</v>
      </c>
      <c r="Y29" s="11">
        <f t="shared" si="27"/>
        <v>0.65060202598600381</v>
      </c>
      <c r="Z29" s="10">
        <f t="shared" si="19"/>
        <v>8.1707708826814607E-2</v>
      </c>
      <c r="AA29" s="17">
        <f t="shared" si="20"/>
        <v>-0.33665609789991396</v>
      </c>
      <c r="AB29" s="29"/>
      <c r="AC29" s="17"/>
      <c r="AD29" s="17"/>
      <c r="AI29" s="49"/>
      <c r="AJ29" s="55"/>
      <c r="AK29" s="55"/>
      <c r="AL29" s="55"/>
      <c r="AM29" s="3"/>
      <c r="AN29" s="3"/>
      <c r="AO29" s="3"/>
      <c r="AP29" s="31"/>
      <c r="AQ29" s="11"/>
      <c r="AR29" s="11"/>
      <c r="AT29" s="11"/>
      <c r="AU29" s="12"/>
      <c r="AV29" s="12"/>
      <c r="AZ29" s="6"/>
      <c r="BC29" s="41"/>
      <c r="BD29" s="6"/>
      <c r="BG29" s="8"/>
      <c r="BH29" s="6"/>
      <c r="BJ29" s="11"/>
      <c r="BK29" s="11"/>
      <c r="BL29" s="11"/>
      <c r="BM29" s="11"/>
      <c r="BN29" s="11"/>
      <c r="BO29" s="11"/>
      <c r="BP29" s="11"/>
      <c r="BQ29" s="8"/>
      <c r="BR29" s="6"/>
      <c r="BS29" s="6"/>
      <c r="BT29"/>
      <c r="BW29" s="17"/>
      <c r="BX29" s="17"/>
      <c r="BY29" s="17"/>
      <c r="BZ29" s="17"/>
      <c r="CA29" s="17"/>
      <c r="CB29" s="17"/>
      <c r="CC29" s="17"/>
      <c r="CE29" s="12"/>
      <c r="CF29" s="11"/>
      <c r="CG29" s="12"/>
      <c r="CH29" s="12"/>
      <c r="CI29" s="6"/>
      <c r="CJ29" s="12"/>
      <c r="CK29" s="12"/>
      <c r="CL29" s="13"/>
      <c r="CN29" s="13"/>
      <c r="CO29" s="13"/>
      <c r="CQ29" s="13"/>
      <c r="CR29" s="13"/>
      <c r="CS29" s="14"/>
      <c r="CT29" s="11"/>
      <c r="CU29" s="13"/>
      <c r="CV29"/>
      <c r="CY29" s="13"/>
      <c r="DA29"/>
      <c r="DD29" s="44"/>
    </row>
    <row r="30" spans="1:122">
      <c r="A30" s="35" t="s">
        <v>89</v>
      </c>
      <c r="B30" s="36" t="s">
        <v>80</v>
      </c>
      <c r="C30" s="37">
        <v>1</v>
      </c>
      <c r="D30" s="36" t="s">
        <v>79</v>
      </c>
      <c r="E30" s="37">
        <v>1</v>
      </c>
      <c r="F30" s="36">
        <f t="shared" si="0"/>
        <v>2</v>
      </c>
      <c r="G30" s="37">
        <f t="shared" si="1"/>
        <v>0</v>
      </c>
      <c r="H30" s="10">
        <f t="shared" si="2"/>
        <v>-1.5014937001323272</v>
      </c>
      <c r="I30" s="38">
        <f t="shared" si="3"/>
        <v>0.18220284940062625</v>
      </c>
      <c r="J30">
        <f t="shared" si="4"/>
        <v>-0.90700207715137748</v>
      </c>
      <c r="K30" s="11">
        <f t="shared" si="5"/>
        <v>0.31171906643692582</v>
      </c>
      <c r="L30" s="17">
        <f t="shared" si="24"/>
        <v>0.47373064350645694</v>
      </c>
      <c r="M30" s="10">
        <f t="shared" si="25"/>
        <v>0.70081029711814502</v>
      </c>
      <c r="N30">
        <f t="shared" si="8"/>
        <v>0.6683674009804369</v>
      </c>
      <c r="O30">
        <f t="shared" si="9"/>
        <v>0.43540952468342714</v>
      </c>
      <c r="P30" s="11">
        <f t="shared" si="10"/>
        <v>1.8318374747757078</v>
      </c>
      <c r="Q30" s="17">
        <f t="shared" si="26"/>
        <v>0.69195358444122634</v>
      </c>
      <c r="R30" s="17">
        <f t="shared" si="12"/>
        <v>-1.520118408338782</v>
      </c>
      <c r="S30" s="17">
        <f t="shared" si="13"/>
        <v>-1.3308071885791408</v>
      </c>
      <c r="T30" s="64">
        <f t="shared" si="14"/>
        <v>0.5</v>
      </c>
      <c r="U30" s="63">
        <f t="shared" si="15"/>
        <v>3</v>
      </c>
      <c r="V30" s="63">
        <f t="shared" si="16"/>
        <v>0</v>
      </c>
      <c r="W30" s="8">
        <f t="shared" si="21"/>
        <v>0</v>
      </c>
      <c r="X30" s="6">
        <f t="shared" si="17"/>
        <v>0.11141766951024656</v>
      </c>
      <c r="Y30" s="11">
        <f t="shared" si="27"/>
        <v>-1.3308071885791408</v>
      </c>
      <c r="Z30" s="10">
        <f t="shared" si="19"/>
        <v>0.15099622756884795</v>
      </c>
      <c r="AA30" s="17">
        <f t="shared" si="20"/>
        <v>-1.1562986621041829</v>
      </c>
      <c r="AB30" s="29"/>
      <c r="AC30" s="17"/>
      <c r="AD30" s="17"/>
      <c r="AF30" s="49"/>
      <c r="AG30" s="55"/>
      <c r="AI30" s="11"/>
      <c r="AM30" s="52"/>
      <c r="AN30" s="52"/>
      <c r="AO30" s="52"/>
      <c r="AP30" s="7"/>
      <c r="AQ30" s="11"/>
      <c r="AR30" s="11"/>
      <c r="AT30" s="11"/>
      <c r="AU30" s="12"/>
      <c r="AV30" s="12"/>
      <c r="AZ30" s="6"/>
      <c r="BC30" s="41"/>
      <c r="BD30" s="6"/>
      <c r="BG30" s="8"/>
      <c r="BH30" s="6"/>
      <c r="BJ30" s="11"/>
      <c r="BK30" s="11"/>
      <c r="BL30" s="11"/>
      <c r="BM30" s="11"/>
      <c r="BN30" s="11"/>
      <c r="BO30" s="11"/>
      <c r="BP30" s="11"/>
      <c r="BQ30" s="8"/>
      <c r="BR30" s="6"/>
      <c r="BS30" s="6"/>
      <c r="BT30"/>
      <c r="BW30" s="17"/>
      <c r="BX30" s="17"/>
      <c r="BY30" s="17"/>
      <c r="BZ30" s="17"/>
      <c r="CA30" s="17"/>
      <c r="CB30" s="17"/>
      <c r="CC30" s="17"/>
      <c r="CE30" s="12"/>
      <c r="CF30" s="11"/>
      <c r="CG30" s="12"/>
      <c r="CH30" s="12"/>
      <c r="CI30" s="6"/>
      <c r="CJ30" s="12"/>
      <c r="CK30" s="12"/>
      <c r="CL30" s="13"/>
      <c r="CN30" s="13"/>
      <c r="CO30" s="13"/>
      <c r="CQ30" s="13"/>
      <c r="CR30" s="13"/>
      <c r="CS30" s="14"/>
      <c r="CT30" s="11"/>
      <c r="CU30" s="13"/>
      <c r="CV30"/>
      <c r="CY30" s="13"/>
      <c r="DA30"/>
    </row>
    <row r="31" spans="1:122">
      <c r="A31" s="35" t="s">
        <v>90</v>
      </c>
      <c r="B31" s="36" t="s">
        <v>84</v>
      </c>
      <c r="C31" s="37">
        <v>2</v>
      </c>
      <c r="D31" s="36" t="s">
        <v>71</v>
      </c>
      <c r="E31" s="37">
        <v>4</v>
      </c>
      <c r="F31" s="36">
        <f t="shared" si="0"/>
        <v>6</v>
      </c>
      <c r="G31" s="37">
        <f t="shared" si="1"/>
        <v>2</v>
      </c>
      <c r="H31" s="10">
        <f t="shared" si="2"/>
        <v>-0.35055358105867862</v>
      </c>
      <c r="I31" s="38">
        <f t="shared" si="3"/>
        <v>0.41324818555800807</v>
      </c>
      <c r="J31">
        <f t="shared" si="4"/>
        <v>-0.21919728397429042</v>
      </c>
      <c r="K31" s="11">
        <f t="shared" si="5"/>
        <v>1.234912620404623</v>
      </c>
      <c r="L31" s="17">
        <f t="shared" si="24"/>
        <v>7.6457082167976269</v>
      </c>
      <c r="M31" s="10">
        <f t="shared" si="25"/>
        <v>1.1660722554164726E-2</v>
      </c>
      <c r="N31">
        <f t="shared" si="8"/>
        <v>0.50291514760696909</v>
      </c>
      <c r="O31">
        <f t="shared" si="9"/>
        <v>7.3072564455376986E-3</v>
      </c>
      <c r="P31" s="11">
        <f t="shared" si="10"/>
        <v>1.3289717398752734</v>
      </c>
      <c r="Q31" s="17">
        <f t="shared" si="26"/>
        <v>0.45027892588601776</v>
      </c>
      <c r="R31" s="17">
        <f t="shared" si="12"/>
        <v>-9.4059119470650376E-2</v>
      </c>
      <c r="S31" s="17">
        <f t="shared" si="13"/>
        <v>-6.1028768378171977E-3</v>
      </c>
      <c r="T31" s="64">
        <f t="shared" si="14"/>
        <v>1</v>
      </c>
      <c r="U31" s="63">
        <f t="shared" si="15"/>
        <v>1</v>
      </c>
      <c r="V31" s="63">
        <f t="shared" si="16"/>
        <v>3</v>
      </c>
      <c r="W31" s="8">
        <f t="shared" si="21"/>
        <v>0</v>
      </c>
      <c r="X31" s="6">
        <f t="shared" si="17"/>
        <v>0.36806479312092755</v>
      </c>
      <c r="Y31" s="11">
        <f t="shared" si="27"/>
        <v>-2.0061028768378173</v>
      </c>
      <c r="Z31" s="10">
        <f t="shared" si="19"/>
        <v>0.39934210569329609</v>
      </c>
      <c r="AA31" s="17">
        <f t="shared" si="20"/>
        <v>-0.9994962880480136</v>
      </c>
      <c r="AB31" s="29"/>
      <c r="AC31" s="17"/>
      <c r="AD31" s="17"/>
      <c r="AH31" s="31"/>
      <c r="AI31" s="3"/>
      <c r="AJ31" s="3"/>
      <c r="AK31" s="3"/>
      <c r="AL31" s="3"/>
      <c r="AP31" s="11"/>
      <c r="AQ31" s="11"/>
      <c r="AR31" s="11"/>
      <c r="AT31" s="11"/>
      <c r="AU31" s="12"/>
      <c r="AV31" s="12"/>
      <c r="AZ31" s="6"/>
      <c r="BC31" s="41"/>
      <c r="BD31" s="6"/>
      <c r="BG31" s="8"/>
      <c r="BH31" s="6"/>
      <c r="BJ31" s="11"/>
      <c r="BK31" s="11"/>
      <c r="BL31" s="11"/>
      <c r="BM31" s="11"/>
      <c r="BN31" s="11"/>
      <c r="BO31" s="11"/>
      <c r="BP31" s="11"/>
      <c r="BQ31" s="8"/>
      <c r="BR31" s="6"/>
      <c r="BS31" s="6"/>
      <c r="BT31"/>
      <c r="BW31" s="17"/>
      <c r="BX31" s="17"/>
      <c r="BY31" s="17"/>
      <c r="BZ31" s="17"/>
      <c r="CA31" s="17"/>
      <c r="CB31" s="17"/>
      <c r="CC31" s="17"/>
      <c r="CE31" s="12"/>
      <c r="CF31" s="11"/>
      <c r="CG31" s="12"/>
      <c r="CH31" s="12"/>
      <c r="CI31" s="6"/>
      <c r="CJ31" s="12"/>
      <c r="CK31" s="12"/>
      <c r="CL31" s="13"/>
      <c r="CN31" s="13"/>
      <c r="CO31" s="13"/>
      <c r="CQ31" s="13"/>
      <c r="CR31" s="13"/>
      <c r="CS31" s="14"/>
      <c r="CT31" s="11"/>
      <c r="CU31" s="13"/>
      <c r="CV31"/>
      <c r="CY31" s="13"/>
      <c r="DA31"/>
    </row>
    <row r="32" spans="1:122">
      <c r="A32" s="35" t="s">
        <v>90</v>
      </c>
      <c r="B32" s="36" t="s">
        <v>72</v>
      </c>
      <c r="C32" s="37">
        <v>2</v>
      </c>
      <c r="D32" s="36" t="s">
        <v>75</v>
      </c>
      <c r="E32" s="37">
        <v>1</v>
      </c>
      <c r="F32" s="36">
        <f t="shared" si="0"/>
        <v>3</v>
      </c>
      <c r="G32" s="37">
        <f t="shared" si="1"/>
        <v>-1</v>
      </c>
      <c r="H32" s="10">
        <f t="shared" si="2"/>
        <v>-0.75267384232717038</v>
      </c>
      <c r="I32" s="38">
        <f t="shared" si="3"/>
        <v>0.32023896330969193</v>
      </c>
      <c r="J32">
        <f t="shared" si="4"/>
        <v>-0.46703068200466091</v>
      </c>
      <c r="K32" s="11">
        <f t="shared" si="5"/>
        <v>0.90226272062318802</v>
      </c>
      <c r="L32" s="17">
        <f t="shared" si="24"/>
        <v>9.5525757799809971E-3</v>
      </c>
      <c r="M32" s="10">
        <f t="shared" si="25"/>
        <v>1.2255430721188516</v>
      </c>
      <c r="N32">
        <f t="shared" si="8"/>
        <v>0.77303755579591416</v>
      </c>
      <c r="O32">
        <f t="shared" si="9"/>
        <v>0.74888771002792542</v>
      </c>
      <c r="P32" s="11">
        <f t="shared" si="10"/>
        <v>2.2000612608756196</v>
      </c>
      <c r="Q32" s="17">
        <f t="shared" si="26"/>
        <v>4.0024508103142717E-2</v>
      </c>
      <c r="R32" s="17">
        <f t="shared" si="12"/>
        <v>-1.2977985402524315</v>
      </c>
      <c r="S32" s="17">
        <f t="shared" si="13"/>
        <v>-1.1242883641945651</v>
      </c>
      <c r="T32" s="64">
        <f t="shared" si="14"/>
        <v>0</v>
      </c>
      <c r="U32" s="63">
        <f t="shared" si="15"/>
        <v>0</v>
      </c>
      <c r="V32" s="63">
        <f t="shared" si="16"/>
        <v>0</v>
      </c>
      <c r="W32" s="8">
        <f t="shared" si="21"/>
        <v>1</v>
      </c>
      <c r="X32" s="6">
        <f t="shared" si="17"/>
        <v>0.13973404979721038</v>
      </c>
      <c r="Y32" s="11">
        <f t="shared" si="27"/>
        <v>-0.12428836419456513</v>
      </c>
      <c r="Z32" s="10">
        <f t="shared" si="19"/>
        <v>1.952560467272927E-2</v>
      </c>
      <c r="AA32" s="17">
        <f t="shared" si="20"/>
        <v>-0.15051369311893584</v>
      </c>
      <c r="AB32" s="29"/>
      <c r="AC32" s="17"/>
      <c r="AD32" s="17"/>
      <c r="AF32" s="3"/>
      <c r="AG32" s="3"/>
      <c r="AH32" s="7"/>
      <c r="AI32" s="20"/>
      <c r="AJ32" s="52"/>
      <c r="AK32" s="52"/>
      <c r="AL32" s="52"/>
      <c r="AP32" s="11"/>
      <c r="AQ32" s="11"/>
      <c r="AR32" s="11"/>
      <c r="AT32" s="11"/>
      <c r="AU32" s="12"/>
      <c r="AV32" s="12"/>
      <c r="AZ32" s="6"/>
      <c r="BC32" s="41"/>
      <c r="BD32" s="6"/>
      <c r="BG32" s="8"/>
      <c r="BH32" s="6"/>
      <c r="BJ32" s="11"/>
      <c r="BK32" s="11"/>
      <c r="BL32" s="11"/>
      <c r="BM32" s="11"/>
      <c r="BN32" s="11"/>
      <c r="BO32" s="11"/>
      <c r="BP32" s="11"/>
      <c r="BQ32" s="8"/>
      <c r="BR32" s="6"/>
      <c r="BS32" s="6"/>
      <c r="BT32"/>
      <c r="BW32" s="17"/>
      <c r="BX32" s="17"/>
      <c r="BY32" s="17"/>
      <c r="BZ32" s="17"/>
      <c r="CA32" s="17"/>
      <c r="CB32" s="17"/>
      <c r="CC32" s="17"/>
      <c r="CE32" s="12"/>
      <c r="CF32" s="12"/>
      <c r="CG32" s="12"/>
      <c r="CH32" s="12"/>
      <c r="CI32" s="6"/>
      <c r="CJ32" s="12"/>
      <c r="CK32" s="12"/>
      <c r="CL32" s="13"/>
      <c r="CN32" s="13"/>
      <c r="CO32" s="13"/>
      <c r="CQ32" s="13"/>
      <c r="CR32" s="13"/>
      <c r="CS32" s="14"/>
      <c r="CT32" s="11"/>
      <c r="CU32" s="13"/>
      <c r="CV32"/>
      <c r="CY32" s="13"/>
      <c r="DA32"/>
    </row>
    <row r="33" spans="1:148">
      <c r="A33" s="35" t="s">
        <v>90</v>
      </c>
      <c r="B33" s="36" t="s">
        <v>70</v>
      </c>
      <c r="C33" s="37">
        <v>1</v>
      </c>
      <c r="D33" s="36" t="s">
        <v>77</v>
      </c>
      <c r="E33" s="37">
        <v>2</v>
      </c>
      <c r="F33" s="36">
        <f t="shared" si="0"/>
        <v>3</v>
      </c>
      <c r="G33" s="37">
        <f t="shared" si="1"/>
        <v>1</v>
      </c>
      <c r="H33" s="10">
        <f t="shared" si="2"/>
        <v>0.73708021888279041</v>
      </c>
      <c r="I33" s="38">
        <f t="shared" si="3"/>
        <v>0.67635705082500164</v>
      </c>
      <c r="J33">
        <f t="shared" si="4"/>
        <v>0.45753590871039973</v>
      </c>
      <c r="K33" s="11">
        <f t="shared" si="5"/>
        <v>2.1432455186919883</v>
      </c>
      <c r="L33" s="17">
        <f t="shared" si="24"/>
        <v>2.0519278625336774E-2</v>
      </c>
      <c r="M33" s="10">
        <f t="shared" si="25"/>
        <v>0.41179535936243528</v>
      </c>
      <c r="N33">
        <f t="shared" si="8"/>
        <v>0.60151829411260693</v>
      </c>
      <c r="O33">
        <f t="shared" si="9"/>
        <v>0.25727898800452026</v>
      </c>
      <c r="P33" s="11">
        <f t="shared" si="10"/>
        <v>1.6225983516008884</v>
      </c>
      <c r="Q33" s="17">
        <f t="shared" si="26"/>
        <v>0.38762870741614341</v>
      </c>
      <c r="R33" s="17">
        <f t="shared" si="12"/>
        <v>0.52064716709109993</v>
      </c>
      <c r="S33" s="17">
        <f t="shared" si="13"/>
        <v>0.56491410304467027</v>
      </c>
      <c r="T33" s="64">
        <f t="shared" si="14"/>
        <v>1</v>
      </c>
      <c r="U33" s="63">
        <f t="shared" si="15"/>
        <v>1</v>
      </c>
      <c r="V33" s="63">
        <f t="shared" si="16"/>
        <v>1</v>
      </c>
      <c r="W33" s="8">
        <f t="shared" si="21"/>
        <v>1</v>
      </c>
      <c r="X33" s="6">
        <f t="shared" si="17"/>
        <v>0.51723785914103204</v>
      </c>
      <c r="Y33" s="11">
        <f t="shared" si="27"/>
        <v>-0.43508589695532973</v>
      </c>
      <c r="Z33" s="10">
        <f t="shared" si="19"/>
        <v>0.23305928464673403</v>
      </c>
      <c r="AA33" s="17">
        <f t="shared" si="20"/>
        <v>-0.65925243456809401</v>
      </c>
      <c r="AB33" s="29"/>
      <c r="AC33" s="17"/>
      <c r="AD33" s="17"/>
      <c r="AF33" s="20"/>
      <c r="AG33" s="52"/>
      <c r="AH33" s="7"/>
      <c r="AI33" s="5"/>
      <c r="AJ33" s="20"/>
      <c r="AK33" s="20"/>
      <c r="AL33" s="20"/>
      <c r="AP33" s="11"/>
      <c r="AQ33" s="11"/>
      <c r="AR33" s="11"/>
      <c r="AT33" s="11"/>
      <c r="AU33" s="12"/>
      <c r="AV33" s="12"/>
      <c r="AZ33" s="6"/>
      <c r="BC33" s="41"/>
      <c r="BD33" s="6"/>
      <c r="BG33" s="8"/>
      <c r="BH33" s="6"/>
      <c r="BJ33" s="11"/>
      <c r="BK33" s="11"/>
      <c r="BL33" s="11"/>
      <c r="BM33" s="11"/>
      <c r="BN33" s="11"/>
      <c r="BO33" s="11"/>
      <c r="BP33" s="11"/>
      <c r="BQ33" s="8"/>
      <c r="BR33" s="6"/>
      <c r="BS33" s="6"/>
      <c r="BT33"/>
      <c r="BW33" s="17"/>
      <c r="BX33" s="17"/>
      <c r="BY33" s="17"/>
      <c r="BZ33" s="17"/>
      <c r="CA33" s="17"/>
      <c r="CB33" s="17"/>
      <c r="CC33" s="17"/>
      <c r="CE33" s="12"/>
      <c r="CF33" s="12"/>
      <c r="CG33" s="12"/>
      <c r="CH33" s="12"/>
      <c r="CI33" s="6"/>
      <c r="CJ33" s="12"/>
      <c r="CK33" s="12"/>
      <c r="CL33" s="13"/>
      <c r="CN33" s="13"/>
      <c r="CO33" s="13"/>
      <c r="CQ33" s="13"/>
      <c r="CR33" s="13"/>
      <c r="CS33" s="14"/>
      <c r="CT33" s="11"/>
      <c r="CU33" s="13"/>
      <c r="CV33"/>
      <c r="CY33" s="13"/>
      <c r="DA33"/>
    </row>
    <row r="34" spans="1:148">
      <c r="A34" s="35" t="s">
        <v>91</v>
      </c>
      <c r="B34" s="36" t="s">
        <v>74</v>
      </c>
      <c r="C34" s="37">
        <v>3</v>
      </c>
      <c r="D34" s="36" t="s">
        <v>67</v>
      </c>
      <c r="E34" s="37">
        <v>0</v>
      </c>
      <c r="F34" s="36">
        <f t="shared" si="0"/>
        <v>3</v>
      </c>
      <c r="G34" s="37">
        <f t="shared" si="1"/>
        <v>-3</v>
      </c>
      <c r="H34" s="10">
        <f t="shared" si="2"/>
        <v>-0.47259280432263528</v>
      </c>
      <c r="I34" s="38">
        <f t="shared" si="3"/>
        <v>0.38400274548076463</v>
      </c>
      <c r="J34">
        <f t="shared" si="4"/>
        <v>-0.29498480028845209</v>
      </c>
      <c r="K34" s="11">
        <f t="shared" si="5"/>
        <v>1.1331881962271346</v>
      </c>
      <c r="L34" s="17">
        <f t="shared" si="24"/>
        <v>1.2841154880685071</v>
      </c>
      <c r="M34" s="10">
        <f t="shared" si="25"/>
        <v>0.46232026018169359</v>
      </c>
      <c r="N34">
        <f t="shared" si="8"/>
        <v>0.61356446180432</v>
      </c>
      <c r="O34">
        <f t="shared" si="9"/>
        <v>0.28862145344624562</v>
      </c>
      <c r="P34" s="11">
        <f t="shared" si="10"/>
        <v>1.6594144422579613</v>
      </c>
      <c r="Q34" s="17">
        <f t="shared" si="26"/>
        <v>1.7971696376265329</v>
      </c>
      <c r="R34" s="17">
        <f t="shared" si="12"/>
        <v>-0.52622624603082668</v>
      </c>
      <c r="S34" s="17">
        <f t="shared" si="13"/>
        <v>-0.40755438759619123</v>
      </c>
      <c r="T34" s="64">
        <f t="shared" si="14"/>
        <v>0</v>
      </c>
      <c r="U34" s="63">
        <f t="shared" si="15"/>
        <v>0</v>
      </c>
      <c r="V34" s="63">
        <f t="shared" si="16"/>
        <v>3</v>
      </c>
      <c r="W34" s="8">
        <f t="shared" si="21"/>
        <v>0</v>
      </c>
      <c r="X34" s="6">
        <f t="shared" si="17"/>
        <v>0.27282697123693878</v>
      </c>
      <c r="Y34" s="11">
        <f t="shared" si="27"/>
        <v>2.5924456124038087</v>
      </c>
      <c r="Z34" s="10">
        <f t="shared" si="19"/>
        <v>7.4434556234321422E-2</v>
      </c>
      <c r="AA34" s="17">
        <f t="shared" si="20"/>
        <v>-0.31859082596639465</v>
      </c>
      <c r="AB34" s="29"/>
      <c r="AC34" s="17"/>
      <c r="AD34" s="17"/>
      <c r="AF34" s="20"/>
      <c r="AG34" s="20"/>
      <c r="AH34" s="31"/>
      <c r="AI34" s="3"/>
      <c r="AJ34" s="3"/>
      <c r="AK34" s="3"/>
      <c r="AL34" s="3"/>
      <c r="AP34" s="11"/>
      <c r="AQ34" s="11"/>
      <c r="AR34" s="11"/>
      <c r="AT34" s="11"/>
      <c r="AU34" s="12"/>
      <c r="AV34" s="12"/>
      <c r="AZ34" s="6"/>
      <c r="BC34" s="41"/>
      <c r="BD34" s="6"/>
      <c r="BG34" s="8"/>
      <c r="BH34" s="6"/>
      <c r="BJ34" s="11"/>
      <c r="BK34" s="11"/>
      <c r="BL34" s="11"/>
      <c r="BM34" s="11"/>
      <c r="BN34" s="11"/>
      <c r="BO34" s="11"/>
      <c r="BP34" s="11"/>
      <c r="BQ34" s="8"/>
      <c r="BR34" s="6"/>
      <c r="BS34" s="6"/>
      <c r="BT34"/>
      <c r="BW34" s="17"/>
      <c r="BX34" s="17"/>
      <c r="BY34" s="17"/>
      <c r="BZ34" s="17"/>
      <c r="CA34" s="17"/>
      <c r="CB34" s="17"/>
      <c r="CC34" s="17"/>
      <c r="CE34" s="12"/>
      <c r="CF34" s="12"/>
      <c r="CG34" s="12"/>
      <c r="CH34" s="12"/>
      <c r="CI34" s="6"/>
      <c r="CJ34" s="12"/>
      <c r="CK34" s="12"/>
      <c r="CL34" s="13"/>
      <c r="CN34" s="13"/>
      <c r="CO34" s="13"/>
      <c r="CQ34" s="13"/>
      <c r="CR34" s="13"/>
      <c r="CS34" s="14"/>
      <c r="CT34" s="11"/>
      <c r="CU34" s="13"/>
      <c r="CV34"/>
      <c r="CY34" s="13"/>
      <c r="DA34"/>
    </row>
    <row r="35" spans="1:148" ht="15" thickBot="1">
      <c r="A35" s="35">
        <v>43109</v>
      </c>
      <c r="B35" s="36" t="s">
        <v>71</v>
      </c>
      <c r="C35" s="37">
        <v>2</v>
      </c>
      <c r="D35" s="36" t="s">
        <v>76</v>
      </c>
      <c r="E35" s="37">
        <v>2</v>
      </c>
      <c r="F35" s="36">
        <f t="shared" si="0"/>
        <v>4</v>
      </c>
      <c r="G35" s="37">
        <f t="shared" si="1"/>
        <v>0</v>
      </c>
      <c r="H35" s="10">
        <f t="shared" si="2"/>
        <v>0.78925599247550349</v>
      </c>
      <c r="I35" s="38">
        <f t="shared" si="3"/>
        <v>0.68767155541921698</v>
      </c>
      <c r="J35">
        <f t="shared" si="4"/>
        <v>0.48926105509482304</v>
      </c>
      <c r="K35" s="11">
        <f t="shared" si="5"/>
        <v>2.18582802310504</v>
      </c>
      <c r="L35" s="17">
        <f t="shared" si="24"/>
        <v>3.4532054171127272E-2</v>
      </c>
      <c r="M35" s="10">
        <f t="shared" si="25"/>
        <v>-0.58013803794047258</v>
      </c>
      <c r="N35">
        <f t="shared" si="8"/>
        <v>0.35890083175543169</v>
      </c>
      <c r="O35">
        <f t="shared" si="9"/>
        <v>-0.36139837377356887</v>
      </c>
      <c r="P35" s="11">
        <f t="shared" si="10"/>
        <v>0.89587562836616574</v>
      </c>
      <c r="Q35" s="17">
        <f t="shared" si="26"/>
        <v>1.2190906280358094</v>
      </c>
      <c r="R35" s="17">
        <f t="shared" si="12"/>
        <v>1.2899523947388742</v>
      </c>
      <c r="S35" s="17">
        <f t="shared" si="13"/>
        <v>1.2795421413494537</v>
      </c>
      <c r="T35" s="64">
        <f t="shared" si="14"/>
        <v>0.5</v>
      </c>
      <c r="U35" s="63">
        <f t="shared" si="15"/>
        <v>3</v>
      </c>
      <c r="V35" s="63">
        <f t="shared" si="16"/>
        <v>1</v>
      </c>
      <c r="W35" s="8">
        <f>IF(V35=U35,1,0)</f>
        <v>0</v>
      </c>
      <c r="X35" s="6">
        <f t="shared" si="17"/>
        <v>0.69813698344266739</v>
      </c>
      <c r="Y35" s="11">
        <f t="shared" si="27"/>
        <v>1.2795421413494537</v>
      </c>
      <c r="Z35" s="10">
        <f t="shared" si="19"/>
        <v>3.9258264207759852E-2</v>
      </c>
      <c r="AA35" s="17">
        <f t="shared" si="20"/>
        <v>-0.77856094809586929</v>
      </c>
      <c r="AB35" s="3"/>
      <c r="AC35" s="17"/>
      <c r="AD35" s="17"/>
      <c r="AF35" s="3"/>
      <c r="AG35" s="3"/>
      <c r="AH35" s="7"/>
      <c r="AI35" s="20"/>
      <c r="AJ35" s="52"/>
      <c r="AK35" s="52"/>
      <c r="AL35" s="52"/>
      <c r="AP35" s="11"/>
      <c r="AQ35" s="11"/>
      <c r="AR35" s="11"/>
      <c r="AT35" s="11"/>
      <c r="AU35" s="12"/>
      <c r="AV35" s="12"/>
      <c r="AZ35" s="6"/>
      <c r="BC35" s="41"/>
      <c r="BD35" s="6"/>
      <c r="BG35" s="8"/>
      <c r="BH35" s="6"/>
      <c r="BJ35" s="11"/>
      <c r="BK35" s="11"/>
      <c r="BL35" s="11"/>
      <c r="BM35" s="11"/>
      <c r="BN35" s="11"/>
      <c r="BO35" s="11"/>
      <c r="BP35" s="11"/>
      <c r="BQ35" s="8"/>
      <c r="BR35" s="6"/>
      <c r="BS35" s="6"/>
      <c r="BT35"/>
      <c r="BW35" s="17"/>
      <c r="BX35" s="17"/>
      <c r="BY35" s="17"/>
      <c r="BZ35" s="17"/>
      <c r="CA35" s="17"/>
      <c r="CB35" s="17"/>
      <c r="CC35" s="17"/>
      <c r="CE35" s="12"/>
      <c r="CF35" s="12"/>
      <c r="CG35" s="12"/>
      <c r="CH35" s="12"/>
      <c r="CI35" s="6"/>
      <c r="CJ35" s="12"/>
      <c r="CK35" s="12"/>
      <c r="CL35" s="13"/>
      <c r="CN35" s="13"/>
      <c r="CO35" s="13"/>
      <c r="CQ35" s="13"/>
      <c r="CR35" s="13"/>
      <c r="CS35" s="14"/>
      <c r="CT35" s="11"/>
      <c r="CU35" s="13"/>
      <c r="CV35"/>
      <c r="CY35" s="13"/>
      <c r="DA35"/>
    </row>
    <row r="36" spans="1:148" ht="15" thickTop="1">
      <c r="A36" s="35">
        <v>43109</v>
      </c>
      <c r="B36" s="36" t="s">
        <v>69</v>
      </c>
      <c r="C36" s="37">
        <v>0</v>
      </c>
      <c r="D36" s="36" t="s">
        <v>72</v>
      </c>
      <c r="E36" s="37">
        <v>2</v>
      </c>
      <c r="F36" s="36">
        <f t="shared" si="0"/>
        <v>2</v>
      </c>
      <c r="G36" s="37">
        <f t="shared" si="1"/>
        <v>2</v>
      </c>
      <c r="H36" s="10">
        <f t="shared" si="2"/>
        <v>0.75957809110001673</v>
      </c>
      <c r="I36" s="38">
        <f t="shared" si="3"/>
        <v>0.68126212579241319</v>
      </c>
      <c r="J36">
        <f t="shared" si="4"/>
        <v>0.47123104901021867</v>
      </c>
      <c r="K36" s="11">
        <f t="shared" si="5"/>
        <v>2.161627573267495</v>
      </c>
      <c r="L36" s="17">
        <f t="shared" si="24"/>
        <v>2.6123472440339461E-2</v>
      </c>
      <c r="M36" s="10">
        <f t="shared" si="25"/>
        <v>-0.98985627353844818</v>
      </c>
      <c r="N36">
        <f t="shared" si="8"/>
        <v>0.27094046725266741</v>
      </c>
      <c r="O36">
        <f t="shared" si="9"/>
        <v>-0.60997112632375661</v>
      </c>
      <c r="P36" s="11">
        <f t="shared" si="10"/>
        <v>0.60389231231908913</v>
      </c>
      <c r="Q36" s="17">
        <f t="shared" si="26"/>
        <v>0.36468592487809631</v>
      </c>
      <c r="R36" s="17">
        <f t="shared" si="12"/>
        <v>1.5577352609484059</v>
      </c>
      <c r="S36" s="17">
        <f t="shared" si="13"/>
        <v>1.5282927509820796</v>
      </c>
      <c r="T36" s="64">
        <f t="shared" si="14"/>
        <v>1</v>
      </c>
      <c r="U36" s="63">
        <f t="shared" si="15"/>
        <v>1</v>
      </c>
      <c r="V36" s="63">
        <f t="shared" si="16"/>
        <v>1</v>
      </c>
      <c r="W36" s="8">
        <f t="shared" si="21"/>
        <v>1</v>
      </c>
      <c r="X36" s="6">
        <f t="shared" si="17"/>
        <v>0.75322633714680642</v>
      </c>
      <c r="Y36" s="11">
        <f t="shared" si="27"/>
        <v>-0.47170724901792038</v>
      </c>
      <c r="Z36" s="10">
        <f t="shared" si="19"/>
        <v>6.0897240677981648E-2</v>
      </c>
      <c r="AA36" s="17">
        <f t="shared" si="20"/>
        <v>-0.28338951580727617</v>
      </c>
      <c r="AB36" s="3"/>
      <c r="AC36" s="17"/>
      <c r="AD36" s="17"/>
      <c r="AF36" s="20"/>
      <c r="AG36" s="52"/>
      <c r="AH36" s="6"/>
      <c r="AI36" s="11"/>
      <c r="AP36" s="11"/>
      <c r="AQ36" s="11"/>
      <c r="AR36" s="11"/>
      <c r="AT36" s="11"/>
      <c r="AU36" s="12"/>
      <c r="AV36" s="12"/>
      <c r="AZ36" s="6"/>
      <c r="BC36" s="41"/>
      <c r="BD36" s="6"/>
      <c r="BG36" s="8"/>
      <c r="BH36" s="6"/>
      <c r="BJ36" s="11"/>
      <c r="BK36" s="11"/>
      <c r="BL36" s="11"/>
      <c r="BM36" s="11"/>
      <c r="BN36" s="11"/>
      <c r="BO36" s="11"/>
      <c r="BP36" s="11"/>
      <c r="BQ36" s="8"/>
      <c r="BR36" s="6"/>
      <c r="BS36" s="6"/>
      <c r="BT36"/>
      <c r="BW36" s="17"/>
      <c r="BX36" s="17"/>
      <c r="BY36" s="17"/>
      <c r="BZ36" s="17"/>
      <c r="CA36" s="17"/>
      <c r="CB36" s="17"/>
      <c r="CC36" s="17"/>
      <c r="CE36" s="12"/>
      <c r="CF36" s="12"/>
      <c r="CG36" s="12"/>
      <c r="CH36" s="12"/>
      <c r="CI36" s="6"/>
      <c r="CJ36" s="12"/>
      <c r="CK36" s="12"/>
      <c r="CL36" s="13"/>
      <c r="CN36" s="13"/>
      <c r="CO36" s="13"/>
      <c r="CQ36" s="13"/>
      <c r="CR36" s="13"/>
      <c r="CS36" s="14"/>
      <c r="CT36" s="11"/>
      <c r="CU36" s="13"/>
      <c r="CV36"/>
      <c r="CY36" s="13"/>
      <c r="DA36"/>
      <c r="DB36" s="56"/>
      <c r="DC36" s="56"/>
      <c r="DD36" s="56"/>
      <c r="DE36" s="56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EF36" s="20"/>
      <c r="EG36" s="20"/>
      <c r="EM36" s="47"/>
      <c r="EN36" s="47"/>
      <c r="EO36" s="47"/>
      <c r="EP36" s="47"/>
      <c r="EQ36" s="47"/>
      <c r="ER36" s="57"/>
    </row>
    <row r="37" spans="1:148">
      <c r="A37" s="35">
        <v>43109</v>
      </c>
      <c r="B37" s="36" t="s">
        <v>85</v>
      </c>
      <c r="C37" s="37">
        <v>2</v>
      </c>
      <c r="D37" s="36" t="s">
        <v>70</v>
      </c>
      <c r="E37" s="37">
        <v>0</v>
      </c>
      <c r="F37" s="36">
        <f t="shared" si="0"/>
        <v>2</v>
      </c>
      <c r="G37" s="37">
        <f t="shared" si="1"/>
        <v>-2</v>
      </c>
      <c r="H37" s="10">
        <f t="shared" si="2"/>
        <v>-0.32626657365767497</v>
      </c>
      <c r="I37" s="38">
        <f t="shared" si="3"/>
        <v>0.41914929960937453</v>
      </c>
      <c r="J37">
        <f t="shared" si="4"/>
        <v>-0.20407025378935786</v>
      </c>
      <c r="K37" s="11">
        <f t="shared" si="5"/>
        <v>1.2552166033020042</v>
      </c>
      <c r="L37" s="17">
        <f t="shared" si="24"/>
        <v>1.5755687212050211</v>
      </c>
      <c r="M37" s="10">
        <f t="shared" si="25"/>
        <v>-0.70827993228373487</v>
      </c>
      <c r="N37">
        <f t="shared" si="8"/>
        <v>0.32997902361750631</v>
      </c>
      <c r="O37">
        <f t="shared" si="9"/>
        <v>-0.43997108842360116</v>
      </c>
      <c r="P37" s="11">
        <f t="shared" si="10"/>
        <v>0.80358103236170186</v>
      </c>
      <c r="Q37" s="17">
        <f t="shared" si="26"/>
        <v>1.431418346124691</v>
      </c>
      <c r="R37" s="17">
        <f t="shared" si="12"/>
        <v>0.45163557094030238</v>
      </c>
      <c r="S37" s="17">
        <f t="shared" si="13"/>
        <v>0.50080740026257708</v>
      </c>
      <c r="T37" s="64">
        <f t="shared" si="14"/>
        <v>0</v>
      </c>
      <c r="U37" s="63">
        <f t="shared" si="15"/>
        <v>0</v>
      </c>
      <c r="V37" s="63">
        <f t="shared" si="16"/>
        <v>1</v>
      </c>
      <c r="W37" s="8">
        <f t="shared" si="21"/>
        <v>0</v>
      </c>
      <c r="X37" s="6">
        <f t="shared" si="17"/>
        <v>0.50021447088227355</v>
      </c>
      <c r="Y37" s="11">
        <f t="shared" si="27"/>
        <v>2.5008074002625769</v>
      </c>
      <c r="Z37" s="10">
        <f t="shared" si="19"/>
        <v>0.25021451688003288</v>
      </c>
      <c r="AA37" s="17">
        <f t="shared" si="20"/>
        <v>-0.69357621434632677</v>
      </c>
      <c r="AH37" s="6"/>
      <c r="AI37" s="11"/>
      <c r="AP37" s="11"/>
      <c r="AQ37" s="11"/>
      <c r="AR37" s="11"/>
      <c r="AT37" s="11"/>
      <c r="AU37" s="12"/>
      <c r="AV37" s="12"/>
      <c r="AZ37" s="6"/>
      <c r="BC37" s="41"/>
      <c r="BD37" s="6"/>
      <c r="BG37" s="8"/>
      <c r="BH37" s="6"/>
      <c r="BJ37" s="11"/>
      <c r="BK37" s="11"/>
      <c r="BL37" s="11"/>
      <c r="BM37" s="11"/>
      <c r="BN37" s="11"/>
      <c r="BO37" s="11"/>
      <c r="BP37" s="11"/>
      <c r="BQ37" s="8"/>
      <c r="BR37" s="6"/>
      <c r="BS37" s="6"/>
      <c r="BT37"/>
      <c r="BW37" s="17"/>
      <c r="BX37" s="17"/>
      <c r="BY37" s="17"/>
      <c r="BZ37" s="17"/>
      <c r="CA37" s="17"/>
      <c r="CB37" s="17"/>
      <c r="CC37" s="17"/>
      <c r="CE37" s="12"/>
      <c r="CF37" s="12"/>
      <c r="CG37" s="12"/>
      <c r="CH37" s="12"/>
      <c r="CI37" s="6"/>
      <c r="CJ37" s="12"/>
      <c r="CK37" s="12"/>
      <c r="CL37" s="13"/>
      <c r="CN37" s="13"/>
      <c r="CO37" s="13"/>
      <c r="CQ37" s="13"/>
      <c r="CR37" s="13"/>
      <c r="CS37" s="14"/>
      <c r="CT37" s="11"/>
      <c r="CU37" s="13"/>
      <c r="CV37"/>
      <c r="CY37" s="13"/>
      <c r="DA37"/>
    </row>
    <row r="38" spans="1:148">
      <c r="A38" s="35">
        <v>43109</v>
      </c>
      <c r="B38" s="36" t="s">
        <v>73</v>
      </c>
      <c r="C38" s="37">
        <v>1</v>
      </c>
      <c r="D38" s="36" t="s">
        <v>78</v>
      </c>
      <c r="E38" s="37">
        <v>1</v>
      </c>
      <c r="F38" s="36">
        <f t="shared" si="0"/>
        <v>2</v>
      </c>
      <c r="G38" s="37">
        <f t="shared" si="1"/>
        <v>0</v>
      </c>
      <c r="H38" s="10">
        <f t="shared" si="2"/>
        <v>1.0970913775043158</v>
      </c>
      <c r="I38" s="38">
        <f t="shared" si="3"/>
        <v>0.74971472074067769</v>
      </c>
      <c r="J38">
        <f t="shared" si="4"/>
        <v>0.67359228642192448</v>
      </c>
      <c r="K38" s="11">
        <f t="shared" si="5"/>
        <v>2.4332432872093341</v>
      </c>
      <c r="L38" s="17">
        <f t="shared" si="24"/>
        <v>2.0541863203306177</v>
      </c>
      <c r="M38" s="10">
        <f t="shared" si="25"/>
        <v>-0.42220917073048669</v>
      </c>
      <c r="N38">
        <f t="shared" si="8"/>
        <v>0.39598823602232514</v>
      </c>
      <c r="O38">
        <f t="shared" si="9"/>
        <v>-0.26374492967226643</v>
      </c>
      <c r="P38" s="11">
        <f t="shared" si="10"/>
        <v>1.0105831984420903</v>
      </c>
      <c r="Q38" s="17">
        <f t="shared" si="26"/>
        <v>1.1200408926466308E-4</v>
      </c>
      <c r="R38" s="17">
        <f t="shared" si="12"/>
        <v>1.4226600887672438</v>
      </c>
      <c r="S38" s="17">
        <f t="shared" si="13"/>
        <v>1.4028178395289883</v>
      </c>
      <c r="T38" s="64">
        <f t="shared" si="14"/>
        <v>0.5</v>
      </c>
      <c r="U38" s="63">
        <f t="shared" si="15"/>
        <v>3</v>
      </c>
      <c r="V38" s="63">
        <f t="shared" si="16"/>
        <v>1</v>
      </c>
      <c r="W38" s="8">
        <f t="shared" si="21"/>
        <v>0</v>
      </c>
      <c r="X38" s="6">
        <f t="shared" si="17"/>
        <v>0.72612382232888251</v>
      </c>
      <c r="Y38" s="11">
        <f t="shared" si="27"/>
        <v>1.4028178395289883</v>
      </c>
      <c r="Z38" s="10">
        <f t="shared" si="19"/>
        <v>5.1131983024624024E-2</v>
      </c>
      <c r="AA38" s="17">
        <f t="shared" si="20"/>
        <v>-0.80755695278616113</v>
      </c>
      <c r="AH38" s="6"/>
      <c r="AI38" s="11"/>
      <c r="AP38" s="11"/>
      <c r="AQ38" s="11"/>
      <c r="AR38" s="11"/>
      <c r="AT38" s="11"/>
      <c r="AU38" s="12"/>
      <c r="AV38" s="12"/>
      <c r="AZ38" s="6"/>
      <c r="BC38" s="41"/>
      <c r="BD38" s="6"/>
      <c r="BG38" s="8"/>
      <c r="BH38" s="6"/>
      <c r="BJ38" s="11"/>
      <c r="BK38" s="11"/>
      <c r="BL38" s="11"/>
      <c r="BM38" s="11"/>
      <c r="BN38" s="11"/>
      <c r="BO38" s="11"/>
      <c r="BP38" s="11"/>
      <c r="BQ38" s="8"/>
      <c r="BR38" s="6"/>
      <c r="BS38" s="6"/>
      <c r="BT38"/>
      <c r="BW38" s="17"/>
      <c r="BX38" s="17"/>
      <c r="BY38" s="17"/>
      <c r="BZ38" s="17"/>
      <c r="CA38" s="17"/>
      <c r="CB38" s="17"/>
      <c r="CC38" s="17"/>
      <c r="CE38" s="12"/>
      <c r="CF38" s="12"/>
      <c r="CG38" s="12"/>
      <c r="CH38" s="12"/>
      <c r="CI38" s="6"/>
      <c r="CJ38" s="12"/>
      <c r="CK38" s="12"/>
      <c r="CL38" s="13"/>
      <c r="CN38" s="13"/>
      <c r="CO38" s="13"/>
      <c r="CQ38" s="13"/>
      <c r="CR38" s="13"/>
      <c r="CS38" s="14"/>
      <c r="CT38" s="11"/>
      <c r="CU38" s="13"/>
      <c r="CV38"/>
      <c r="CY38" s="13"/>
      <c r="DA38"/>
    </row>
    <row r="39" spans="1:148">
      <c r="A39" s="35">
        <v>43109</v>
      </c>
      <c r="B39" s="36" t="s">
        <v>83</v>
      </c>
      <c r="C39" s="37">
        <v>2</v>
      </c>
      <c r="D39" s="36" t="s">
        <v>66</v>
      </c>
      <c r="E39" s="37">
        <v>1</v>
      </c>
      <c r="F39" s="36">
        <f t="shared" si="0"/>
        <v>3</v>
      </c>
      <c r="G39" s="37">
        <f t="shared" si="1"/>
        <v>-1</v>
      </c>
      <c r="H39" s="10">
        <f t="shared" si="2"/>
        <v>-1.3060114281470381</v>
      </c>
      <c r="I39" s="38">
        <f t="shared" si="3"/>
        <v>0.21315504190203632</v>
      </c>
      <c r="J39">
        <f t="shared" si="4"/>
        <v>-0.79552171622572176</v>
      </c>
      <c r="K39" s="11">
        <f t="shared" si="5"/>
        <v>0.4613515662704355</v>
      </c>
      <c r="L39" s="17">
        <f t="shared" si="24"/>
        <v>0.29014213515931303</v>
      </c>
      <c r="M39" s="10">
        <f t="shared" si="25"/>
        <v>1.1861581877144456</v>
      </c>
      <c r="N39">
        <f t="shared" si="8"/>
        <v>0.76605325515733691</v>
      </c>
      <c r="O39">
        <f t="shared" si="9"/>
        <v>0.72591074384590648</v>
      </c>
      <c r="P39" s="11">
        <f t="shared" si="10"/>
        <v>2.1730716141436321</v>
      </c>
      <c r="Q39" s="17">
        <f t="shared" si="26"/>
        <v>2.9953783622282289E-2</v>
      </c>
      <c r="R39" s="17">
        <f t="shared" si="12"/>
        <v>-1.7117200478731966</v>
      </c>
      <c r="S39" s="17">
        <f t="shared" si="13"/>
        <v>-1.5087910354004048</v>
      </c>
      <c r="T39" s="64">
        <f t="shared" si="14"/>
        <v>0</v>
      </c>
      <c r="U39" s="63">
        <f t="shared" si="15"/>
        <v>0</v>
      </c>
      <c r="V39" s="63">
        <f t="shared" si="16"/>
        <v>0</v>
      </c>
      <c r="W39" s="8">
        <f t="shared" si="21"/>
        <v>1</v>
      </c>
      <c r="X39" s="6">
        <f t="shared" si="17"/>
        <v>9.0524528294646744E-2</v>
      </c>
      <c r="Y39" s="11">
        <f t="shared" si="27"/>
        <v>-0.50879103540040482</v>
      </c>
      <c r="Z39" s="10">
        <f t="shared" si="19"/>
        <v>8.1946902229682993E-3</v>
      </c>
      <c r="AA39" s="17">
        <f t="shared" si="20"/>
        <v>-9.4887250375696591E-2</v>
      </c>
      <c r="AH39" s="6"/>
      <c r="AI39" s="11"/>
      <c r="AP39" s="11"/>
      <c r="AQ39" s="11"/>
      <c r="AR39" s="11"/>
      <c r="AT39" s="11"/>
      <c r="AU39" s="12"/>
      <c r="AV39" s="12"/>
      <c r="AZ39" s="6"/>
      <c r="BC39" s="41"/>
      <c r="BD39" s="6"/>
      <c r="BG39" s="8"/>
      <c r="BH39" s="6"/>
      <c r="BJ39" s="11"/>
      <c r="BK39" s="11"/>
      <c r="BL39" s="11"/>
      <c r="BM39" s="11"/>
      <c r="BN39" s="11"/>
      <c r="BO39" s="11"/>
      <c r="BP39" s="11"/>
      <c r="BQ39" s="8"/>
      <c r="BR39" s="6"/>
      <c r="BS39" s="6"/>
      <c r="BT39"/>
      <c r="BW39" s="17"/>
      <c r="BX39" s="17"/>
      <c r="BY39" s="17"/>
      <c r="BZ39" s="17"/>
      <c r="CA39" s="17"/>
      <c r="CB39" s="17"/>
      <c r="CC39" s="17"/>
      <c r="CE39" s="12"/>
      <c r="CF39" s="12"/>
      <c r="CG39" s="12"/>
      <c r="CH39" s="12"/>
      <c r="CI39" s="6"/>
      <c r="CJ39" s="12"/>
      <c r="CK39" s="12"/>
      <c r="CL39" s="13"/>
      <c r="CN39" s="13"/>
      <c r="CO39" s="13"/>
      <c r="CQ39" s="13"/>
      <c r="CR39" s="13"/>
      <c r="CS39" s="14"/>
      <c r="CT39" s="11"/>
      <c r="CU39" s="13"/>
      <c r="CV39"/>
      <c r="CY39" s="13"/>
      <c r="DA39"/>
    </row>
    <row r="40" spans="1:148">
      <c r="A40" s="35">
        <v>43109</v>
      </c>
      <c r="B40" s="36" t="s">
        <v>75</v>
      </c>
      <c r="C40" s="37">
        <v>1</v>
      </c>
      <c r="D40" s="36" t="s">
        <v>80</v>
      </c>
      <c r="E40" s="37">
        <v>2</v>
      </c>
      <c r="F40" s="36">
        <f t="shared" si="0"/>
        <v>3</v>
      </c>
      <c r="G40" s="37">
        <f t="shared" si="1"/>
        <v>1</v>
      </c>
      <c r="H40" s="10">
        <f t="shared" si="2"/>
        <v>1.9410891874801592</v>
      </c>
      <c r="I40" s="38">
        <f t="shared" si="3"/>
        <v>0.87447175335453586</v>
      </c>
      <c r="J40">
        <f t="shared" si="4"/>
        <v>1.147787029002266</v>
      </c>
      <c r="K40" s="11">
        <f t="shared" si="5"/>
        <v>3.0697226110206626</v>
      </c>
      <c r="L40" s="17">
        <f t="shared" si="24"/>
        <v>1.1443064645288639</v>
      </c>
      <c r="M40" s="10">
        <f t="shared" si="25"/>
        <v>-1.1173875673265543</v>
      </c>
      <c r="N40">
        <f t="shared" si="8"/>
        <v>0.24649618445705287</v>
      </c>
      <c r="O40">
        <f t="shared" si="9"/>
        <v>-0.68555721577297368</v>
      </c>
      <c r="P40" s="11">
        <f t="shared" si="10"/>
        <v>0.5151059235536618</v>
      </c>
      <c r="Q40" s="17">
        <f t="shared" si="26"/>
        <v>0.23512226537274727</v>
      </c>
      <c r="R40" s="17">
        <f t="shared" si="12"/>
        <v>2.5546166874670009</v>
      </c>
      <c r="S40" s="17">
        <f t="shared" si="13"/>
        <v>2.4543223588058667</v>
      </c>
      <c r="T40" s="64">
        <f t="shared" si="14"/>
        <v>1</v>
      </c>
      <c r="U40" s="63">
        <f t="shared" si="15"/>
        <v>1</v>
      </c>
      <c r="V40" s="63">
        <f t="shared" si="16"/>
        <v>1</v>
      </c>
      <c r="W40" s="8">
        <f t="shared" si="21"/>
        <v>1</v>
      </c>
      <c r="X40" s="6">
        <f t="shared" si="17"/>
        <v>0.90341604622597038</v>
      </c>
      <c r="Y40" s="11">
        <f t="shared" si="27"/>
        <v>1.4543223588058667</v>
      </c>
      <c r="Z40" s="10">
        <f t="shared" si="19"/>
        <v>9.3284601266238904E-3</v>
      </c>
      <c r="AA40" s="17">
        <f t="shared" si="20"/>
        <v>-0.10157209388044529</v>
      </c>
      <c r="AH40" s="6"/>
      <c r="AI40" s="11"/>
      <c r="AP40" s="11"/>
      <c r="AQ40" s="11"/>
      <c r="AR40" s="11"/>
      <c r="AT40" s="11"/>
      <c r="AU40" s="12"/>
      <c r="AV40" s="12"/>
      <c r="AZ40" s="6"/>
      <c r="BC40" s="41"/>
      <c r="BD40" s="6"/>
      <c r="BG40" s="8"/>
      <c r="BH40" s="6"/>
      <c r="BJ40" s="11"/>
      <c r="BK40" s="11"/>
      <c r="BL40" s="11"/>
      <c r="BM40" s="11"/>
      <c r="BN40" s="11"/>
      <c r="BO40" s="11"/>
      <c r="BP40" s="11"/>
      <c r="BQ40" s="8"/>
      <c r="BR40" s="6"/>
      <c r="BS40" s="6"/>
      <c r="BT40"/>
      <c r="BW40" s="17"/>
      <c r="BX40" s="17"/>
      <c r="BY40" s="17"/>
      <c r="BZ40" s="17"/>
      <c r="CA40" s="17"/>
      <c r="CB40" s="17"/>
      <c r="CC40" s="17"/>
      <c r="CE40" s="12"/>
      <c r="CF40" s="12"/>
      <c r="CG40" s="12"/>
      <c r="CH40" s="12"/>
      <c r="CI40" s="6"/>
      <c r="CJ40" s="12"/>
      <c r="CK40" s="12"/>
      <c r="CL40" s="13"/>
      <c r="CN40" s="13"/>
      <c r="CO40" s="13"/>
      <c r="CQ40" s="13"/>
      <c r="CR40" s="13"/>
      <c r="CS40" s="14"/>
      <c r="CT40" s="11"/>
      <c r="CU40" s="13"/>
      <c r="CV40"/>
      <c r="CY40" s="13"/>
      <c r="DA40"/>
    </row>
    <row r="41" spans="1:148">
      <c r="A41" s="35">
        <v>43109</v>
      </c>
      <c r="B41" s="36" t="s">
        <v>79</v>
      </c>
      <c r="C41" s="37">
        <v>1</v>
      </c>
      <c r="D41" s="36" t="s">
        <v>82</v>
      </c>
      <c r="E41" s="37">
        <v>0</v>
      </c>
      <c r="F41" s="36">
        <f t="shared" si="0"/>
        <v>1</v>
      </c>
      <c r="G41" s="37">
        <f t="shared" si="1"/>
        <v>-1</v>
      </c>
      <c r="H41" s="10">
        <f t="shared" si="2"/>
        <v>-0.16772496363547484</v>
      </c>
      <c r="I41" s="38">
        <f t="shared" si="3"/>
        <v>0.45816678297257152</v>
      </c>
      <c r="J41">
        <f t="shared" si="4"/>
        <v>-0.10505323627324284</v>
      </c>
      <c r="K41" s="11">
        <f t="shared" si="5"/>
        <v>1.3881204056755485</v>
      </c>
      <c r="L41" s="17">
        <f t="shared" si="24"/>
        <v>1.9268782606528494</v>
      </c>
      <c r="M41" s="10">
        <f t="shared" si="25"/>
        <v>0.12725019499517187</v>
      </c>
      <c r="N41">
        <f t="shared" si="8"/>
        <v>0.5317696907904651</v>
      </c>
      <c r="O41">
        <f t="shared" si="9"/>
        <v>7.9719162585051545E-2</v>
      </c>
      <c r="P41" s="11">
        <f t="shared" si="10"/>
        <v>1.4140296082819728</v>
      </c>
      <c r="Q41" s="17">
        <f t="shared" si="26"/>
        <v>0.17142051653412382</v>
      </c>
      <c r="R41" s="17">
        <f t="shared" si="12"/>
        <v>-2.5909202606424264E-2</v>
      </c>
      <c r="S41" s="17">
        <f t="shared" si="13"/>
        <v>5.7203389191632002E-2</v>
      </c>
      <c r="T41" s="64">
        <f t="shared" si="14"/>
        <v>0</v>
      </c>
      <c r="U41" s="63">
        <f t="shared" si="15"/>
        <v>0</v>
      </c>
      <c r="V41" s="63">
        <f t="shared" si="16"/>
        <v>3</v>
      </c>
      <c r="W41" s="8">
        <f t="shared" si="21"/>
        <v>0</v>
      </c>
      <c r="X41" s="6">
        <f t="shared" si="17"/>
        <v>0.38406134938769743</v>
      </c>
      <c r="Y41" s="11">
        <f t="shared" si="27"/>
        <v>1.0572033891916319</v>
      </c>
      <c r="Z41" s="10">
        <f t="shared" si="19"/>
        <v>0.147503120093499</v>
      </c>
      <c r="AA41" s="17">
        <f t="shared" si="20"/>
        <v>-0.48460791357019201</v>
      </c>
      <c r="AH41" s="6"/>
      <c r="AI41" s="11"/>
      <c r="AP41" s="11"/>
      <c r="AQ41" s="11"/>
      <c r="AR41" s="11"/>
      <c r="AT41" s="11"/>
      <c r="AU41" s="12"/>
      <c r="AV41" s="12"/>
      <c r="AZ41" s="6"/>
      <c r="BC41" s="41"/>
      <c r="BD41" s="6"/>
      <c r="BG41" s="8"/>
      <c r="BH41" s="6"/>
      <c r="BJ41" s="11"/>
      <c r="BK41" s="11"/>
      <c r="BL41" s="11"/>
      <c r="BM41" s="11"/>
      <c r="BN41" s="11"/>
      <c r="BO41" s="11"/>
      <c r="BP41" s="11"/>
      <c r="BQ41" s="8"/>
      <c r="BR41" s="6"/>
      <c r="BS41" s="6"/>
      <c r="BT41"/>
      <c r="BW41" s="17"/>
      <c r="BX41" s="17"/>
      <c r="BY41" s="17"/>
      <c r="BZ41" s="17"/>
      <c r="CA41" s="17"/>
      <c r="CB41" s="17"/>
      <c r="CC41" s="17"/>
      <c r="CE41" s="12"/>
      <c r="CF41" s="12"/>
      <c r="CG41" s="12"/>
      <c r="CH41" s="12"/>
      <c r="CI41" s="6"/>
      <c r="CJ41" s="12"/>
      <c r="CK41" s="12"/>
      <c r="CL41" s="13"/>
      <c r="CN41" s="13"/>
      <c r="CO41" s="13"/>
      <c r="CQ41" s="13"/>
      <c r="CR41" s="13"/>
      <c r="CS41" s="14"/>
      <c r="CT41" s="11"/>
      <c r="CU41" s="13"/>
      <c r="CV41"/>
      <c r="CY41" s="13"/>
      <c r="DA41"/>
      <c r="EK41" s="47"/>
    </row>
    <row r="42" spans="1:148">
      <c r="A42" s="35">
        <v>43140</v>
      </c>
      <c r="B42" s="36" t="s">
        <v>67</v>
      </c>
      <c r="C42" s="37">
        <v>2</v>
      </c>
      <c r="D42" s="36" t="s">
        <v>84</v>
      </c>
      <c r="E42" s="37">
        <v>0</v>
      </c>
      <c r="F42" s="36">
        <f t="shared" si="0"/>
        <v>2</v>
      </c>
      <c r="G42" s="37">
        <f t="shared" si="1"/>
        <v>-2</v>
      </c>
      <c r="H42" s="10">
        <f t="shared" si="2"/>
        <v>-0.60579938060163263</v>
      </c>
      <c r="I42" s="38">
        <f t="shared" si="3"/>
        <v>0.35301801043008224</v>
      </c>
      <c r="J42">
        <f t="shared" si="4"/>
        <v>-0.37718514249720608</v>
      </c>
      <c r="K42" s="11">
        <f t="shared" si="5"/>
        <v>1.0228562723821053</v>
      </c>
      <c r="L42" s="17">
        <f t="shared" si="24"/>
        <v>1.0462349539514155</v>
      </c>
      <c r="M42" s="10">
        <f t="shared" si="25"/>
        <v>1.2317304499518889</v>
      </c>
      <c r="N42">
        <f t="shared" si="8"/>
        <v>0.77412129996760515</v>
      </c>
      <c r="O42">
        <f t="shared" si="9"/>
        <v>0.75248840516367532</v>
      </c>
      <c r="P42" s="11">
        <f t="shared" si="10"/>
        <v>2.2042907787733972</v>
      </c>
      <c r="Q42" s="17">
        <f t="shared" si="26"/>
        <v>4.1734722291841109E-2</v>
      </c>
      <c r="R42" s="17">
        <f t="shared" si="12"/>
        <v>-1.1814345063912919</v>
      </c>
      <c r="S42" s="17">
        <f t="shared" si="13"/>
        <v>-1.0161947255985058</v>
      </c>
      <c r="T42" s="64">
        <f t="shared" si="14"/>
        <v>0</v>
      </c>
      <c r="U42" s="63">
        <f t="shared" si="15"/>
        <v>0</v>
      </c>
      <c r="V42" s="63">
        <f t="shared" si="16"/>
        <v>0</v>
      </c>
      <c r="W42" s="8">
        <f t="shared" si="21"/>
        <v>1</v>
      </c>
      <c r="X42" s="6">
        <f t="shared" si="17"/>
        <v>0.15635738644648145</v>
      </c>
      <c r="Y42" s="11">
        <f t="shared" si="27"/>
        <v>0.98380527440149423</v>
      </c>
      <c r="Z42" s="10">
        <f t="shared" si="19"/>
        <v>2.4447632296374342E-2</v>
      </c>
      <c r="AA42" s="17">
        <f t="shared" si="20"/>
        <v>-0.17002631772073029</v>
      </c>
      <c r="AH42" s="6"/>
      <c r="AI42" s="11"/>
      <c r="AP42" s="11"/>
      <c r="AQ42" s="11"/>
      <c r="AR42" s="11"/>
      <c r="AT42" s="11"/>
      <c r="AU42" s="12"/>
      <c r="AV42" s="12"/>
      <c r="AZ42" s="6"/>
      <c r="BC42" s="41"/>
      <c r="BD42" s="6"/>
      <c r="BG42" s="8"/>
      <c r="BH42" s="6"/>
      <c r="BJ42" s="11"/>
      <c r="BK42" s="11"/>
      <c r="BL42" s="11"/>
      <c r="BM42" s="11"/>
      <c r="BN42" s="11"/>
      <c r="BO42" s="11"/>
      <c r="BP42" s="11"/>
      <c r="BQ42" s="8"/>
      <c r="BR42" s="6"/>
      <c r="BS42" s="6"/>
      <c r="BT42"/>
      <c r="BW42" s="17"/>
      <c r="BX42" s="17"/>
      <c r="BY42" s="17"/>
      <c r="BZ42" s="17"/>
      <c r="CA42" s="17"/>
      <c r="CB42" s="17"/>
      <c r="CC42" s="17"/>
      <c r="CE42" s="12"/>
      <c r="CF42" s="12"/>
      <c r="CG42" s="12"/>
      <c r="CH42" s="12"/>
      <c r="CI42" s="6"/>
      <c r="CJ42" s="12"/>
      <c r="CK42" s="12"/>
      <c r="CL42" s="13"/>
      <c r="CN42" s="13"/>
      <c r="CO42" s="13"/>
      <c r="CQ42" s="13"/>
      <c r="CR42" s="13"/>
      <c r="CS42" s="14"/>
      <c r="CT42" s="11"/>
      <c r="CU42" s="13"/>
      <c r="CV42"/>
      <c r="CY42" s="13"/>
      <c r="DA42"/>
    </row>
    <row r="43" spans="1:148">
      <c r="A43" s="35">
        <v>43140</v>
      </c>
      <c r="B43" s="36" t="s">
        <v>81</v>
      </c>
      <c r="C43" s="37">
        <v>3</v>
      </c>
      <c r="D43" s="36" t="s">
        <v>68</v>
      </c>
      <c r="E43" s="37">
        <v>2</v>
      </c>
      <c r="F43" s="36">
        <f t="shared" si="0"/>
        <v>5</v>
      </c>
      <c r="G43" s="37">
        <f t="shared" si="1"/>
        <v>-1</v>
      </c>
      <c r="H43" s="10">
        <f t="shared" si="2"/>
        <v>-0.44043249801552931</v>
      </c>
      <c r="I43" s="38">
        <f t="shared" si="3"/>
        <v>0.39163791846064855</v>
      </c>
      <c r="J43">
        <f t="shared" si="4"/>
        <v>-0.27505258732772891</v>
      </c>
      <c r="K43" s="11">
        <f t="shared" si="5"/>
        <v>1.159941848868391</v>
      </c>
      <c r="L43" s="17">
        <f t="shared" si="24"/>
        <v>0.70569769728265719</v>
      </c>
      <c r="M43" s="10">
        <f t="shared" si="25"/>
        <v>1.7927244518884684</v>
      </c>
      <c r="N43">
        <f t="shared" si="8"/>
        <v>0.85726097756715347</v>
      </c>
      <c r="O43">
        <f t="shared" si="9"/>
        <v>1.0680941490617712</v>
      </c>
      <c r="P43" s="11">
        <f t="shared" si="10"/>
        <v>2.5750136786948792</v>
      </c>
      <c r="Q43" s="17">
        <f t="shared" si="26"/>
        <v>0.18061337329645938</v>
      </c>
      <c r="R43" s="17">
        <f t="shared" si="12"/>
        <v>-1.4150718298264882</v>
      </c>
      <c r="S43" s="17">
        <f t="shared" si="13"/>
        <v>-1.2332266345480689</v>
      </c>
      <c r="T43" s="64">
        <f t="shared" si="14"/>
        <v>0</v>
      </c>
      <c r="U43" s="63">
        <f t="shared" si="15"/>
        <v>0</v>
      </c>
      <c r="V43" s="63">
        <f t="shared" si="16"/>
        <v>0</v>
      </c>
      <c r="W43" s="8">
        <f t="shared" si="21"/>
        <v>1</v>
      </c>
      <c r="X43" s="6">
        <f t="shared" si="17"/>
        <v>0.12423976118391711</v>
      </c>
      <c r="Y43" s="11">
        <f t="shared" si="27"/>
        <v>-0.23322663454806891</v>
      </c>
      <c r="Z43" s="10">
        <f t="shared" si="19"/>
        <v>1.5435518259036756E-2</v>
      </c>
      <c r="AA43" s="17">
        <f t="shared" si="20"/>
        <v>-0.13266292549006198</v>
      </c>
      <c r="AH43" s="6"/>
      <c r="AI43" s="11"/>
      <c r="AP43" s="11"/>
      <c r="AQ43" s="11"/>
      <c r="AR43" s="11"/>
      <c r="AT43" s="11"/>
      <c r="AU43" s="12"/>
      <c r="AV43" s="12"/>
      <c r="AZ43" s="6"/>
      <c r="BC43" s="41"/>
      <c r="BD43" s="6"/>
      <c r="BG43" s="8"/>
      <c r="BH43" s="6"/>
      <c r="BJ43" s="11"/>
      <c r="BK43" s="11"/>
      <c r="BL43" s="11"/>
      <c r="BM43" s="11"/>
      <c r="BN43" s="11"/>
      <c r="BO43" s="11"/>
      <c r="BP43" s="11"/>
      <c r="BQ43" s="8"/>
      <c r="BR43" s="6"/>
      <c r="BS43" s="6"/>
      <c r="BT43"/>
      <c r="BW43" s="17"/>
      <c r="BX43" s="17"/>
      <c r="BY43" s="17"/>
      <c r="BZ43" s="17"/>
      <c r="CA43" s="17"/>
      <c r="CB43" s="17"/>
      <c r="CC43" s="17"/>
      <c r="CE43" s="12"/>
      <c r="CF43" s="12"/>
      <c r="CG43" s="12"/>
      <c r="CH43" s="12"/>
      <c r="CI43" s="6"/>
      <c r="CJ43" s="12"/>
      <c r="CK43" s="12"/>
      <c r="CL43" s="13"/>
      <c r="CN43" s="13"/>
      <c r="CO43" s="13"/>
      <c r="CQ43" s="13"/>
      <c r="CR43" s="13"/>
      <c r="CS43" s="14"/>
      <c r="CT43" s="11"/>
      <c r="CU43" s="13"/>
      <c r="CV43"/>
      <c r="CY43" s="13"/>
      <c r="DA43"/>
      <c r="DT43" s="44"/>
    </row>
    <row r="44" spans="1:148">
      <c r="A44" s="35">
        <v>43140</v>
      </c>
      <c r="B44" s="36" t="s">
        <v>74</v>
      </c>
      <c r="C44" s="37">
        <v>1</v>
      </c>
      <c r="D44" s="36" t="s">
        <v>77</v>
      </c>
      <c r="E44" s="37">
        <v>2</v>
      </c>
      <c r="F44" s="36">
        <f t="shared" si="0"/>
        <v>3</v>
      </c>
      <c r="G44" s="37">
        <f t="shared" si="1"/>
        <v>1</v>
      </c>
      <c r="H44" s="10">
        <f t="shared" si="2"/>
        <v>-0.52294684580085171</v>
      </c>
      <c r="I44" s="38">
        <f t="shared" si="3"/>
        <v>0.37216342116585921</v>
      </c>
      <c r="J44">
        <f t="shared" si="4"/>
        <v>-0.32612888673370255</v>
      </c>
      <c r="K44" s="11">
        <f t="shared" si="5"/>
        <v>1.0913856090168048</v>
      </c>
      <c r="L44" s="17">
        <f t="shared" si="24"/>
        <v>0.82558011150176269</v>
      </c>
      <c r="M44" s="10">
        <f t="shared" si="25"/>
        <v>1.1065641886196871</v>
      </c>
      <c r="N44">
        <f t="shared" si="8"/>
        <v>0.7514880152628679</v>
      </c>
      <c r="O44">
        <f t="shared" si="9"/>
        <v>0.67917976090909271</v>
      </c>
      <c r="P44" s="11">
        <f t="shared" si="10"/>
        <v>2.1181795665638177</v>
      </c>
      <c r="Q44" s="17">
        <f t="shared" si="26"/>
        <v>1.2503255430808471</v>
      </c>
      <c r="R44" s="17">
        <f t="shared" si="12"/>
        <v>-1.0267939575470129</v>
      </c>
      <c r="S44" s="17">
        <f t="shared" si="13"/>
        <v>-0.87254501662556849</v>
      </c>
      <c r="T44" s="64">
        <f t="shared" si="14"/>
        <v>1</v>
      </c>
      <c r="U44" s="63">
        <f t="shared" si="15"/>
        <v>1</v>
      </c>
      <c r="V44" s="63">
        <f t="shared" si="16"/>
        <v>0</v>
      </c>
      <c r="W44" s="8">
        <f t="shared" si="21"/>
        <v>0</v>
      </c>
      <c r="X44" s="6">
        <f t="shared" si="17"/>
        <v>0.18038617471340823</v>
      </c>
      <c r="Y44" s="11">
        <f t="shared" si="27"/>
        <v>-1.8725450166255686</v>
      </c>
      <c r="Z44" s="10">
        <f t="shared" si="19"/>
        <v>0.6717668226009198</v>
      </c>
      <c r="AA44" s="17">
        <f t="shared" si="20"/>
        <v>-1.7126553111340017</v>
      </c>
      <c r="AH44" s="6"/>
      <c r="AI44" s="11"/>
      <c r="AP44" s="11"/>
      <c r="AQ44" s="11"/>
      <c r="AR44" s="11"/>
      <c r="AT44" s="11"/>
      <c r="AU44" s="12"/>
      <c r="AV44" s="12"/>
      <c r="AZ44" s="6"/>
      <c r="BC44" s="41"/>
      <c r="BD44" s="6"/>
      <c r="BG44" s="8"/>
      <c r="BH44" s="6"/>
      <c r="BJ44" s="11"/>
      <c r="BK44" s="11"/>
      <c r="BL44" s="11"/>
      <c r="BM44" s="11"/>
      <c r="BN44" s="11"/>
      <c r="BO44" s="11"/>
      <c r="BP44" s="11"/>
      <c r="BQ44" s="8"/>
      <c r="BR44" s="6"/>
      <c r="BS44" s="6"/>
      <c r="BT44"/>
      <c r="BW44" s="17"/>
      <c r="BX44" s="17"/>
      <c r="BY44" s="17"/>
      <c r="BZ44" s="17"/>
      <c r="CA44" s="17"/>
      <c r="CB44" s="17"/>
      <c r="CC44" s="17"/>
      <c r="CE44" s="12"/>
      <c r="CF44" s="12"/>
      <c r="CG44" s="12"/>
      <c r="CH44" s="12"/>
      <c r="CI44" s="6"/>
      <c r="CJ44" s="12"/>
      <c r="CK44" s="12"/>
      <c r="CL44" s="13"/>
      <c r="CN44" s="13"/>
      <c r="CO44" s="13"/>
      <c r="CQ44" s="13"/>
      <c r="CR44" s="13"/>
      <c r="CS44" s="14"/>
      <c r="CT44" s="11"/>
      <c r="CU44" s="13"/>
      <c r="CV44"/>
      <c r="CY44" s="13"/>
      <c r="DA44"/>
    </row>
    <row r="45" spans="1:148">
      <c r="A45" s="35" t="s">
        <v>92</v>
      </c>
      <c r="B45" s="36" t="s">
        <v>66</v>
      </c>
      <c r="C45" s="37">
        <v>2</v>
      </c>
      <c r="D45" s="36" t="s">
        <v>69</v>
      </c>
      <c r="E45" s="37">
        <v>4</v>
      </c>
      <c r="F45" s="36">
        <f t="shared" si="0"/>
        <v>6</v>
      </c>
      <c r="G45" s="37">
        <f t="shared" si="1"/>
        <v>2</v>
      </c>
      <c r="H45" s="10">
        <f t="shared" si="2"/>
        <v>-0.29594625431913402</v>
      </c>
      <c r="I45" s="38">
        <f t="shared" si="3"/>
        <v>0.42654875279251092</v>
      </c>
      <c r="J45">
        <f t="shared" si="4"/>
        <v>-0.18516769623909388</v>
      </c>
      <c r="K45" s="11">
        <f t="shared" si="5"/>
        <v>1.2805882195760045</v>
      </c>
      <c r="L45" s="17">
        <f t="shared" si="24"/>
        <v>7.3952004315088065</v>
      </c>
      <c r="M45" s="10">
        <f t="shared" si="25"/>
        <v>0.25319802659624679</v>
      </c>
      <c r="N45">
        <f t="shared" si="8"/>
        <v>0.56296348707191368</v>
      </c>
      <c r="O45">
        <f t="shared" si="9"/>
        <v>0.15848704802592856</v>
      </c>
      <c r="P45" s="11">
        <f t="shared" si="10"/>
        <v>1.5065534595612875</v>
      </c>
      <c r="Q45" s="17">
        <f t="shared" si="26"/>
        <v>0.24348948827093392</v>
      </c>
      <c r="R45" s="17">
        <f t="shared" si="12"/>
        <v>-0.22596523998528295</v>
      </c>
      <c r="S45" s="17">
        <f t="shared" si="13"/>
        <v>-0.12863397211190888</v>
      </c>
      <c r="T45" s="64">
        <f t="shared" si="14"/>
        <v>1</v>
      </c>
      <c r="U45" s="63">
        <f t="shared" si="15"/>
        <v>1</v>
      </c>
      <c r="V45" s="63">
        <f t="shared" si="16"/>
        <v>3</v>
      </c>
      <c r="W45" s="8">
        <f t="shared" si="21"/>
        <v>0</v>
      </c>
      <c r="X45" s="6">
        <f t="shared" si="17"/>
        <v>0.33776550642840908</v>
      </c>
      <c r="Y45" s="11">
        <f t="shared" si="27"/>
        <v>-2.128633972111909</v>
      </c>
      <c r="Z45" s="10">
        <f t="shared" si="19"/>
        <v>0.4385545244760215</v>
      </c>
      <c r="AA45" s="17">
        <f t="shared" si="20"/>
        <v>-1.0854033922307631</v>
      </c>
      <c r="AH45" s="6"/>
      <c r="AI45" s="11"/>
      <c r="AP45" s="11"/>
      <c r="AQ45" s="11"/>
      <c r="AR45" s="11"/>
      <c r="AT45" s="11"/>
      <c r="AU45" s="12"/>
      <c r="AV45" s="12"/>
      <c r="AZ45" s="6"/>
      <c r="BC45" s="41"/>
      <c r="BD45" s="6"/>
      <c r="BG45" s="8"/>
      <c r="BH45" s="6"/>
      <c r="BJ45" s="11"/>
      <c r="BK45" s="11"/>
      <c r="BL45" s="11"/>
      <c r="BM45" s="11"/>
      <c r="BN45" s="11"/>
      <c r="BO45" s="11"/>
      <c r="BP45" s="11"/>
      <c r="BQ45" s="8"/>
      <c r="BR45" s="6"/>
      <c r="BS45" s="6"/>
      <c r="BT45"/>
      <c r="BW45" s="17"/>
      <c r="BX45" s="17"/>
      <c r="BY45" s="17"/>
      <c r="BZ45" s="17"/>
      <c r="CA45" s="17"/>
      <c r="CB45" s="17"/>
      <c r="CC45" s="17"/>
      <c r="CE45" s="12"/>
      <c r="CF45" s="12"/>
      <c r="CG45" s="12"/>
      <c r="CH45" s="12"/>
      <c r="CI45" s="6"/>
      <c r="CJ45" s="12"/>
      <c r="CK45" s="12"/>
      <c r="CL45" s="13"/>
      <c r="CN45" s="13"/>
      <c r="CO45" s="13"/>
      <c r="CQ45" s="13"/>
      <c r="CR45" s="13"/>
      <c r="CS45" s="14"/>
      <c r="CT45" s="11"/>
      <c r="CU45" s="13"/>
      <c r="CV45"/>
      <c r="CY45" s="13"/>
      <c r="DA45"/>
    </row>
    <row r="46" spans="1:148">
      <c r="A46" s="35" t="s">
        <v>92</v>
      </c>
      <c r="B46" s="36" t="s">
        <v>68</v>
      </c>
      <c r="C46" s="37">
        <v>1</v>
      </c>
      <c r="D46" s="36" t="s">
        <v>72</v>
      </c>
      <c r="E46" s="37">
        <v>4</v>
      </c>
      <c r="F46" s="36">
        <f t="shared" si="0"/>
        <v>5</v>
      </c>
      <c r="G46" s="37">
        <f t="shared" si="1"/>
        <v>3</v>
      </c>
      <c r="H46" s="10">
        <f t="shared" si="2"/>
        <v>0.79508912281345623</v>
      </c>
      <c r="I46" s="38">
        <f t="shared" si="3"/>
        <v>0.68892301803875378</v>
      </c>
      <c r="J46">
        <f t="shared" si="4"/>
        <v>0.49279992472672296</v>
      </c>
      <c r="K46" s="11">
        <f t="shared" si="5"/>
        <v>2.1905780069157239</v>
      </c>
      <c r="L46" s="17">
        <f t="shared" si="24"/>
        <v>3.2740079490570739</v>
      </c>
      <c r="M46" s="10">
        <f t="shared" ref="M46:M69" si="28">$P$2+VLOOKUP(D46,$AB$5:$AD$36,3,FALSE)-VLOOKUP(B46,$AB$5:$AD$36,3,FALSE)</f>
        <v>-1.7260381730395837</v>
      </c>
      <c r="N46">
        <f t="shared" si="8"/>
        <v>0.15109504266098001</v>
      </c>
      <c r="O46">
        <f t="shared" si="9"/>
        <v>-1.0317482125437307</v>
      </c>
      <c r="P46" s="11">
        <f t="shared" si="10"/>
        <v>0.10845638459279128</v>
      </c>
      <c r="Q46" s="17">
        <f t="shared" si="26"/>
        <v>0.79485001817335688</v>
      </c>
      <c r="R46" s="17">
        <f t="shared" si="12"/>
        <v>2.0821216223229326</v>
      </c>
      <c r="S46" s="17">
        <f t="shared" si="13"/>
        <v>2.015409155856474</v>
      </c>
      <c r="T46" s="64">
        <f t="shared" si="14"/>
        <v>1</v>
      </c>
      <c r="U46" s="63">
        <f t="shared" si="15"/>
        <v>1</v>
      </c>
      <c r="V46" s="63">
        <f t="shared" si="16"/>
        <v>1</v>
      </c>
      <c r="W46" s="8">
        <f t="shared" si="21"/>
        <v>1</v>
      </c>
      <c r="X46" s="6">
        <f t="shared" si="17"/>
        <v>0.84351722213255853</v>
      </c>
      <c r="Y46" s="11">
        <f t="shared" si="27"/>
        <v>-0.98459084414352604</v>
      </c>
      <c r="Z46" s="10">
        <f t="shared" si="19"/>
        <v>2.4486859769111028E-2</v>
      </c>
      <c r="AA46" s="17">
        <f t="shared" si="20"/>
        <v>-0.17017495973856248</v>
      </c>
      <c r="AH46" s="6"/>
      <c r="AI46" s="11"/>
      <c r="AP46" s="11"/>
      <c r="AQ46" s="11"/>
      <c r="AR46" s="11"/>
      <c r="AT46" s="11"/>
      <c r="AU46" s="12"/>
      <c r="AV46" s="12"/>
      <c r="AZ46" s="6"/>
      <c r="BC46" s="41"/>
      <c r="BD46" s="6"/>
      <c r="BG46" s="8"/>
      <c r="BH46" s="6"/>
      <c r="BJ46" s="11"/>
      <c r="BK46" s="11"/>
      <c r="BL46" s="11"/>
      <c r="BM46" s="11"/>
      <c r="BN46" s="11"/>
      <c r="BO46" s="11"/>
      <c r="BP46" s="11"/>
      <c r="BQ46" s="8"/>
      <c r="BR46" s="6"/>
      <c r="BS46" s="6"/>
      <c r="BT46"/>
      <c r="BW46" s="17"/>
      <c r="BX46" s="17"/>
      <c r="BY46" s="17"/>
      <c r="BZ46" s="17"/>
      <c r="CA46" s="17"/>
      <c r="CB46" s="17"/>
      <c r="CC46" s="17"/>
      <c r="CE46" s="12"/>
      <c r="CF46" s="12"/>
      <c r="CG46" s="12"/>
      <c r="CH46" s="12"/>
      <c r="CI46" s="6"/>
      <c r="CJ46" s="12"/>
      <c r="CK46" s="12"/>
      <c r="CL46" s="13"/>
      <c r="CN46" s="13"/>
      <c r="CO46" s="13"/>
      <c r="CQ46" s="13"/>
      <c r="CR46" s="13"/>
      <c r="CS46" s="14"/>
      <c r="CT46" s="11"/>
      <c r="CU46" s="13"/>
      <c r="CV46"/>
      <c r="CY46" s="13"/>
      <c r="DA46"/>
    </row>
    <row r="47" spans="1:148">
      <c r="A47" s="35" t="s">
        <v>92</v>
      </c>
      <c r="B47" s="36" t="s">
        <v>70</v>
      </c>
      <c r="C47" s="37">
        <v>1</v>
      </c>
      <c r="D47" s="36" t="s">
        <v>73</v>
      </c>
      <c r="E47" s="37">
        <v>0</v>
      </c>
      <c r="F47" s="36">
        <f t="shared" si="0"/>
        <v>1</v>
      </c>
      <c r="G47" s="37">
        <f t="shared" si="1"/>
        <v>-1</v>
      </c>
      <c r="H47" s="10">
        <f t="shared" si="2"/>
        <v>-0.33410341518570708</v>
      </c>
      <c r="I47" s="38">
        <f t="shared" si="3"/>
        <v>0.41724253528489769</v>
      </c>
      <c r="J47">
        <f t="shared" si="4"/>
        <v>-0.20895281893333942</v>
      </c>
      <c r="K47" s="11">
        <f t="shared" si="5"/>
        <v>1.2486630684728417</v>
      </c>
      <c r="L47" s="17">
        <f t="shared" si="24"/>
        <v>1.5591594585680126</v>
      </c>
      <c r="M47" s="10">
        <f t="shared" si="28"/>
        <v>0.72654293778051837</v>
      </c>
      <c r="N47">
        <f t="shared" si="8"/>
        <v>0.67404618610472555</v>
      </c>
      <c r="O47">
        <f t="shared" si="9"/>
        <v>0.45111366723794655</v>
      </c>
      <c r="P47" s="11">
        <f t="shared" si="10"/>
        <v>1.8502841772871537</v>
      </c>
      <c r="Q47" s="17">
        <f t="shared" si="26"/>
        <v>0.72298318214489177</v>
      </c>
      <c r="R47" s="17">
        <f t="shared" si="12"/>
        <v>-0.60162110881431197</v>
      </c>
      <c r="S47" s="17">
        <f t="shared" si="13"/>
        <v>-0.47759067612364803</v>
      </c>
      <c r="T47" s="64">
        <f t="shared" si="14"/>
        <v>0</v>
      </c>
      <c r="U47" s="63">
        <f t="shared" si="15"/>
        <v>0</v>
      </c>
      <c r="V47" s="63">
        <f t="shared" si="16"/>
        <v>3</v>
      </c>
      <c r="W47" s="8">
        <f t="shared" si="21"/>
        <v>0</v>
      </c>
      <c r="X47" s="6">
        <f t="shared" si="17"/>
        <v>0.25754962524158187</v>
      </c>
      <c r="Y47" s="11">
        <f t="shared" si="27"/>
        <v>0.52240932387635197</v>
      </c>
      <c r="Z47" s="10">
        <f t="shared" si="19"/>
        <v>6.6331809462079269E-2</v>
      </c>
      <c r="AA47" s="17">
        <f t="shared" si="20"/>
        <v>-0.29779924588106116</v>
      </c>
      <c r="AH47" s="6"/>
      <c r="AI47" s="11"/>
      <c r="AP47" s="11"/>
      <c r="AQ47" s="11"/>
      <c r="AR47" s="11"/>
      <c r="AT47" s="11"/>
      <c r="AU47" s="12"/>
      <c r="AV47" s="12"/>
      <c r="AZ47" s="6"/>
      <c r="BC47" s="41"/>
      <c r="BD47" s="6"/>
      <c r="BG47" s="8"/>
      <c r="BH47" s="6"/>
      <c r="BJ47" s="11"/>
      <c r="BK47" s="11"/>
      <c r="BL47" s="11"/>
      <c r="BM47" s="11"/>
      <c r="BN47" s="11"/>
      <c r="BO47" s="11"/>
      <c r="BP47" s="11"/>
      <c r="BQ47" s="8"/>
      <c r="BR47" s="6"/>
      <c r="BS47" s="6"/>
      <c r="BT47"/>
      <c r="BW47" s="17"/>
      <c r="BX47" s="17"/>
      <c r="BY47" s="17"/>
      <c r="BZ47" s="17"/>
      <c r="CA47" s="17"/>
      <c r="CB47" s="17"/>
      <c r="CC47" s="17"/>
      <c r="CE47" s="12"/>
      <c r="CF47" s="12"/>
      <c r="CG47" s="12"/>
      <c r="CH47" s="12"/>
      <c r="CI47" s="6"/>
      <c r="CJ47" s="12"/>
      <c r="CK47" s="12"/>
      <c r="CL47" s="13"/>
      <c r="CN47" s="13"/>
      <c r="CO47" s="13"/>
      <c r="CQ47" s="13"/>
      <c r="CR47" s="13"/>
      <c r="CS47" s="14"/>
      <c r="CT47" s="11"/>
      <c r="CU47" s="13"/>
      <c r="CV47"/>
      <c r="CY47" s="13"/>
      <c r="DA47"/>
    </row>
    <row r="48" spans="1:148">
      <c r="A48" s="35" t="s">
        <v>92</v>
      </c>
      <c r="B48" s="36" t="s">
        <v>71</v>
      </c>
      <c r="C48" s="37">
        <v>0</v>
      </c>
      <c r="D48" s="36" t="s">
        <v>80</v>
      </c>
      <c r="E48" s="37">
        <v>3</v>
      </c>
      <c r="F48" s="36">
        <f t="shared" si="0"/>
        <v>3</v>
      </c>
      <c r="G48" s="37">
        <f t="shared" si="1"/>
        <v>3</v>
      </c>
      <c r="H48" s="10">
        <f t="shared" si="2"/>
        <v>2.5107449274773077</v>
      </c>
      <c r="I48" s="38">
        <f t="shared" si="3"/>
        <v>0.92489165483747304</v>
      </c>
      <c r="J48">
        <f t="shared" si="4"/>
        <v>1.4387665018009916</v>
      </c>
      <c r="K48" s="11">
        <f t="shared" si="5"/>
        <v>3.4602845499450092</v>
      </c>
      <c r="L48" s="17">
        <f t="shared" si="24"/>
        <v>0.21186186691807971</v>
      </c>
      <c r="M48" s="10">
        <f t="shared" si="28"/>
        <v>-1.4685416915230862</v>
      </c>
      <c r="N48">
        <f t="shared" si="8"/>
        <v>0.18716437087184484</v>
      </c>
      <c r="O48">
        <f t="shared" si="9"/>
        <v>-0.88839420449805295</v>
      </c>
      <c r="P48" s="11">
        <f t="shared" si="10"/>
        <v>0.27684563163773923</v>
      </c>
      <c r="Q48" s="17">
        <f t="shared" si="26"/>
        <v>7.6643503756898795E-2</v>
      </c>
      <c r="R48" s="17">
        <f t="shared" si="12"/>
        <v>3.18343891830727</v>
      </c>
      <c r="S48" s="17">
        <f t="shared" si="13"/>
        <v>3.0384520138737567</v>
      </c>
      <c r="T48" s="64">
        <f t="shared" si="14"/>
        <v>1</v>
      </c>
      <c r="U48" s="63">
        <f t="shared" si="15"/>
        <v>1</v>
      </c>
      <c r="V48" s="63">
        <f t="shared" si="16"/>
        <v>1</v>
      </c>
      <c r="W48" s="8">
        <f t="shared" si="21"/>
        <v>1</v>
      </c>
      <c r="X48" s="6">
        <f t="shared" si="17"/>
        <v>0.95450525047489021</v>
      </c>
      <c r="Y48" s="11">
        <f t="shared" si="27"/>
        <v>3.8452013873756741E-2</v>
      </c>
      <c r="Z48" s="10">
        <f t="shared" si="19"/>
        <v>2.0697722343524776E-3</v>
      </c>
      <c r="AA48" s="17">
        <f t="shared" si="20"/>
        <v>-4.6562135072018916E-2</v>
      </c>
      <c r="AH48" s="6"/>
      <c r="AI48" s="11"/>
      <c r="AP48" s="11"/>
      <c r="AQ48" s="11"/>
      <c r="AR48" s="11"/>
      <c r="AT48" s="11"/>
      <c r="AU48" s="12"/>
      <c r="AV48" s="12"/>
      <c r="AZ48" s="6"/>
      <c r="BC48" s="41"/>
      <c r="BD48" s="6"/>
      <c r="BG48" s="8"/>
      <c r="BH48" s="6"/>
      <c r="BJ48" s="11"/>
      <c r="BK48" s="11"/>
      <c r="BL48" s="11"/>
      <c r="BM48" s="11"/>
      <c r="BN48" s="11"/>
      <c r="BO48" s="11"/>
      <c r="BP48" s="11"/>
      <c r="BQ48" s="8"/>
      <c r="BR48" s="6"/>
      <c r="BS48" s="6"/>
      <c r="BT48"/>
      <c r="BW48" s="17"/>
      <c r="BX48" s="17"/>
      <c r="BY48" s="17"/>
      <c r="BZ48" s="17"/>
      <c r="CA48" s="17"/>
      <c r="CB48" s="17"/>
      <c r="CC48" s="17"/>
      <c r="CE48" s="12"/>
      <c r="CF48" s="12"/>
      <c r="CG48" s="12"/>
      <c r="CH48" s="12"/>
      <c r="CI48" s="6"/>
      <c r="CJ48" s="12"/>
      <c r="CK48" s="12"/>
      <c r="CL48" s="13"/>
      <c r="CN48" s="13"/>
      <c r="CO48" s="13"/>
      <c r="CQ48" s="13"/>
      <c r="CR48" s="13"/>
      <c r="CS48" s="14"/>
      <c r="CT48" s="11"/>
      <c r="CU48" s="13"/>
      <c r="CV48"/>
      <c r="CY48" s="13"/>
      <c r="DA48"/>
    </row>
    <row r="49" spans="1:134">
      <c r="A49" s="35" t="s">
        <v>92</v>
      </c>
      <c r="B49" s="36" t="s">
        <v>81</v>
      </c>
      <c r="C49" s="37">
        <v>2</v>
      </c>
      <c r="D49" s="36" t="s">
        <v>75</v>
      </c>
      <c r="E49" s="37">
        <v>1</v>
      </c>
      <c r="F49" s="36">
        <f t="shared" si="0"/>
        <v>3</v>
      </c>
      <c r="G49" s="37">
        <f t="shared" si="1"/>
        <v>-1</v>
      </c>
      <c r="H49" s="10">
        <f t="shared" si="2"/>
        <v>-0.39962855199974812</v>
      </c>
      <c r="I49" s="38">
        <f t="shared" si="3"/>
        <v>0.40140158753164723</v>
      </c>
      <c r="J49">
        <f t="shared" si="4"/>
        <v>-0.24972092487888317</v>
      </c>
      <c r="K49" s="11">
        <f t="shared" si="5"/>
        <v>1.1939428150088505</v>
      </c>
      <c r="L49" s="17">
        <f t="shared" si="24"/>
        <v>3.7613815493557197E-2</v>
      </c>
      <c r="M49" s="10">
        <f t="shared" si="28"/>
        <v>1.326522247003403</v>
      </c>
      <c r="N49">
        <f t="shared" si="8"/>
        <v>0.79026479179549269</v>
      </c>
      <c r="O49">
        <f t="shared" si="9"/>
        <v>0.8073403615135385</v>
      </c>
      <c r="P49" s="11">
        <f t="shared" si="10"/>
        <v>2.2687220406168245</v>
      </c>
      <c r="Q49" s="17">
        <f t="shared" si="26"/>
        <v>7.2211535113270262E-2</v>
      </c>
      <c r="R49" s="17">
        <f t="shared" si="12"/>
        <v>-1.074779225607974</v>
      </c>
      <c r="S49" s="17">
        <f t="shared" si="13"/>
        <v>-0.91711980534341431</v>
      </c>
      <c r="T49" s="64">
        <f t="shared" si="14"/>
        <v>0</v>
      </c>
      <c r="U49" s="63">
        <f t="shared" si="15"/>
        <v>0</v>
      </c>
      <c r="V49" s="63">
        <f t="shared" si="16"/>
        <v>0</v>
      </c>
      <c r="W49" s="8">
        <f t="shared" si="21"/>
        <v>1</v>
      </c>
      <c r="X49" s="6">
        <f t="shared" si="17"/>
        <v>0.17269368670132956</v>
      </c>
      <c r="Y49" s="11">
        <f t="shared" si="27"/>
        <v>8.2880194656585693E-2</v>
      </c>
      <c r="Z49" s="10">
        <f t="shared" si="19"/>
        <v>2.982310942649697E-2</v>
      </c>
      <c r="AA49" s="17">
        <f t="shared" si="20"/>
        <v>-0.18958026160676436</v>
      </c>
      <c r="AH49" s="6"/>
      <c r="AI49" s="11"/>
      <c r="AP49" s="11"/>
      <c r="AQ49" s="11"/>
      <c r="AR49" s="11"/>
      <c r="AT49" s="11"/>
      <c r="AU49" s="12"/>
      <c r="AV49" s="12"/>
      <c r="AZ49" s="6"/>
      <c r="BC49" s="41"/>
      <c r="BD49" s="6"/>
      <c r="BG49" s="8"/>
      <c r="BH49" s="6"/>
      <c r="BJ49" s="11"/>
      <c r="BK49" s="11"/>
      <c r="BL49" s="11"/>
      <c r="BM49" s="11"/>
      <c r="BN49" s="11"/>
      <c r="BO49" s="11"/>
      <c r="BP49" s="11"/>
      <c r="BQ49" s="8"/>
      <c r="BR49" s="6"/>
      <c r="BS49" s="6"/>
      <c r="BT49"/>
      <c r="BW49" s="17"/>
      <c r="BX49" s="17"/>
      <c r="BY49" s="17"/>
      <c r="BZ49" s="17"/>
      <c r="CA49" s="17"/>
      <c r="CB49" s="17"/>
      <c r="CC49" s="17"/>
      <c r="CE49" s="12"/>
      <c r="CF49" s="12"/>
      <c r="CG49" s="12"/>
      <c r="CH49" s="12"/>
      <c r="CI49" s="6"/>
      <c r="CJ49" s="12"/>
      <c r="CK49" s="12"/>
      <c r="CL49" s="13"/>
      <c r="CN49" s="13"/>
      <c r="CO49" s="13"/>
      <c r="CQ49" s="13"/>
      <c r="CR49" s="13"/>
      <c r="CS49" s="14"/>
      <c r="CT49" s="11"/>
      <c r="CU49" s="13"/>
      <c r="CV49"/>
      <c r="CY49" s="13"/>
      <c r="DA49"/>
    </row>
    <row r="50" spans="1:134">
      <c r="A50" s="35" t="s">
        <v>92</v>
      </c>
      <c r="B50" s="36" t="s">
        <v>83</v>
      </c>
      <c r="C50" s="37">
        <v>2</v>
      </c>
      <c r="D50" s="36" t="s">
        <v>74</v>
      </c>
      <c r="E50" s="37">
        <v>1</v>
      </c>
      <c r="F50" s="36">
        <f t="shared" si="0"/>
        <v>3</v>
      </c>
      <c r="G50" s="37">
        <f t="shared" si="1"/>
        <v>-1</v>
      </c>
      <c r="H50" s="10">
        <f t="shared" si="2"/>
        <v>-0.73576340770752768</v>
      </c>
      <c r="I50" s="38">
        <f t="shared" si="3"/>
        <v>0.32393126367196473</v>
      </c>
      <c r="J50">
        <f t="shared" si="4"/>
        <v>-0.45673361357691794</v>
      </c>
      <c r="K50" s="11">
        <f t="shared" si="5"/>
        <v>0.91608377463670532</v>
      </c>
      <c r="L50" s="17">
        <f t="shared" si="24"/>
        <v>7.0419328792232618E-3</v>
      </c>
      <c r="M50" s="10">
        <f t="shared" si="28"/>
        <v>0.32048570439988078</v>
      </c>
      <c r="N50">
        <f t="shared" si="8"/>
        <v>0.57944261747024106</v>
      </c>
      <c r="O50">
        <f t="shared" si="9"/>
        <v>0.20046776629913093</v>
      </c>
      <c r="P50" s="11">
        <f t="shared" si="10"/>
        <v>1.5558656597348479</v>
      </c>
      <c r="Q50" s="17">
        <f t="shared" si="26"/>
        <v>0.19725531220276188</v>
      </c>
      <c r="R50" s="17">
        <f t="shared" si="12"/>
        <v>-0.6397818850981426</v>
      </c>
      <c r="S50" s="17">
        <f t="shared" si="13"/>
        <v>-0.51303923375178817</v>
      </c>
      <c r="T50" s="64">
        <f t="shared" si="14"/>
        <v>0</v>
      </c>
      <c r="U50" s="63">
        <f t="shared" si="15"/>
        <v>0</v>
      </c>
      <c r="V50" s="63">
        <f t="shared" si="16"/>
        <v>0</v>
      </c>
      <c r="W50" s="8">
        <f t="shared" si="21"/>
        <v>1</v>
      </c>
      <c r="X50" s="6">
        <f t="shared" si="17"/>
        <v>0.24998997226492436</v>
      </c>
      <c r="Y50" s="11">
        <f t="shared" si="27"/>
        <v>0.48696076624821183</v>
      </c>
      <c r="Z50" s="10">
        <f t="shared" si="19"/>
        <v>6.2494986233017656E-2</v>
      </c>
      <c r="AA50" s="17">
        <f t="shared" si="20"/>
        <v>-0.28766870222772861</v>
      </c>
      <c r="AH50" s="6"/>
      <c r="AI50" s="11"/>
      <c r="AP50" s="11"/>
      <c r="AQ50" s="11"/>
      <c r="AR50" s="11"/>
      <c r="AT50" s="11"/>
      <c r="AU50" s="12"/>
      <c r="AV50" s="12"/>
      <c r="AZ50" s="6"/>
      <c r="BC50" s="41"/>
      <c r="BD50" s="6"/>
      <c r="BG50" s="8"/>
      <c r="BH50" s="6"/>
      <c r="BJ50" s="11"/>
      <c r="BK50" s="11"/>
      <c r="BL50" s="11"/>
      <c r="BM50" s="11"/>
      <c r="BN50" s="11"/>
      <c r="BO50" s="11"/>
      <c r="BP50" s="11"/>
      <c r="BQ50" s="8"/>
      <c r="BR50" s="6"/>
      <c r="BS50" s="6"/>
      <c r="BT50"/>
      <c r="BW50" s="17"/>
      <c r="BX50" s="17"/>
      <c r="BY50" s="17"/>
      <c r="BZ50" s="17"/>
      <c r="CA50" s="17"/>
      <c r="CB50" s="17"/>
      <c r="CC50" s="17"/>
      <c r="CE50" s="12"/>
      <c r="CF50" s="12"/>
      <c r="CG50" s="12"/>
      <c r="CH50" s="12"/>
      <c r="CI50" s="6"/>
      <c r="CJ50" s="12"/>
      <c r="CK50" s="12"/>
      <c r="CL50" s="13"/>
      <c r="CN50" s="13"/>
      <c r="CO50" s="13"/>
      <c r="CQ50" s="13"/>
      <c r="CR50" s="13"/>
      <c r="CS50" s="14"/>
      <c r="CT50" s="11"/>
      <c r="CU50" s="13"/>
      <c r="CV50"/>
      <c r="CY50" s="13"/>
      <c r="DA50"/>
    </row>
    <row r="51" spans="1:134">
      <c r="A51" s="35" t="s">
        <v>92</v>
      </c>
      <c r="B51" s="36" t="s">
        <v>67</v>
      </c>
      <c r="C51" s="37">
        <v>2</v>
      </c>
      <c r="D51" s="36" t="s">
        <v>77</v>
      </c>
      <c r="E51" s="37">
        <v>1</v>
      </c>
      <c r="F51" s="36">
        <f t="shared" si="0"/>
        <v>3</v>
      </c>
      <c r="G51" s="37">
        <f t="shared" si="1"/>
        <v>-1</v>
      </c>
      <c r="H51" s="10">
        <f t="shared" si="2"/>
        <v>-4.9548374242964099E-2</v>
      </c>
      <c r="I51" s="38">
        <f t="shared" si="3"/>
        <v>0.48761544005286445</v>
      </c>
      <c r="J51">
        <f t="shared" si="4"/>
        <v>-3.1048475906875563E-2</v>
      </c>
      <c r="K51" s="11">
        <f t="shared" si="5"/>
        <v>1.4874519578992098</v>
      </c>
      <c r="L51" s="17">
        <f t="shared" si="24"/>
        <v>0.237609411259773</v>
      </c>
      <c r="M51" s="10">
        <f t="shared" si="28"/>
        <v>0.62709748042016022</v>
      </c>
      <c r="N51">
        <f t="shared" si="8"/>
        <v>0.65183103372970697</v>
      </c>
      <c r="O51">
        <f t="shared" si="9"/>
        <v>0.39026860957638759</v>
      </c>
      <c r="P51" s="11">
        <f t="shared" si="10"/>
        <v>1.7788131833071898</v>
      </c>
      <c r="Q51" s="17">
        <f t="shared" si="26"/>
        <v>4.8923607878698802E-2</v>
      </c>
      <c r="R51" s="17">
        <f t="shared" si="12"/>
        <v>-0.29136122540798004</v>
      </c>
      <c r="S51" s="17">
        <f t="shared" si="13"/>
        <v>-0.1893820381539445</v>
      </c>
      <c r="T51" s="64">
        <f t="shared" si="14"/>
        <v>0</v>
      </c>
      <c r="U51" s="63">
        <f t="shared" si="15"/>
        <v>0</v>
      </c>
      <c r="V51" s="63">
        <f t="shared" si="16"/>
        <v>3</v>
      </c>
      <c r="W51" s="8">
        <f t="shared" si="21"/>
        <v>0</v>
      </c>
      <c r="X51" s="6">
        <f t="shared" si="17"/>
        <v>0.32311075120075106</v>
      </c>
      <c r="Y51" s="11">
        <f t="shared" si="27"/>
        <v>0.8106179618460555</v>
      </c>
      <c r="Z51" s="10">
        <f t="shared" si="19"/>
        <v>0.10440055754151364</v>
      </c>
      <c r="AA51" s="17">
        <f t="shared" si="20"/>
        <v>-0.39024761059083202</v>
      </c>
      <c r="AH51" s="6"/>
      <c r="AI51" s="11"/>
      <c r="AP51" s="11"/>
      <c r="AQ51" s="11"/>
      <c r="AR51" s="11"/>
      <c r="AT51" s="11"/>
      <c r="AU51" s="12"/>
      <c r="AV51" s="12"/>
      <c r="AZ51" s="6"/>
      <c r="BC51" s="41"/>
      <c r="BD51" s="6"/>
      <c r="BG51" s="8"/>
      <c r="BH51" s="6"/>
      <c r="BJ51" s="11"/>
      <c r="BK51" s="11"/>
      <c r="BL51" s="11"/>
      <c r="BM51" s="11"/>
      <c r="BN51" s="11"/>
      <c r="BO51" s="11"/>
      <c r="BP51" s="11"/>
      <c r="BQ51" s="8"/>
      <c r="BR51" s="6"/>
      <c r="BS51" s="6"/>
      <c r="BT51"/>
      <c r="BW51" s="17"/>
      <c r="BX51" s="17"/>
      <c r="BY51" s="17"/>
      <c r="BZ51" s="17"/>
      <c r="CA51" s="17"/>
      <c r="CB51" s="17"/>
      <c r="CC51" s="17"/>
      <c r="CE51" s="12"/>
      <c r="CF51" s="12"/>
      <c r="CG51" s="12"/>
      <c r="CH51" s="12"/>
      <c r="CI51" s="6"/>
      <c r="CJ51" s="12"/>
      <c r="CK51" s="12"/>
      <c r="CL51" s="13"/>
      <c r="CN51" s="13"/>
      <c r="CO51" s="13"/>
      <c r="CQ51" s="13"/>
      <c r="CR51" s="13"/>
      <c r="CS51" s="14"/>
      <c r="CT51" s="11"/>
      <c r="CU51" s="13"/>
      <c r="CV51"/>
      <c r="CY51" s="13"/>
      <c r="DA51"/>
    </row>
    <row r="52" spans="1:134">
      <c r="A52" s="35" t="s">
        <v>93</v>
      </c>
      <c r="B52" s="36" t="s">
        <v>82</v>
      </c>
      <c r="C52" s="37">
        <v>3</v>
      </c>
      <c r="D52" s="36" t="s">
        <v>78</v>
      </c>
      <c r="E52" s="37">
        <v>1</v>
      </c>
      <c r="F52" s="36">
        <f t="shared" si="0"/>
        <v>4</v>
      </c>
      <c r="G52" s="37">
        <f t="shared" si="1"/>
        <v>-2</v>
      </c>
      <c r="H52" s="10">
        <f t="shared" si="2"/>
        <v>9.4408736084669043E-2</v>
      </c>
      <c r="I52" s="38">
        <f t="shared" si="3"/>
        <v>0.52358466909130852</v>
      </c>
      <c r="J52">
        <f t="shared" si="4"/>
        <v>5.9152476198967213E-2</v>
      </c>
      <c r="K52" s="11">
        <f t="shared" si="5"/>
        <v>1.6085225557954692</v>
      </c>
      <c r="L52" s="17">
        <f t="shared" si="24"/>
        <v>0.37029970091184994</v>
      </c>
      <c r="M52" s="10">
        <f t="shared" si="28"/>
        <v>-0.15185987705986093</v>
      </c>
      <c r="N52">
        <f t="shared" si="8"/>
        <v>0.4621078233850493</v>
      </c>
      <c r="O52">
        <f t="shared" si="9"/>
        <v>-9.5124866815801054E-2</v>
      </c>
      <c r="P52" s="11">
        <f t="shared" si="10"/>
        <v>1.20865094560982</v>
      </c>
      <c r="Q52" s="17">
        <f t="shared" si="26"/>
        <v>3.2089314346645921</v>
      </c>
      <c r="R52" s="17">
        <f t="shared" si="12"/>
        <v>0.39987161018564921</v>
      </c>
      <c r="S52" s="17">
        <f t="shared" si="13"/>
        <v>0.45272248363970413</v>
      </c>
      <c r="T52" s="64">
        <f t="shared" si="14"/>
        <v>0</v>
      </c>
      <c r="U52" s="63">
        <f t="shared" si="15"/>
        <v>0</v>
      </c>
      <c r="V52" s="63">
        <f t="shared" si="16"/>
        <v>3</v>
      </c>
      <c r="W52" s="8">
        <f t="shared" si="21"/>
        <v>0</v>
      </c>
      <c r="X52" s="6">
        <f t="shared" si="17"/>
        <v>0.48744367915299169</v>
      </c>
      <c r="Y52" s="11">
        <f t="shared" si="27"/>
        <v>2.4527224836397039</v>
      </c>
      <c r="Z52" s="10">
        <f t="shared" si="19"/>
        <v>0.2376013403462047</v>
      </c>
      <c r="AA52" s="17">
        <f t="shared" si="20"/>
        <v>-0.66834467967188804</v>
      </c>
      <c r="AH52" s="6"/>
      <c r="AI52" s="11"/>
      <c r="AP52" s="11"/>
      <c r="AQ52" s="11"/>
      <c r="AR52" s="11"/>
      <c r="AT52" s="11"/>
      <c r="AU52" s="12"/>
      <c r="AV52" s="12"/>
      <c r="AZ52" s="6"/>
      <c r="BC52" s="41"/>
      <c r="BD52" s="6"/>
      <c r="BG52" s="8"/>
      <c r="BH52" s="6"/>
      <c r="BJ52" s="11"/>
      <c r="BK52" s="11"/>
      <c r="BL52" s="11"/>
      <c r="BM52" s="11"/>
      <c r="BN52" s="11"/>
      <c r="BO52" s="11"/>
      <c r="BP52" s="11"/>
      <c r="BQ52" s="8"/>
      <c r="BR52" s="6"/>
      <c r="BS52" s="6"/>
      <c r="BT52"/>
      <c r="BW52" s="17"/>
      <c r="BX52" s="17"/>
      <c r="BY52" s="17"/>
      <c r="BZ52" s="17"/>
      <c r="CA52" s="17"/>
      <c r="CB52" s="17"/>
      <c r="CC52" s="17"/>
      <c r="CE52" s="12"/>
      <c r="CF52" s="12"/>
      <c r="CG52" s="12"/>
      <c r="CH52" s="12"/>
      <c r="CI52" s="6"/>
      <c r="CJ52" s="12"/>
      <c r="CK52" s="12"/>
      <c r="CL52" s="13"/>
      <c r="CN52" s="13"/>
      <c r="CO52" s="13"/>
      <c r="CQ52" s="13"/>
      <c r="CR52" s="13"/>
      <c r="CS52" s="14"/>
      <c r="CT52" s="11"/>
      <c r="CU52" s="13"/>
      <c r="CV52"/>
      <c r="CY52" s="13"/>
      <c r="DA52"/>
    </row>
    <row r="53" spans="1:134">
      <c r="A53" s="35" t="s">
        <v>93</v>
      </c>
      <c r="B53" s="36" t="s">
        <v>84</v>
      </c>
      <c r="C53" s="37">
        <v>0</v>
      </c>
      <c r="D53" s="36" t="s">
        <v>79</v>
      </c>
      <c r="E53" s="37">
        <v>1</v>
      </c>
      <c r="F53" s="36">
        <f t="shared" si="0"/>
        <v>1</v>
      </c>
      <c r="G53" s="37">
        <f t="shared" si="1"/>
        <v>1</v>
      </c>
      <c r="H53" s="10">
        <f t="shared" si="2"/>
        <v>0.65708631181579746</v>
      </c>
      <c r="I53" s="38">
        <f t="shared" si="3"/>
        <v>0.65860556541991921</v>
      </c>
      <c r="J53">
        <f t="shared" si="4"/>
        <v>0.40866044009980224</v>
      </c>
      <c r="K53" s="11">
        <f t="shared" si="5"/>
        <v>2.0776433042031508</v>
      </c>
      <c r="L53" s="17">
        <f t="shared" si="24"/>
        <v>1.1613150910938845</v>
      </c>
      <c r="M53" s="10">
        <f t="shared" si="28"/>
        <v>-0.72177777581510982</v>
      </c>
      <c r="N53">
        <f t="shared" si="8"/>
        <v>0.32700162477138367</v>
      </c>
      <c r="O53">
        <f t="shared" si="9"/>
        <v>-0.4482077784209173</v>
      </c>
      <c r="P53" s="11">
        <f t="shared" si="10"/>
        <v>0.79390589285427504</v>
      </c>
      <c r="Q53" s="17">
        <f t="shared" si="26"/>
        <v>0.63028656670874361</v>
      </c>
      <c r="R53" s="17">
        <f t="shared" si="12"/>
        <v>1.2837374113488758</v>
      </c>
      <c r="S53" s="17">
        <f t="shared" si="13"/>
        <v>1.2737688783733638</v>
      </c>
      <c r="T53" s="64">
        <f t="shared" si="14"/>
        <v>1</v>
      </c>
      <c r="U53" s="63">
        <f t="shared" si="15"/>
        <v>1</v>
      </c>
      <c r="V53" s="63">
        <f t="shared" si="16"/>
        <v>1</v>
      </c>
      <c r="W53" s="8">
        <f t="shared" si="21"/>
        <v>1</v>
      </c>
      <c r="X53" s="6">
        <f t="shared" si="17"/>
        <v>0.6967953593039089</v>
      </c>
      <c r="Y53" s="11">
        <f t="shared" si="27"/>
        <v>0.27376887837336383</v>
      </c>
      <c r="Z53" s="10">
        <f t="shared" si="19"/>
        <v>9.1933054139645698E-2</v>
      </c>
      <c r="AA53" s="17">
        <f t="shared" si="20"/>
        <v>-0.3612635134776338</v>
      </c>
      <c r="AH53" s="6"/>
      <c r="AI53" s="11"/>
      <c r="AP53" s="11"/>
      <c r="AQ53" s="11"/>
      <c r="AR53" s="11"/>
      <c r="AT53" s="11"/>
      <c r="AU53" s="12"/>
      <c r="AV53" s="12"/>
      <c r="AZ53" s="6"/>
      <c r="BC53" s="41"/>
      <c r="BD53" s="6"/>
      <c r="BG53" s="8"/>
      <c r="BH53" s="6"/>
      <c r="BJ53" s="11"/>
      <c r="BK53" s="11"/>
      <c r="BL53" s="11"/>
      <c r="BM53" s="11"/>
      <c r="BN53" s="11"/>
      <c r="BO53" s="11"/>
      <c r="BP53" s="11"/>
      <c r="BQ53" s="8"/>
      <c r="BR53" s="6"/>
      <c r="BS53" s="6"/>
      <c r="BT53"/>
      <c r="BW53" s="17"/>
      <c r="BX53" s="17"/>
      <c r="BY53" s="17"/>
      <c r="BZ53" s="17"/>
      <c r="CA53" s="17"/>
      <c r="CB53" s="17"/>
      <c r="CC53" s="17"/>
      <c r="CE53" s="12"/>
      <c r="CF53" s="12"/>
      <c r="CG53" s="12"/>
      <c r="CH53" s="12"/>
      <c r="CI53" s="6"/>
      <c r="CJ53" s="12"/>
      <c r="CK53" s="12"/>
      <c r="CL53" s="13"/>
      <c r="CN53" s="13"/>
      <c r="CO53" s="13"/>
      <c r="CQ53" s="13"/>
      <c r="CR53" s="13"/>
      <c r="CS53" s="14"/>
      <c r="CT53" s="11"/>
      <c r="CU53" s="13"/>
      <c r="CV53"/>
      <c r="CY53" s="13"/>
      <c r="DA53"/>
      <c r="DT53" s="44"/>
    </row>
    <row r="54" spans="1:134">
      <c r="A54" s="35" t="s">
        <v>94</v>
      </c>
      <c r="B54" s="36" t="s">
        <v>76</v>
      </c>
      <c r="C54" s="37">
        <v>2</v>
      </c>
      <c r="D54" s="36" t="s">
        <v>85</v>
      </c>
      <c r="E54" s="37">
        <v>2</v>
      </c>
      <c r="F54" s="36">
        <f t="shared" si="0"/>
        <v>4</v>
      </c>
      <c r="G54" s="37">
        <f t="shared" si="1"/>
        <v>0</v>
      </c>
      <c r="H54" s="10">
        <f t="shared" si="2"/>
        <v>-0.28923671410701013</v>
      </c>
      <c r="I54" s="38">
        <f t="shared" si="3"/>
        <v>0.42819074235309279</v>
      </c>
      <c r="J54">
        <f t="shared" si="4"/>
        <v>-0.18098228017240689</v>
      </c>
      <c r="K54" s="11">
        <f t="shared" si="5"/>
        <v>1.2862060186547084</v>
      </c>
      <c r="L54" s="17">
        <f t="shared" si="24"/>
        <v>0.50950184780476249</v>
      </c>
      <c r="M54" s="10">
        <f t="shared" si="28"/>
        <v>0.17459667868671214</v>
      </c>
      <c r="N54">
        <f t="shared" si="8"/>
        <v>0.54353862320784785</v>
      </c>
      <c r="O54">
        <f t="shared" si="9"/>
        <v>0.10935269373810232</v>
      </c>
      <c r="P54" s="11">
        <f t="shared" si="10"/>
        <v>1.4488383176175028</v>
      </c>
      <c r="Q54" s="17">
        <f t="shared" si="26"/>
        <v>0.30377920012670473</v>
      </c>
      <c r="R54" s="17">
        <f t="shared" si="12"/>
        <v>-0.16263229896279441</v>
      </c>
      <c r="S54" s="17">
        <f t="shared" si="13"/>
        <v>-6.980232275296866E-2</v>
      </c>
      <c r="T54" s="64">
        <f t="shared" si="14"/>
        <v>0.5</v>
      </c>
      <c r="U54" s="63">
        <f t="shared" si="15"/>
        <v>3</v>
      </c>
      <c r="V54" s="63">
        <f t="shared" si="16"/>
        <v>3</v>
      </c>
      <c r="W54" s="8">
        <f t="shared" si="21"/>
        <v>1</v>
      </c>
      <c r="X54" s="6">
        <f t="shared" si="17"/>
        <v>0.35219662657888073</v>
      </c>
      <c r="Y54" s="11">
        <f t="shared" si="27"/>
        <v>-6.980232275296866E-2</v>
      </c>
      <c r="Z54" s="10">
        <f t="shared" si="19"/>
        <v>2.1845837194662824E-2</v>
      </c>
      <c r="AA54" s="17">
        <f t="shared" si="20"/>
        <v>-0.73886686293046289</v>
      </c>
      <c r="AH54" s="6"/>
      <c r="AI54" s="11"/>
      <c r="AP54" s="11"/>
      <c r="AQ54" s="11"/>
      <c r="AR54" s="11"/>
      <c r="AT54" s="11"/>
      <c r="AU54" s="12"/>
      <c r="AV54" s="12"/>
      <c r="AZ54" s="6"/>
      <c r="BC54" s="41"/>
      <c r="BD54" s="6"/>
      <c r="BG54" s="8"/>
      <c r="BH54" s="6"/>
      <c r="BJ54" s="11"/>
      <c r="BK54" s="11"/>
      <c r="BL54" s="11"/>
      <c r="BM54" s="11"/>
      <c r="BN54" s="11"/>
      <c r="BO54" s="11"/>
      <c r="BP54" s="11"/>
      <c r="BQ54" s="8"/>
      <c r="BR54" s="6"/>
      <c r="BS54" s="6"/>
      <c r="BT54"/>
      <c r="BW54" s="17"/>
      <c r="BX54" s="17"/>
      <c r="BY54" s="17"/>
      <c r="BZ54" s="17"/>
      <c r="CA54" s="17"/>
      <c r="CB54" s="17"/>
      <c r="CC54" s="17"/>
      <c r="CE54" s="12"/>
      <c r="CF54" s="12"/>
      <c r="CG54" s="12"/>
      <c r="CH54" s="12"/>
      <c r="CI54" s="6"/>
      <c r="CJ54" s="12"/>
      <c r="CK54" s="12"/>
      <c r="CL54" s="13"/>
      <c r="CN54" s="13"/>
      <c r="CO54" s="13"/>
      <c r="CQ54" s="13"/>
      <c r="CR54" s="13"/>
      <c r="CS54" s="14"/>
      <c r="CT54" s="11"/>
      <c r="CU54" s="13"/>
      <c r="CV54"/>
      <c r="CY54" s="13"/>
      <c r="DA54"/>
    </row>
    <row r="55" spans="1:134">
      <c r="A55" s="35" t="s">
        <v>95</v>
      </c>
      <c r="B55" s="36" t="s">
        <v>74</v>
      </c>
      <c r="C55" s="37">
        <v>2</v>
      </c>
      <c r="D55" s="36" t="s">
        <v>76</v>
      </c>
      <c r="E55" s="37">
        <v>1</v>
      </c>
      <c r="F55" s="36">
        <f t="shared" si="0"/>
        <v>3</v>
      </c>
      <c r="G55" s="37">
        <f t="shared" si="1"/>
        <v>-1</v>
      </c>
      <c r="H55" s="10">
        <f t="shared" si="2"/>
        <v>-0.64210677521320003</v>
      </c>
      <c r="I55" s="38">
        <f t="shared" si="3"/>
        <v>0.34477045537209988</v>
      </c>
      <c r="J55">
        <f t="shared" si="4"/>
        <v>-0.39947816314243606</v>
      </c>
      <c r="K55" s="11">
        <f t="shared" si="5"/>
        <v>0.99293386828968966</v>
      </c>
      <c r="L55" s="17">
        <f t="shared" si="24"/>
        <v>4.9930217347453354E-5</v>
      </c>
      <c r="M55" s="10">
        <f t="shared" si="28"/>
        <v>1.1770127388007745</v>
      </c>
      <c r="N55">
        <f t="shared" si="8"/>
        <v>0.76441026120204913</v>
      </c>
      <c r="O55">
        <f t="shared" si="9"/>
        <v>0.72056129021824855</v>
      </c>
      <c r="P55" s="11">
        <f t="shared" si="10"/>
        <v>2.1667879358513851</v>
      </c>
      <c r="Q55" s="17">
        <f t="shared" si="26"/>
        <v>2.7818215545565742E-2</v>
      </c>
      <c r="R55" s="17">
        <f t="shared" si="12"/>
        <v>-1.1738540675616953</v>
      </c>
      <c r="S55" s="17">
        <f t="shared" si="13"/>
        <v>-1.0091530548342922</v>
      </c>
      <c r="T55" s="64">
        <f t="shared" si="14"/>
        <v>0</v>
      </c>
      <c r="U55" s="63">
        <f t="shared" si="15"/>
        <v>0</v>
      </c>
      <c r="V55" s="63">
        <f t="shared" si="16"/>
        <v>0</v>
      </c>
      <c r="W55" s="8">
        <f t="shared" si="21"/>
        <v>1</v>
      </c>
      <c r="X55" s="6">
        <f t="shared" si="17"/>
        <v>0.15748372977198954</v>
      </c>
      <c r="Y55" s="11">
        <f t="shared" si="27"/>
        <v>-9.1530548342921847E-3</v>
      </c>
      <c r="Z55" s="10">
        <f t="shared" si="19"/>
        <v>2.4801125142897024E-2</v>
      </c>
      <c r="AA55" s="17">
        <f t="shared" si="20"/>
        <v>-0.17136230509875566</v>
      </c>
      <c r="AH55" s="6"/>
      <c r="AI55" s="11"/>
      <c r="AP55" s="11"/>
      <c r="AQ55" s="11"/>
      <c r="AR55" s="11"/>
      <c r="AT55" s="11"/>
      <c r="AU55" s="12"/>
      <c r="AV55" s="12"/>
      <c r="AZ55" s="6"/>
      <c r="BC55" s="41"/>
      <c r="BD55" s="6"/>
      <c r="BG55" s="8"/>
      <c r="BH55" s="6"/>
      <c r="BJ55" s="11"/>
      <c r="BK55" s="11"/>
      <c r="BL55" s="11"/>
      <c r="BM55" s="11"/>
      <c r="BN55" s="11"/>
      <c r="BO55" s="11"/>
      <c r="BP55" s="11"/>
      <c r="BQ55" s="8"/>
      <c r="BR55" s="6"/>
      <c r="BS55" s="6"/>
      <c r="BT55"/>
      <c r="BW55" s="17"/>
      <c r="BX55" s="17"/>
      <c r="BY55" s="17"/>
      <c r="BZ55" s="17"/>
      <c r="CA55" s="17"/>
      <c r="CB55" s="17"/>
      <c r="CC55" s="17"/>
      <c r="CE55" s="12"/>
      <c r="CF55" s="12"/>
      <c r="CG55" s="12"/>
      <c r="CH55" s="12"/>
      <c r="CI55" s="6"/>
      <c r="CJ55" s="12"/>
      <c r="CK55" s="12"/>
      <c r="CL55" s="13"/>
      <c r="CN55" s="13"/>
      <c r="CO55" s="13"/>
      <c r="CQ55" s="13"/>
      <c r="CR55" s="13"/>
      <c r="CS55" s="14"/>
      <c r="CT55" s="11"/>
      <c r="CU55" s="13"/>
      <c r="CV55"/>
      <c r="CY55" s="13"/>
      <c r="DA55"/>
    </row>
    <row r="56" spans="1:134">
      <c r="A56" s="35" t="s">
        <v>95</v>
      </c>
      <c r="B56" s="36" t="s">
        <v>69</v>
      </c>
      <c r="C56" s="37">
        <v>0</v>
      </c>
      <c r="D56" s="36" t="s">
        <v>84</v>
      </c>
      <c r="E56" s="37">
        <v>4</v>
      </c>
      <c r="F56" s="36">
        <f t="shared" si="0"/>
        <v>4</v>
      </c>
      <c r="G56" s="37">
        <f t="shared" si="1"/>
        <v>4</v>
      </c>
      <c r="H56" s="10">
        <f t="shared" si="2"/>
        <v>-0.21219791016562356</v>
      </c>
      <c r="I56" s="38">
        <f t="shared" si="3"/>
        <v>0.44714868931706658</v>
      </c>
      <c r="J56">
        <f t="shared" si="4"/>
        <v>-0.13286850089175611</v>
      </c>
      <c r="K56" s="11">
        <f t="shared" si="5"/>
        <v>1.350785869405305</v>
      </c>
      <c r="L56" s="17">
        <f t="shared" si="24"/>
        <v>7.018335509742605</v>
      </c>
      <c r="M56" s="10">
        <f t="shared" si="28"/>
        <v>0.57518020022277061</v>
      </c>
      <c r="N56">
        <f t="shared" si="8"/>
        <v>0.63995761805423446</v>
      </c>
      <c r="O56">
        <f t="shared" si="9"/>
        <v>0.35834551048496471</v>
      </c>
      <c r="P56" s="11">
        <f t="shared" si="10"/>
        <v>1.7413150575649843</v>
      </c>
      <c r="Q56" s="17">
        <f t="shared" si="26"/>
        <v>3.0321781297025443</v>
      </c>
      <c r="R56" s="17">
        <f t="shared" si="12"/>
        <v>-0.3905291881596793</v>
      </c>
      <c r="S56" s="17">
        <f t="shared" si="13"/>
        <v>-0.28150179002488279</v>
      </c>
      <c r="T56" s="64">
        <f t="shared" si="14"/>
        <v>1</v>
      </c>
      <c r="U56" s="63">
        <f t="shared" si="15"/>
        <v>1</v>
      </c>
      <c r="V56" s="63">
        <f t="shared" si="16"/>
        <v>3</v>
      </c>
      <c r="W56" s="8">
        <f t="shared" si="21"/>
        <v>0</v>
      </c>
      <c r="X56" s="6">
        <f t="shared" si="17"/>
        <v>0.30140822929375499</v>
      </c>
      <c r="Y56" s="11">
        <f t="shared" si="27"/>
        <v>-4.2815017900248824</v>
      </c>
      <c r="Z56" s="10">
        <f t="shared" si="19"/>
        <v>0.48803046209848683</v>
      </c>
      <c r="AA56" s="17">
        <f t="shared" si="20"/>
        <v>-1.1992896895999194</v>
      </c>
      <c r="AH56" s="6"/>
      <c r="AI56" s="11"/>
      <c r="AP56" s="11"/>
      <c r="AQ56" s="11"/>
      <c r="AR56" s="11"/>
      <c r="AT56" s="11"/>
      <c r="AU56" s="12"/>
      <c r="AV56" s="12"/>
      <c r="AZ56" s="6"/>
      <c r="BC56" s="41"/>
      <c r="BD56" s="6"/>
      <c r="BG56" s="8"/>
      <c r="BH56" s="6"/>
      <c r="BJ56" s="11"/>
      <c r="BK56" s="11"/>
      <c r="BL56" s="11"/>
      <c r="BM56" s="11"/>
      <c r="BN56" s="11"/>
      <c r="BO56" s="11"/>
      <c r="BP56" s="11"/>
      <c r="BQ56" s="8"/>
      <c r="BR56" s="6"/>
      <c r="BS56" s="6"/>
      <c r="BT56"/>
      <c r="BW56" s="17"/>
      <c r="BX56" s="17"/>
      <c r="BY56" s="17"/>
      <c r="BZ56" s="17"/>
      <c r="CA56" s="17"/>
      <c r="CB56" s="17"/>
      <c r="CC56" s="17"/>
      <c r="CE56" s="12"/>
      <c r="CF56" s="12"/>
      <c r="CG56" s="12"/>
      <c r="CH56" s="12"/>
      <c r="CI56" s="6"/>
      <c r="CJ56" s="12"/>
      <c r="CK56" s="12"/>
      <c r="CL56" s="13"/>
      <c r="CN56" s="13"/>
      <c r="CO56" s="13"/>
      <c r="CQ56" s="13"/>
      <c r="CR56" s="13"/>
      <c r="CS56" s="14"/>
      <c r="CT56" s="11"/>
      <c r="CU56" s="13"/>
      <c r="CV56"/>
      <c r="CY56" s="13"/>
      <c r="DA56"/>
    </row>
    <row r="57" spans="1:134">
      <c r="A57" s="35" t="s">
        <v>95</v>
      </c>
      <c r="B57" s="36" t="s">
        <v>80</v>
      </c>
      <c r="C57" s="37">
        <v>5</v>
      </c>
      <c r="D57" s="36" t="s">
        <v>68</v>
      </c>
      <c r="E57" s="37">
        <v>0</v>
      </c>
      <c r="F57" s="36">
        <f t="shared" si="0"/>
        <v>5</v>
      </c>
      <c r="G57" s="37">
        <f t="shared" si="1"/>
        <v>-5</v>
      </c>
      <c r="H57" s="10">
        <f t="shared" si="2"/>
        <v>-1.980281799025436</v>
      </c>
      <c r="I57" s="38">
        <f t="shared" si="3"/>
        <v>0.12128880115837462</v>
      </c>
      <c r="J57">
        <f t="shared" si="4"/>
        <v>-1.1685683099512545</v>
      </c>
      <c r="K57" s="11">
        <f t="shared" si="5"/>
        <v>-3.9363482640757619E-2</v>
      </c>
      <c r="L57" s="17">
        <f t="shared" si="24"/>
        <v>1.5494837656092263E-3</v>
      </c>
      <c r="M57" s="10">
        <f t="shared" si="28"/>
        <v>1.5492968761759531</v>
      </c>
      <c r="N57">
        <f t="shared" si="8"/>
        <v>0.82481215571056843</v>
      </c>
      <c r="O57">
        <f t="shared" si="9"/>
        <v>0.93386082566754747</v>
      </c>
      <c r="P57" s="11">
        <f t="shared" si="10"/>
        <v>2.4173379459906208</v>
      </c>
      <c r="Q57" s="17">
        <f t="shared" si="26"/>
        <v>6.6701432852199458</v>
      </c>
      <c r="R57" s="17">
        <f t="shared" si="12"/>
        <v>-2.4567014286313782</v>
      </c>
      <c r="S57" s="17">
        <f t="shared" si="13"/>
        <v>-2.2008240069332068</v>
      </c>
      <c r="T57" s="64">
        <f t="shared" si="14"/>
        <v>0</v>
      </c>
      <c r="U57" s="63">
        <f t="shared" si="15"/>
        <v>0</v>
      </c>
      <c r="V57" s="63">
        <f t="shared" si="16"/>
        <v>0</v>
      </c>
      <c r="W57" s="8">
        <f t="shared" si="21"/>
        <v>1</v>
      </c>
      <c r="X57" s="6">
        <f t="shared" si="17"/>
        <v>3.6063576398777664E-2</v>
      </c>
      <c r="Y57" s="11">
        <f t="shared" si="27"/>
        <v>2.7991759930667932</v>
      </c>
      <c r="Z57" s="10">
        <f t="shared" si="19"/>
        <v>1.3005815426704733E-3</v>
      </c>
      <c r="AA57" s="17">
        <f t="shared" si="20"/>
        <v>-3.6729937167567929E-2</v>
      </c>
      <c r="AH57" s="6"/>
      <c r="AI57" s="11"/>
      <c r="AP57" s="11"/>
      <c r="AQ57" s="11"/>
      <c r="AR57" s="11"/>
      <c r="AT57" s="11"/>
      <c r="AU57" s="12"/>
      <c r="AV57" s="12"/>
      <c r="AZ57" s="6"/>
      <c r="BC57" s="41"/>
      <c r="BD57" s="6"/>
      <c r="BG57" s="8"/>
      <c r="BH57" s="6"/>
      <c r="BJ57" s="11"/>
      <c r="BK57" s="11"/>
      <c r="BL57" s="11"/>
      <c r="BM57" s="11"/>
      <c r="BN57" s="11"/>
      <c r="BO57" s="11"/>
      <c r="BP57" s="11"/>
      <c r="BQ57" s="8"/>
      <c r="BR57" s="6"/>
      <c r="BS57" s="6"/>
      <c r="BT57"/>
      <c r="BW57" s="17"/>
      <c r="BX57" s="17"/>
      <c r="BY57" s="17"/>
      <c r="BZ57" s="17"/>
      <c r="CA57" s="17"/>
      <c r="CB57" s="17"/>
      <c r="CC57" s="17"/>
      <c r="CE57" s="12"/>
      <c r="CF57" s="12"/>
      <c r="CG57" s="12"/>
      <c r="CH57" s="12"/>
      <c r="CI57" s="6"/>
      <c r="CJ57" s="12"/>
      <c r="CK57" s="12"/>
      <c r="CL57" s="13"/>
      <c r="CN57" s="13"/>
      <c r="CO57" s="13"/>
      <c r="CQ57" s="13"/>
      <c r="CR57" s="13"/>
      <c r="CS57" s="14"/>
      <c r="CT57" s="11"/>
      <c r="CU57" s="13"/>
      <c r="CV57"/>
      <c r="CY57" s="13"/>
      <c r="DA57"/>
    </row>
    <row r="58" spans="1:134">
      <c r="A58" s="35" t="s">
        <v>95</v>
      </c>
      <c r="B58" s="36" t="s">
        <v>75</v>
      </c>
      <c r="C58" s="37">
        <v>0</v>
      </c>
      <c r="D58" s="36" t="s">
        <v>70</v>
      </c>
      <c r="E58" s="37">
        <v>0</v>
      </c>
      <c r="F58" s="36">
        <f t="shared" si="0"/>
        <v>0</v>
      </c>
      <c r="G58" s="37">
        <f t="shared" si="1"/>
        <v>0</v>
      </c>
      <c r="H58" s="10">
        <f t="shared" si="2"/>
        <v>-0.39751436975683474</v>
      </c>
      <c r="I58" s="38">
        <f t="shared" si="3"/>
        <v>0.40190968548534933</v>
      </c>
      <c r="J58">
        <f t="shared" si="4"/>
        <v>-0.24840719014184254</v>
      </c>
      <c r="K58" s="11">
        <f t="shared" si="5"/>
        <v>1.1957061517184671</v>
      </c>
      <c r="L58" s="17">
        <f t="shared" si="24"/>
        <v>1.4297132012573857</v>
      </c>
      <c r="M58" s="10">
        <f t="shared" si="28"/>
        <v>-0.72837427130529664</v>
      </c>
      <c r="N58">
        <f t="shared" si="8"/>
        <v>0.32555158372427434</v>
      </c>
      <c r="O58">
        <f t="shared" si="9"/>
        <v>-0.45223018148049127</v>
      </c>
      <c r="P58" s="11">
        <f t="shared" si="10"/>
        <v>0.78918102026963732</v>
      </c>
      <c r="Q58" s="17">
        <f t="shared" si="26"/>
        <v>0.62280668275382567</v>
      </c>
      <c r="R58" s="17">
        <f t="shared" si="12"/>
        <v>0.40652513144882974</v>
      </c>
      <c r="S58" s="17">
        <f t="shared" si="13"/>
        <v>0.45890311608212769</v>
      </c>
      <c r="T58" s="64">
        <f t="shared" si="14"/>
        <v>0.5</v>
      </c>
      <c r="U58" s="63">
        <f t="shared" si="15"/>
        <v>3</v>
      </c>
      <c r="V58" s="63">
        <f t="shared" si="16"/>
        <v>3</v>
      </c>
      <c r="W58" s="8">
        <f t="shared" si="21"/>
        <v>1</v>
      </c>
      <c r="X58" s="6">
        <f t="shared" si="17"/>
        <v>0.48908473784977391</v>
      </c>
      <c r="Y58" s="11">
        <f t="shared" si="27"/>
        <v>0.45890311608212769</v>
      </c>
      <c r="Z58" s="10">
        <f t="shared" si="19"/>
        <v>1.191429478081583E-4</v>
      </c>
      <c r="AA58" s="17">
        <f t="shared" si="20"/>
        <v>-0.693385523253776</v>
      </c>
      <c r="AH58" s="6"/>
      <c r="AI58" s="11"/>
      <c r="AP58" s="11"/>
      <c r="AQ58" s="11"/>
      <c r="AR58" s="11"/>
      <c r="AT58" s="11"/>
      <c r="AU58" s="12"/>
      <c r="AV58" s="12"/>
      <c r="AZ58" s="6"/>
      <c r="BC58" s="41"/>
      <c r="BD58" s="6"/>
      <c r="BG58" s="8"/>
      <c r="BH58" s="6"/>
      <c r="BJ58" s="11"/>
      <c r="BK58" s="11"/>
      <c r="BL58" s="11"/>
      <c r="BM58" s="11"/>
      <c r="BN58" s="11"/>
      <c r="BO58" s="11"/>
      <c r="BP58" s="11"/>
      <c r="BQ58" s="8"/>
      <c r="BR58" s="6"/>
      <c r="BS58" s="6"/>
      <c r="BT58"/>
      <c r="BW58" s="17"/>
      <c r="BX58" s="17"/>
      <c r="BY58" s="17"/>
      <c r="BZ58" s="17"/>
      <c r="CA58" s="17"/>
      <c r="CB58" s="17"/>
      <c r="CC58" s="17"/>
      <c r="CE58" s="12"/>
      <c r="CF58" s="12"/>
      <c r="CG58" s="12"/>
      <c r="CH58" s="12"/>
      <c r="CI58" s="6"/>
      <c r="CJ58" s="12"/>
      <c r="CK58" s="12"/>
      <c r="CL58" s="13"/>
      <c r="CN58" s="13"/>
      <c r="CO58" s="13"/>
      <c r="CQ58" s="13"/>
      <c r="CR58" s="13"/>
      <c r="CS58" s="14"/>
      <c r="CT58" s="11"/>
      <c r="CU58" s="13"/>
      <c r="CV58"/>
      <c r="CY58" s="13"/>
      <c r="DA58"/>
    </row>
    <row r="59" spans="1:134">
      <c r="A59" s="35" t="s">
        <v>95</v>
      </c>
      <c r="B59" s="36" t="s">
        <v>77</v>
      </c>
      <c r="C59" s="37">
        <v>1</v>
      </c>
      <c r="D59" s="36" t="s">
        <v>71</v>
      </c>
      <c r="E59" s="37">
        <v>1</v>
      </c>
      <c r="F59" s="36">
        <f t="shared" si="0"/>
        <v>2</v>
      </c>
      <c r="G59" s="37">
        <f t="shared" si="1"/>
        <v>0</v>
      </c>
      <c r="H59" s="10">
        <f t="shared" si="2"/>
        <v>-0.90680458741734715</v>
      </c>
      <c r="I59" s="38">
        <f t="shared" si="3"/>
        <v>0.28765416229055113</v>
      </c>
      <c r="J59">
        <f t="shared" si="4"/>
        <v>-0.56025088293852998</v>
      </c>
      <c r="K59" s="11">
        <f t="shared" si="5"/>
        <v>0.777139590549909</v>
      </c>
      <c r="L59" s="17">
        <f t="shared" si="24"/>
        <v>4.9666762100262211E-2</v>
      </c>
      <c r="M59" s="10">
        <f t="shared" si="28"/>
        <v>0.61629369208589324</v>
      </c>
      <c r="N59">
        <f t="shared" si="8"/>
        <v>0.64937513809435088</v>
      </c>
      <c r="O59">
        <f t="shared" si="9"/>
        <v>0.38363401695334565</v>
      </c>
      <c r="P59" s="11">
        <f t="shared" si="10"/>
        <v>1.771019930286402</v>
      </c>
      <c r="Q59" s="17">
        <f t="shared" si="26"/>
        <v>0.59447173289884825</v>
      </c>
      <c r="R59" s="17">
        <f t="shared" si="12"/>
        <v>-0.99388033973649303</v>
      </c>
      <c r="S59" s="17">
        <f t="shared" si="13"/>
        <v>-0.84197068372864681</v>
      </c>
      <c r="T59" s="64">
        <f t="shared" si="14"/>
        <v>0.5</v>
      </c>
      <c r="U59" s="63">
        <f t="shared" si="15"/>
        <v>3</v>
      </c>
      <c r="V59" s="63">
        <f t="shared" si="16"/>
        <v>0</v>
      </c>
      <c r="W59" s="8">
        <f t="shared" si="21"/>
        <v>0</v>
      </c>
      <c r="X59" s="6">
        <f t="shared" si="17"/>
        <v>0.18578489137325838</v>
      </c>
      <c r="Y59" s="11">
        <f t="shared" si="27"/>
        <v>-0.84197068372864681</v>
      </c>
      <c r="Z59" s="10">
        <f t="shared" si="19"/>
        <v>9.8731134489315045E-2</v>
      </c>
      <c r="AA59" s="17">
        <f t="shared" si="20"/>
        <v>-0.9443482296001251</v>
      </c>
      <c r="AH59" s="6"/>
      <c r="AI59" s="11"/>
      <c r="AP59" s="11"/>
      <c r="AQ59" s="11"/>
      <c r="AR59" s="11"/>
      <c r="AT59" s="11"/>
      <c r="AU59" s="12"/>
      <c r="AV59" s="12"/>
      <c r="AZ59" s="6"/>
      <c r="BC59" s="41"/>
      <c r="BD59" s="6"/>
      <c r="BG59" s="8"/>
      <c r="BH59" s="6"/>
      <c r="BJ59" s="11"/>
      <c r="BK59" s="11"/>
      <c r="BL59" s="11"/>
      <c r="BM59" s="11"/>
      <c r="BN59" s="11"/>
      <c r="BO59" s="11"/>
      <c r="BP59" s="11"/>
      <c r="BQ59" s="8"/>
      <c r="BR59" s="6"/>
      <c r="BS59" s="6"/>
      <c r="BT59"/>
      <c r="BW59" s="17"/>
      <c r="BX59" s="17"/>
      <c r="BY59" s="17"/>
      <c r="BZ59" s="17"/>
      <c r="CA59" s="17"/>
      <c r="CB59" s="17"/>
      <c r="CC59" s="17"/>
      <c r="CE59" s="12"/>
      <c r="CF59" s="12"/>
      <c r="CG59" s="12"/>
      <c r="CH59" s="12"/>
      <c r="CI59" s="6"/>
      <c r="CJ59" s="12"/>
      <c r="CK59" s="12"/>
      <c r="CL59" s="13"/>
      <c r="CN59" s="13"/>
      <c r="CO59" s="13"/>
      <c r="CQ59" s="13"/>
      <c r="CR59" s="13"/>
      <c r="CS59" s="14"/>
      <c r="CT59" s="11"/>
      <c r="CU59" s="13"/>
      <c r="CV59"/>
      <c r="CY59" s="13"/>
      <c r="DA59"/>
    </row>
    <row r="60" spans="1:134">
      <c r="A60" s="35" t="s">
        <v>95</v>
      </c>
      <c r="B60" s="36" t="s">
        <v>73</v>
      </c>
      <c r="C60" s="37">
        <v>1</v>
      </c>
      <c r="D60" s="36" t="s">
        <v>66</v>
      </c>
      <c r="E60" s="37">
        <v>3</v>
      </c>
      <c r="F60" s="36">
        <f t="shared" si="0"/>
        <v>4</v>
      </c>
      <c r="G60" s="37">
        <f t="shared" si="1"/>
        <v>2</v>
      </c>
      <c r="H60" s="10">
        <f t="shared" si="2"/>
        <v>1.0254937939003435</v>
      </c>
      <c r="I60" s="38">
        <f t="shared" si="3"/>
        <v>0.73604134160210588</v>
      </c>
      <c r="J60">
        <f t="shared" si="4"/>
        <v>0.63118844428306964</v>
      </c>
      <c r="K60" s="11">
        <f t="shared" si="5"/>
        <v>2.3763274964001018</v>
      </c>
      <c r="L60" s="17">
        <f t="shared" si="24"/>
        <v>0.38896739174656508</v>
      </c>
      <c r="M60" s="10">
        <f t="shared" si="28"/>
        <v>-0.58993217975887213</v>
      </c>
      <c r="N60">
        <f t="shared" si="8"/>
        <v>0.35665041556944299</v>
      </c>
      <c r="O60">
        <f t="shared" si="9"/>
        <v>-0.36742660264272853</v>
      </c>
      <c r="P60" s="11">
        <f t="shared" si="10"/>
        <v>0.88879463402125025</v>
      </c>
      <c r="Q60" s="17">
        <f t="shared" si="26"/>
        <v>1.2366633422467672E-2</v>
      </c>
      <c r="R60" s="17">
        <f t="shared" si="12"/>
        <v>1.4875328623788515</v>
      </c>
      <c r="S60" s="17">
        <f t="shared" si="13"/>
        <v>1.4630798802370744</v>
      </c>
      <c r="T60" s="64">
        <f t="shared" si="14"/>
        <v>1</v>
      </c>
      <c r="U60" s="63">
        <f t="shared" si="15"/>
        <v>1</v>
      </c>
      <c r="V60" s="63">
        <f t="shared" si="16"/>
        <v>1</v>
      </c>
      <c r="W60" s="8">
        <f t="shared" si="21"/>
        <v>1</v>
      </c>
      <c r="X60" s="6">
        <f t="shared" si="17"/>
        <v>0.73932194650083294</v>
      </c>
      <c r="Y60" s="11">
        <f t="shared" si="27"/>
        <v>-0.53692011976292564</v>
      </c>
      <c r="Z60" s="10">
        <f t="shared" si="19"/>
        <v>6.7953047576114603E-2</v>
      </c>
      <c r="AA60" s="17">
        <f t="shared" si="20"/>
        <v>-0.30202180134523876</v>
      </c>
      <c r="AH60" s="6"/>
      <c r="AI60" s="11"/>
      <c r="AP60" s="11"/>
      <c r="AQ60" s="11"/>
      <c r="AR60" s="11"/>
      <c r="AT60" s="11"/>
      <c r="AU60" s="12"/>
      <c r="AV60" s="12"/>
      <c r="AZ60" s="6"/>
      <c r="BC60" s="41"/>
      <c r="BD60" s="6"/>
      <c r="BG60" s="8"/>
      <c r="BH60" s="6"/>
      <c r="BJ60" s="11"/>
      <c r="BK60" s="11"/>
      <c r="BL60" s="11"/>
      <c r="BM60" s="11"/>
      <c r="BN60" s="11"/>
      <c r="BO60" s="11"/>
      <c r="BP60" s="11"/>
      <c r="BQ60" s="8"/>
      <c r="BR60" s="6"/>
      <c r="BS60" s="6"/>
      <c r="BT60"/>
      <c r="BW60" s="17"/>
      <c r="BX60" s="17"/>
      <c r="BY60" s="17"/>
      <c r="BZ60" s="17"/>
      <c r="CA60" s="17"/>
      <c r="CB60" s="17"/>
      <c r="CC60" s="17"/>
      <c r="CE60" s="12"/>
      <c r="CF60" s="12"/>
      <c r="CG60" s="12"/>
      <c r="CH60" s="12"/>
      <c r="CI60" s="6"/>
      <c r="CJ60" s="12"/>
      <c r="CK60" s="12"/>
      <c r="CL60" s="13"/>
      <c r="CN60" s="13"/>
      <c r="CO60" s="13"/>
      <c r="CQ60" s="13"/>
      <c r="CR60" s="13"/>
      <c r="CS60" s="14"/>
      <c r="CT60" s="11"/>
      <c r="CU60" s="13"/>
      <c r="CV60"/>
      <c r="CY60" s="13"/>
      <c r="DA60"/>
    </row>
    <row r="61" spans="1:134">
      <c r="A61" s="35" t="s">
        <v>95</v>
      </c>
      <c r="B61" s="36" t="s">
        <v>85</v>
      </c>
      <c r="C61" s="37">
        <v>0</v>
      </c>
      <c r="D61" s="36" t="s">
        <v>83</v>
      </c>
      <c r="E61" s="37">
        <v>3</v>
      </c>
      <c r="F61" s="36">
        <f t="shared" si="0"/>
        <v>3</v>
      </c>
      <c r="G61" s="37">
        <f t="shared" si="1"/>
        <v>3</v>
      </c>
      <c r="H61" s="10">
        <f t="shared" si="2"/>
        <v>1.6703295659687469</v>
      </c>
      <c r="I61" s="38">
        <f t="shared" si="3"/>
        <v>0.84161975590747384</v>
      </c>
      <c r="J61">
        <f t="shared" si="4"/>
        <v>1.0011371883826097</v>
      </c>
      <c r="K61" s="11">
        <f t="shared" si="5"/>
        <v>2.8728845126336404</v>
      </c>
      <c r="L61" s="17">
        <f t="shared" si="24"/>
        <v>1.6158347128387124E-2</v>
      </c>
      <c r="M61" s="10">
        <f t="shared" si="28"/>
        <v>-1.7406809139587009</v>
      </c>
      <c r="N61">
        <f t="shared" si="8"/>
        <v>0.14922646645612397</v>
      </c>
      <c r="O61">
        <f t="shared" si="9"/>
        <v>-1.0397567382455337</v>
      </c>
      <c r="P61" s="11">
        <f t="shared" si="10"/>
        <v>9.9049255826380911E-2</v>
      </c>
      <c r="Q61" s="17">
        <f t="shared" si="26"/>
        <v>9.8107550797598524E-3</v>
      </c>
      <c r="R61" s="17">
        <f t="shared" si="12"/>
        <v>2.7738352568072595</v>
      </c>
      <c r="S61" s="17">
        <f t="shared" si="13"/>
        <v>2.657960304496958</v>
      </c>
      <c r="T61" s="64">
        <f t="shared" si="14"/>
        <v>1</v>
      </c>
      <c r="U61" s="63">
        <f t="shared" si="15"/>
        <v>1</v>
      </c>
      <c r="V61" s="63">
        <f t="shared" si="16"/>
        <v>1</v>
      </c>
      <c r="W61" s="8">
        <f t="shared" si="21"/>
        <v>1</v>
      </c>
      <c r="X61" s="6">
        <f t="shared" si="17"/>
        <v>0.92462036079204957</v>
      </c>
      <c r="Y61" s="11">
        <f t="shared" si="27"/>
        <v>-0.34203969550304203</v>
      </c>
      <c r="Z61" s="10">
        <f t="shared" si="19"/>
        <v>5.6820900071207778E-3</v>
      </c>
      <c r="AA61" s="17">
        <f t="shared" si="20"/>
        <v>-7.8372046480717564E-2</v>
      </c>
      <c r="AH61" s="6"/>
      <c r="AI61" s="11"/>
      <c r="AP61" s="11"/>
      <c r="AQ61" s="11"/>
      <c r="AR61" s="11"/>
      <c r="AT61" s="11"/>
      <c r="AU61" s="12"/>
      <c r="AV61" s="12"/>
      <c r="AZ61" s="6"/>
      <c r="BC61" s="41"/>
      <c r="BD61" s="6"/>
      <c r="BG61" s="8"/>
      <c r="BH61" s="6"/>
      <c r="BJ61" s="11"/>
      <c r="BK61" s="11"/>
      <c r="BL61" s="11"/>
      <c r="BM61" s="11"/>
      <c r="BN61" s="11"/>
      <c r="BO61" s="11"/>
      <c r="BP61" s="11"/>
      <c r="BQ61" s="8"/>
      <c r="BR61" s="6"/>
      <c r="BS61" s="6"/>
      <c r="BT61"/>
      <c r="BW61" s="17"/>
      <c r="BX61" s="17"/>
      <c r="BY61" s="17"/>
      <c r="BZ61" s="17"/>
      <c r="CA61" s="17"/>
      <c r="CB61" s="17"/>
      <c r="CC61" s="17"/>
      <c r="CE61" s="12"/>
      <c r="CF61" s="12"/>
      <c r="CG61" s="12"/>
      <c r="CH61" s="12"/>
      <c r="CI61" s="6"/>
      <c r="CJ61" s="12"/>
      <c r="CK61" s="12"/>
      <c r="CL61" s="13"/>
      <c r="CN61" s="13"/>
      <c r="CO61" s="13"/>
      <c r="CQ61" s="13"/>
      <c r="CR61" s="13"/>
      <c r="CS61" s="14"/>
      <c r="CT61" s="11"/>
      <c r="CU61" s="13"/>
      <c r="CV61"/>
      <c r="CY61" s="13"/>
      <c r="DA61"/>
    </row>
    <row r="62" spans="1:134">
      <c r="A62" s="35" t="s">
        <v>95</v>
      </c>
      <c r="B62" s="36" t="s">
        <v>79</v>
      </c>
      <c r="C62" s="37">
        <v>1</v>
      </c>
      <c r="D62" s="36" t="s">
        <v>67</v>
      </c>
      <c r="E62" s="37">
        <v>1</v>
      </c>
      <c r="F62" s="36">
        <f t="shared" si="0"/>
        <v>2</v>
      </c>
      <c r="G62" s="37">
        <f t="shared" si="1"/>
        <v>0</v>
      </c>
      <c r="H62" s="10">
        <f t="shared" si="2"/>
        <v>-4.8869929508407739E-2</v>
      </c>
      <c r="I62" s="38">
        <f t="shared" si="3"/>
        <v>0.48778494859621435</v>
      </c>
      <c r="J62">
        <f t="shared" si="4"/>
        <v>-3.0623378941497671E-2</v>
      </c>
      <c r="K62" s="11">
        <f t="shared" si="5"/>
        <v>1.4880225366188422</v>
      </c>
      <c r="L62" s="17">
        <f t="shared" si="24"/>
        <v>0.23816599624788917</v>
      </c>
      <c r="M62" s="10">
        <f t="shared" si="28"/>
        <v>-0.56139201819027895</v>
      </c>
      <c r="N62">
        <f t="shared" si="8"/>
        <v>0.36322543478807451</v>
      </c>
      <c r="O62">
        <f t="shared" si="9"/>
        <v>-0.34985053713602116</v>
      </c>
      <c r="P62" s="11">
        <f t="shared" si="10"/>
        <v>0.90944017073860584</v>
      </c>
      <c r="Q62" s="17">
        <f t="shared" si="26"/>
        <v>8.2010826758528634E-3</v>
      </c>
      <c r="R62" s="17">
        <f t="shared" si="12"/>
        <v>0.57858236588023637</v>
      </c>
      <c r="S62" s="17">
        <f t="shared" si="13"/>
        <v>0.61873164642217893</v>
      </c>
      <c r="T62" s="64">
        <f t="shared" si="14"/>
        <v>0.5</v>
      </c>
      <c r="U62" s="63">
        <f t="shared" si="15"/>
        <v>3</v>
      </c>
      <c r="V62" s="63">
        <f t="shared" si="16"/>
        <v>1</v>
      </c>
      <c r="W62" s="8">
        <f t="shared" si="21"/>
        <v>0</v>
      </c>
      <c r="X62" s="6">
        <f t="shared" si="17"/>
        <v>0.53150603636853122</v>
      </c>
      <c r="Y62" s="11">
        <f t="shared" si="27"/>
        <v>0.61873164642217893</v>
      </c>
      <c r="Z62" s="10">
        <f t="shared" si="19"/>
        <v>9.9263032765521198E-4</v>
      </c>
      <c r="AA62" s="17">
        <f t="shared" si="20"/>
        <v>-0.6951363929388622</v>
      </c>
      <c r="AH62" s="6"/>
      <c r="AI62" s="11"/>
      <c r="AP62" s="11"/>
      <c r="AQ62" s="11"/>
      <c r="AR62" s="11"/>
      <c r="AT62" s="11"/>
      <c r="AU62" s="12"/>
      <c r="AV62" s="12"/>
      <c r="AZ62" s="6"/>
      <c r="BC62" s="41"/>
      <c r="BD62" s="6"/>
      <c r="BG62" s="8"/>
      <c r="BH62" s="6"/>
      <c r="BJ62" s="11"/>
      <c r="BK62" s="11"/>
      <c r="BL62" s="11"/>
      <c r="BM62" s="11"/>
      <c r="BN62" s="11"/>
      <c r="BO62" s="11"/>
      <c r="BP62" s="11"/>
      <c r="BQ62" s="8"/>
      <c r="BR62" s="6"/>
      <c r="BS62" s="6"/>
      <c r="BT62"/>
      <c r="BW62" s="17"/>
      <c r="BX62" s="17"/>
      <c r="BY62" s="17"/>
      <c r="BZ62" s="17"/>
      <c r="CA62" s="17"/>
      <c r="CB62" s="17"/>
      <c r="CC62" s="17"/>
      <c r="CE62" s="12"/>
      <c r="CF62" s="12"/>
      <c r="CG62" s="12"/>
      <c r="CH62" s="12"/>
      <c r="CI62" s="6"/>
      <c r="CJ62" s="45"/>
      <c r="CK62" s="45"/>
      <c r="CL62" s="13"/>
      <c r="CM62" s="46"/>
      <c r="CN62" s="46"/>
      <c r="CO62" s="46"/>
      <c r="CP62" s="46"/>
      <c r="CQ62" s="46"/>
      <c r="CR62" s="13"/>
      <c r="CS62" s="14"/>
      <c r="CT62" s="11"/>
      <c r="CU62" s="13"/>
      <c r="CV62"/>
      <c r="CY62" s="13"/>
      <c r="DA62"/>
      <c r="DS62" s="20"/>
      <c r="DT62" s="20"/>
      <c r="ED62" s="47"/>
    </row>
    <row r="63" spans="1:134">
      <c r="A63" s="35" t="s">
        <v>96</v>
      </c>
      <c r="B63" s="36" t="s">
        <v>78</v>
      </c>
      <c r="C63" s="37">
        <v>0</v>
      </c>
      <c r="D63" s="36" t="s">
        <v>81</v>
      </c>
      <c r="E63" s="37">
        <v>2</v>
      </c>
      <c r="F63" s="36">
        <f t="shared" si="0"/>
        <v>2</v>
      </c>
      <c r="G63" s="37">
        <f t="shared" si="1"/>
        <v>2</v>
      </c>
      <c r="H63" s="10">
        <f t="shared" si="2"/>
        <v>3.8183295614235724E-2</v>
      </c>
      <c r="I63" s="38">
        <f t="shared" si="3"/>
        <v>0.50954466428360934</v>
      </c>
      <c r="J63">
        <f t="shared" si="4"/>
        <v>2.3927208268604852E-2</v>
      </c>
      <c r="K63" s="11">
        <f t="shared" si="5"/>
        <v>1.5612420764898782</v>
      </c>
      <c r="L63" s="17">
        <f t="shared" si="24"/>
        <v>0.19250851544291386</v>
      </c>
      <c r="M63" s="10">
        <f t="shared" si="28"/>
        <v>-0.98821398283730488</v>
      </c>
      <c r="N63">
        <f t="shared" si="8"/>
        <v>0.27126499378498864</v>
      </c>
      <c r="O63">
        <f t="shared" si="9"/>
        <v>-0.60899162887802427</v>
      </c>
      <c r="P63" s="11">
        <f t="shared" si="10"/>
        <v>0.60504286848154232</v>
      </c>
      <c r="Q63" s="17">
        <f t="shared" si="26"/>
        <v>0.36607687270037292</v>
      </c>
      <c r="R63" s="17">
        <f t="shared" si="12"/>
        <v>0.95619920800833591</v>
      </c>
      <c r="S63" s="17">
        <f t="shared" si="13"/>
        <v>0.96950995056286515</v>
      </c>
      <c r="T63" s="64">
        <f t="shared" si="14"/>
        <v>1</v>
      </c>
      <c r="U63" s="63">
        <f t="shared" si="15"/>
        <v>1</v>
      </c>
      <c r="V63" s="63">
        <f t="shared" si="16"/>
        <v>1</v>
      </c>
      <c r="W63" s="8">
        <f t="shared" si="21"/>
        <v>1</v>
      </c>
      <c r="X63" s="6">
        <f t="shared" si="17"/>
        <v>0.62271461173686649</v>
      </c>
      <c r="Y63" s="11">
        <f t="shared" si="27"/>
        <v>-1.0304900494371347</v>
      </c>
      <c r="Z63" s="10">
        <f t="shared" si="19"/>
        <v>0.14234426419686341</v>
      </c>
      <c r="AA63" s="17">
        <f t="shared" si="20"/>
        <v>-0.47366695224836541</v>
      </c>
      <c r="AH63" s="6"/>
      <c r="AI63" s="11"/>
      <c r="AP63" s="11"/>
      <c r="AQ63" s="11"/>
      <c r="AR63" s="11"/>
      <c r="AT63" s="11"/>
      <c r="AU63" s="12"/>
      <c r="AV63" s="12"/>
      <c r="AZ63" s="6"/>
      <c r="BC63" s="41"/>
      <c r="BD63" s="6"/>
      <c r="BG63" s="8"/>
      <c r="BH63" s="6"/>
      <c r="BJ63" s="11"/>
      <c r="BK63" s="11"/>
      <c r="BL63" s="11"/>
      <c r="BM63" s="11"/>
      <c r="BN63" s="11"/>
      <c r="BO63" s="11"/>
      <c r="BP63" s="11"/>
      <c r="BQ63" s="8"/>
      <c r="BR63" s="6"/>
      <c r="BS63" s="6"/>
      <c r="BT63"/>
      <c r="BW63" s="17"/>
      <c r="BX63" s="17"/>
      <c r="BY63" s="17"/>
      <c r="BZ63" s="17"/>
      <c r="CA63" s="17"/>
      <c r="CB63" s="17"/>
      <c r="CC63" s="17"/>
      <c r="CE63" s="12"/>
      <c r="CF63" s="12"/>
      <c r="CG63" s="12"/>
      <c r="CH63" s="12"/>
      <c r="CI63" s="6"/>
      <c r="CJ63" s="12"/>
      <c r="CK63" s="12"/>
      <c r="CL63" s="13"/>
      <c r="CN63" s="13"/>
      <c r="CO63" s="13"/>
      <c r="CQ63" s="13"/>
      <c r="CR63" s="13"/>
      <c r="CS63" s="14"/>
      <c r="CT63" s="11"/>
      <c r="CU63" s="13"/>
      <c r="CV63"/>
      <c r="CY63" s="13"/>
      <c r="DA63"/>
    </row>
    <row r="64" spans="1:134">
      <c r="A64" s="35" t="s">
        <v>96</v>
      </c>
      <c r="B64" s="36" t="s">
        <v>72</v>
      </c>
      <c r="C64" s="37">
        <v>0</v>
      </c>
      <c r="D64" s="36" t="s">
        <v>82</v>
      </c>
      <c r="E64" s="37">
        <v>0</v>
      </c>
      <c r="F64" s="36">
        <f t="shared" si="0"/>
        <v>0</v>
      </c>
      <c r="G64" s="37">
        <f t="shared" si="1"/>
        <v>0</v>
      </c>
      <c r="H64" s="10">
        <f t="shared" si="2"/>
        <v>-0.48322032032057005</v>
      </c>
      <c r="I64" s="38">
        <f t="shared" si="3"/>
        <v>0.38149198237374654</v>
      </c>
      <c r="J64">
        <f t="shared" si="4"/>
        <v>-0.3015646428289806</v>
      </c>
      <c r="K64" s="11">
        <f t="shared" si="5"/>
        <v>1.1243565214848297</v>
      </c>
      <c r="L64" s="17">
        <f t="shared" si="24"/>
        <v>1.2641775874054662</v>
      </c>
      <c r="M64" s="10">
        <f t="shared" si="28"/>
        <v>0.98765534095911423</v>
      </c>
      <c r="N64">
        <f t="shared" si="8"/>
        <v>0.72862455961255224</v>
      </c>
      <c r="O64">
        <f t="shared" si="9"/>
        <v>0.60865840830363793</v>
      </c>
      <c r="P64" s="11">
        <f t="shared" si="10"/>
        <v>2.0353424165760758</v>
      </c>
      <c r="Q64" s="17">
        <f t="shared" si="26"/>
        <v>4.1426187527137399</v>
      </c>
      <c r="R64" s="17">
        <f t="shared" si="12"/>
        <v>-0.91098589509124617</v>
      </c>
      <c r="S64" s="17">
        <f t="shared" si="13"/>
        <v>-0.76496783461981477</v>
      </c>
      <c r="T64" s="64">
        <f t="shared" si="14"/>
        <v>0.5</v>
      </c>
      <c r="U64" s="63">
        <f t="shared" si="15"/>
        <v>3</v>
      </c>
      <c r="V64" s="63">
        <f t="shared" si="16"/>
        <v>0</v>
      </c>
      <c r="W64" s="8">
        <f t="shared" si="21"/>
        <v>0</v>
      </c>
      <c r="X64" s="6">
        <f t="shared" si="17"/>
        <v>0.19981974521024282</v>
      </c>
      <c r="Y64" s="11">
        <f t="shared" si="27"/>
        <v>-0.76496783461981477</v>
      </c>
      <c r="Z64" s="10">
        <f t="shared" si="19"/>
        <v>9.0108185365643537E-2</v>
      </c>
      <c r="AA64" s="17">
        <f t="shared" si="20"/>
        <v>-0.91662892549093067</v>
      </c>
      <c r="AH64" s="6"/>
      <c r="AI64" s="11"/>
      <c r="AP64" s="11"/>
      <c r="AQ64" s="11"/>
      <c r="AR64" s="11"/>
      <c r="AT64" s="11"/>
      <c r="AU64" s="12"/>
      <c r="AV64" s="12"/>
      <c r="AZ64" s="6"/>
      <c r="BC64" s="41"/>
      <c r="BD64" s="6"/>
      <c r="BG64" s="8"/>
      <c r="BH64" s="6"/>
      <c r="BJ64" s="11"/>
      <c r="BK64" s="11"/>
      <c r="BL64" s="11"/>
      <c r="BM64" s="11"/>
      <c r="BN64" s="11"/>
      <c r="BO64" s="11"/>
      <c r="BP64" s="11"/>
      <c r="BQ64" s="8"/>
      <c r="BR64" s="6"/>
      <c r="BS64" s="6"/>
      <c r="BT64"/>
      <c r="BW64" s="17"/>
      <c r="BX64" s="17"/>
      <c r="BY64" s="17"/>
      <c r="BZ64" s="17"/>
      <c r="CA64" s="17"/>
      <c r="CB64" s="17"/>
      <c r="CC64" s="17"/>
      <c r="CE64" s="12"/>
      <c r="CF64" s="12"/>
      <c r="CG64" s="12"/>
      <c r="CH64" s="12"/>
      <c r="CI64" s="6"/>
      <c r="CJ64" s="12"/>
      <c r="CK64" s="12"/>
      <c r="CL64" s="13"/>
      <c r="CN64" s="13"/>
      <c r="CO64" s="13"/>
      <c r="CQ64" s="13"/>
      <c r="CR64" s="13"/>
      <c r="CS64" s="14"/>
      <c r="CT64" s="11"/>
      <c r="CU64" s="13"/>
      <c r="CV64"/>
      <c r="CY64" s="13"/>
      <c r="DA64"/>
    </row>
    <row r="65" spans="1:110">
      <c r="A65" s="35" t="s">
        <v>97</v>
      </c>
      <c r="B65" s="36" t="s">
        <v>77</v>
      </c>
      <c r="C65" s="37">
        <v>0</v>
      </c>
      <c r="D65" s="36" t="s">
        <v>81</v>
      </c>
      <c r="E65" s="37">
        <v>2</v>
      </c>
      <c r="F65" s="36">
        <f t="shared" si="0"/>
        <v>2</v>
      </c>
      <c r="G65" s="37">
        <f t="shared" si="1"/>
        <v>2</v>
      </c>
      <c r="H65" s="10">
        <f t="shared" si="2"/>
        <v>6.3285371814801761E-2</v>
      </c>
      <c r="I65" s="38">
        <f t="shared" si="3"/>
        <v>0.51581606464398522</v>
      </c>
      <c r="J65">
        <f t="shared" si="4"/>
        <v>3.9655385722460287E-2</v>
      </c>
      <c r="K65" s="11">
        <f t="shared" si="5"/>
        <v>1.5823529384453299</v>
      </c>
      <c r="L65" s="17">
        <f t="shared" si="24"/>
        <v>0.17442906802525043</v>
      </c>
      <c r="M65" s="10">
        <f t="shared" si="28"/>
        <v>-1.0785291271318751</v>
      </c>
      <c r="N65">
        <f t="shared" si="8"/>
        <v>0.25378446660228327</v>
      </c>
      <c r="O65">
        <f t="shared" si="9"/>
        <v>-0.6626278433449001</v>
      </c>
      <c r="P65" s="11">
        <f t="shared" si="10"/>
        <v>0.54203966479336418</v>
      </c>
      <c r="Q65" s="17">
        <f t="shared" si="26"/>
        <v>0.29380699820930262</v>
      </c>
      <c r="R65" s="17">
        <f t="shared" si="12"/>
        <v>1.0403132736519658</v>
      </c>
      <c r="S65" s="17">
        <f t="shared" si="13"/>
        <v>1.0476457379778812</v>
      </c>
      <c r="T65" s="64">
        <f t="shared" si="14"/>
        <v>1</v>
      </c>
      <c r="U65" s="63">
        <f t="shared" si="15"/>
        <v>1</v>
      </c>
      <c r="V65" s="63">
        <f t="shared" si="16"/>
        <v>1</v>
      </c>
      <c r="W65" s="8">
        <f t="shared" si="21"/>
        <v>1</v>
      </c>
      <c r="X65" s="6">
        <f t="shared" si="17"/>
        <v>0.64231143197062224</v>
      </c>
      <c r="Y65" s="11">
        <f t="shared" si="27"/>
        <v>-0.95235426202211881</v>
      </c>
      <c r="Z65" s="10">
        <f t="shared" si="19"/>
        <v>0.12794111169890679</v>
      </c>
      <c r="AA65" s="17">
        <f t="shared" si="20"/>
        <v>-0.44268199638601047</v>
      </c>
      <c r="AH65" s="6"/>
      <c r="AI65" s="11"/>
      <c r="AP65" s="11"/>
      <c r="AQ65" s="11"/>
      <c r="AR65" s="11"/>
      <c r="AT65" s="11"/>
      <c r="AU65" s="12"/>
      <c r="AV65" s="12"/>
      <c r="AZ65" s="6"/>
      <c r="BC65" s="41"/>
      <c r="BD65" s="6"/>
      <c r="BG65" s="8"/>
      <c r="BH65" s="6"/>
      <c r="BJ65" s="11"/>
      <c r="BK65" s="11"/>
      <c r="BL65" s="11"/>
      <c r="BM65" s="11"/>
      <c r="BN65" s="11"/>
      <c r="BO65" s="11"/>
      <c r="BP65" s="11"/>
      <c r="BQ65" s="8"/>
      <c r="BR65" s="6"/>
      <c r="BS65" s="6"/>
      <c r="BT65"/>
      <c r="BW65" s="17"/>
      <c r="BX65" s="17"/>
      <c r="BY65" s="17"/>
      <c r="BZ65" s="17"/>
      <c r="CA65" s="17"/>
      <c r="CB65" s="17"/>
      <c r="CC65" s="17"/>
      <c r="CE65" s="12"/>
      <c r="CF65" s="12"/>
      <c r="CG65" s="12"/>
      <c r="CH65" s="12"/>
      <c r="CI65" s="6"/>
      <c r="CJ65" s="12"/>
      <c r="CK65" s="12"/>
      <c r="CL65" s="13"/>
      <c r="CN65" s="13"/>
      <c r="CO65" s="13"/>
      <c r="CQ65" s="13"/>
      <c r="CR65" s="13"/>
      <c r="CS65" s="14"/>
      <c r="CT65" s="11"/>
      <c r="CU65" s="13"/>
      <c r="CV65"/>
      <c r="CY65" s="13"/>
      <c r="DA65"/>
    </row>
    <row r="66" spans="1:110">
      <c r="A66" s="35" t="s">
        <v>97</v>
      </c>
      <c r="B66" s="36" t="s">
        <v>83</v>
      </c>
      <c r="C66" s="37">
        <v>1</v>
      </c>
      <c r="D66" s="36" t="s">
        <v>72</v>
      </c>
      <c r="E66" s="37">
        <v>1</v>
      </c>
      <c r="F66" s="36">
        <f t="shared" si="0"/>
        <v>2</v>
      </c>
      <c r="G66" s="37">
        <f t="shared" si="1"/>
        <v>0</v>
      </c>
      <c r="H66" s="10">
        <f t="shared" si="2"/>
        <v>-0.84399092583666002</v>
      </c>
      <c r="I66" s="38">
        <f t="shared" si="3"/>
        <v>0.30069491523016234</v>
      </c>
      <c r="J66">
        <f t="shared" si="4"/>
        <v>-0.5224029097960079</v>
      </c>
      <c r="K66" s="11">
        <f t="shared" si="5"/>
        <v>0.82794034853026632</v>
      </c>
      <c r="L66" s="17">
        <f t="shared" si="24"/>
        <v>2.9604523663886224E-2</v>
      </c>
      <c r="M66" s="10">
        <f t="shared" si="28"/>
        <v>0.48379283680791091</v>
      </c>
      <c r="N66">
        <f t="shared" si="8"/>
        <v>0.6186430970719925</v>
      </c>
      <c r="O66">
        <f t="shared" si="9"/>
        <v>0.30191900720507109</v>
      </c>
      <c r="P66" s="11">
        <f t="shared" si="10"/>
        <v>1.6750342710685717</v>
      </c>
      <c r="Q66" s="17">
        <f t="shared" si="26"/>
        <v>0.45567126711707795</v>
      </c>
      <c r="R66" s="17">
        <f t="shared" si="12"/>
        <v>-0.8470939225383054</v>
      </c>
      <c r="S66" s="17">
        <f t="shared" si="13"/>
        <v>-0.70561688603918715</v>
      </c>
      <c r="T66" s="64">
        <f t="shared" si="14"/>
        <v>0.5</v>
      </c>
      <c r="U66" s="63">
        <f t="shared" si="15"/>
        <v>3</v>
      </c>
      <c r="V66" s="63">
        <f t="shared" si="16"/>
        <v>0</v>
      </c>
      <c r="W66" s="8">
        <f t="shared" si="21"/>
        <v>0</v>
      </c>
      <c r="X66" s="6">
        <f t="shared" si="17"/>
        <v>0.21106047031256647</v>
      </c>
      <c r="Y66" s="11">
        <f t="shared" si="27"/>
        <v>-0.70561688603918715</v>
      </c>
      <c r="Z66" s="10">
        <f t="shared" si="19"/>
        <v>8.3486051815995277E-2</v>
      </c>
      <c r="AA66" s="17">
        <f t="shared" si="20"/>
        <v>-0.89633810009674242</v>
      </c>
      <c r="AH66" s="6"/>
      <c r="AI66" s="11"/>
      <c r="AP66" s="11"/>
      <c r="AQ66" s="11"/>
      <c r="AR66" s="11"/>
      <c r="AT66" s="11"/>
      <c r="AU66" s="12"/>
      <c r="AV66" s="12"/>
      <c r="AZ66" s="6"/>
      <c r="BC66" s="41"/>
      <c r="BD66" s="6"/>
      <c r="BG66" s="8"/>
      <c r="BH66" s="6"/>
      <c r="BJ66" s="11"/>
      <c r="BK66" s="11"/>
      <c r="BL66" s="11"/>
      <c r="BM66" s="11"/>
      <c r="BN66" s="11"/>
      <c r="BO66" s="11"/>
      <c r="BP66" s="11"/>
      <c r="BQ66" s="8"/>
      <c r="BR66" s="6"/>
      <c r="BS66" s="6"/>
      <c r="BT66"/>
      <c r="BW66" s="17"/>
      <c r="BX66" s="17"/>
      <c r="BY66" s="17"/>
      <c r="BZ66" s="17"/>
      <c r="CA66" s="17"/>
      <c r="CB66" s="17"/>
      <c r="CC66" s="17"/>
      <c r="CE66" s="12"/>
      <c r="CF66" s="12"/>
      <c r="CG66" s="12"/>
      <c r="CH66" s="12"/>
      <c r="CI66" s="6"/>
      <c r="CJ66" s="12"/>
      <c r="CK66" s="12"/>
      <c r="CL66" s="13"/>
      <c r="CN66" s="13"/>
      <c r="CO66" s="13"/>
      <c r="CQ66" s="13"/>
      <c r="CR66" s="13"/>
      <c r="CS66" s="14"/>
      <c r="CT66" s="11"/>
      <c r="CU66" s="13"/>
      <c r="CV66"/>
      <c r="CY66" s="13"/>
      <c r="DA66"/>
    </row>
    <row r="67" spans="1:110">
      <c r="A67" s="35" t="s">
        <v>97</v>
      </c>
      <c r="B67" s="36" t="s">
        <v>71</v>
      </c>
      <c r="C67" s="37">
        <v>0</v>
      </c>
      <c r="D67" s="36" t="s">
        <v>78</v>
      </c>
      <c r="E67" s="37">
        <v>3</v>
      </c>
      <c r="F67" s="36">
        <f t="shared" si="0"/>
        <v>3</v>
      </c>
      <c r="G67" s="37">
        <f t="shared" si="1"/>
        <v>3</v>
      </c>
      <c r="H67" s="10">
        <f t="shared" si="2"/>
        <v>0.93351799808841784</v>
      </c>
      <c r="I67" s="38">
        <f t="shared" si="3"/>
        <v>0.71778846566625909</v>
      </c>
      <c r="J67">
        <f t="shared" si="4"/>
        <v>0.57628424728512095</v>
      </c>
      <c r="K67" s="11">
        <f t="shared" si="5"/>
        <v>2.3026333301815933</v>
      </c>
      <c r="L67" s="17">
        <f t="shared" si="24"/>
        <v>0.48632027217361462</v>
      </c>
      <c r="M67" s="10">
        <f t="shared" si="28"/>
        <v>-0.74090173241613022</v>
      </c>
      <c r="N67">
        <f t="shared" si="8"/>
        <v>0.32280699118906281</v>
      </c>
      <c r="O67">
        <f t="shared" si="9"/>
        <v>-0.45986380404010774</v>
      </c>
      <c r="P67" s="11">
        <f t="shared" si="10"/>
        <v>0.78021426745565559</v>
      </c>
      <c r="Q67" s="17">
        <f t="shared" si="26"/>
        <v>0.60873430314136523</v>
      </c>
      <c r="R67" s="17">
        <f t="shared" si="12"/>
        <v>1.5224190627259377</v>
      </c>
      <c r="S67" s="17">
        <f t="shared" si="13"/>
        <v>1.4954865973916864</v>
      </c>
      <c r="T67" s="64">
        <f t="shared" si="14"/>
        <v>1</v>
      </c>
      <c r="U67" s="63">
        <f t="shared" si="15"/>
        <v>1</v>
      </c>
      <c r="V67" s="63">
        <f t="shared" si="16"/>
        <v>1</v>
      </c>
      <c r="W67" s="8">
        <f t="shared" si="21"/>
        <v>1</v>
      </c>
      <c r="X67" s="6">
        <f t="shared" si="17"/>
        <v>0.74628158524766652</v>
      </c>
      <c r="Y67" s="11">
        <f t="shared" si="27"/>
        <v>-1.5045134026083136</v>
      </c>
      <c r="Z67" s="10">
        <f t="shared" si="19"/>
        <v>6.4373033984437111E-2</v>
      </c>
      <c r="AA67" s="17">
        <f t="shared" si="20"/>
        <v>-0.29265228988100961</v>
      </c>
      <c r="AH67" s="6"/>
      <c r="AI67" s="11"/>
      <c r="AP67" s="11"/>
      <c r="AQ67" s="11"/>
      <c r="AR67" s="11"/>
      <c r="AT67" s="11"/>
      <c r="AU67" s="12"/>
      <c r="AV67" s="12"/>
      <c r="AZ67" s="6"/>
      <c r="BC67" s="41"/>
      <c r="BD67" s="6"/>
      <c r="BG67" s="8"/>
      <c r="BH67" s="6"/>
      <c r="BJ67" s="11"/>
      <c r="BK67" s="11"/>
      <c r="BL67" s="11"/>
      <c r="BM67" s="11"/>
      <c r="BN67" s="11"/>
      <c r="BO67" s="11"/>
      <c r="BP67" s="11"/>
      <c r="BQ67" s="8"/>
      <c r="BR67" s="6"/>
      <c r="BS67" s="6"/>
      <c r="BT67"/>
      <c r="BW67" s="17"/>
      <c r="BX67" s="17"/>
      <c r="BY67" s="17"/>
      <c r="BZ67" s="17"/>
      <c r="CA67" s="17"/>
      <c r="CB67" s="17"/>
      <c r="CC67" s="17"/>
      <c r="CE67" s="12"/>
      <c r="CF67" s="12"/>
      <c r="CG67" s="12"/>
      <c r="CH67" s="12"/>
      <c r="CI67" s="6"/>
      <c r="CJ67" s="12"/>
      <c r="CK67" s="12"/>
      <c r="CL67" s="13"/>
      <c r="CN67" s="13"/>
      <c r="CO67" s="13"/>
      <c r="CQ67" s="13"/>
      <c r="CR67" s="13"/>
      <c r="CS67" s="14"/>
      <c r="CT67" s="11"/>
      <c r="CU67" s="13"/>
      <c r="CV67"/>
      <c r="CY67" s="13"/>
      <c r="DA67"/>
    </row>
    <row r="68" spans="1:110">
      <c r="A68" s="35" t="s">
        <v>97</v>
      </c>
      <c r="B68" s="36" t="s">
        <v>74</v>
      </c>
      <c r="C68" s="37">
        <v>2</v>
      </c>
      <c r="D68" s="36" t="s">
        <v>73</v>
      </c>
      <c r="E68" s="37">
        <v>0</v>
      </c>
      <c r="F68" s="36">
        <f t="shared" si="0"/>
        <v>2</v>
      </c>
      <c r="G68" s="37">
        <f t="shared" si="1"/>
        <v>-2</v>
      </c>
      <c r="H68" s="10">
        <f t="shared" si="2"/>
        <v>-1.5941304798693492</v>
      </c>
      <c r="I68" s="38">
        <f t="shared" si="3"/>
        <v>0.16880356069526573</v>
      </c>
      <c r="J68">
        <f t="shared" si="4"/>
        <v>-0.95890397641640068</v>
      </c>
      <c r="K68" s="11">
        <f t="shared" si="5"/>
        <v>0.24205468009437014</v>
      </c>
      <c r="L68" s="17">
        <f t="shared" si="24"/>
        <v>5.8590468155587869E-2</v>
      </c>
      <c r="M68" s="10">
        <f t="shared" si="28"/>
        <v>1.4213117670377702</v>
      </c>
      <c r="N68">
        <f t="shared" si="8"/>
        <v>0.80554397773207309</v>
      </c>
      <c r="O68">
        <f t="shared" si="9"/>
        <v>0.861592055066982</v>
      </c>
      <c r="P68" s="11">
        <f t="shared" si="10"/>
        <v>2.3324482102085859</v>
      </c>
      <c r="Q68" s="17">
        <f t="shared" si="26"/>
        <v>0.11052181247089216</v>
      </c>
      <c r="R68" s="17">
        <f t="shared" si="12"/>
        <v>-2.0903935301142158</v>
      </c>
      <c r="S68" s="17">
        <f t="shared" si="13"/>
        <v>-1.8605508805783186</v>
      </c>
      <c r="T68" s="64">
        <f t="shared" si="14"/>
        <v>0</v>
      </c>
      <c r="U68" s="63">
        <f t="shared" si="15"/>
        <v>0</v>
      </c>
      <c r="V68" s="63">
        <f t="shared" si="16"/>
        <v>0</v>
      </c>
      <c r="W68" s="8">
        <f t="shared" si="21"/>
        <v>1</v>
      </c>
      <c r="X68" s="6">
        <f t="shared" si="17"/>
        <v>5.8004562906580404E-2</v>
      </c>
      <c r="Y68" s="11">
        <f t="shared" si="27"/>
        <v>0.13944911942168137</v>
      </c>
      <c r="Z68" s="10">
        <f t="shared" si="19"/>
        <v>3.3645293179834432E-3</v>
      </c>
      <c r="AA68" s="17">
        <f t="shared" si="20"/>
        <v>-5.9754848267378514E-2</v>
      </c>
      <c r="AH68" s="6"/>
      <c r="AI68" s="11"/>
      <c r="AP68" s="11"/>
      <c r="AQ68" s="11"/>
      <c r="AR68" s="11"/>
      <c r="AT68" s="11"/>
      <c r="AU68" s="12"/>
      <c r="AV68" s="12"/>
      <c r="AZ68" s="6"/>
      <c r="BC68" s="41"/>
      <c r="BD68" s="6"/>
      <c r="BG68" s="8"/>
      <c r="BH68" s="6"/>
      <c r="BJ68" s="11"/>
      <c r="BK68" s="11"/>
      <c r="BL68" s="11"/>
      <c r="BM68" s="11"/>
      <c r="BN68" s="11"/>
      <c r="BO68" s="11"/>
      <c r="BP68" s="11"/>
      <c r="BQ68" s="8"/>
      <c r="BR68" s="6"/>
      <c r="BS68" s="6"/>
      <c r="BT68"/>
      <c r="BW68" s="17"/>
      <c r="BX68" s="17"/>
      <c r="BY68" s="17"/>
      <c r="BZ68" s="17"/>
      <c r="CA68" s="17"/>
      <c r="CB68" s="17"/>
      <c r="CC68" s="17"/>
      <c r="CE68" s="12"/>
      <c r="CF68" s="12"/>
      <c r="CG68" s="12"/>
      <c r="CH68" s="12"/>
      <c r="CI68" s="6"/>
      <c r="CJ68" s="12"/>
      <c r="CK68" s="12"/>
      <c r="CL68" s="13"/>
      <c r="CN68" s="13"/>
      <c r="CO68" s="13"/>
      <c r="CQ68" s="13"/>
      <c r="CR68" s="13"/>
      <c r="CS68" s="14"/>
      <c r="CT68" s="11"/>
      <c r="CU68" s="13"/>
      <c r="CV68"/>
      <c r="CY68" s="13"/>
      <c r="DA68"/>
    </row>
    <row r="69" spans="1:110">
      <c r="A69" s="35" t="s">
        <v>97</v>
      </c>
      <c r="B69" s="36" t="s">
        <v>76</v>
      </c>
      <c r="C69" s="37">
        <v>0</v>
      </c>
      <c r="D69" s="36" t="s">
        <v>80</v>
      </c>
      <c r="E69" s="37">
        <v>2</v>
      </c>
      <c r="F69" s="36">
        <f t="shared" si="0"/>
        <v>2</v>
      </c>
      <c r="G69" s="37">
        <f t="shared" si="1"/>
        <v>2</v>
      </c>
      <c r="H69" s="10">
        <f t="shared" si="2"/>
        <v>1.7222946022370564</v>
      </c>
      <c r="I69" s="38">
        <f t="shared" si="3"/>
        <v>0.84842415955915595</v>
      </c>
      <c r="J69">
        <f t="shared" si="4"/>
        <v>1.0296982424701664</v>
      </c>
      <c r="K69" s="11">
        <f t="shared" si="5"/>
        <v>2.911220071341162</v>
      </c>
      <c r="L69" s="17">
        <f t="shared" si="24"/>
        <v>0.83032201841499242</v>
      </c>
      <c r="M69" s="10">
        <f t="shared" si="28"/>
        <v>-0.90555010160044702</v>
      </c>
      <c r="N69">
        <f t="shared" si="8"/>
        <v>0.28791128649268505</v>
      </c>
      <c r="O69">
        <f t="shared" si="9"/>
        <v>-0.55949700745613518</v>
      </c>
      <c r="P69" s="11">
        <f t="shared" si="10"/>
        <v>0.66318119434789013</v>
      </c>
      <c r="Q69" s="17">
        <f t="shared" si="26"/>
        <v>0.43980929653669404</v>
      </c>
      <c r="R69" s="17">
        <f t="shared" si="12"/>
        <v>2.248038876993272</v>
      </c>
      <c r="S69" s="17">
        <f t="shared" si="13"/>
        <v>2.1695340960814562</v>
      </c>
      <c r="T69" s="64">
        <f t="shared" si="14"/>
        <v>1</v>
      </c>
      <c r="U69" s="63">
        <f t="shared" si="15"/>
        <v>1</v>
      </c>
      <c r="V69" s="63">
        <f t="shared" si="16"/>
        <v>1</v>
      </c>
      <c r="W69" s="8">
        <f t="shared" si="21"/>
        <v>1</v>
      </c>
      <c r="X69" s="6">
        <f t="shared" si="17"/>
        <v>0.86685381077439427</v>
      </c>
      <c r="Y69" s="11">
        <f t="shared" si="27"/>
        <v>0.1695340960814562</v>
      </c>
      <c r="Z69" s="10">
        <f t="shared" si="19"/>
        <v>1.7727907705300805E-2</v>
      </c>
      <c r="AA69" s="17">
        <f t="shared" si="20"/>
        <v>-0.14288493144247319</v>
      </c>
      <c r="AH69" s="6"/>
      <c r="AI69" s="11"/>
      <c r="AP69" s="11"/>
      <c r="AQ69" s="11"/>
      <c r="AR69" s="11"/>
      <c r="AT69" s="11"/>
      <c r="AU69" s="12"/>
      <c r="AV69" s="12"/>
      <c r="AZ69" s="6"/>
      <c r="BC69" s="41"/>
      <c r="BD69" s="6"/>
      <c r="BG69" s="8"/>
      <c r="BH69" s="6"/>
      <c r="BJ69" s="11"/>
      <c r="BK69" s="11"/>
      <c r="BL69" s="11"/>
      <c r="BM69" s="11"/>
      <c r="BN69" s="11"/>
      <c r="BO69" s="11"/>
      <c r="BP69" s="11"/>
      <c r="BQ69" s="8"/>
      <c r="BR69" s="6"/>
      <c r="BS69" s="6"/>
      <c r="BT69"/>
      <c r="BW69" s="17"/>
      <c r="BX69" s="17"/>
      <c r="BY69" s="17"/>
      <c r="BZ69" s="17"/>
      <c r="CA69" s="17"/>
      <c r="CB69" s="17"/>
      <c r="CC69" s="17"/>
      <c r="CE69" s="12"/>
      <c r="CF69" s="12"/>
      <c r="CG69" s="12"/>
      <c r="CH69" s="12"/>
      <c r="CI69" s="6"/>
      <c r="CJ69" s="12"/>
      <c r="CK69" s="12"/>
      <c r="CL69" s="13"/>
      <c r="CN69" s="13"/>
      <c r="CO69" s="13"/>
      <c r="CQ69" s="13"/>
      <c r="CR69" s="13"/>
      <c r="CS69" s="14"/>
      <c r="CT69" s="11"/>
      <c r="CU69" s="13"/>
      <c r="CV69"/>
      <c r="CY69" s="13"/>
      <c r="DA69"/>
      <c r="DF69" s="44"/>
    </row>
    <row r="70" spans="1:110">
      <c r="A70" s="35" t="s">
        <v>97</v>
      </c>
      <c r="B70" s="36" t="s">
        <v>66</v>
      </c>
      <c r="C70" s="37">
        <v>2</v>
      </c>
      <c r="D70" s="36" t="s">
        <v>75</v>
      </c>
      <c r="E70" s="37">
        <v>0</v>
      </c>
      <c r="F70" s="36">
        <f t="shared" ref="F70:F133" si="29">E70+C70</f>
        <v>2</v>
      </c>
      <c r="G70" s="37">
        <f t="shared" ref="G70:G133" si="30">E70-C70</f>
        <v>-2</v>
      </c>
      <c r="H70" s="10">
        <f t="shared" ref="H70:H133" si="31">$O$2+VLOOKUP(D70,$AB$5:$AD$24,2,FALSE)-VLOOKUP(B70,$AB$5:$AD$24,2,FALSE)</f>
        <v>-0.29065334001679233</v>
      </c>
      <c r="I70" s="38">
        <f t="shared" ref="I70:I133" si="32">((EXP(H70))/(1+EXP(H70)))</f>
        <v>0.42784392614410582</v>
      </c>
      <c r="J70">
        <f t="shared" ref="J70:J133" si="33">NORMSINV(I70)</f>
        <v>-0.18186604492530045</v>
      </c>
      <c r="K70" s="11">
        <f t="shared" ref="K70:K133" si="34">$H$2+(J70*$I$2)</f>
        <v>1.2850198013861045</v>
      </c>
      <c r="L70" s="17">
        <f t="shared" si="24"/>
        <v>1.6512758899543833</v>
      </c>
      <c r="M70" s="10">
        <f t="shared" ref="M70:M133" si="35">$P$2+VLOOKUP(D70,$AB$5:$AD$36,3,FALSE)-VLOOKUP(B70,$AB$5:$AD$36,3,FALSE)</f>
        <v>0.52317772121231698</v>
      </c>
      <c r="N70">
        <f t="shared" ref="N70:N133" si="36">((EXP(M70))/(1+EXP(M70)))</f>
        <v>0.62789052308459403</v>
      </c>
      <c r="O70">
        <f t="shared" ref="O70:O133" si="37">NORMSINV(N70)</f>
        <v>0.32627149378149706</v>
      </c>
      <c r="P70" s="11">
        <f t="shared" ref="P70:P133" si="38">$J$2+(O70*$K$2)</f>
        <v>1.7036396580694704</v>
      </c>
      <c r="Q70" s="17">
        <f t="shared" si="26"/>
        <v>8.782945226918043E-2</v>
      </c>
      <c r="R70" s="17">
        <f t="shared" ref="R70:R133" si="39">K70-P70</f>
        <v>-0.41861985668336588</v>
      </c>
      <c r="S70" s="17">
        <f t="shared" ref="S70:S133" si="40">$AG$7+($AG$8*R70)</f>
        <v>-0.30759595735964979</v>
      </c>
      <c r="T70" s="64">
        <f t="shared" ref="T70:T133" si="41">IF(U70&gt;=3, 0.5, IF(U70=1, 1, 0))</f>
        <v>0</v>
      </c>
      <c r="U70" s="63">
        <f t="shared" ref="U70:U133" si="42">IF(G70&gt;=0.5, 1, IF(G70&lt;-0.5, 0, 3))</f>
        <v>0</v>
      </c>
      <c r="V70" s="63">
        <f t="shared" ref="V70:V133" si="43">IF(S70&gt;=0.5, 1, IF(S70&lt;-0.5, 0, 3))</f>
        <v>3</v>
      </c>
      <c r="W70" s="8">
        <f t="shared" si="21"/>
        <v>0</v>
      </c>
      <c r="X70" s="6">
        <f t="shared" ref="X70:X133" si="44">1-NORMDIST(0.5,S70,$AG$5,TRUE)</f>
        <v>0.29538204141475666</v>
      </c>
      <c r="Y70" s="11">
        <f t="shared" si="27"/>
        <v>1.6924040426403502</v>
      </c>
      <c r="Z70" s="10">
        <f t="shared" ref="Z70:Z133" si="45">(T70-X70)^2</f>
        <v>8.7250550390349013E-2</v>
      </c>
      <c r="AA70" s="17">
        <f t="shared" ref="AA70:AA133" si="46">T70*LN(X70)+(1-T70)*LN(1-X70)</f>
        <v>-0.35009952576817843</v>
      </c>
      <c r="AH70" s="6"/>
      <c r="AI70" s="11"/>
      <c r="AP70" s="11"/>
      <c r="AQ70" s="11"/>
      <c r="AR70" s="11"/>
      <c r="AT70" s="11"/>
      <c r="AU70" s="12"/>
      <c r="AV70" s="12"/>
      <c r="AZ70" s="6"/>
      <c r="BC70" s="41"/>
      <c r="BD70" s="6"/>
      <c r="BG70" s="8"/>
      <c r="BH70" s="6"/>
      <c r="BJ70" s="11"/>
      <c r="BK70" s="11"/>
      <c r="BL70" s="11"/>
      <c r="BM70" s="11"/>
      <c r="BN70" s="11"/>
      <c r="BO70" s="11"/>
      <c r="BP70" s="11"/>
      <c r="BQ70" s="8"/>
      <c r="BR70" s="6"/>
      <c r="BS70" s="6"/>
      <c r="BT70"/>
      <c r="BW70" s="17"/>
      <c r="BX70" s="17"/>
      <c r="BY70" s="17"/>
      <c r="BZ70" s="17"/>
      <c r="CA70" s="17"/>
      <c r="CB70" s="17"/>
      <c r="CC70" s="17"/>
      <c r="CE70" s="12"/>
      <c r="CF70" s="12"/>
      <c r="CG70" s="12"/>
      <c r="CH70" s="12"/>
      <c r="CI70" s="6"/>
      <c r="CJ70" s="12"/>
      <c r="CK70" s="12"/>
      <c r="CL70" s="13"/>
      <c r="CN70" s="13"/>
      <c r="CO70" s="13"/>
      <c r="CQ70" s="13"/>
      <c r="CR70" s="13"/>
      <c r="CS70" s="14"/>
      <c r="CT70" s="11"/>
      <c r="CU70" s="13"/>
      <c r="CV70"/>
      <c r="CY70" s="13"/>
      <c r="DA70"/>
    </row>
    <row r="71" spans="1:110">
      <c r="A71" s="35" t="s">
        <v>97</v>
      </c>
      <c r="B71" s="36" t="s">
        <v>67</v>
      </c>
      <c r="C71" s="37">
        <v>1</v>
      </c>
      <c r="D71" s="36" t="s">
        <v>82</v>
      </c>
      <c r="E71" s="37">
        <v>3</v>
      </c>
      <c r="F71" s="36">
        <f t="shared" si="29"/>
        <v>4</v>
      </c>
      <c r="G71" s="37">
        <f t="shared" si="30"/>
        <v>2</v>
      </c>
      <c r="H71" s="10">
        <f t="shared" si="31"/>
        <v>-0.11804936689181478</v>
      </c>
      <c r="I71" s="38">
        <f t="shared" si="32"/>
        <v>0.47052188339574658</v>
      </c>
      <c r="J71">
        <f t="shared" si="33"/>
        <v>-7.3958047814356026E-2</v>
      </c>
      <c r="K71" s="11">
        <f t="shared" si="34"/>
        <v>1.4298573604473421</v>
      </c>
      <c r="L71" s="17">
        <f t="shared" si="24"/>
        <v>2.4653479085413879</v>
      </c>
      <c r="M71" s="10">
        <f t="shared" si="35"/>
        <v>0.67149576516761755</v>
      </c>
      <c r="N71">
        <f t="shared" si="36"/>
        <v>0.6618380050960665</v>
      </c>
      <c r="O71">
        <f t="shared" si="37"/>
        <v>0.41748459508837288</v>
      </c>
      <c r="P71" s="11">
        <f t="shared" si="38"/>
        <v>1.8107821486010596</v>
      </c>
      <c r="Q71" s="17">
        <f t="shared" si="26"/>
        <v>0.65736769249015059</v>
      </c>
      <c r="R71" s="17">
        <f t="shared" si="39"/>
        <v>-0.38092478815371744</v>
      </c>
      <c r="S71" s="17">
        <f t="shared" si="40"/>
        <v>-0.27258000802121563</v>
      </c>
      <c r="T71" s="64">
        <f t="shared" si="41"/>
        <v>1</v>
      </c>
      <c r="U71" s="63">
        <f t="shared" si="42"/>
        <v>1</v>
      </c>
      <c r="V71" s="63">
        <f t="shared" si="43"/>
        <v>3</v>
      </c>
      <c r="W71" s="8">
        <f t="shared" si="21"/>
        <v>0</v>
      </c>
      <c r="X71" s="6">
        <f t="shared" si="44"/>
        <v>0.30348124796759424</v>
      </c>
      <c r="Y71" s="11">
        <f t="shared" si="27"/>
        <v>-2.2725800080212157</v>
      </c>
      <c r="Z71" s="10">
        <f t="shared" si="45"/>
        <v>0.48513837193277992</v>
      </c>
      <c r="AA71" s="17">
        <f t="shared" si="46"/>
        <v>-1.1924354563301478</v>
      </c>
      <c r="AH71" s="6"/>
      <c r="AI71" s="11"/>
      <c r="AP71" s="11"/>
      <c r="AQ71" s="11"/>
      <c r="AR71" s="11"/>
      <c r="AT71" s="11"/>
      <c r="AU71" s="12"/>
      <c r="AV71" s="12"/>
      <c r="AZ71" s="6"/>
      <c r="BC71" s="41"/>
      <c r="BD71" s="6"/>
      <c r="BG71" s="8"/>
      <c r="BH71" s="6"/>
      <c r="BJ71" s="11"/>
      <c r="BK71" s="11"/>
      <c r="BL71" s="11"/>
      <c r="BM71" s="11"/>
      <c r="BN71" s="11"/>
      <c r="BO71" s="11"/>
      <c r="BP71" s="11"/>
      <c r="BQ71" s="8"/>
      <c r="BR71" s="6"/>
      <c r="BS71" s="6"/>
      <c r="BT71"/>
      <c r="BW71" s="17"/>
      <c r="BX71" s="17"/>
      <c r="BY71" s="17"/>
      <c r="BZ71" s="17"/>
      <c r="CA71" s="17"/>
      <c r="CB71" s="17"/>
      <c r="CC71" s="17"/>
      <c r="CE71" s="12"/>
      <c r="CF71" s="12"/>
      <c r="CG71" s="12"/>
      <c r="CH71" s="12"/>
      <c r="CI71" s="6"/>
      <c r="CJ71" s="12"/>
      <c r="CK71" s="12"/>
      <c r="CL71" s="13"/>
      <c r="CN71" s="13"/>
      <c r="CO71" s="13"/>
      <c r="CQ71" s="13"/>
      <c r="CR71" s="13"/>
      <c r="CS71" s="14"/>
      <c r="CT71" s="11"/>
      <c r="CU71" s="13"/>
      <c r="CV71"/>
      <c r="CY71" s="13"/>
      <c r="DA71"/>
    </row>
    <row r="72" spans="1:110">
      <c r="A72" s="35" t="s">
        <v>97</v>
      </c>
      <c r="B72" s="36" t="s">
        <v>85</v>
      </c>
      <c r="C72" s="37">
        <v>0</v>
      </c>
      <c r="D72" s="36" t="s">
        <v>79</v>
      </c>
      <c r="E72" s="37">
        <v>2</v>
      </c>
      <c r="F72" s="36">
        <f t="shared" si="29"/>
        <v>2</v>
      </c>
      <c r="G72" s="37">
        <f t="shared" si="30"/>
        <v>2</v>
      </c>
      <c r="H72" s="10">
        <f t="shared" si="31"/>
        <v>0.5100376162117396</v>
      </c>
      <c r="I72" s="38">
        <f t="shared" si="32"/>
        <v>0.62481529254517165</v>
      </c>
      <c r="J72">
        <f t="shared" si="33"/>
        <v>0.31815229791305566</v>
      </c>
      <c r="K72" s="11">
        <f t="shared" si="34"/>
        <v>1.9561603859721879</v>
      </c>
      <c r="L72" s="17">
        <f t="shared" si="24"/>
        <v>1.9219117581075406E-3</v>
      </c>
      <c r="M72" s="10">
        <f t="shared" si="35"/>
        <v>-0.37933648316901425</v>
      </c>
      <c r="N72">
        <f t="shared" si="36"/>
        <v>0.40628693922006376</v>
      </c>
      <c r="O72">
        <f t="shared" si="37"/>
        <v>-0.23710687566207997</v>
      </c>
      <c r="P72" s="11">
        <f t="shared" si="38"/>
        <v>1.0418733026998568</v>
      </c>
      <c r="Q72" s="17">
        <f t="shared" si="26"/>
        <v>1.0854999788787074</v>
      </c>
      <c r="R72" s="17">
        <f t="shared" si="39"/>
        <v>0.9142870832723311</v>
      </c>
      <c r="S72" s="17">
        <f t="shared" si="40"/>
        <v>0.93057666582118159</v>
      </c>
      <c r="T72" s="64">
        <f t="shared" si="41"/>
        <v>1</v>
      </c>
      <c r="U72" s="63">
        <f t="shared" si="42"/>
        <v>1</v>
      </c>
      <c r="V72" s="63">
        <f t="shared" si="43"/>
        <v>1</v>
      </c>
      <c r="W72" s="8">
        <f t="shared" ref="W72:W135" si="47">IF(V72=U72,1,0)</f>
        <v>1</v>
      </c>
      <c r="X72" s="6">
        <f t="shared" si="44"/>
        <v>0.61282701088975622</v>
      </c>
      <c r="Y72" s="11">
        <f t="shared" si="27"/>
        <v>-1.0694233341788184</v>
      </c>
      <c r="Z72" s="10">
        <f t="shared" si="45"/>
        <v>0.14990292349656095</v>
      </c>
      <c r="AA72" s="17">
        <f t="shared" si="46"/>
        <v>-0.48967258370444494</v>
      </c>
      <c r="AH72" s="6"/>
      <c r="AI72" s="11"/>
      <c r="AP72" s="11"/>
      <c r="AQ72" s="11"/>
      <c r="AR72" s="11"/>
      <c r="AT72" s="11"/>
      <c r="AU72" s="12"/>
      <c r="AV72" s="12"/>
      <c r="AZ72" s="6"/>
      <c r="BC72" s="41"/>
      <c r="BD72" s="6"/>
      <c r="BG72" s="8"/>
      <c r="BH72" s="6"/>
      <c r="BJ72" s="11"/>
      <c r="BK72" s="11"/>
      <c r="BL72" s="11"/>
      <c r="BM72" s="11"/>
      <c r="BN72" s="11"/>
      <c r="BO72" s="11"/>
      <c r="BP72" s="11"/>
      <c r="BQ72" s="8"/>
      <c r="BR72" s="6"/>
      <c r="BS72" s="6"/>
      <c r="BT72"/>
      <c r="BW72" s="17"/>
      <c r="BX72" s="17"/>
      <c r="BY72" s="17"/>
      <c r="BZ72" s="17"/>
      <c r="CA72" s="17"/>
      <c r="CB72" s="17"/>
      <c r="CC72" s="17"/>
      <c r="CE72" s="12"/>
      <c r="CF72" s="12"/>
      <c r="CG72" s="12"/>
      <c r="CH72" s="12"/>
      <c r="CI72" s="6"/>
      <c r="CJ72" s="12"/>
      <c r="CK72" s="12"/>
      <c r="CL72" s="13"/>
      <c r="CN72" s="13"/>
      <c r="CO72" s="13"/>
      <c r="CQ72" s="13"/>
      <c r="CR72" s="13"/>
      <c r="CS72" s="14"/>
      <c r="CT72" s="11"/>
      <c r="CU72" s="13"/>
      <c r="CV72"/>
      <c r="CY72" s="13"/>
      <c r="DA72"/>
    </row>
    <row r="73" spans="1:110">
      <c r="A73" s="35" t="s">
        <v>98</v>
      </c>
      <c r="B73" s="36" t="s">
        <v>84</v>
      </c>
      <c r="C73" s="37">
        <v>2</v>
      </c>
      <c r="D73" s="36" t="s">
        <v>68</v>
      </c>
      <c r="E73" s="37">
        <v>1</v>
      </c>
      <c r="F73" s="36">
        <f t="shared" si="29"/>
        <v>3</v>
      </c>
      <c r="G73" s="37">
        <f t="shared" si="30"/>
        <v>-1</v>
      </c>
      <c r="H73" s="10">
        <f t="shared" si="31"/>
        <v>0.17829821292268871</v>
      </c>
      <c r="I73" s="38">
        <f t="shared" si="32"/>
        <v>0.54445684106707526</v>
      </c>
      <c r="J73">
        <f t="shared" si="33"/>
        <v>0.11166842252453343</v>
      </c>
      <c r="K73" s="11">
        <f t="shared" si="34"/>
        <v>1.6790111357082784</v>
      </c>
      <c r="L73" s="17">
        <f t="shared" si="24"/>
        <v>0.46105612241584609</v>
      </c>
      <c r="M73" s="10">
        <f t="shared" si="35"/>
        <v>0.12670880324269818</v>
      </c>
      <c r="N73">
        <f t="shared" si="36"/>
        <v>0.53163488697090477</v>
      </c>
      <c r="O73">
        <f t="shared" si="37"/>
        <v>7.9380188673785296E-2</v>
      </c>
      <c r="P73" s="11">
        <f t="shared" si="38"/>
        <v>1.4136314362150444</v>
      </c>
      <c r="Q73" s="17">
        <f t="shared" si="26"/>
        <v>0.34382809259523156</v>
      </c>
      <c r="R73" s="17">
        <f t="shared" si="39"/>
        <v>0.26537969949323403</v>
      </c>
      <c r="S73" s="17">
        <f t="shared" si="40"/>
        <v>0.32778937925946527</v>
      </c>
      <c r="T73" s="64">
        <f t="shared" si="41"/>
        <v>0</v>
      </c>
      <c r="U73" s="63">
        <f t="shared" si="42"/>
        <v>0</v>
      </c>
      <c r="V73" s="63">
        <f t="shared" si="43"/>
        <v>3</v>
      </c>
      <c r="W73" s="8">
        <f t="shared" si="47"/>
        <v>0</v>
      </c>
      <c r="X73" s="6">
        <f t="shared" si="44"/>
        <v>0.45435548915999635</v>
      </c>
      <c r="Y73" s="11">
        <f t="shared" si="27"/>
        <v>1.3277893792594653</v>
      </c>
      <c r="Z73" s="10">
        <f t="shared" si="45"/>
        <v>0.20643891052981955</v>
      </c>
      <c r="AA73" s="17">
        <f t="shared" si="46"/>
        <v>-0.60578759432885076</v>
      </c>
      <c r="AH73" s="6"/>
      <c r="AI73" s="11"/>
      <c r="AP73" s="11"/>
      <c r="AQ73" s="11"/>
      <c r="AR73" s="11"/>
      <c r="AT73" s="11"/>
      <c r="AU73" s="12"/>
      <c r="AV73" s="12"/>
      <c r="AZ73" s="6"/>
      <c r="BC73" s="41"/>
      <c r="BD73" s="6"/>
      <c r="BG73" s="8"/>
      <c r="BH73" s="6"/>
      <c r="BJ73" s="11"/>
      <c r="BK73" s="11"/>
      <c r="BL73" s="11"/>
      <c r="BM73" s="11"/>
      <c r="BN73" s="11"/>
      <c r="BO73" s="11"/>
      <c r="BP73" s="11"/>
      <c r="BQ73" s="8"/>
      <c r="BR73" s="6"/>
      <c r="BS73" s="6"/>
      <c r="BT73"/>
      <c r="BW73" s="17"/>
      <c r="BX73" s="17"/>
      <c r="BY73" s="17"/>
      <c r="BZ73" s="17"/>
      <c r="CA73" s="17"/>
      <c r="CB73" s="17"/>
      <c r="CC73" s="17"/>
      <c r="CE73" s="12"/>
      <c r="CF73" s="12"/>
      <c r="CG73" s="12"/>
      <c r="CH73" s="12"/>
      <c r="CI73" s="6"/>
      <c r="CJ73" s="12"/>
      <c r="CK73" s="12"/>
      <c r="CL73" s="13"/>
      <c r="CN73" s="13"/>
      <c r="CO73" s="13"/>
      <c r="CQ73" s="13"/>
      <c r="CR73" s="13"/>
      <c r="CS73" s="14"/>
      <c r="CT73" s="11"/>
      <c r="CU73" s="13"/>
      <c r="CV73"/>
      <c r="CY73" s="13"/>
      <c r="DA73"/>
    </row>
    <row r="74" spans="1:110">
      <c r="A74" s="35">
        <v>43110</v>
      </c>
      <c r="B74" s="36" t="s">
        <v>70</v>
      </c>
      <c r="C74" s="37">
        <v>1</v>
      </c>
      <c r="D74" s="36" t="s">
        <v>69</v>
      </c>
      <c r="E74" s="37">
        <v>2</v>
      </c>
      <c r="F74" s="36">
        <f t="shared" si="29"/>
        <v>3</v>
      </c>
      <c r="G74" s="37">
        <f t="shared" si="30"/>
        <v>1</v>
      </c>
      <c r="H74" s="10">
        <f t="shared" si="31"/>
        <v>0.39383278992499771</v>
      </c>
      <c r="I74" s="38">
        <f t="shared" si="32"/>
        <v>0.597205023946769</v>
      </c>
      <c r="J74">
        <f t="shared" si="33"/>
        <v>0.24611921108361007</v>
      </c>
      <c r="K74" s="11">
        <f t="shared" si="34"/>
        <v>1.8594752769223328</v>
      </c>
      <c r="L74" s="17">
        <f t="shared" si="24"/>
        <v>1.9747197796055042E-2</v>
      </c>
      <c r="M74" s="10">
        <f t="shared" si="35"/>
        <v>0.4241016806535598</v>
      </c>
      <c r="N74">
        <f t="shared" si="36"/>
        <v>0.6044643282207447</v>
      </c>
      <c r="O74">
        <f t="shared" si="37"/>
        <v>0.26491967198711636</v>
      </c>
      <c r="P74" s="11">
        <f t="shared" si="38"/>
        <v>1.6315733990395884</v>
      </c>
      <c r="Q74" s="17">
        <f t="shared" si="26"/>
        <v>0.39888495837441917</v>
      </c>
      <c r="R74" s="17">
        <f t="shared" si="39"/>
        <v>0.22790187788274441</v>
      </c>
      <c r="S74" s="17">
        <f t="shared" si="40"/>
        <v>0.29297523634855394</v>
      </c>
      <c r="T74" s="64">
        <f t="shared" si="41"/>
        <v>1</v>
      </c>
      <c r="U74" s="63">
        <f t="shared" si="42"/>
        <v>1</v>
      </c>
      <c r="V74" s="63">
        <f t="shared" si="43"/>
        <v>3</v>
      </c>
      <c r="W74" s="8">
        <f t="shared" si="47"/>
        <v>0</v>
      </c>
      <c r="X74" s="6">
        <f t="shared" si="44"/>
        <v>0.4451813733151796</v>
      </c>
      <c r="Y74" s="11">
        <f t="shared" si="27"/>
        <v>-0.70702476365144606</v>
      </c>
      <c r="Z74" s="10">
        <f t="shared" si="45"/>
        <v>0.30782370851643009</v>
      </c>
      <c r="AA74" s="17">
        <f t="shared" si="46"/>
        <v>-0.80927349937071003</v>
      </c>
      <c r="AH74" s="6"/>
      <c r="AI74" s="11"/>
      <c r="AP74" s="11"/>
      <c r="AQ74" s="11"/>
      <c r="AR74" s="11"/>
      <c r="AT74" s="11"/>
      <c r="AU74" s="12"/>
      <c r="AV74" s="12"/>
      <c r="AZ74" s="6"/>
      <c r="BC74" s="41"/>
      <c r="BD74" s="6"/>
      <c r="BG74" s="8"/>
      <c r="BH74" s="6"/>
      <c r="BJ74" s="11"/>
      <c r="BK74" s="11"/>
      <c r="BL74" s="11"/>
      <c r="BM74" s="11"/>
      <c r="BN74" s="11"/>
      <c r="BO74" s="11"/>
      <c r="BP74" s="11"/>
      <c r="BQ74" s="8"/>
      <c r="BR74" s="6"/>
      <c r="BS74" s="6"/>
      <c r="BT74"/>
      <c r="BW74" s="17"/>
      <c r="BX74" s="17"/>
      <c r="BY74" s="17"/>
      <c r="BZ74" s="17"/>
      <c r="CA74" s="17"/>
      <c r="CB74" s="17"/>
      <c r="CC74" s="17"/>
      <c r="CE74" s="12"/>
      <c r="CF74" s="12"/>
      <c r="CG74" s="12"/>
      <c r="CH74" s="12"/>
      <c r="CI74" s="6"/>
      <c r="CJ74" s="12"/>
      <c r="CK74" s="12"/>
      <c r="CL74" s="13"/>
      <c r="CN74" s="13"/>
      <c r="CO74" s="13"/>
      <c r="CQ74" s="13"/>
      <c r="CR74" s="13"/>
      <c r="CS74" s="14"/>
      <c r="CT74" s="11"/>
      <c r="CU74" s="13"/>
      <c r="CV74"/>
      <c r="CY74" s="13"/>
      <c r="DA74"/>
    </row>
    <row r="75" spans="1:110">
      <c r="A75" s="35">
        <v>43230</v>
      </c>
      <c r="B75" s="36" t="s">
        <v>82</v>
      </c>
      <c r="C75" s="37">
        <v>0</v>
      </c>
      <c r="D75" s="36" t="s">
        <v>76</v>
      </c>
      <c r="E75" s="37">
        <v>1</v>
      </c>
      <c r="F75" s="36">
        <f t="shared" si="29"/>
        <v>1</v>
      </c>
      <c r="G75" s="37">
        <f t="shared" si="30"/>
        <v>1</v>
      </c>
      <c r="H75" s="10">
        <f t="shared" si="31"/>
        <v>-4.9853269528245314E-2</v>
      </c>
      <c r="I75" s="38">
        <f t="shared" si="32"/>
        <v>0.48753926328380054</v>
      </c>
      <c r="J75">
        <f t="shared" si="33"/>
        <v>-3.1239515377129087E-2</v>
      </c>
      <c r="K75" s="11">
        <f t="shared" si="34"/>
        <v>1.4871955386226345</v>
      </c>
      <c r="L75" s="17">
        <f t="shared" si="24"/>
        <v>0.23735949285379898</v>
      </c>
      <c r="M75" s="10">
        <f t="shared" si="35"/>
        <v>8.9038174157967109E-3</v>
      </c>
      <c r="N75">
        <f t="shared" si="36"/>
        <v>0.50222593964830486</v>
      </c>
      <c r="O75">
        <f t="shared" si="37"/>
        <v>5.5796322110545273E-3</v>
      </c>
      <c r="P75" s="11">
        <f t="shared" si="38"/>
        <v>1.3269424046094709</v>
      </c>
      <c r="Q75" s="17">
        <f t="shared" si="26"/>
        <v>1.7607761451507646</v>
      </c>
      <c r="R75" s="17">
        <f t="shared" si="39"/>
        <v>0.16025313401316366</v>
      </c>
      <c r="S75" s="17">
        <f t="shared" si="40"/>
        <v>0.23013452321169309</v>
      </c>
      <c r="T75" s="64">
        <f t="shared" si="41"/>
        <v>1</v>
      </c>
      <c r="U75" s="63">
        <f t="shared" si="42"/>
        <v>1</v>
      </c>
      <c r="V75" s="63">
        <f t="shared" si="43"/>
        <v>3</v>
      </c>
      <c r="W75" s="8">
        <f t="shared" si="47"/>
        <v>0</v>
      </c>
      <c r="X75" s="6">
        <f t="shared" si="44"/>
        <v>0.42869913705633689</v>
      </c>
      <c r="Y75" s="11">
        <f t="shared" si="27"/>
        <v>-0.76986547678830686</v>
      </c>
      <c r="Z75" s="10">
        <f t="shared" si="45"/>
        <v>0.32638467600017412</v>
      </c>
      <c r="AA75" s="17">
        <f t="shared" si="46"/>
        <v>-0.84699991831156607</v>
      </c>
      <c r="AH75" s="6"/>
      <c r="AI75" s="11"/>
      <c r="AP75" s="11"/>
      <c r="AQ75" s="11"/>
      <c r="AR75" s="11"/>
      <c r="AT75" s="11"/>
      <c r="AU75" s="12"/>
      <c r="AV75" s="12"/>
      <c r="AZ75" s="6"/>
      <c r="BC75" s="41"/>
      <c r="BD75" s="6"/>
      <c r="BG75" s="8"/>
      <c r="BH75" s="6"/>
      <c r="BJ75" s="11"/>
      <c r="BK75" s="11"/>
      <c r="BL75" s="11"/>
      <c r="BM75" s="11"/>
      <c r="BN75" s="11"/>
      <c r="BO75" s="11"/>
      <c r="BP75" s="11"/>
      <c r="BQ75" s="8"/>
      <c r="BR75" s="6"/>
      <c r="BS75" s="6"/>
      <c r="BT75"/>
      <c r="BW75" s="17"/>
      <c r="BX75" s="17"/>
      <c r="BY75" s="17"/>
      <c r="BZ75" s="17"/>
      <c r="CA75" s="17"/>
      <c r="CB75" s="17"/>
      <c r="CC75" s="17"/>
      <c r="CE75" s="12"/>
      <c r="CF75" s="12"/>
      <c r="CG75" s="12"/>
      <c r="CH75" s="12"/>
      <c r="CI75" s="6"/>
      <c r="CJ75" s="12"/>
      <c r="CK75" s="12"/>
      <c r="CL75" s="13"/>
      <c r="CN75" s="13"/>
      <c r="CO75" s="13"/>
      <c r="CQ75" s="13"/>
      <c r="CR75" s="13"/>
      <c r="CS75" s="14"/>
      <c r="CT75" s="11"/>
      <c r="CU75" s="13"/>
      <c r="CV75"/>
      <c r="CY75" s="13"/>
      <c r="DA75"/>
    </row>
    <row r="76" spans="1:110">
      <c r="A76" s="35">
        <v>43261</v>
      </c>
      <c r="B76" s="36" t="s">
        <v>73</v>
      </c>
      <c r="C76" s="37">
        <v>1</v>
      </c>
      <c r="D76" s="36" t="s">
        <v>84</v>
      </c>
      <c r="E76" s="37">
        <v>1</v>
      </c>
      <c r="F76" s="36">
        <f t="shared" si="29"/>
        <v>2</v>
      </c>
      <c r="G76" s="37">
        <f t="shared" si="30"/>
        <v>0</v>
      </c>
      <c r="H76" s="10">
        <f t="shared" si="31"/>
        <v>0.51573829494508117</v>
      </c>
      <c r="I76" s="38">
        <f t="shared" si="32"/>
        <v>0.62615069836798309</v>
      </c>
      <c r="J76">
        <f t="shared" si="33"/>
        <v>0.3216754168830977</v>
      </c>
      <c r="K76" s="11">
        <f t="shared" si="34"/>
        <v>1.9608892287416315</v>
      </c>
      <c r="L76" s="17">
        <f t="shared" si="24"/>
        <v>0.92330810991168744</v>
      </c>
      <c r="M76" s="10">
        <f t="shared" si="35"/>
        <v>0.27273894309581204</v>
      </c>
      <c r="N76">
        <f t="shared" si="36"/>
        <v>0.56776518754100302</v>
      </c>
      <c r="O76">
        <f t="shared" si="37"/>
        <v>0.17068733114802259</v>
      </c>
      <c r="P76" s="11">
        <f t="shared" si="38"/>
        <v>1.5208843911946048</v>
      </c>
      <c r="Q76" s="17">
        <f t="shared" si="26"/>
        <v>0.2713205489901741</v>
      </c>
      <c r="R76" s="17">
        <f t="shared" si="39"/>
        <v>0.44000483754702668</v>
      </c>
      <c r="S76" s="17">
        <f t="shared" si="40"/>
        <v>0.49000330340976334</v>
      </c>
      <c r="T76" s="64">
        <f t="shared" si="41"/>
        <v>0.5</v>
      </c>
      <c r="U76" s="63">
        <f t="shared" si="42"/>
        <v>3</v>
      </c>
      <c r="V76" s="63">
        <f t="shared" si="43"/>
        <v>3</v>
      </c>
      <c r="W76" s="8">
        <f t="shared" si="47"/>
        <v>1</v>
      </c>
      <c r="X76" s="6">
        <f t="shared" si="44"/>
        <v>0.49734458271980131</v>
      </c>
      <c r="Y76" s="11">
        <f t="shared" si="27"/>
        <v>0.49000330340976334</v>
      </c>
      <c r="Z76" s="10">
        <f t="shared" si="45"/>
        <v>7.0512409319778122E-6</v>
      </c>
      <c r="AA76" s="17">
        <f t="shared" si="46"/>
        <v>-0.69316128324069304</v>
      </c>
      <c r="AH76" s="6"/>
      <c r="AI76" s="11"/>
      <c r="AP76" s="11"/>
      <c r="AQ76" s="11"/>
      <c r="AR76" s="11"/>
      <c r="AT76" s="11"/>
      <c r="AU76" s="12"/>
      <c r="AV76" s="12"/>
      <c r="AZ76" s="6"/>
      <c r="BC76" s="41"/>
      <c r="BD76" s="6"/>
      <c r="BG76" s="8"/>
      <c r="BH76" s="6"/>
      <c r="BJ76" s="11"/>
      <c r="BK76" s="11"/>
      <c r="BL76" s="11"/>
      <c r="BM76" s="11"/>
      <c r="BN76" s="11"/>
      <c r="BO76" s="11"/>
      <c r="BP76" s="11"/>
      <c r="BQ76" s="8"/>
      <c r="BR76" s="6"/>
      <c r="BS76" s="6"/>
      <c r="BT76"/>
      <c r="BW76" s="17"/>
      <c r="BX76" s="17"/>
      <c r="BY76" s="17"/>
      <c r="BZ76" s="17"/>
      <c r="CA76" s="17"/>
      <c r="CB76" s="17"/>
      <c r="CC76" s="17"/>
      <c r="CE76" s="12"/>
      <c r="CF76" s="12"/>
      <c r="CG76" s="12"/>
      <c r="CH76" s="12"/>
      <c r="CI76" s="6"/>
      <c r="CJ76" s="12"/>
      <c r="CK76" s="12"/>
      <c r="CL76" s="13"/>
      <c r="CN76" s="13"/>
      <c r="CO76" s="13"/>
      <c r="CQ76" s="13"/>
      <c r="CR76" s="13"/>
      <c r="CS76" s="14"/>
      <c r="CT76" s="11"/>
      <c r="CU76" s="13"/>
      <c r="CV76"/>
      <c r="CY76" s="13"/>
      <c r="DA76"/>
    </row>
    <row r="77" spans="1:110">
      <c r="A77" s="35">
        <v>43261</v>
      </c>
      <c r="B77" s="36" t="s">
        <v>79</v>
      </c>
      <c r="C77" s="37">
        <v>1</v>
      </c>
      <c r="D77" s="36" t="s">
        <v>70</v>
      </c>
      <c r="E77" s="37">
        <v>0</v>
      </c>
      <c r="F77" s="36">
        <f t="shared" si="29"/>
        <v>1</v>
      </c>
      <c r="G77" s="37">
        <f t="shared" si="30"/>
        <v>-1</v>
      </c>
      <c r="H77" s="10">
        <f t="shared" si="31"/>
        <v>-0.83549852263416224</v>
      </c>
      <c r="I77" s="38">
        <f t="shared" si="32"/>
        <v>0.30248369329954228</v>
      </c>
      <c r="J77">
        <f t="shared" si="33"/>
        <v>-0.51727043909082737</v>
      </c>
      <c r="K77" s="11">
        <f t="shared" si="34"/>
        <v>0.83482931458277643</v>
      </c>
      <c r="L77" s="17">
        <f t="shared" si="24"/>
        <v>0.69693998448674832</v>
      </c>
      <c r="M77" s="10">
        <f t="shared" si="35"/>
        <v>-0.346089897132554</v>
      </c>
      <c r="N77">
        <f t="shared" si="36"/>
        <v>0.4143309308785767</v>
      </c>
      <c r="O77">
        <f t="shared" si="37"/>
        <v>-0.21641809620970959</v>
      </c>
      <c r="P77" s="11">
        <f t="shared" si="38"/>
        <v>1.0661751554471728</v>
      </c>
      <c r="Q77" s="17">
        <f t="shared" si="26"/>
        <v>4.3791511984574817E-3</v>
      </c>
      <c r="R77" s="17">
        <f t="shared" si="39"/>
        <v>-0.23134584086439636</v>
      </c>
      <c r="S77" s="17">
        <f t="shared" si="40"/>
        <v>-0.13363215503456841</v>
      </c>
      <c r="T77" s="64">
        <f t="shared" si="41"/>
        <v>0</v>
      </c>
      <c r="U77" s="63">
        <f t="shared" si="42"/>
        <v>0</v>
      </c>
      <c r="V77" s="63">
        <f t="shared" si="43"/>
        <v>3</v>
      </c>
      <c r="W77" s="8">
        <f t="shared" si="47"/>
        <v>0</v>
      </c>
      <c r="X77" s="6">
        <f t="shared" si="44"/>
        <v>0.33655003673030759</v>
      </c>
      <c r="Y77" s="11">
        <f t="shared" si="27"/>
        <v>0.86636784496543162</v>
      </c>
      <c r="Z77" s="10">
        <f t="shared" si="45"/>
        <v>0.11326592722317139</v>
      </c>
      <c r="AA77" s="17">
        <f t="shared" si="46"/>
        <v>-0.41030184136227899</v>
      </c>
      <c r="AH77" s="6"/>
      <c r="AI77" s="11"/>
      <c r="AP77" s="11"/>
      <c r="AQ77" s="11"/>
      <c r="AR77" s="11"/>
      <c r="AT77" s="11"/>
      <c r="AU77" s="12"/>
      <c r="AV77" s="12"/>
      <c r="AZ77" s="6"/>
      <c r="BC77" s="41"/>
      <c r="BD77" s="6"/>
      <c r="BG77" s="8"/>
      <c r="BH77" s="6"/>
      <c r="BJ77" s="11"/>
      <c r="BK77" s="11"/>
      <c r="BL77" s="11"/>
      <c r="BM77" s="11"/>
      <c r="BN77" s="11"/>
      <c r="BO77" s="11"/>
      <c r="BP77" s="11"/>
      <c r="BQ77" s="8"/>
      <c r="BR77" s="6"/>
      <c r="BS77" s="6"/>
      <c r="BT77"/>
      <c r="BW77" s="17"/>
      <c r="BX77" s="17"/>
      <c r="BY77" s="17"/>
      <c r="BZ77" s="17"/>
      <c r="CA77" s="17"/>
      <c r="CB77" s="17"/>
      <c r="CC77" s="17"/>
      <c r="CE77" s="12"/>
      <c r="CF77" s="12"/>
      <c r="CG77" s="12"/>
      <c r="CH77" s="12"/>
      <c r="CI77" s="6"/>
      <c r="CJ77" s="12"/>
      <c r="CK77" s="12"/>
      <c r="CL77" s="13"/>
      <c r="CN77" s="13"/>
      <c r="CO77" s="13"/>
      <c r="CQ77" s="13"/>
      <c r="CR77" s="13"/>
      <c r="CS77" s="14"/>
      <c r="CT77" s="11"/>
      <c r="CU77" s="13"/>
      <c r="CV77"/>
      <c r="CY77" s="13"/>
      <c r="DA77"/>
    </row>
    <row r="78" spans="1:110">
      <c r="A78" s="35">
        <v>43261</v>
      </c>
      <c r="B78" s="36" t="s">
        <v>78</v>
      </c>
      <c r="C78" s="37">
        <v>2</v>
      </c>
      <c r="D78" s="36" t="s">
        <v>66</v>
      </c>
      <c r="E78" s="37">
        <v>1</v>
      </c>
      <c r="F78" s="36">
        <f t="shared" si="29"/>
        <v>3</v>
      </c>
      <c r="G78" s="37">
        <f t="shared" si="30"/>
        <v>-1</v>
      </c>
      <c r="H78" s="10">
        <f t="shared" si="31"/>
        <v>-7.0791916368720065E-2</v>
      </c>
      <c r="I78" s="38">
        <f t="shared" si="32"/>
        <v>0.48230940831741342</v>
      </c>
      <c r="J78">
        <f t="shared" si="33"/>
        <v>-4.435827999406184E-2</v>
      </c>
      <c r="K78" s="11">
        <f t="shared" si="34"/>
        <v>1.4695871138915007</v>
      </c>
      <c r="L78" s="17">
        <f t="shared" ref="L78:L141" si="48">(K78-E78)^2</f>
        <v>0.2205120575329492</v>
      </c>
      <c r="M78" s="10">
        <f t="shared" si="35"/>
        <v>-0.18486945704621882</v>
      </c>
      <c r="N78">
        <f t="shared" si="36"/>
        <v>0.45391381723303426</v>
      </c>
      <c r="O78">
        <f t="shared" si="37"/>
        <v>-0.1157790752991545</v>
      </c>
      <c r="P78" s="11">
        <f t="shared" si="38"/>
        <v>1.1843897012802365</v>
      </c>
      <c r="Q78" s="17">
        <f t="shared" ref="Q78:Q141" si="49">(P78-C78)^2</f>
        <v>0.66522015937774193</v>
      </c>
      <c r="R78" s="17">
        <f t="shared" si="39"/>
        <v>0.28519741261126419</v>
      </c>
      <c r="S78" s="17">
        <f t="shared" si="40"/>
        <v>0.34619857880764393</v>
      </c>
      <c r="T78" s="64">
        <f t="shared" si="41"/>
        <v>0</v>
      </c>
      <c r="U78" s="63">
        <f t="shared" si="42"/>
        <v>0</v>
      </c>
      <c r="V78" s="63">
        <f t="shared" si="43"/>
        <v>3</v>
      </c>
      <c r="W78" s="8">
        <f t="shared" si="47"/>
        <v>0</v>
      </c>
      <c r="X78" s="6">
        <f t="shared" si="44"/>
        <v>0.4592168033663393</v>
      </c>
      <c r="Y78" s="11">
        <f t="shared" ref="Y78:Y141" si="50">S78-G78</f>
        <v>1.3461985788076438</v>
      </c>
      <c r="Z78" s="10">
        <f t="shared" si="45"/>
        <v>0.21088007249399912</v>
      </c>
      <c r="AA78" s="17">
        <f t="shared" si="46"/>
        <v>-0.61473682604960322</v>
      </c>
      <c r="AH78" s="6"/>
      <c r="AI78" s="11"/>
      <c r="AP78" s="11"/>
      <c r="AQ78" s="11"/>
      <c r="AR78" s="11"/>
      <c r="AT78" s="11"/>
      <c r="AU78" s="12"/>
      <c r="AV78" s="12"/>
      <c r="AZ78" s="6"/>
      <c r="BC78" s="41"/>
      <c r="BD78" s="6"/>
      <c r="BG78" s="8"/>
      <c r="BH78" s="6"/>
      <c r="BJ78" s="11"/>
      <c r="BK78" s="11"/>
      <c r="BL78" s="11"/>
      <c r="BM78" s="11"/>
      <c r="BN78" s="11"/>
      <c r="BO78" s="11"/>
      <c r="BP78" s="11"/>
      <c r="BQ78" s="8"/>
      <c r="BR78" s="6"/>
      <c r="BS78" s="6"/>
      <c r="BT78"/>
      <c r="BW78" s="17"/>
      <c r="BX78" s="17"/>
      <c r="BY78" s="17"/>
      <c r="BZ78" s="17"/>
      <c r="CA78" s="17"/>
      <c r="CB78" s="17"/>
      <c r="CC78" s="17"/>
      <c r="CE78" s="12"/>
      <c r="CF78" s="12"/>
      <c r="CG78" s="12"/>
      <c r="CH78" s="12"/>
      <c r="CI78" s="6"/>
      <c r="CJ78" s="12"/>
      <c r="CK78" s="12"/>
      <c r="CL78" s="13"/>
      <c r="CN78" s="13"/>
      <c r="CO78" s="13"/>
      <c r="CQ78" s="13"/>
      <c r="CR78" s="13"/>
      <c r="CS78" s="14"/>
      <c r="CT78" s="11"/>
      <c r="CU78" s="13"/>
      <c r="CV78"/>
      <c r="CY78" s="13"/>
      <c r="DA78"/>
    </row>
    <row r="79" spans="1:110">
      <c r="A79" s="35">
        <v>43261</v>
      </c>
      <c r="B79" s="36" t="s">
        <v>75</v>
      </c>
      <c r="C79" s="37">
        <v>2</v>
      </c>
      <c r="D79" s="36" t="s">
        <v>67</v>
      </c>
      <c r="E79" s="37">
        <v>3</v>
      </c>
      <c r="F79" s="36">
        <f t="shared" si="29"/>
        <v>5</v>
      </c>
      <c r="G79" s="37">
        <f t="shared" si="30"/>
        <v>1</v>
      </c>
      <c r="H79" s="10">
        <f t="shared" si="31"/>
        <v>0.38911422336891976</v>
      </c>
      <c r="I79" s="38">
        <f t="shared" si="32"/>
        <v>0.59606944843250942</v>
      </c>
      <c r="J79">
        <f t="shared" si="33"/>
        <v>0.24318626931696821</v>
      </c>
      <c r="K79" s="11">
        <f t="shared" si="34"/>
        <v>1.8555385888387574</v>
      </c>
      <c r="L79" s="17">
        <f t="shared" si="48"/>
        <v>1.3097919216371827</v>
      </c>
      <c r="M79" s="10">
        <f t="shared" si="35"/>
        <v>-0.94367639236302159</v>
      </c>
      <c r="N79">
        <f t="shared" si="36"/>
        <v>0.28015832698440613</v>
      </c>
      <c r="O79">
        <f t="shared" si="37"/>
        <v>-0.58237123301582383</v>
      </c>
      <c r="P79" s="11">
        <f t="shared" si="38"/>
        <v>0.63631223078528809</v>
      </c>
      <c r="Q79" s="17">
        <f t="shared" si="49"/>
        <v>1.8596443319057976</v>
      </c>
      <c r="R79" s="17">
        <f t="shared" si="39"/>
        <v>1.2192263580534695</v>
      </c>
      <c r="S79" s="17">
        <f t="shared" si="40"/>
        <v>1.2138428492646951</v>
      </c>
      <c r="T79" s="64">
        <f t="shared" si="41"/>
        <v>1</v>
      </c>
      <c r="U79" s="63">
        <f t="shared" si="42"/>
        <v>1</v>
      </c>
      <c r="V79" s="63">
        <f t="shared" si="43"/>
        <v>1</v>
      </c>
      <c r="W79" s="8">
        <f t="shared" si="47"/>
        <v>1</v>
      </c>
      <c r="X79" s="6">
        <f t="shared" si="44"/>
        <v>0.68271506081135347</v>
      </c>
      <c r="Y79" s="11">
        <f t="shared" si="50"/>
        <v>0.2138428492646951</v>
      </c>
      <c r="Z79" s="10">
        <f t="shared" si="45"/>
        <v>0.10066973263594313</v>
      </c>
      <c r="AA79" s="17">
        <f t="shared" si="46"/>
        <v>-0.38167769414303471</v>
      </c>
      <c r="AH79" s="6"/>
      <c r="AI79" s="11"/>
      <c r="AP79" s="11"/>
      <c r="AQ79" s="11"/>
      <c r="AR79" s="11"/>
      <c r="AT79" s="11"/>
      <c r="AU79" s="12"/>
      <c r="AV79" s="12"/>
      <c r="AZ79" s="6"/>
      <c r="BC79" s="41"/>
      <c r="BD79" s="6"/>
      <c r="BG79" s="8"/>
      <c r="BH79" s="6"/>
      <c r="BJ79" s="11"/>
      <c r="BK79" s="11"/>
      <c r="BL79" s="11"/>
      <c r="BM79" s="11"/>
      <c r="BN79" s="11"/>
      <c r="BO79" s="11"/>
      <c r="BP79" s="11"/>
      <c r="BQ79" s="8"/>
      <c r="BR79" s="6"/>
      <c r="BS79" s="6"/>
      <c r="BT79"/>
      <c r="BW79" s="17"/>
      <c r="BX79" s="17"/>
      <c r="BY79" s="17"/>
      <c r="BZ79" s="17"/>
      <c r="CA79" s="17"/>
      <c r="CB79" s="17"/>
      <c r="CC79" s="17"/>
      <c r="CE79" s="12"/>
      <c r="CF79" s="12"/>
      <c r="CG79" s="12"/>
      <c r="CH79" s="12"/>
      <c r="CI79" s="6"/>
      <c r="CJ79" s="12"/>
      <c r="CK79" s="12"/>
      <c r="CL79" s="13"/>
      <c r="CN79" s="13"/>
      <c r="CO79" s="13"/>
      <c r="CQ79" s="13"/>
      <c r="CR79" s="13"/>
      <c r="CS79" s="14"/>
      <c r="CT79" s="11"/>
      <c r="CU79" s="13"/>
      <c r="CV79"/>
      <c r="CY79" s="13"/>
      <c r="DA79"/>
    </row>
    <row r="80" spans="1:110">
      <c r="A80" s="35">
        <v>43261</v>
      </c>
      <c r="B80" s="36" t="s">
        <v>68</v>
      </c>
      <c r="C80" s="37">
        <v>0</v>
      </c>
      <c r="D80" s="36" t="s">
        <v>74</v>
      </c>
      <c r="E80" s="37">
        <v>1</v>
      </c>
      <c r="F80" s="36">
        <f t="shared" si="29"/>
        <v>1</v>
      </c>
      <c r="G80" s="37">
        <f t="shared" si="30"/>
        <v>1</v>
      </c>
      <c r="H80" s="10">
        <f t="shared" si="31"/>
        <v>0.90331664094258857</v>
      </c>
      <c r="I80" s="38">
        <f t="shared" si="32"/>
        <v>0.71163059621083269</v>
      </c>
      <c r="J80">
        <f t="shared" si="33"/>
        <v>0.55815461732192651</v>
      </c>
      <c r="K80" s="11">
        <f t="shared" si="34"/>
        <v>2.2782991619933655</v>
      </c>
      <c r="L80" s="17">
        <f t="shared" si="48"/>
        <v>1.6340487475529404</v>
      </c>
      <c r="M80" s="10">
        <f t="shared" si="35"/>
        <v>-1.8893453054476139</v>
      </c>
      <c r="N80">
        <f t="shared" si="36"/>
        <v>0.13131913531485381</v>
      </c>
      <c r="O80">
        <f t="shared" si="37"/>
        <v>-1.1201771700582683</v>
      </c>
      <c r="P80" s="11">
        <f t="shared" si="38"/>
        <v>4.5842586868449775E-3</v>
      </c>
      <c r="Q80" s="17">
        <f t="shared" si="49"/>
        <v>2.1015427707913636E-5</v>
      </c>
      <c r="R80" s="17">
        <f t="shared" si="39"/>
        <v>2.2737149033065203</v>
      </c>
      <c r="S80" s="17">
        <f t="shared" si="40"/>
        <v>2.1933852381980929</v>
      </c>
      <c r="T80" s="64">
        <f t="shared" si="41"/>
        <v>1</v>
      </c>
      <c r="U80" s="63">
        <f t="shared" si="42"/>
        <v>1</v>
      </c>
      <c r="V80" s="63">
        <f t="shared" si="43"/>
        <v>1</v>
      </c>
      <c r="W80" s="8">
        <f t="shared" si="47"/>
        <v>1</v>
      </c>
      <c r="X80" s="6">
        <f t="shared" si="44"/>
        <v>0.87023916135227297</v>
      </c>
      <c r="Y80" s="11">
        <f t="shared" si="50"/>
        <v>1.1933852381980929</v>
      </c>
      <c r="Z80" s="10">
        <f t="shared" si="45"/>
        <v>1.6837875246561447E-2</v>
      </c>
      <c r="AA80" s="17">
        <f t="shared" si="46"/>
        <v>-0.13898720700500797</v>
      </c>
      <c r="AH80" s="6"/>
      <c r="AI80" s="11"/>
      <c r="AP80" s="11"/>
      <c r="AQ80" s="11"/>
      <c r="AR80" s="11"/>
      <c r="AT80" s="11"/>
      <c r="AU80" s="12"/>
      <c r="AV80" s="12"/>
      <c r="AZ80" s="6"/>
      <c r="BC80" s="41"/>
      <c r="BD80" s="6"/>
      <c r="BG80" s="8"/>
      <c r="BH80" s="6"/>
      <c r="BJ80" s="11"/>
      <c r="BK80" s="11"/>
      <c r="BL80" s="11"/>
      <c r="BM80" s="11"/>
      <c r="BN80" s="11"/>
      <c r="BO80" s="11"/>
      <c r="BP80" s="11"/>
      <c r="BQ80" s="8"/>
      <c r="BR80" s="6"/>
      <c r="BS80" s="6"/>
      <c r="BT80"/>
      <c r="BW80" s="17"/>
      <c r="BX80" s="17"/>
      <c r="BY80" s="17"/>
      <c r="BZ80" s="17"/>
      <c r="CA80" s="17"/>
      <c r="CB80" s="17"/>
      <c r="CC80" s="17"/>
      <c r="CE80" s="12"/>
      <c r="CF80" s="12"/>
      <c r="CG80" s="12"/>
      <c r="CH80" s="12"/>
      <c r="CI80" s="6"/>
      <c r="CJ80" s="12"/>
      <c r="CK80" s="12"/>
      <c r="CL80" s="13"/>
      <c r="CN80" s="13"/>
      <c r="CO80" s="13"/>
      <c r="CQ80" s="13"/>
      <c r="CR80" s="13"/>
      <c r="CS80" s="14"/>
      <c r="CT80" s="11"/>
      <c r="CU80" s="13"/>
      <c r="CV80"/>
      <c r="CY80" s="13"/>
      <c r="DA80"/>
    </row>
    <row r="81" spans="1:105">
      <c r="A81" s="35">
        <v>43261</v>
      </c>
      <c r="B81" s="36" t="s">
        <v>69</v>
      </c>
      <c r="C81" s="37">
        <v>4</v>
      </c>
      <c r="D81" s="36" t="s">
        <v>77</v>
      </c>
      <c r="E81" s="37">
        <v>0</v>
      </c>
      <c r="F81" s="36">
        <f t="shared" si="29"/>
        <v>4</v>
      </c>
      <c r="G81" s="37">
        <f t="shared" si="30"/>
        <v>-4</v>
      </c>
      <c r="H81" s="10">
        <f t="shared" si="31"/>
        <v>0.34405309619304503</v>
      </c>
      <c r="I81" s="38">
        <f t="shared" si="32"/>
        <v>0.5851747312678911</v>
      </c>
      <c r="J81">
        <f t="shared" si="33"/>
        <v>0.21514978802999532</v>
      </c>
      <c r="K81" s="11">
        <f t="shared" si="34"/>
        <v>1.8179071284929944</v>
      </c>
      <c r="L81" s="17">
        <f t="shared" si="48"/>
        <v>3.3047863278256444</v>
      </c>
      <c r="M81" s="10">
        <f t="shared" si="35"/>
        <v>-2.9452769308957905E-2</v>
      </c>
      <c r="N81">
        <f t="shared" si="36"/>
        <v>0.49263733990294117</v>
      </c>
      <c r="O81">
        <f t="shared" si="37"/>
        <v>-1.8456499766591895E-2</v>
      </c>
      <c r="P81" s="11">
        <f t="shared" si="38"/>
        <v>1.2987086201428433</v>
      </c>
      <c r="Q81" s="17">
        <f t="shared" si="49"/>
        <v>7.2969751188905816</v>
      </c>
      <c r="R81" s="17">
        <f t="shared" si="39"/>
        <v>0.51919850835015113</v>
      </c>
      <c r="S81" s="17">
        <f t="shared" si="40"/>
        <v>0.56356840550224918</v>
      </c>
      <c r="T81" s="64">
        <f t="shared" si="41"/>
        <v>0</v>
      </c>
      <c r="U81" s="63">
        <f t="shared" si="42"/>
        <v>0</v>
      </c>
      <c r="V81" s="63">
        <f t="shared" si="43"/>
        <v>1</v>
      </c>
      <c r="W81" s="8">
        <f t="shared" si="47"/>
        <v>0</v>
      </c>
      <c r="X81" s="6">
        <f t="shared" si="44"/>
        <v>0.51688072644249028</v>
      </c>
      <c r="Y81" s="11">
        <f t="shared" si="50"/>
        <v>4.5635684055022487</v>
      </c>
      <c r="Z81" s="10">
        <f t="shared" si="45"/>
        <v>0.26716568536771645</v>
      </c>
      <c r="AA81" s="17">
        <f t="shared" si="46"/>
        <v>-0.7274917126317636</v>
      </c>
      <c r="AH81" s="6"/>
      <c r="AI81" s="11"/>
      <c r="AP81" s="11"/>
      <c r="AQ81" s="11"/>
      <c r="AR81" s="11"/>
      <c r="AT81" s="11"/>
      <c r="AU81" s="12"/>
      <c r="AV81" s="12"/>
      <c r="AZ81" s="6"/>
      <c r="BC81" s="41"/>
      <c r="BD81" s="6"/>
      <c r="BG81" s="8"/>
      <c r="BH81" s="6"/>
      <c r="BJ81" s="11"/>
      <c r="BK81" s="11"/>
      <c r="BL81" s="11"/>
      <c r="BM81" s="11"/>
      <c r="BN81" s="11"/>
      <c r="BO81" s="11"/>
      <c r="BP81" s="11"/>
      <c r="BQ81" s="8"/>
      <c r="BR81" s="6"/>
      <c r="BS81" s="6"/>
      <c r="BT81"/>
      <c r="BW81" s="17"/>
      <c r="BX81" s="17"/>
      <c r="BY81" s="17"/>
      <c r="BZ81" s="17"/>
      <c r="CA81" s="17"/>
      <c r="CB81" s="17"/>
      <c r="CC81" s="17"/>
      <c r="CE81" s="12"/>
      <c r="CF81" s="12"/>
      <c r="CG81" s="12"/>
      <c r="CH81" s="12"/>
      <c r="CI81" s="6"/>
      <c r="CJ81" s="12"/>
      <c r="CK81" s="12"/>
      <c r="CL81" s="13"/>
      <c r="CN81" s="13"/>
      <c r="CO81" s="13"/>
      <c r="CQ81" s="13"/>
      <c r="CR81" s="13"/>
      <c r="CS81" s="14"/>
      <c r="CT81" s="11"/>
      <c r="CU81" s="13"/>
      <c r="CV81"/>
      <c r="CY81" s="13"/>
      <c r="DA81"/>
    </row>
    <row r="82" spans="1:105">
      <c r="A82" s="35">
        <v>43291</v>
      </c>
      <c r="B82" s="36" t="s">
        <v>81</v>
      </c>
      <c r="C82" s="37">
        <v>5</v>
      </c>
      <c r="D82" s="36" t="s">
        <v>71</v>
      </c>
      <c r="E82" s="37">
        <v>1</v>
      </c>
      <c r="F82" s="36">
        <f t="shared" si="29"/>
        <v>6</v>
      </c>
      <c r="G82" s="37">
        <f t="shared" si="30"/>
        <v>-4</v>
      </c>
      <c r="H82" s="10">
        <f t="shared" si="31"/>
        <v>-0.96928429199689659</v>
      </c>
      <c r="I82" s="38">
        <f t="shared" si="32"/>
        <v>0.27502318097887746</v>
      </c>
      <c r="J82">
        <f t="shared" si="33"/>
        <v>-0.59769065511044062</v>
      </c>
      <c r="K82" s="11">
        <f t="shared" si="34"/>
        <v>0.72688673294554518</v>
      </c>
      <c r="L82" s="17">
        <f t="shared" si="48"/>
        <v>7.4590856641157957E-2</v>
      </c>
      <c r="M82" s="10">
        <f t="shared" si="35"/>
        <v>1.677676371199935</v>
      </c>
      <c r="N82">
        <f t="shared" si="36"/>
        <v>0.84259659914575169</v>
      </c>
      <c r="O82">
        <f t="shared" si="37"/>
        <v>1.0051870250169352</v>
      </c>
      <c r="P82" s="11">
        <f t="shared" si="38"/>
        <v>2.5011205005683363</v>
      </c>
      <c r="Q82" s="17">
        <f t="shared" si="49"/>
        <v>6.2443987526798423</v>
      </c>
      <c r="R82" s="17">
        <f t="shared" si="39"/>
        <v>-1.7742337676227913</v>
      </c>
      <c r="S82" s="17">
        <f t="shared" si="40"/>
        <v>-1.5668616883821649</v>
      </c>
      <c r="T82" s="64">
        <f t="shared" si="41"/>
        <v>0</v>
      </c>
      <c r="U82" s="63">
        <f t="shared" si="42"/>
        <v>0</v>
      </c>
      <c r="V82" s="63">
        <f t="shared" si="43"/>
        <v>0</v>
      </c>
      <c r="W82" s="8">
        <f t="shared" si="47"/>
        <v>1</v>
      </c>
      <c r="X82" s="6">
        <f t="shared" si="44"/>
        <v>8.4380219619881625E-2</v>
      </c>
      <c r="Y82" s="11">
        <f t="shared" si="50"/>
        <v>2.4331383116178351</v>
      </c>
      <c r="Z82" s="10">
        <f t="shared" si="45"/>
        <v>7.1200214630994562E-3</v>
      </c>
      <c r="AA82" s="17">
        <f t="shared" si="46"/>
        <v>-8.8154087401697889E-2</v>
      </c>
      <c r="AH82" s="6"/>
      <c r="AI82" s="11"/>
      <c r="AP82" s="11"/>
      <c r="AQ82" s="11"/>
      <c r="AR82" s="11"/>
      <c r="AT82" s="11"/>
      <c r="AU82" s="12"/>
      <c r="AV82" s="12"/>
      <c r="AZ82" s="6"/>
      <c r="BC82" s="41"/>
      <c r="BD82" s="6"/>
      <c r="BG82" s="8"/>
      <c r="BH82" s="6"/>
      <c r="BJ82" s="11"/>
      <c r="BK82" s="11"/>
      <c r="BL82" s="11"/>
      <c r="BM82" s="11"/>
      <c r="BN82" s="11"/>
      <c r="BO82" s="11"/>
      <c r="BP82" s="11"/>
      <c r="BQ82" s="8"/>
      <c r="BR82" s="6"/>
      <c r="BS82" s="6"/>
      <c r="BT82"/>
      <c r="BW82" s="17"/>
      <c r="BX82" s="17"/>
      <c r="BY82" s="17"/>
      <c r="BZ82" s="17"/>
      <c r="CA82" s="17"/>
      <c r="CB82" s="17"/>
      <c r="CC82" s="17"/>
      <c r="CE82" s="12"/>
      <c r="CF82" s="12"/>
      <c r="CG82" s="12"/>
      <c r="CH82" s="12"/>
      <c r="CI82" s="6"/>
      <c r="CJ82" s="12"/>
      <c r="CK82" s="12"/>
      <c r="CL82" s="13"/>
      <c r="CN82" s="13"/>
      <c r="CO82" s="13"/>
      <c r="CQ82" s="13"/>
      <c r="CR82" s="13"/>
      <c r="CS82" s="14"/>
      <c r="CT82" s="11"/>
      <c r="CU82" s="13"/>
      <c r="CV82"/>
      <c r="CY82" s="13"/>
      <c r="DA82"/>
    </row>
    <row r="83" spans="1:105">
      <c r="A83" s="35">
        <v>43291</v>
      </c>
      <c r="B83" s="36" t="s">
        <v>80</v>
      </c>
      <c r="C83" s="37">
        <v>0</v>
      </c>
      <c r="D83" s="36" t="s">
        <v>83</v>
      </c>
      <c r="E83" s="37">
        <v>0</v>
      </c>
      <c r="F83" s="36">
        <f t="shared" si="29"/>
        <v>0</v>
      </c>
      <c r="G83" s="37">
        <f t="shared" si="30"/>
        <v>0</v>
      </c>
      <c r="H83" s="10">
        <f t="shared" si="31"/>
        <v>-0.34120175037531997</v>
      </c>
      <c r="I83" s="38">
        <f t="shared" si="32"/>
        <v>0.4155175870978689</v>
      </c>
      <c r="J83">
        <f t="shared" si="33"/>
        <v>-0.21337410813909685</v>
      </c>
      <c r="K83" s="11">
        <f t="shared" si="34"/>
        <v>1.2427286729358054</v>
      </c>
      <c r="L83" s="17">
        <f t="shared" si="48"/>
        <v>1.544374554536788</v>
      </c>
      <c r="M83" s="10">
        <f t="shared" si="35"/>
        <v>-0.66053413367154157</v>
      </c>
      <c r="N83">
        <f t="shared" si="36"/>
        <v>0.3406196360371766</v>
      </c>
      <c r="O83">
        <f t="shared" si="37"/>
        <v>-0.41077261944022342</v>
      </c>
      <c r="P83" s="11">
        <f t="shared" si="38"/>
        <v>0.83787870058880576</v>
      </c>
      <c r="Q83" s="17">
        <f t="shared" si="49"/>
        <v>0.70204071690038561</v>
      </c>
      <c r="R83" s="17">
        <f t="shared" si="39"/>
        <v>0.4048499723469996</v>
      </c>
      <c r="S83" s="17">
        <f t="shared" si="40"/>
        <v>0.4573470163446417</v>
      </c>
      <c r="T83" s="64">
        <f t="shared" si="41"/>
        <v>0.5</v>
      </c>
      <c r="U83" s="63">
        <f t="shared" si="42"/>
        <v>3</v>
      </c>
      <c r="V83" s="63">
        <f t="shared" si="43"/>
        <v>3</v>
      </c>
      <c r="W83" s="8">
        <f t="shared" si="47"/>
        <v>1</v>
      </c>
      <c r="X83" s="6">
        <f t="shared" si="44"/>
        <v>0.488671549496139</v>
      </c>
      <c r="Y83" s="11">
        <f t="shared" si="50"/>
        <v>0.4573470163446417</v>
      </c>
      <c r="Z83" s="10">
        <f t="shared" si="45"/>
        <v>1.2833379081842852E-4</v>
      </c>
      <c r="AA83" s="17">
        <f t="shared" si="46"/>
        <v>-0.69340391404238344</v>
      </c>
      <c r="AH83" s="6"/>
      <c r="AI83" s="11"/>
      <c r="AP83" s="11"/>
      <c r="AQ83" s="11"/>
      <c r="AR83" s="11"/>
      <c r="AT83" s="11"/>
      <c r="AU83" s="12"/>
      <c r="AV83" s="12"/>
      <c r="AZ83" s="6"/>
      <c r="BC83" s="41"/>
      <c r="BD83" s="6"/>
      <c r="BG83" s="8"/>
      <c r="BH83" s="6"/>
      <c r="BJ83" s="11"/>
      <c r="BK83" s="11"/>
      <c r="BL83" s="11"/>
      <c r="BM83" s="11"/>
      <c r="BN83" s="11"/>
      <c r="BO83" s="11"/>
      <c r="BP83" s="11"/>
      <c r="BQ83" s="8"/>
      <c r="BR83" s="6"/>
      <c r="BS83" s="6"/>
      <c r="BT83"/>
      <c r="BW83" s="17"/>
      <c r="BX83" s="17"/>
      <c r="BY83" s="17"/>
      <c r="BZ83" s="17"/>
      <c r="CA83" s="17"/>
      <c r="CB83" s="17"/>
      <c r="CC83" s="17"/>
      <c r="CE83" s="12"/>
      <c r="CF83" s="12"/>
      <c r="CG83" s="12"/>
      <c r="CH83" s="12"/>
      <c r="CI83" s="6"/>
      <c r="CJ83" s="12"/>
      <c r="CK83" s="12"/>
      <c r="CL83" s="13"/>
      <c r="CN83" s="13"/>
      <c r="CO83" s="13"/>
      <c r="CQ83" s="13"/>
      <c r="CR83" s="13"/>
      <c r="CS83" s="14"/>
      <c r="CT83" s="11"/>
      <c r="CU83" s="13"/>
      <c r="CV83"/>
      <c r="CY83" s="13"/>
      <c r="DA83"/>
    </row>
    <row r="84" spans="1:105">
      <c r="A84" s="35">
        <v>43291</v>
      </c>
      <c r="B84" s="36" t="s">
        <v>72</v>
      </c>
      <c r="C84" s="37">
        <v>3</v>
      </c>
      <c r="D84" s="36" t="s">
        <v>85</v>
      </c>
      <c r="E84" s="37">
        <v>0</v>
      </c>
      <c r="F84" s="36">
        <f t="shared" si="29"/>
        <v>3</v>
      </c>
      <c r="G84" s="37">
        <f t="shared" si="30"/>
        <v>-3</v>
      </c>
      <c r="H84" s="10">
        <f t="shared" si="31"/>
        <v>-0.82392163842633015</v>
      </c>
      <c r="I84" s="38">
        <f t="shared" si="32"/>
        <v>0.30493183958647685</v>
      </c>
      <c r="J84">
        <f t="shared" si="33"/>
        <v>-0.51026805568703659</v>
      </c>
      <c r="K84" s="11">
        <f t="shared" si="34"/>
        <v>0.84422813716284184</v>
      </c>
      <c r="L84" s="17">
        <f t="shared" si="48"/>
        <v>0.71272114757744209</v>
      </c>
      <c r="M84" s="10">
        <f t="shared" si="35"/>
        <v>1.2054487330972898</v>
      </c>
      <c r="N84">
        <f t="shared" si="36"/>
        <v>0.76949266430535734</v>
      </c>
      <c r="O84">
        <f t="shared" si="37"/>
        <v>0.73717707726872073</v>
      </c>
      <c r="P84" s="11">
        <f t="shared" si="38"/>
        <v>2.1863054917860381</v>
      </c>
      <c r="Q84" s="17">
        <f t="shared" si="49"/>
        <v>0.66209875269756135</v>
      </c>
      <c r="R84" s="17">
        <f t="shared" si="39"/>
        <v>-1.3420773546231963</v>
      </c>
      <c r="S84" s="17">
        <f t="shared" si="40"/>
        <v>-1.1654201297344828</v>
      </c>
      <c r="T84" s="64">
        <f t="shared" si="41"/>
        <v>0</v>
      </c>
      <c r="U84" s="63">
        <f t="shared" si="42"/>
        <v>0</v>
      </c>
      <c r="V84" s="63">
        <f t="shared" si="43"/>
        <v>0</v>
      </c>
      <c r="W84" s="8">
        <f t="shared" si="47"/>
        <v>1</v>
      </c>
      <c r="X84" s="6">
        <f t="shared" si="44"/>
        <v>0.13373620294066457</v>
      </c>
      <c r="Y84" s="11">
        <f t="shared" si="50"/>
        <v>1.8345798702655172</v>
      </c>
      <c r="Z84" s="10">
        <f t="shared" si="45"/>
        <v>1.7885371976986621E-2</v>
      </c>
      <c r="AA84" s="17">
        <f t="shared" si="46"/>
        <v>-0.14356580126363866</v>
      </c>
      <c r="AH84" s="6"/>
      <c r="AI84" s="11"/>
      <c r="AP84" s="11"/>
      <c r="AQ84" s="11"/>
      <c r="AR84" s="11"/>
      <c r="AT84" s="11"/>
      <c r="AU84" s="12"/>
      <c r="AV84" s="12"/>
      <c r="AZ84" s="6"/>
      <c r="BC84" s="41"/>
      <c r="BD84" s="6"/>
      <c r="BG84" s="8"/>
      <c r="BH84" s="6"/>
      <c r="BJ84" s="11"/>
      <c r="BK84" s="11"/>
      <c r="BL84" s="11"/>
      <c r="BM84" s="11"/>
      <c r="BN84" s="11"/>
      <c r="BO84" s="11"/>
      <c r="BP84" s="11"/>
      <c r="BQ84" s="8"/>
      <c r="BR84" s="6"/>
      <c r="BS84" s="6"/>
      <c r="BT84"/>
      <c r="BW84" s="17"/>
      <c r="BX84" s="17"/>
      <c r="BY84" s="17"/>
      <c r="BZ84" s="17"/>
      <c r="CA84" s="17"/>
      <c r="CB84" s="17"/>
      <c r="CC84" s="17"/>
      <c r="CE84" s="12"/>
      <c r="CF84" s="12"/>
      <c r="CG84" s="12"/>
      <c r="CH84" s="12"/>
      <c r="CI84" s="6"/>
      <c r="CJ84" s="12"/>
      <c r="CK84" s="12"/>
      <c r="CL84" s="13"/>
      <c r="CN84" s="13"/>
      <c r="CO84" s="13"/>
      <c r="CQ84" s="13"/>
      <c r="CR84" s="13"/>
      <c r="CS84" s="14"/>
      <c r="CT84" s="11"/>
      <c r="CU84" s="13"/>
      <c r="CV84"/>
      <c r="CY84" s="13"/>
      <c r="DA84"/>
    </row>
    <row r="85" spans="1:105">
      <c r="A85" s="35" t="s">
        <v>99</v>
      </c>
      <c r="B85" s="36" t="s">
        <v>85</v>
      </c>
      <c r="C85" s="37">
        <v>0</v>
      </c>
      <c r="D85" s="36" t="s">
        <v>69</v>
      </c>
      <c r="E85" s="37">
        <v>0</v>
      </c>
      <c r="F85" s="36">
        <f t="shared" si="29"/>
        <v>0</v>
      </c>
      <c r="G85" s="37">
        <f t="shared" si="30"/>
        <v>0</v>
      </c>
      <c r="H85" s="10">
        <f t="shared" si="31"/>
        <v>6.6760549032070404E-2</v>
      </c>
      <c r="I85" s="38">
        <f t="shared" si="32"/>
        <v>0.51668394106494531</v>
      </c>
      <c r="J85">
        <f t="shared" si="33"/>
        <v>4.1832636176186586E-2</v>
      </c>
      <c r="K85" s="11">
        <f t="shared" si="34"/>
        <v>1.585275313520631</v>
      </c>
      <c r="L85" s="17">
        <f t="shared" si="48"/>
        <v>2.513097819657935</v>
      </c>
      <c r="M85" s="10">
        <f t="shared" si="35"/>
        <v>-0.2670318036123418</v>
      </c>
      <c r="N85">
        <f t="shared" si="36"/>
        <v>0.43363592752858343</v>
      </c>
      <c r="O85">
        <f t="shared" si="37"/>
        <v>-0.16712479720266507</v>
      </c>
      <c r="P85" s="11">
        <f t="shared" si="38"/>
        <v>1.1240770000995588</v>
      </c>
      <c r="Q85" s="17">
        <f t="shared" si="49"/>
        <v>1.2635491021528236</v>
      </c>
      <c r="R85" s="17">
        <f t="shared" si="39"/>
        <v>0.4611983134210722</v>
      </c>
      <c r="S85" s="17">
        <f t="shared" si="40"/>
        <v>0.50969048548577445</v>
      </c>
      <c r="T85" s="64">
        <f t="shared" si="41"/>
        <v>0.5</v>
      </c>
      <c r="U85" s="63">
        <f t="shared" si="42"/>
        <v>3</v>
      </c>
      <c r="V85" s="63">
        <f t="shared" si="43"/>
        <v>1</v>
      </c>
      <c r="W85" s="8">
        <f t="shared" si="47"/>
        <v>0</v>
      </c>
      <c r="X85" s="6">
        <f t="shared" si="44"/>
        <v>0.50257407973147561</v>
      </c>
      <c r="Y85" s="11">
        <f t="shared" si="50"/>
        <v>0.50969048548577445</v>
      </c>
      <c r="Z85" s="10">
        <f t="shared" si="45"/>
        <v>6.6258864639935443E-6</v>
      </c>
      <c r="AA85" s="17">
        <f t="shared" si="46"/>
        <v>-0.69316043250848591</v>
      </c>
      <c r="AH85" s="6"/>
      <c r="AI85" s="11"/>
      <c r="AP85" s="11"/>
      <c r="AQ85" s="11"/>
      <c r="AR85" s="11"/>
      <c r="AT85" s="11"/>
      <c r="AU85" s="12"/>
      <c r="AV85" s="12"/>
      <c r="AZ85" s="6"/>
      <c r="BC85" s="41"/>
      <c r="BD85" s="6"/>
      <c r="BG85" s="8"/>
      <c r="BH85" s="6"/>
      <c r="BJ85" s="11"/>
      <c r="BK85" s="11"/>
      <c r="BL85" s="11"/>
      <c r="BM85" s="11"/>
      <c r="BN85" s="11"/>
      <c r="BO85" s="11"/>
      <c r="BP85" s="11"/>
      <c r="BQ85" s="8"/>
      <c r="BR85" s="6"/>
      <c r="BS85" s="6"/>
      <c r="BT85"/>
      <c r="BW85" s="17"/>
      <c r="BX85" s="17"/>
      <c r="BY85" s="17"/>
      <c r="BZ85" s="17"/>
      <c r="CA85" s="17"/>
      <c r="CB85" s="17"/>
      <c r="CC85" s="17"/>
      <c r="CE85" s="12"/>
      <c r="CF85" s="12"/>
      <c r="CG85" s="12"/>
      <c r="CH85" s="12"/>
      <c r="CI85" s="6"/>
      <c r="CJ85" s="12"/>
      <c r="CK85" s="12"/>
      <c r="CL85" s="13"/>
      <c r="CN85" s="13"/>
      <c r="CO85" s="13"/>
      <c r="CQ85" s="13"/>
      <c r="CR85" s="13"/>
      <c r="CS85" s="14"/>
      <c r="CT85" s="11"/>
      <c r="CU85" s="13"/>
      <c r="CV85"/>
      <c r="CY85" s="13"/>
      <c r="DA85"/>
    </row>
    <row r="86" spans="1:105">
      <c r="A86" s="35" t="s">
        <v>99</v>
      </c>
      <c r="B86" s="36" t="s">
        <v>71</v>
      </c>
      <c r="C86" s="37">
        <v>2</v>
      </c>
      <c r="D86" s="36" t="s">
        <v>68</v>
      </c>
      <c r="E86" s="37">
        <v>4</v>
      </c>
      <c r="F86" s="36">
        <f t="shared" si="29"/>
        <v>6</v>
      </c>
      <c r="G86" s="37">
        <f t="shared" si="30"/>
        <v>2</v>
      </c>
      <c r="H86" s="10">
        <f t="shared" si="31"/>
        <v>0.52965746121661961</v>
      </c>
      <c r="I86" s="38">
        <f t="shared" si="32"/>
        <v>0.62940321669160171</v>
      </c>
      <c r="J86">
        <f t="shared" si="33"/>
        <v>0.33027316627546344</v>
      </c>
      <c r="K86" s="11">
        <f t="shared" si="34"/>
        <v>1.9724294024891822</v>
      </c>
      <c r="L86" s="17">
        <f t="shared" si="48"/>
        <v>4.1110425278903735</v>
      </c>
      <c r="M86" s="10">
        <f t="shared" si="35"/>
        <v>9.7901632670700067E-2</v>
      </c>
      <c r="N86">
        <f t="shared" si="36"/>
        <v>0.52445587770595736</v>
      </c>
      <c r="O86">
        <f t="shared" si="37"/>
        <v>6.1340239557714248E-2</v>
      </c>
      <c r="P86" s="11">
        <f t="shared" si="38"/>
        <v>1.3924410035944479</v>
      </c>
      <c r="Q86" s="17">
        <f t="shared" si="49"/>
        <v>0.36912793411332168</v>
      </c>
      <c r="R86" s="17">
        <f t="shared" si="39"/>
        <v>0.5799883988947343</v>
      </c>
      <c r="S86" s="17">
        <f t="shared" si="40"/>
        <v>0.62003774779629106</v>
      </c>
      <c r="T86" s="64">
        <f t="shared" si="41"/>
        <v>1</v>
      </c>
      <c r="U86" s="63">
        <f t="shared" si="42"/>
        <v>1</v>
      </c>
      <c r="V86" s="63">
        <f t="shared" si="43"/>
        <v>1</v>
      </c>
      <c r="W86" s="8">
        <f t="shared" si="47"/>
        <v>1</v>
      </c>
      <c r="X86" s="6">
        <f t="shared" si="44"/>
        <v>0.53185188354221813</v>
      </c>
      <c r="Y86" s="11">
        <f t="shared" si="50"/>
        <v>-1.3799622522037089</v>
      </c>
      <c r="Z86" s="10">
        <f t="shared" si="45"/>
        <v>0.21916265894296891</v>
      </c>
      <c r="AA86" s="17">
        <f t="shared" si="46"/>
        <v>-0.63139024279930223</v>
      </c>
      <c r="AH86" s="6"/>
      <c r="AI86" s="11"/>
      <c r="AP86" s="11"/>
      <c r="AQ86" s="11"/>
      <c r="AR86" s="11"/>
      <c r="AT86" s="11"/>
      <c r="AU86" s="12"/>
      <c r="AV86" s="12"/>
      <c r="AZ86" s="6"/>
      <c r="BC86" s="41"/>
      <c r="BD86" s="6"/>
      <c r="BG86" s="8"/>
      <c r="BH86" s="6"/>
      <c r="BJ86" s="11"/>
      <c r="BK86" s="11"/>
      <c r="BL86" s="11"/>
      <c r="BM86" s="11"/>
      <c r="BN86" s="11"/>
      <c r="BO86" s="11"/>
      <c r="BP86" s="11"/>
      <c r="BQ86" s="8"/>
      <c r="BR86" s="6"/>
      <c r="BS86" s="6"/>
      <c r="BT86"/>
      <c r="BW86" s="17"/>
      <c r="BX86" s="17"/>
      <c r="BY86" s="17"/>
      <c r="BZ86" s="17"/>
      <c r="CA86" s="17"/>
      <c r="CB86" s="17"/>
      <c r="CC86" s="17"/>
      <c r="CE86" s="12"/>
      <c r="CF86" s="12"/>
      <c r="CG86" s="12"/>
      <c r="CH86" s="12"/>
      <c r="CI86" s="6"/>
      <c r="CJ86" s="12"/>
      <c r="CK86" s="12"/>
      <c r="CL86" s="13"/>
      <c r="CN86" s="13"/>
      <c r="CO86" s="13"/>
      <c r="CQ86" s="13"/>
      <c r="CR86" s="13"/>
      <c r="CS86" s="14"/>
      <c r="CT86" s="11"/>
      <c r="CU86" s="13"/>
      <c r="CV86"/>
      <c r="CY86" s="13"/>
      <c r="DA86"/>
    </row>
    <row r="87" spans="1:105">
      <c r="A87" s="35" t="s">
        <v>99</v>
      </c>
      <c r="B87" s="36" t="s">
        <v>67</v>
      </c>
      <c r="C87" s="37">
        <v>2</v>
      </c>
      <c r="D87" s="36" t="s">
        <v>72</v>
      </c>
      <c r="E87" s="37">
        <v>2</v>
      </c>
      <c r="F87" s="36">
        <f t="shared" si="29"/>
        <v>4</v>
      </c>
      <c r="G87" s="37">
        <f t="shared" si="30"/>
        <v>0</v>
      </c>
      <c r="H87" s="10">
        <f t="shared" si="31"/>
        <v>0.3659766206640076</v>
      </c>
      <c r="I87" s="38">
        <f t="shared" si="32"/>
        <v>0.59048643157971981</v>
      </c>
      <c r="J87">
        <f t="shared" si="33"/>
        <v>0.22879643618553841</v>
      </c>
      <c r="K87" s="11">
        <f t="shared" si="34"/>
        <v>1.8362240953641729</v>
      </c>
      <c r="L87" s="17">
        <f t="shared" si="48"/>
        <v>2.6822546939283546E-2</v>
      </c>
      <c r="M87" s="10">
        <f t="shared" si="35"/>
        <v>-0.33330602380933005</v>
      </c>
      <c r="N87">
        <f t="shared" si="36"/>
        <v>0.41743643474172365</v>
      </c>
      <c r="O87">
        <f t="shared" si="37"/>
        <v>-0.20845608373798546</v>
      </c>
      <c r="P87" s="11">
        <f t="shared" si="38"/>
        <v>1.075527647947061</v>
      </c>
      <c r="Q87" s="17">
        <f t="shared" si="49"/>
        <v>0.85464912971029317</v>
      </c>
      <c r="R87" s="17">
        <f t="shared" si="39"/>
        <v>0.76069644741711184</v>
      </c>
      <c r="S87" s="17">
        <f t="shared" si="40"/>
        <v>0.78790224888162419</v>
      </c>
      <c r="T87" s="64">
        <f t="shared" si="41"/>
        <v>0.5</v>
      </c>
      <c r="U87" s="63">
        <f t="shared" si="42"/>
        <v>3</v>
      </c>
      <c r="V87" s="63">
        <f t="shared" si="43"/>
        <v>1</v>
      </c>
      <c r="W87" s="8">
        <f t="shared" si="47"/>
        <v>0</v>
      </c>
      <c r="X87" s="6">
        <f t="shared" si="44"/>
        <v>0.5760100746821587</v>
      </c>
      <c r="Y87" s="11">
        <f t="shared" si="50"/>
        <v>0.78790224888162419</v>
      </c>
      <c r="Z87" s="10">
        <f t="shared" si="45"/>
        <v>5.7775314531873434E-3</v>
      </c>
      <c r="AA87" s="17">
        <f t="shared" si="46"/>
        <v>-0.70483785637343765</v>
      </c>
      <c r="AH87" s="6"/>
      <c r="AI87" s="11"/>
      <c r="AP87" s="11"/>
      <c r="AQ87" s="11"/>
      <c r="AR87" s="11"/>
      <c r="AT87" s="11"/>
      <c r="AU87" s="12"/>
      <c r="AV87" s="12"/>
      <c r="AZ87" s="6"/>
      <c r="BC87" s="41"/>
      <c r="BD87" s="6"/>
      <c r="BG87" s="8"/>
      <c r="BH87" s="6"/>
      <c r="BJ87" s="11"/>
      <c r="BK87" s="11"/>
      <c r="BL87" s="11"/>
      <c r="BM87" s="11"/>
      <c r="BN87" s="11"/>
      <c r="BO87" s="11"/>
      <c r="BP87" s="11"/>
      <c r="BQ87" s="8"/>
      <c r="BR87" s="6"/>
      <c r="BS87" s="6"/>
      <c r="BT87"/>
      <c r="BW87" s="17"/>
      <c r="BX87" s="17"/>
      <c r="BY87" s="17"/>
      <c r="BZ87" s="17"/>
      <c r="CA87" s="17"/>
      <c r="CB87" s="17"/>
      <c r="CC87" s="17"/>
      <c r="CE87" s="12"/>
      <c r="CF87" s="12"/>
      <c r="CG87" s="12"/>
      <c r="CH87" s="12"/>
      <c r="CI87" s="6"/>
      <c r="CJ87" s="12"/>
      <c r="CK87" s="12"/>
      <c r="CL87" s="13"/>
      <c r="CN87" s="13"/>
      <c r="CO87" s="13"/>
      <c r="CQ87" s="13"/>
      <c r="CR87" s="13"/>
      <c r="CS87" s="14"/>
      <c r="CT87" s="11"/>
      <c r="CU87" s="13"/>
      <c r="CV87"/>
      <c r="CY87" s="13"/>
      <c r="DA87"/>
    </row>
    <row r="88" spans="1:105">
      <c r="A88" s="35" t="s">
        <v>99</v>
      </c>
      <c r="B88" s="36" t="s">
        <v>83</v>
      </c>
      <c r="C88" s="37">
        <v>1</v>
      </c>
      <c r="D88" s="36" t="s">
        <v>73</v>
      </c>
      <c r="E88" s="37">
        <v>0</v>
      </c>
      <c r="F88" s="36">
        <f t="shared" si="29"/>
        <v>1</v>
      </c>
      <c r="G88" s="37">
        <f t="shared" si="30"/>
        <v>-1</v>
      </c>
      <c r="H88" s="10">
        <f t="shared" si="31"/>
        <v>-2.3306995548121292</v>
      </c>
      <c r="I88" s="38">
        <f t="shared" si="32"/>
        <v>8.8612150920494931E-2</v>
      </c>
      <c r="J88">
        <f t="shared" si="33"/>
        <v>-1.3493508436435382</v>
      </c>
      <c r="K88" s="11">
        <f t="shared" si="34"/>
        <v>-0.28201557147505829</v>
      </c>
      <c r="L88" s="17">
        <f t="shared" si="48"/>
        <v>7.9532782554403714E-2</v>
      </c>
      <c r="M88" s="10">
        <f t="shared" si="35"/>
        <v>1.7589439194554843</v>
      </c>
      <c r="N88">
        <f t="shared" si="36"/>
        <v>0.85307734422670922</v>
      </c>
      <c r="O88">
        <f t="shared" si="37"/>
        <v>1.0497233792839002</v>
      </c>
      <c r="P88" s="11">
        <f t="shared" si="38"/>
        <v>2.5534346511343373</v>
      </c>
      <c r="Q88" s="17">
        <f t="shared" si="49"/>
        <v>2.4131592153448604</v>
      </c>
      <c r="R88" s="17">
        <f t="shared" si="39"/>
        <v>-2.8354502226093956</v>
      </c>
      <c r="S88" s="17">
        <f t="shared" si="40"/>
        <v>-2.5526538111819006</v>
      </c>
      <c r="T88" s="64">
        <f t="shared" si="41"/>
        <v>0</v>
      </c>
      <c r="U88" s="63">
        <f t="shared" si="42"/>
        <v>0</v>
      </c>
      <c r="V88" s="63">
        <f t="shared" si="43"/>
        <v>0</v>
      </c>
      <c r="W88" s="8">
        <f t="shared" si="47"/>
        <v>1</v>
      </c>
      <c r="X88" s="6">
        <f t="shared" si="44"/>
        <v>2.1047649044129257E-2</v>
      </c>
      <c r="Y88" s="11">
        <f t="shared" si="50"/>
        <v>-1.5526538111819006</v>
      </c>
      <c r="Z88" s="10">
        <f t="shared" si="45"/>
        <v>4.4300353028483522E-4</v>
      </c>
      <c r="AA88" s="17">
        <f t="shared" si="46"/>
        <v>-2.1272308774132782E-2</v>
      </c>
      <c r="AH88" s="6"/>
      <c r="AI88" s="11"/>
      <c r="AP88" s="11"/>
      <c r="AQ88" s="11"/>
      <c r="AR88" s="11"/>
      <c r="AT88" s="11"/>
      <c r="AU88" s="12"/>
      <c r="AV88" s="12"/>
      <c r="AZ88" s="6"/>
      <c r="BC88" s="41"/>
      <c r="BD88" s="6"/>
      <c r="BG88" s="8"/>
      <c r="BH88" s="6"/>
      <c r="BJ88" s="11"/>
      <c r="BK88" s="11"/>
      <c r="BL88" s="11"/>
      <c r="BM88" s="11"/>
      <c r="BN88" s="11"/>
      <c r="BO88" s="11"/>
      <c r="BP88" s="11"/>
      <c r="BQ88" s="8"/>
      <c r="BR88" s="6"/>
      <c r="BS88" s="6"/>
      <c r="BT88"/>
      <c r="BW88" s="17"/>
      <c r="BX88" s="17"/>
      <c r="BY88" s="17"/>
      <c r="BZ88" s="17"/>
      <c r="CA88" s="17"/>
      <c r="CB88" s="17"/>
      <c r="CC88" s="17"/>
      <c r="CE88" s="12"/>
      <c r="CF88" s="12"/>
      <c r="CG88" s="12"/>
      <c r="CH88" s="12"/>
      <c r="CI88" s="6"/>
      <c r="CJ88" s="12"/>
      <c r="CK88" s="12"/>
      <c r="CL88" s="13"/>
      <c r="CN88" s="13"/>
      <c r="CO88" s="13"/>
      <c r="CQ88" s="13"/>
      <c r="CR88" s="13"/>
      <c r="CS88" s="14"/>
      <c r="CT88" s="11"/>
      <c r="CU88" s="13"/>
      <c r="CV88"/>
      <c r="CY88" s="13"/>
      <c r="DA88"/>
    </row>
    <row r="89" spans="1:105">
      <c r="A89" s="35" t="s">
        <v>99</v>
      </c>
      <c r="B89" s="36" t="s">
        <v>84</v>
      </c>
      <c r="C89" s="37">
        <v>0</v>
      </c>
      <c r="D89" s="36" t="s">
        <v>80</v>
      </c>
      <c r="E89" s="37">
        <v>5</v>
      </c>
      <c r="F89" s="36">
        <f t="shared" si="29"/>
        <v>5</v>
      </c>
      <c r="G89" s="37">
        <f t="shared" si="30"/>
        <v>5</v>
      </c>
      <c r="H89" s="10">
        <f t="shared" si="31"/>
        <v>2.159385679183377</v>
      </c>
      <c r="I89" s="38">
        <f t="shared" si="32"/>
        <v>0.8965425817196272</v>
      </c>
      <c r="J89">
        <f t="shared" si="33"/>
        <v>1.2620943542524288</v>
      </c>
      <c r="K89" s="11">
        <f t="shared" si="34"/>
        <v>3.2231495526312153</v>
      </c>
      <c r="L89" s="17">
        <f t="shared" si="48"/>
        <v>3.1571975123146503</v>
      </c>
      <c r="M89" s="10">
        <f t="shared" si="35"/>
        <v>-1.4397345209510881</v>
      </c>
      <c r="N89">
        <f t="shared" si="36"/>
        <v>0.19158646287939504</v>
      </c>
      <c r="O89">
        <f t="shared" si="37"/>
        <v>-0.87206498688587064</v>
      </c>
      <c r="P89" s="11">
        <f t="shared" si="38"/>
        <v>0.29602657185722947</v>
      </c>
      <c r="Q89" s="17">
        <f t="shared" si="49"/>
        <v>8.7631731245543437E-2</v>
      </c>
      <c r="R89" s="17">
        <f t="shared" si="39"/>
        <v>2.9271229807739858</v>
      </c>
      <c r="S89" s="17">
        <f t="shared" si="40"/>
        <v>2.8003533385459884</v>
      </c>
      <c r="T89" s="64">
        <f t="shared" si="41"/>
        <v>1</v>
      </c>
      <c r="U89" s="63">
        <f t="shared" si="42"/>
        <v>1</v>
      </c>
      <c r="V89" s="63">
        <f t="shared" si="43"/>
        <v>1</v>
      </c>
      <c r="W89" s="8">
        <f t="shared" si="47"/>
        <v>1</v>
      </c>
      <c r="X89" s="6">
        <f t="shared" si="44"/>
        <v>0.93719751150858976</v>
      </c>
      <c r="Y89" s="11">
        <f t="shared" si="50"/>
        <v>-2.1996466614540116</v>
      </c>
      <c r="Z89" s="10">
        <f t="shared" si="45"/>
        <v>3.9441525607137153E-3</v>
      </c>
      <c r="AA89" s="17">
        <f t="shared" si="46"/>
        <v>-6.4861227592536166E-2</v>
      </c>
      <c r="AH89" s="6"/>
      <c r="AI89" s="11"/>
      <c r="AP89" s="11"/>
      <c r="AQ89" s="11"/>
      <c r="AR89" s="11"/>
      <c r="AT89" s="11"/>
      <c r="AU89" s="12"/>
      <c r="AV89" s="12"/>
      <c r="AZ89" s="6"/>
      <c r="BC89" s="41"/>
      <c r="BD89" s="6"/>
      <c r="BG89" s="8"/>
      <c r="BH89" s="6"/>
      <c r="BJ89" s="11"/>
      <c r="BK89" s="11"/>
      <c r="BL89" s="11"/>
      <c r="BM89" s="11"/>
      <c r="BN89" s="11"/>
      <c r="BO89" s="11"/>
      <c r="BP89" s="11"/>
      <c r="BQ89" s="8"/>
      <c r="BR89" s="6"/>
      <c r="BS89" s="6"/>
      <c r="BT89"/>
      <c r="BW89" s="17"/>
      <c r="BX89" s="17"/>
      <c r="BY89" s="17"/>
      <c r="BZ89" s="17"/>
      <c r="CA89" s="17"/>
      <c r="CB89" s="17"/>
      <c r="CC89" s="17"/>
      <c r="CE89" s="12"/>
      <c r="CF89" s="12"/>
      <c r="CG89" s="12"/>
      <c r="CH89" s="12"/>
      <c r="CI89" s="6"/>
      <c r="CJ89" s="12"/>
      <c r="CK89" s="12"/>
      <c r="CL89" s="13"/>
      <c r="CN89" s="13"/>
      <c r="CO89" s="13"/>
      <c r="CQ89" s="13"/>
      <c r="CR89" s="13"/>
      <c r="CS89" s="14"/>
      <c r="CT89" s="11"/>
      <c r="CU89" s="13"/>
      <c r="CV89"/>
      <c r="CY89" s="13"/>
      <c r="DA89"/>
    </row>
    <row r="90" spans="1:105">
      <c r="A90" s="35" t="s">
        <v>99</v>
      </c>
      <c r="B90" s="36" t="s">
        <v>76</v>
      </c>
      <c r="C90" s="37">
        <v>1</v>
      </c>
      <c r="D90" s="36" t="s">
        <v>75</v>
      </c>
      <c r="E90" s="37">
        <v>0</v>
      </c>
      <c r="F90" s="36">
        <f t="shared" si="29"/>
        <v>1</v>
      </c>
      <c r="G90" s="37">
        <f t="shared" si="30"/>
        <v>-1</v>
      </c>
      <c r="H90" s="10">
        <f t="shared" si="31"/>
        <v>-0.21798891800785036</v>
      </c>
      <c r="I90" s="38">
        <f t="shared" si="32"/>
        <v>0.44571755516890382</v>
      </c>
      <c r="J90">
        <f t="shared" si="33"/>
        <v>-0.136488506081613</v>
      </c>
      <c r="K90" s="11">
        <f t="shared" si="34"/>
        <v>1.3459269828581957</v>
      </c>
      <c r="L90" s="17">
        <f t="shared" si="48"/>
        <v>1.8115194431857657</v>
      </c>
      <c r="M90" s="10">
        <f t="shared" si="35"/>
        <v>0.19469101770827391</v>
      </c>
      <c r="N90">
        <f t="shared" si="36"/>
        <v>0.54851959154882979</v>
      </c>
      <c r="O90">
        <f t="shared" si="37"/>
        <v>0.12192196871689036</v>
      </c>
      <c r="P90" s="11">
        <f t="shared" si="38"/>
        <v>1.4636026815751859</v>
      </c>
      <c r="Q90" s="17">
        <f t="shared" si="49"/>
        <v>0.21492744636370323</v>
      </c>
      <c r="R90" s="17">
        <f t="shared" si="39"/>
        <v>-0.11767569871699024</v>
      </c>
      <c r="S90" s="17">
        <f t="shared" si="40"/>
        <v>-2.8040943929710752E-2</v>
      </c>
      <c r="T90" s="64">
        <f t="shared" si="41"/>
        <v>0</v>
      </c>
      <c r="U90" s="63">
        <f t="shared" si="42"/>
        <v>0</v>
      </c>
      <c r="V90" s="63">
        <f t="shared" si="43"/>
        <v>3</v>
      </c>
      <c r="W90" s="8">
        <f t="shared" si="47"/>
        <v>0</v>
      </c>
      <c r="X90" s="6">
        <f t="shared" si="44"/>
        <v>0.36257273365117038</v>
      </c>
      <c r="Y90" s="11">
        <f t="shared" si="50"/>
        <v>0.97195905607028921</v>
      </c>
      <c r="Z90" s="10">
        <f t="shared" si="45"/>
        <v>0.13145898718728252</v>
      </c>
      <c r="AA90" s="17">
        <f t="shared" si="46"/>
        <v>-0.45031510046037926</v>
      </c>
      <c r="AH90" s="6"/>
      <c r="AI90" s="11"/>
      <c r="AP90" s="11"/>
      <c r="AQ90" s="11"/>
      <c r="AR90" s="11"/>
      <c r="AT90" s="11"/>
      <c r="AU90" s="12"/>
      <c r="AV90" s="12"/>
      <c r="AZ90" s="6"/>
      <c r="BC90" s="41"/>
      <c r="BD90" s="6"/>
      <c r="BG90" s="8"/>
      <c r="BH90" s="6"/>
      <c r="BJ90" s="11"/>
      <c r="BK90" s="11"/>
      <c r="BL90" s="11"/>
      <c r="BM90" s="11"/>
      <c r="BN90" s="11"/>
      <c r="BO90" s="11"/>
      <c r="BP90" s="11"/>
      <c r="BQ90" s="8"/>
      <c r="BR90" s="6"/>
      <c r="BS90" s="6"/>
      <c r="BT90"/>
      <c r="BW90" s="17"/>
      <c r="BX90" s="17"/>
      <c r="BY90" s="17"/>
      <c r="BZ90" s="17"/>
      <c r="CA90" s="17"/>
      <c r="CB90" s="17"/>
      <c r="CC90" s="17"/>
      <c r="CE90" s="12"/>
      <c r="CF90" s="12"/>
      <c r="CG90" s="12"/>
      <c r="CH90" s="12"/>
      <c r="CI90" s="6"/>
      <c r="CJ90" s="12"/>
      <c r="CK90" s="12"/>
      <c r="CL90" s="13"/>
      <c r="CN90" s="13"/>
      <c r="CO90" s="13"/>
      <c r="CQ90" s="13"/>
      <c r="CR90" s="13"/>
      <c r="CS90" s="14"/>
      <c r="CT90" s="11"/>
      <c r="CU90" s="13"/>
      <c r="CV90"/>
      <c r="CY90" s="13"/>
      <c r="DA90"/>
    </row>
    <row r="91" spans="1:105">
      <c r="A91" s="35" t="s">
        <v>99</v>
      </c>
      <c r="B91" s="36" t="s">
        <v>74</v>
      </c>
      <c r="C91" s="37">
        <v>1</v>
      </c>
      <c r="D91" s="36" t="s">
        <v>82</v>
      </c>
      <c r="E91" s="37">
        <v>0</v>
      </c>
      <c r="F91" s="36">
        <f t="shared" si="29"/>
        <v>1</v>
      </c>
      <c r="G91" s="37">
        <f t="shared" si="30"/>
        <v>-1</v>
      </c>
      <c r="H91" s="10">
        <f t="shared" si="31"/>
        <v>-0.59144783844970239</v>
      </c>
      <c r="I91" s="38">
        <f t="shared" si="32"/>
        <v>0.35630272193345081</v>
      </c>
      <c r="J91">
        <f t="shared" si="33"/>
        <v>-0.36835916207765279</v>
      </c>
      <c r="K91" s="11">
        <f t="shared" si="34"/>
        <v>1.0347027851014179</v>
      </c>
      <c r="L91" s="17">
        <f t="shared" si="48"/>
        <v>1.0706098534966311</v>
      </c>
      <c r="M91" s="10">
        <f t="shared" si="35"/>
        <v>1.1509624733671444</v>
      </c>
      <c r="N91">
        <f t="shared" si="36"/>
        <v>0.75968667272784518</v>
      </c>
      <c r="O91">
        <f t="shared" si="37"/>
        <v>0.70529502710108816</v>
      </c>
      <c r="P91" s="11">
        <f t="shared" si="38"/>
        <v>2.148855583721617</v>
      </c>
      <c r="Q91" s="17">
        <f t="shared" si="49"/>
        <v>1.3198691522483372</v>
      </c>
      <c r="R91" s="17">
        <f t="shared" si="39"/>
        <v>-1.1141527986201991</v>
      </c>
      <c r="S91" s="17">
        <f t="shared" si="40"/>
        <v>-0.95369496203227444</v>
      </c>
      <c r="T91" s="64">
        <f t="shared" si="41"/>
        <v>0</v>
      </c>
      <c r="U91" s="63">
        <f t="shared" si="42"/>
        <v>0</v>
      </c>
      <c r="V91" s="63">
        <f t="shared" si="43"/>
        <v>0</v>
      </c>
      <c r="W91" s="8">
        <f t="shared" si="47"/>
        <v>1</v>
      </c>
      <c r="X91" s="6">
        <f t="shared" si="44"/>
        <v>0.16654036545383044</v>
      </c>
      <c r="Y91" s="11">
        <f t="shared" si="50"/>
        <v>4.630503796772556E-2</v>
      </c>
      <c r="Z91" s="10">
        <f t="shared" si="45"/>
        <v>2.77356933254954E-2</v>
      </c>
      <c r="AA91" s="17">
        <f t="shared" si="46"/>
        <v>-0.18217000682282816</v>
      </c>
      <c r="AH91" s="6"/>
      <c r="AI91" s="11"/>
      <c r="AP91" s="11"/>
      <c r="AQ91" s="11"/>
      <c r="AR91" s="11"/>
      <c r="AT91" s="11"/>
      <c r="AU91" s="12"/>
      <c r="AV91" s="12"/>
      <c r="AZ91" s="6"/>
      <c r="BC91" s="41"/>
      <c r="BD91" s="6"/>
      <c r="BG91" s="8"/>
      <c r="BH91" s="6"/>
      <c r="BJ91" s="11"/>
      <c r="BK91" s="11"/>
      <c r="BL91" s="11"/>
      <c r="BM91" s="11"/>
      <c r="BN91" s="11"/>
      <c r="BO91" s="11"/>
      <c r="BP91" s="11"/>
      <c r="BQ91" s="8"/>
      <c r="BR91" s="6"/>
      <c r="BS91" s="6"/>
      <c r="BT91"/>
      <c r="BW91" s="17"/>
      <c r="BX91" s="17"/>
      <c r="BY91" s="17"/>
      <c r="BZ91" s="17"/>
      <c r="CA91" s="17"/>
      <c r="CB91" s="17"/>
      <c r="CC91" s="17"/>
      <c r="CE91" s="12"/>
      <c r="CF91" s="12"/>
      <c r="CG91" s="12"/>
      <c r="CH91" s="12"/>
      <c r="CI91" s="6"/>
      <c r="CJ91" s="12"/>
      <c r="CK91" s="12"/>
      <c r="CL91" s="13"/>
      <c r="CN91" s="13"/>
      <c r="CO91" s="13"/>
      <c r="CQ91" s="13"/>
      <c r="CR91" s="13"/>
      <c r="CS91" s="14"/>
      <c r="CT91" s="11"/>
      <c r="CU91" s="13"/>
      <c r="CV91"/>
      <c r="CY91" s="13"/>
      <c r="DA91"/>
    </row>
    <row r="92" spans="1:105">
      <c r="A92" s="35" t="s">
        <v>99</v>
      </c>
      <c r="B92" s="36" t="s">
        <v>77</v>
      </c>
      <c r="C92" s="37">
        <v>2</v>
      </c>
      <c r="D92" s="36" t="s">
        <v>79</v>
      </c>
      <c r="E92" s="37">
        <v>0</v>
      </c>
      <c r="F92" s="36">
        <f t="shared" si="29"/>
        <v>2</v>
      </c>
      <c r="G92" s="37">
        <f t="shared" si="30"/>
        <v>-2</v>
      </c>
      <c r="H92" s="10">
        <f t="shared" si="31"/>
        <v>0.10083530545712882</v>
      </c>
      <c r="I92" s="38">
        <f t="shared" si="32"/>
        <v>0.52518748828783002</v>
      </c>
      <c r="J92">
        <f t="shared" si="33"/>
        <v>6.3177673246288535E-2</v>
      </c>
      <c r="K92" s="11">
        <f t="shared" si="34"/>
        <v>1.6139253037908299</v>
      </c>
      <c r="L92" s="17">
        <f t="shared" si="48"/>
        <v>2.6047548862163223</v>
      </c>
      <c r="M92" s="10">
        <f t="shared" si="35"/>
        <v>-0.11714480628338131</v>
      </c>
      <c r="N92">
        <f t="shared" si="36"/>
        <v>0.47074724351525216</v>
      </c>
      <c r="O92">
        <f t="shared" si="37"/>
        <v>-7.3391618559890737E-2</v>
      </c>
      <c r="P92" s="11">
        <f t="shared" si="38"/>
        <v>1.2341796724277516</v>
      </c>
      <c r="Q92" s="17">
        <f t="shared" si="49"/>
        <v>0.58648077412286581</v>
      </c>
      <c r="R92" s="17">
        <f t="shared" si="39"/>
        <v>0.37974563136307826</v>
      </c>
      <c r="S92" s="17">
        <f t="shared" si="40"/>
        <v>0.43402692789921649</v>
      </c>
      <c r="T92" s="64">
        <f t="shared" si="41"/>
        <v>0</v>
      </c>
      <c r="U92" s="63">
        <f t="shared" si="42"/>
        <v>0</v>
      </c>
      <c r="V92" s="63">
        <f t="shared" si="43"/>
        <v>3</v>
      </c>
      <c r="W92" s="8">
        <f t="shared" si="47"/>
        <v>0</v>
      </c>
      <c r="X92" s="6">
        <f t="shared" si="44"/>
        <v>0.48248111232322133</v>
      </c>
      <c r="Y92" s="11">
        <f t="shared" si="50"/>
        <v>2.4340269278992164</v>
      </c>
      <c r="Z92" s="10">
        <f t="shared" si="45"/>
        <v>0.23278802374865293</v>
      </c>
      <c r="AA92" s="17">
        <f t="shared" si="46"/>
        <v>-0.65870925658250368</v>
      </c>
      <c r="AH92" s="6"/>
      <c r="AI92" s="11"/>
      <c r="AP92" s="11"/>
      <c r="AQ92" s="11"/>
      <c r="AR92" s="11"/>
      <c r="AT92" s="11"/>
      <c r="AU92" s="12"/>
      <c r="AV92" s="12"/>
      <c r="AZ92" s="6"/>
      <c r="BC92" s="41"/>
      <c r="BD92" s="6"/>
      <c r="BG92" s="8"/>
      <c r="BH92" s="6"/>
      <c r="BJ92" s="11"/>
      <c r="BK92" s="11"/>
      <c r="BL92" s="11"/>
      <c r="BM92" s="11"/>
      <c r="BN92" s="11"/>
      <c r="BO92" s="11"/>
      <c r="BP92" s="11"/>
      <c r="BQ92" s="8"/>
      <c r="BR92" s="6"/>
      <c r="BS92" s="6"/>
      <c r="BT92"/>
      <c r="BW92" s="17"/>
      <c r="BX92" s="17"/>
      <c r="BY92" s="17"/>
      <c r="BZ92" s="17"/>
      <c r="CA92" s="17"/>
      <c r="CB92" s="17"/>
      <c r="CC92" s="17"/>
      <c r="CE92" s="12"/>
      <c r="CF92" s="12"/>
      <c r="CG92" s="12"/>
      <c r="CH92" s="12"/>
      <c r="CI92" s="6"/>
      <c r="CJ92" s="12"/>
      <c r="CK92" s="12"/>
      <c r="CL92" s="13"/>
      <c r="CN92" s="13"/>
      <c r="CO92" s="13"/>
      <c r="CQ92" s="13"/>
      <c r="CR92" s="13"/>
      <c r="CS92" s="14"/>
      <c r="CT92" s="11"/>
      <c r="CU92" s="13"/>
      <c r="CV92"/>
      <c r="CY92" s="13"/>
      <c r="DA92"/>
    </row>
    <row r="93" spans="1:105">
      <c r="A93" s="35" t="s">
        <v>100</v>
      </c>
      <c r="B93" s="36" t="s">
        <v>70</v>
      </c>
      <c r="C93" s="37">
        <v>0</v>
      </c>
      <c r="D93" s="36" t="s">
        <v>78</v>
      </c>
      <c r="E93" s="37">
        <v>2</v>
      </c>
      <c r="F93" s="36">
        <f t="shared" si="29"/>
        <v>2</v>
      </c>
      <c r="G93" s="37">
        <f t="shared" si="30"/>
        <v>2</v>
      </c>
      <c r="H93" s="10">
        <f t="shared" si="31"/>
        <v>0.76218229508335644</v>
      </c>
      <c r="I93" s="38">
        <f t="shared" si="32"/>
        <v>0.68182734604289386</v>
      </c>
      <c r="J93">
        <f t="shared" si="33"/>
        <v>0.47281480880502585</v>
      </c>
      <c r="K93" s="11">
        <f t="shared" si="34"/>
        <v>2.1637533462311369</v>
      </c>
      <c r="L93" s="17">
        <f t="shared" si="48"/>
        <v>2.68151584018946E-2</v>
      </c>
      <c r="M93" s="10">
        <f t="shared" si="35"/>
        <v>0.32148021506786506</v>
      </c>
      <c r="N93">
        <f t="shared" si="36"/>
        <v>0.57968494948586657</v>
      </c>
      <c r="O93">
        <f t="shared" si="37"/>
        <v>0.20108757019800302</v>
      </c>
      <c r="P93" s="11">
        <f t="shared" si="38"/>
        <v>1.5565937057327899</v>
      </c>
      <c r="Q93" s="17">
        <f t="shared" si="49"/>
        <v>2.4229839647269391</v>
      </c>
      <c r="R93" s="17">
        <f t="shared" si="39"/>
        <v>0.60715964049834703</v>
      </c>
      <c r="S93" s="17">
        <f t="shared" si="40"/>
        <v>0.64527783506940828</v>
      </c>
      <c r="T93" s="64">
        <f t="shared" si="41"/>
        <v>1</v>
      </c>
      <c r="U93" s="63">
        <f t="shared" si="42"/>
        <v>1</v>
      </c>
      <c r="V93" s="63">
        <f t="shared" si="43"/>
        <v>1</v>
      </c>
      <c r="W93" s="8">
        <f t="shared" si="47"/>
        <v>1</v>
      </c>
      <c r="X93" s="6">
        <f t="shared" si="44"/>
        <v>0.53853026278798999</v>
      </c>
      <c r="Y93" s="11">
        <f t="shared" si="50"/>
        <v>-1.3547221649305916</v>
      </c>
      <c r="Z93" s="10">
        <f t="shared" si="45"/>
        <v>0.21295431836252157</v>
      </c>
      <c r="AA93" s="17">
        <f t="shared" si="46"/>
        <v>-0.61891158565837134</v>
      </c>
      <c r="AH93" s="6"/>
      <c r="AI93" s="11"/>
      <c r="AP93" s="11"/>
      <c r="AQ93" s="11"/>
      <c r="AR93" s="11"/>
      <c r="AT93" s="11"/>
      <c r="AU93" s="12"/>
      <c r="AV93" s="12"/>
      <c r="AZ93" s="6"/>
      <c r="BC93" s="41"/>
      <c r="BD93" s="6"/>
      <c r="BG93" s="8"/>
      <c r="BH93" s="6"/>
      <c r="BJ93" s="11"/>
      <c r="BK93" s="11"/>
      <c r="BL93" s="11"/>
      <c r="BM93" s="11"/>
      <c r="BN93" s="11"/>
      <c r="BO93" s="11"/>
      <c r="BP93" s="11"/>
      <c r="BQ93" s="8"/>
      <c r="BR93" s="6"/>
      <c r="BS93" s="6"/>
      <c r="BT93"/>
      <c r="BW93" s="17"/>
      <c r="BX93" s="17"/>
      <c r="BY93" s="17"/>
      <c r="BZ93" s="17"/>
      <c r="CA93" s="17"/>
      <c r="CB93" s="17"/>
      <c r="CC93" s="17"/>
      <c r="CE93" s="12"/>
      <c r="CF93" s="12"/>
      <c r="CG93" s="12"/>
      <c r="CH93" s="12"/>
      <c r="CI93" s="6"/>
      <c r="CJ93" s="12"/>
      <c r="CK93" s="12"/>
      <c r="CL93" s="13"/>
      <c r="CN93" s="13"/>
      <c r="CO93" s="13"/>
      <c r="CQ93" s="13"/>
      <c r="CR93" s="13"/>
      <c r="CS93" s="14"/>
      <c r="CT93" s="11"/>
      <c r="CU93" s="13"/>
      <c r="CV93"/>
      <c r="CY93" s="13"/>
      <c r="DA93"/>
    </row>
    <row r="94" spans="1:105">
      <c r="A94" s="35" t="s">
        <v>101</v>
      </c>
      <c r="B94" s="36" t="s">
        <v>66</v>
      </c>
      <c r="C94" s="37">
        <v>1</v>
      </c>
      <c r="D94" s="36" t="s">
        <v>81</v>
      </c>
      <c r="E94" s="37">
        <v>3</v>
      </c>
      <c r="F94" s="36">
        <f t="shared" si="29"/>
        <v>4</v>
      </c>
      <c r="G94" s="37">
        <f t="shared" si="30"/>
        <v>2</v>
      </c>
      <c r="H94" s="10">
        <f t="shared" si="31"/>
        <v>0.10978087921820812</v>
      </c>
      <c r="I94" s="38">
        <f t="shared" si="32"/>
        <v>0.52741768919707577</v>
      </c>
      <c r="J94">
        <f t="shared" si="33"/>
        <v>6.8780146310388257E-2</v>
      </c>
      <c r="K94" s="11">
        <f t="shared" si="34"/>
        <v>1.6214451220159447</v>
      </c>
      <c r="L94" s="17">
        <f t="shared" si="48"/>
        <v>1.9004135516136336</v>
      </c>
      <c r="M94" s="10">
        <f t="shared" si="35"/>
        <v>-0.82049097380891944</v>
      </c>
      <c r="N94">
        <f t="shared" si="36"/>
        <v>0.30565944971980769</v>
      </c>
      <c r="O94">
        <f t="shared" si="37"/>
        <v>-0.50819171657786599</v>
      </c>
      <c r="P94" s="11">
        <f t="shared" si="38"/>
        <v>0.72344640365868251</v>
      </c>
      <c r="Q94" s="17">
        <f t="shared" si="49"/>
        <v>7.6481891649316375E-2</v>
      </c>
      <c r="R94" s="17">
        <f t="shared" si="39"/>
        <v>0.89799871835726219</v>
      </c>
      <c r="S94" s="17">
        <f t="shared" si="40"/>
        <v>0.91544597146461404</v>
      </c>
      <c r="T94" s="64">
        <f t="shared" si="41"/>
        <v>1</v>
      </c>
      <c r="U94" s="63">
        <f t="shared" si="42"/>
        <v>1</v>
      </c>
      <c r="V94" s="63">
        <f t="shared" si="43"/>
        <v>1</v>
      </c>
      <c r="W94" s="8">
        <f t="shared" si="47"/>
        <v>1</v>
      </c>
      <c r="X94" s="6">
        <f t="shared" si="44"/>
        <v>0.60896414048527836</v>
      </c>
      <c r="Y94" s="11">
        <f t="shared" si="50"/>
        <v>-1.0845540285353859</v>
      </c>
      <c r="Z94" s="10">
        <f t="shared" si="45"/>
        <v>0.15290904342641712</v>
      </c>
      <c r="AA94" s="17">
        <f t="shared" si="46"/>
        <v>-0.49599589562447999</v>
      </c>
      <c r="AH94" s="6"/>
      <c r="AI94" s="11"/>
      <c r="AP94" s="11"/>
      <c r="AQ94" s="11"/>
      <c r="AR94" s="11"/>
      <c r="AT94" s="11"/>
      <c r="AU94" s="12"/>
      <c r="AV94" s="12"/>
      <c r="AZ94" s="6"/>
      <c r="BC94" s="41"/>
      <c r="BD94" s="6"/>
      <c r="BG94" s="8"/>
      <c r="BH94" s="6"/>
      <c r="BJ94" s="11"/>
      <c r="BK94" s="11"/>
      <c r="BL94" s="11"/>
      <c r="BM94" s="11"/>
      <c r="BN94" s="11"/>
      <c r="BO94" s="11"/>
      <c r="BP94" s="11"/>
      <c r="BQ94" s="8"/>
      <c r="BR94" s="6"/>
      <c r="BS94" s="6"/>
      <c r="BT94"/>
      <c r="BW94" s="17"/>
      <c r="BX94" s="17"/>
      <c r="BY94" s="17"/>
      <c r="BZ94" s="17"/>
      <c r="CA94" s="17"/>
      <c r="CB94" s="17"/>
      <c r="CC94" s="17"/>
      <c r="CE94" s="12"/>
      <c r="CF94" s="12"/>
      <c r="CG94" s="12"/>
      <c r="CH94" s="12"/>
      <c r="CI94" s="6"/>
      <c r="CJ94" s="12"/>
      <c r="CK94" s="12"/>
      <c r="CL94" s="13"/>
      <c r="CN94" s="13"/>
      <c r="CO94" s="13"/>
      <c r="CQ94" s="13"/>
      <c r="CR94" s="13"/>
      <c r="CS94" s="14"/>
      <c r="CT94" s="11"/>
      <c r="CU94" s="13"/>
      <c r="CV94"/>
      <c r="CY94" s="13"/>
      <c r="DA94"/>
    </row>
    <row r="95" spans="1:105">
      <c r="A95" s="35" t="s">
        <v>102</v>
      </c>
      <c r="B95" s="36" t="s">
        <v>79</v>
      </c>
      <c r="C95" s="37">
        <v>0</v>
      </c>
      <c r="D95" s="36" t="s">
        <v>76</v>
      </c>
      <c r="E95" s="37">
        <v>1</v>
      </c>
      <c r="F95" s="36">
        <f t="shared" si="29"/>
        <v>1</v>
      </c>
      <c r="G95" s="37">
        <f t="shared" si="30"/>
        <v>1</v>
      </c>
      <c r="H95" s="10">
        <f t="shared" si="31"/>
        <v>-0.21838390039897249</v>
      </c>
      <c r="I95" s="38">
        <f t="shared" si="32"/>
        <v>0.44561997551328081</v>
      </c>
      <c r="J95">
        <f t="shared" si="33"/>
        <v>-0.13673539511383631</v>
      </c>
      <c r="K95" s="11">
        <f t="shared" si="34"/>
        <v>1.3455956005163527</v>
      </c>
      <c r="L95" s="17">
        <f t="shared" si="48"/>
        <v>0.11943631909625847</v>
      </c>
      <c r="M95" s="10">
        <f t="shared" si="35"/>
        <v>0.15330046042880197</v>
      </c>
      <c r="N95">
        <f t="shared" si="36"/>
        <v>0.53825023443585751</v>
      </c>
      <c r="O95">
        <f t="shared" si="37"/>
        <v>9.6026493362565205E-2</v>
      </c>
      <c r="P95" s="11">
        <f t="shared" si="38"/>
        <v>1.4331848393660138</v>
      </c>
      <c r="Q95" s="17">
        <f t="shared" si="49"/>
        <v>2.054018783788587</v>
      </c>
      <c r="R95" s="17">
        <f t="shared" si="39"/>
        <v>-8.7589238849661077E-2</v>
      </c>
      <c r="S95" s="17">
        <f t="shared" si="40"/>
        <v>-9.2833060549885049E-5</v>
      </c>
      <c r="T95" s="64">
        <f t="shared" si="41"/>
        <v>1</v>
      </c>
      <c r="U95" s="63">
        <f t="shared" si="42"/>
        <v>1</v>
      </c>
      <c r="V95" s="63">
        <f t="shared" si="43"/>
        <v>3</v>
      </c>
      <c r="W95" s="8">
        <f t="shared" si="47"/>
        <v>0</v>
      </c>
      <c r="X95" s="6">
        <f t="shared" si="44"/>
        <v>0.36957414352609375</v>
      </c>
      <c r="Y95" s="11">
        <f t="shared" si="50"/>
        <v>-1.0000928330605499</v>
      </c>
      <c r="Z95" s="10">
        <f t="shared" si="45"/>
        <v>0.39743676051085824</v>
      </c>
      <c r="AA95" s="17">
        <f t="shared" si="46"/>
        <v>-0.99540389965395304</v>
      </c>
      <c r="AH95" s="6"/>
      <c r="AI95" s="11"/>
      <c r="AP95" s="11"/>
      <c r="AQ95" s="11"/>
      <c r="AR95" s="11"/>
      <c r="AT95" s="11"/>
      <c r="AU95" s="12"/>
      <c r="AV95" s="12"/>
      <c r="AZ95" s="6"/>
      <c r="BC95" s="41"/>
      <c r="BD95" s="6"/>
      <c r="BG95" s="8"/>
      <c r="BH95" s="6"/>
      <c r="BJ95" s="11"/>
      <c r="BK95" s="11"/>
      <c r="BL95" s="11"/>
      <c r="BM95" s="11"/>
      <c r="BN95" s="11"/>
      <c r="BO95" s="11"/>
      <c r="BP95" s="11"/>
      <c r="BQ95" s="8"/>
      <c r="BR95" s="6"/>
      <c r="BS95" s="6"/>
      <c r="BT95"/>
      <c r="BW95" s="17"/>
      <c r="BX95" s="17"/>
      <c r="BY95" s="17"/>
      <c r="BZ95" s="17"/>
      <c r="CA95" s="17"/>
      <c r="CB95" s="17"/>
      <c r="CC95" s="17"/>
      <c r="CE95" s="12"/>
      <c r="CF95" s="12"/>
      <c r="CG95" s="12"/>
      <c r="CH95" s="12"/>
      <c r="CI95" s="6"/>
      <c r="CJ95" s="12"/>
      <c r="CK95" s="12"/>
      <c r="CL95" s="13"/>
      <c r="CN95" s="13"/>
      <c r="CO95" s="13"/>
      <c r="CQ95" s="13"/>
      <c r="CR95" s="13"/>
      <c r="CS95" s="14"/>
      <c r="CT95" s="11"/>
      <c r="CU95" s="13"/>
      <c r="CV95"/>
      <c r="CY95" s="13"/>
      <c r="DA95"/>
    </row>
    <row r="96" spans="1:105">
      <c r="A96" s="35" t="s">
        <v>102</v>
      </c>
      <c r="B96" s="36" t="s">
        <v>69</v>
      </c>
      <c r="C96" s="37">
        <v>3</v>
      </c>
      <c r="D96" s="36" t="s">
        <v>71</v>
      </c>
      <c r="E96" s="37">
        <v>0</v>
      </c>
      <c r="F96" s="36">
        <f t="shared" si="29"/>
        <v>3</v>
      </c>
      <c r="G96" s="37">
        <f t="shared" si="30"/>
        <v>-3</v>
      </c>
      <c r="H96" s="10">
        <f t="shared" si="31"/>
        <v>-0.56355715845955445</v>
      </c>
      <c r="I96" s="38">
        <f t="shared" si="32"/>
        <v>0.36272480206067542</v>
      </c>
      <c r="J96">
        <f t="shared" si="33"/>
        <v>-0.35118494469306094</v>
      </c>
      <c r="K96" s="11">
        <f t="shared" si="34"/>
        <v>1.057754568021769</v>
      </c>
      <c r="L96" s="17">
        <f t="shared" si="48"/>
        <v>1.1188447261709191</v>
      </c>
      <c r="M96" s="10">
        <f t="shared" si="35"/>
        <v>0.60398737079476872</v>
      </c>
      <c r="N96">
        <f t="shared" si="36"/>
        <v>0.64656802310441064</v>
      </c>
      <c r="O96">
        <f t="shared" si="37"/>
        <v>0.37607121432691781</v>
      </c>
      <c r="P96" s="11">
        <f t="shared" si="38"/>
        <v>1.7621363653468856</v>
      </c>
      <c r="Q96" s="17">
        <f t="shared" si="49"/>
        <v>1.5323063779966193</v>
      </c>
      <c r="R96" s="17">
        <f t="shared" si="39"/>
        <v>-0.70438179732511652</v>
      </c>
      <c r="S96" s="17">
        <f t="shared" si="40"/>
        <v>-0.57304780627972651</v>
      </c>
      <c r="T96" s="64">
        <f t="shared" si="41"/>
        <v>0</v>
      </c>
      <c r="U96" s="63">
        <f t="shared" si="42"/>
        <v>0</v>
      </c>
      <c r="V96" s="63">
        <f t="shared" si="43"/>
        <v>0</v>
      </c>
      <c r="W96" s="8">
        <f t="shared" si="47"/>
        <v>1</v>
      </c>
      <c r="X96" s="6">
        <f t="shared" si="44"/>
        <v>0.23746602211880308</v>
      </c>
      <c r="Y96" s="11">
        <f t="shared" si="50"/>
        <v>2.4269521937202736</v>
      </c>
      <c r="Z96" s="10">
        <f t="shared" si="45"/>
        <v>5.6390111660927875E-2</v>
      </c>
      <c r="AA96" s="17">
        <f t="shared" si="46"/>
        <v>-0.27110821033772109</v>
      </c>
      <c r="AH96" s="6"/>
      <c r="AI96" s="11"/>
      <c r="AP96" s="11"/>
      <c r="AQ96" s="11"/>
      <c r="AR96" s="11"/>
      <c r="AT96" s="11"/>
      <c r="AU96" s="12"/>
      <c r="AV96" s="12"/>
      <c r="AZ96" s="6"/>
      <c r="BC96" s="41"/>
      <c r="BD96" s="6"/>
      <c r="BG96" s="8"/>
      <c r="BH96" s="6"/>
      <c r="BJ96" s="11"/>
      <c r="BK96" s="11"/>
      <c r="BL96" s="11"/>
      <c r="BM96" s="11"/>
      <c r="BN96" s="11"/>
      <c r="BO96" s="11"/>
      <c r="BP96" s="11"/>
      <c r="BQ96" s="8"/>
      <c r="BR96" s="6"/>
      <c r="BS96" s="6"/>
      <c r="BT96"/>
      <c r="BW96" s="17"/>
      <c r="BX96" s="17"/>
      <c r="BY96" s="17"/>
      <c r="BZ96" s="17"/>
      <c r="CA96" s="17"/>
      <c r="CB96" s="17"/>
      <c r="CC96" s="17"/>
      <c r="CE96" s="12"/>
      <c r="CF96" s="12"/>
      <c r="CG96" s="12"/>
      <c r="CH96" s="12"/>
      <c r="CI96" s="6"/>
      <c r="CJ96" s="12"/>
      <c r="CK96" s="12"/>
      <c r="CL96" s="13"/>
      <c r="CN96" s="13"/>
      <c r="CO96" s="13"/>
      <c r="CQ96" s="13"/>
      <c r="CR96" s="13"/>
      <c r="CS96" s="14"/>
      <c r="CT96" s="11"/>
      <c r="CU96" s="13"/>
      <c r="CV96"/>
      <c r="CY96" s="13"/>
      <c r="DA96"/>
    </row>
    <row r="97" spans="1:105">
      <c r="A97" s="35" t="s">
        <v>102</v>
      </c>
      <c r="B97" s="36" t="s">
        <v>82</v>
      </c>
      <c r="C97" s="37">
        <v>1</v>
      </c>
      <c r="D97" s="36" t="s">
        <v>66</v>
      </c>
      <c r="E97" s="37">
        <v>1</v>
      </c>
      <c r="F97" s="36">
        <f t="shared" si="29"/>
        <v>2</v>
      </c>
      <c r="G97" s="37">
        <f t="shared" si="30"/>
        <v>0</v>
      </c>
      <c r="H97" s="10">
        <f t="shared" si="31"/>
        <v>2.281115248069665E-2</v>
      </c>
      <c r="I97" s="38">
        <f t="shared" si="32"/>
        <v>0.50570254084651955</v>
      </c>
      <c r="J97">
        <f t="shared" si="33"/>
        <v>1.429463692789487E-2</v>
      </c>
      <c r="K97" s="11">
        <f t="shared" si="34"/>
        <v>1.5483129316829622</v>
      </c>
      <c r="L97" s="17">
        <f t="shared" si="48"/>
        <v>0.30064707105076482</v>
      </c>
      <c r="M97" s="10">
        <f t="shared" si="35"/>
        <v>-0.31958288608824637</v>
      </c>
      <c r="N97">
        <f t="shared" si="36"/>
        <v>0.42077740506998146</v>
      </c>
      <c r="O97">
        <f t="shared" si="37"/>
        <v>-0.19990508924611944</v>
      </c>
      <c r="P97" s="11">
        <f t="shared" si="38"/>
        <v>1.0855719818558278</v>
      </c>
      <c r="Q97" s="17">
        <f t="shared" si="49"/>
        <v>7.3225640787341253E-3</v>
      </c>
      <c r="R97" s="17">
        <f t="shared" si="39"/>
        <v>0.46274094982713443</v>
      </c>
      <c r="S97" s="17">
        <f t="shared" si="40"/>
        <v>0.51112348137487362</v>
      </c>
      <c r="T97" s="64">
        <f t="shared" si="41"/>
        <v>0.5</v>
      </c>
      <c r="U97" s="63">
        <f t="shared" si="42"/>
        <v>3</v>
      </c>
      <c r="V97" s="63">
        <f t="shared" si="43"/>
        <v>1</v>
      </c>
      <c r="W97" s="8">
        <f t="shared" si="47"/>
        <v>0</v>
      </c>
      <c r="X97" s="6">
        <f t="shared" si="44"/>
        <v>0.5029547193368179</v>
      </c>
      <c r="Y97" s="11">
        <f t="shared" si="50"/>
        <v>0.51112348137487362</v>
      </c>
      <c r="Z97" s="10">
        <f t="shared" si="45"/>
        <v>8.7303663593656192E-6</v>
      </c>
      <c r="AA97" s="17">
        <f t="shared" si="46"/>
        <v>-0.69316464159754831</v>
      </c>
      <c r="AH97" s="6"/>
      <c r="AI97" s="11"/>
      <c r="AP97" s="11"/>
      <c r="AQ97" s="11"/>
      <c r="AR97" s="11"/>
      <c r="AT97" s="11"/>
      <c r="AU97" s="12"/>
      <c r="AV97" s="12"/>
      <c r="AZ97" s="6"/>
      <c r="BC97" s="41"/>
      <c r="BD97" s="6"/>
      <c r="BG97" s="8"/>
      <c r="BH97" s="6"/>
      <c r="BJ97" s="11"/>
      <c r="BK97" s="11"/>
      <c r="BL97" s="11"/>
      <c r="BM97" s="11"/>
      <c r="BN97" s="11"/>
      <c r="BO97" s="11"/>
      <c r="BP97" s="11"/>
      <c r="BQ97" s="8"/>
      <c r="BR97" s="6"/>
      <c r="BS97" s="6"/>
      <c r="BT97"/>
      <c r="BW97" s="17"/>
      <c r="BX97" s="17"/>
      <c r="BY97" s="17"/>
      <c r="BZ97" s="17"/>
      <c r="CA97" s="17"/>
      <c r="CB97" s="17"/>
      <c r="CC97" s="17"/>
      <c r="CE97" s="12"/>
      <c r="CF97" s="12"/>
      <c r="CG97" s="12"/>
      <c r="CH97" s="12"/>
      <c r="CI97" s="6"/>
      <c r="CJ97" s="12"/>
      <c r="CK97" s="12"/>
      <c r="CL97" s="13"/>
      <c r="CN97" s="13"/>
      <c r="CO97" s="13"/>
      <c r="CQ97" s="13"/>
      <c r="CR97" s="13"/>
      <c r="CS97" s="14"/>
      <c r="CT97" s="11"/>
      <c r="CU97" s="13"/>
      <c r="CV97"/>
      <c r="CY97" s="13"/>
      <c r="DA97"/>
    </row>
    <row r="98" spans="1:105">
      <c r="A98" s="35" t="s">
        <v>102</v>
      </c>
      <c r="B98" s="36" t="s">
        <v>68</v>
      </c>
      <c r="C98" s="37">
        <v>1</v>
      </c>
      <c r="D98" s="36" t="s">
        <v>83</v>
      </c>
      <c r="E98" s="37">
        <v>4</v>
      </c>
      <c r="F98" s="36">
        <f t="shared" si="29"/>
        <v>5</v>
      </c>
      <c r="G98" s="37">
        <f t="shared" si="30"/>
        <v>3</v>
      </c>
      <c r="H98" s="10">
        <f t="shared" si="31"/>
        <v>1.6398857158853684</v>
      </c>
      <c r="I98" s="38">
        <f t="shared" si="32"/>
        <v>0.83751938616098132</v>
      </c>
      <c r="J98">
        <f t="shared" si="33"/>
        <v>0.9843138379481885</v>
      </c>
      <c r="K98" s="11">
        <f t="shared" si="34"/>
        <v>2.8503036745364589</v>
      </c>
      <c r="L98" s="17">
        <f t="shared" si="48"/>
        <v>1.3218016407843685</v>
      </c>
      <c r="M98" s="10">
        <f t="shared" si="35"/>
        <v>-2.2269774578653281</v>
      </c>
      <c r="N98">
        <f t="shared" si="36"/>
        <v>9.7353927263343007E-2</v>
      </c>
      <c r="O98">
        <f t="shared" si="37"/>
        <v>-1.2967772094155781</v>
      </c>
      <c r="P98" s="11">
        <f t="shared" si="38"/>
        <v>-0.20285708223478527</v>
      </c>
      <c r="Q98" s="17">
        <f t="shared" si="49"/>
        <v>1.446865160282381</v>
      </c>
      <c r="R98" s="17">
        <f t="shared" si="39"/>
        <v>3.053160756771244</v>
      </c>
      <c r="S98" s="17">
        <f t="shared" si="40"/>
        <v>2.9174331728903051</v>
      </c>
      <c r="T98" s="64">
        <f t="shared" si="41"/>
        <v>1</v>
      </c>
      <c r="U98" s="63">
        <f t="shared" si="42"/>
        <v>1</v>
      </c>
      <c r="V98" s="63">
        <f t="shared" si="43"/>
        <v>1</v>
      </c>
      <c r="W98" s="8">
        <f t="shared" si="47"/>
        <v>1</v>
      </c>
      <c r="X98" s="6">
        <f t="shared" si="44"/>
        <v>0.94625979281536521</v>
      </c>
      <c r="Y98" s="11">
        <f t="shared" si="50"/>
        <v>-8.2566827109694874E-2</v>
      </c>
      <c r="Z98" s="10">
        <f t="shared" si="45"/>
        <v>2.888009868247473E-3</v>
      </c>
      <c r="AA98" s="17">
        <f t="shared" si="46"/>
        <v>-5.5238125205704675E-2</v>
      </c>
      <c r="AH98" s="6"/>
      <c r="AI98" s="11"/>
      <c r="AP98" s="11"/>
      <c r="AQ98" s="11"/>
      <c r="AR98" s="11"/>
      <c r="AT98" s="11"/>
      <c r="AU98" s="12"/>
      <c r="AV98" s="12"/>
      <c r="AZ98" s="6"/>
      <c r="BC98" s="41"/>
      <c r="BD98" s="6"/>
      <c r="BG98" s="8"/>
      <c r="BH98" s="6"/>
      <c r="BJ98" s="11"/>
      <c r="BK98" s="11"/>
      <c r="BL98" s="11"/>
      <c r="BM98" s="11"/>
      <c r="BN98" s="11"/>
      <c r="BO98" s="11"/>
      <c r="BP98" s="11"/>
      <c r="BQ98" s="8"/>
      <c r="BR98" s="6"/>
      <c r="BS98" s="6"/>
      <c r="BT98"/>
      <c r="BW98" s="17"/>
      <c r="BX98" s="17"/>
      <c r="BY98" s="17"/>
      <c r="BZ98" s="17"/>
      <c r="CA98" s="17"/>
      <c r="CB98" s="17"/>
      <c r="CC98" s="17"/>
      <c r="CE98" s="12"/>
      <c r="CF98" s="12"/>
      <c r="CG98" s="12"/>
      <c r="CH98" s="12"/>
      <c r="CI98" s="6"/>
      <c r="CJ98" s="12"/>
      <c r="CK98" s="12"/>
      <c r="CL98" s="13"/>
      <c r="CN98" s="13"/>
      <c r="CO98" s="13"/>
      <c r="CQ98" s="13"/>
      <c r="CR98" s="13"/>
      <c r="CS98" s="14"/>
      <c r="CT98" s="11"/>
      <c r="CU98" s="13"/>
      <c r="CV98"/>
      <c r="CY98" s="13"/>
      <c r="DA98"/>
    </row>
    <row r="99" spans="1:105">
      <c r="A99" s="35" t="s">
        <v>102</v>
      </c>
      <c r="B99" s="36" t="s">
        <v>75</v>
      </c>
      <c r="C99" s="37">
        <v>0</v>
      </c>
      <c r="D99" s="36" t="s">
        <v>85</v>
      </c>
      <c r="E99" s="37">
        <v>0</v>
      </c>
      <c r="F99" s="36">
        <f t="shared" si="29"/>
        <v>0</v>
      </c>
      <c r="G99" s="37">
        <f t="shared" si="30"/>
        <v>0</v>
      </c>
      <c r="H99" s="10">
        <f t="shared" si="31"/>
        <v>-7.0442128863907438E-2</v>
      </c>
      <c r="I99" s="38">
        <f t="shared" si="32"/>
        <v>0.48239674626470869</v>
      </c>
      <c r="J99">
        <f t="shared" si="33"/>
        <v>-4.4139141799821681E-2</v>
      </c>
      <c r="K99" s="11">
        <f t="shared" si="34"/>
        <v>1.4698812481725605</v>
      </c>
      <c r="L99" s="17">
        <f t="shared" si="48"/>
        <v>2.1605508837293246</v>
      </c>
      <c r="M99" s="10">
        <f t="shared" si="35"/>
        <v>-3.7240787039395151E-2</v>
      </c>
      <c r="N99">
        <f t="shared" si="36"/>
        <v>0.49069087909848352</v>
      </c>
      <c r="O99">
        <f t="shared" si="37"/>
        <v>-2.3336623670457187E-2</v>
      </c>
      <c r="P99" s="11">
        <f t="shared" si="38"/>
        <v>1.2929762349737024</v>
      </c>
      <c r="Q99" s="17">
        <f t="shared" si="49"/>
        <v>1.6717875442067709</v>
      </c>
      <c r="R99" s="17">
        <f t="shared" si="39"/>
        <v>0.1769050131988581</v>
      </c>
      <c r="S99" s="17">
        <f t="shared" si="40"/>
        <v>0.24560289561954241</v>
      </c>
      <c r="T99" s="64">
        <f t="shared" si="41"/>
        <v>0.5</v>
      </c>
      <c r="U99" s="63">
        <f t="shared" si="42"/>
        <v>3</v>
      </c>
      <c r="V99" s="63">
        <f t="shared" si="43"/>
        <v>3</v>
      </c>
      <c r="W99" s="8">
        <f t="shared" si="47"/>
        <v>1</v>
      </c>
      <c r="X99" s="6">
        <f t="shared" si="44"/>
        <v>0.43274589488741744</v>
      </c>
      <c r="Y99" s="11">
        <f t="shared" si="50"/>
        <v>0.24560289561954241</v>
      </c>
      <c r="Z99" s="10">
        <f t="shared" si="45"/>
        <v>4.5231146544943042E-3</v>
      </c>
      <c r="AA99" s="17">
        <f t="shared" si="46"/>
        <v>-0.70227624477953254</v>
      </c>
      <c r="AH99" s="6"/>
      <c r="AI99" s="11"/>
      <c r="AP99" s="11"/>
      <c r="AQ99" s="11"/>
      <c r="AR99" s="11"/>
      <c r="AT99" s="11"/>
      <c r="AU99" s="12"/>
      <c r="AV99" s="12"/>
      <c r="AZ99" s="6"/>
      <c r="BC99" s="41"/>
      <c r="BD99" s="6"/>
      <c r="BG99" s="8"/>
      <c r="BH99" s="6"/>
      <c r="BJ99" s="11"/>
      <c r="BK99" s="11"/>
      <c r="BL99" s="11"/>
      <c r="BM99" s="11"/>
      <c r="BN99" s="11"/>
      <c r="BO99" s="11"/>
      <c r="BP99" s="11"/>
      <c r="BQ99" s="8"/>
      <c r="BR99" s="6"/>
      <c r="BS99" s="6"/>
      <c r="BT99"/>
      <c r="BW99" s="17"/>
      <c r="BX99" s="17"/>
      <c r="BY99" s="17"/>
      <c r="BZ99" s="17"/>
      <c r="CA99" s="17"/>
      <c r="CB99" s="17"/>
      <c r="CC99" s="17"/>
      <c r="CE99" s="12"/>
      <c r="CF99" s="12"/>
      <c r="CG99" s="12"/>
      <c r="CH99" s="12"/>
      <c r="CI99" s="6"/>
      <c r="CJ99" s="12"/>
      <c r="CK99" s="12"/>
      <c r="CL99" s="13"/>
      <c r="CN99" s="13"/>
      <c r="CO99" s="13"/>
      <c r="CQ99" s="13"/>
      <c r="CR99" s="13"/>
      <c r="CS99" s="14"/>
      <c r="CT99" s="11"/>
      <c r="CU99" s="13"/>
      <c r="CV99"/>
      <c r="CY99" s="13"/>
      <c r="DA99"/>
    </row>
    <row r="100" spans="1:105">
      <c r="A100" s="35" t="s">
        <v>102</v>
      </c>
      <c r="B100" s="36" t="s">
        <v>73</v>
      </c>
      <c r="C100" s="37">
        <v>0</v>
      </c>
      <c r="D100" s="36" t="s">
        <v>77</v>
      </c>
      <c r="E100" s="37">
        <v>3</v>
      </c>
      <c r="F100" s="36">
        <f t="shared" si="29"/>
        <v>3</v>
      </c>
      <c r="G100" s="37">
        <f t="shared" si="30"/>
        <v>3</v>
      </c>
      <c r="H100" s="10">
        <f t="shared" si="31"/>
        <v>1.0719893013037498</v>
      </c>
      <c r="I100" s="38">
        <f t="shared" si="32"/>
        <v>0.74497504181672392</v>
      </c>
      <c r="J100">
        <f t="shared" si="33"/>
        <v>0.65875996996818964</v>
      </c>
      <c r="K100" s="11">
        <f t="shared" si="34"/>
        <v>2.4133348784917295</v>
      </c>
      <c r="L100" s="17">
        <f t="shared" si="48"/>
        <v>0.34417596479431384</v>
      </c>
      <c r="M100" s="10">
        <f t="shared" si="35"/>
        <v>-0.33189402643591648</v>
      </c>
      <c r="N100">
        <f t="shared" si="36"/>
        <v>0.41777984884084302</v>
      </c>
      <c r="O100">
        <f t="shared" si="37"/>
        <v>-0.20757644530428496</v>
      </c>
      <c r="P100" s="11">
        <f t="shared" si="38"/>
        <v>1.0765609057927394</v>
      </c>
      <c r="Q100" s="17">
        <f t="shared" si="49"/>
        <v>1.1589833838812835</v>
      </c>
      <c r="R100" s="17">
        <f t="shared" si="39"/>
        <v>1.33677397269899</v>
      </c>
      <c r="S100" s="17">
        <f t="shared" si="40"/>
        <v>1.3230359474558795</v>
      </c>
      <c r="T100" s="64">
        <f t="shared" si="41"/>
        <v>1</v>
      </c>
      <c r="U100" s="63">
        <f t="shared" si="42"/>
        <v>1</v>
      </c>
      <c r="V100" s="63">
        <f t="shared" si="43"/>
        <v>1</v>
      </c>
      <c r="W100" s="8">
        <f t="shared" si="47"/>
        <v>1</v>
      </c>
      <c r="X100" s="6">
        <f t="shared" si="44"/>
        <v>0.70815736386063455</v>
      </c>
      <c r="Y100" s="11">
        <f t="shared" si="50"/>
        <v>-1.6769640525441205</v>
      </c>
      <c r="Z100" s="10">
        <f t="shared" si="45"/>
        <v>8.517212426877406E-2</v>
      </c>
      <c r="AA100" s="17">
        <f t="shared" si="46"/>
        <v>-0.34508894464581913</v>
      </c>
      <c r="AH100" s="6"/>
      <c r="AI100" s="11"/>
      <c r="AP100" s="11"/>
      <c r="AQ100" s="11"/>
      <c r="AR100" s="11"/>
      <c r="AT100" s="11"/>
      <c r="AU100" s="12"/>
      <c r="AV100" s="12"/>
      <c r="AZ100" s="6"/>
      <c r="BC100" s="41"/>
      <c r="BD100" s="6"/>
      <c r="BG100" s="8"/>
      <c r="BH100" s="6"/>
      <c r="BJ100" s="11"/>
      <c r="BK100" s="11"/>
      <c r="BL100" s="11"/>
      <c r="BM100" s="11"/>
      <c r="BN100" s="11"/>
      <c r="BO100" s="11"/>
      <c r="BP100" s="11"/>
      <c r="BQ100" s="8"/>
      <c r="BR100" s="6"/>
      <c r="BS100" s="6"/>
      <c r="BT100"/>
      <c r="BW100" s="17"/>
      <c r="BX100" s="17"/>
      <c r="BY100" s="17"/>
      <c r="BZ100" s="17"/>
      <c r="CA100" s="17"/>
      <c r="CB100" s="17"/>
      <c r="CC100" s="17"/>
      <c r="CE100" s="12"/>
      <c r="CF100" s="12"/>
      <c r="CG100" s="12"/>
      <c r="CH100" s="12"/>
      <c r="CI100" s="6"/>
      <c r="CJ100" s="12"/>
      <c r="CK100" s="12"/>
      <c r="CL100" s="13"/>
      <c r="CN100" s="13"/>
      <c r="CO100" s="13"/>
      <c r="CQ100" s="13"/>
      <c r="CR100" s="13"/>
      <c r="CS100" s="14"/>
      <c r="CT100" s="11"/>
      <c r="CU100" s="13"/>
      <c r="CV100"/>
      <c r="CY100" s="13"/>
      <c r="DA100"/>
    </row>
    <row r="101" spans="1:105">
      <c r="A101" s="35" t="s">
        <v>103</v>
      </c>
      <c r="B101" s="36" t="s">
        <v>72</v>
      </c>
      <c r="C101" s="37">
        <v>4</v>
      </c>
      <c r="D101" s="36" t="s">
        <v>84</v>
      </c>
      <c r="E101" s="37">
        <v>0</v>
      </c>
      <c r="F101" s="36">
        <f t="shared" si="29"/>
        <v>4</v>
      </c>
      <c r="G101" s="37">
        <f t="shared" si="30"/>
        <v>-4</v>
      </c>
      <c r="H101" s="10">
        <f t="shared" si="31"/>
        <v>-0.9709703340303879</v>
      </c>
      <c r="I101" s="38">
        <f t="shared" si="32"/>
        <v>0.27468713630970565</v>
      </c>
      <c r="J101">
        <f t="shared" si="33"/>
        <v>-0.59869802776715642</v>
      </c>
      <c r="K101" s="11">
        <f t="shared" si="34"/>
        <v>0.72553460520181789</v>
      </c>
      <c r="L101" s="17">
        <f t="shared" si="48"/>
        <v>0.52640046334535773</v>
      </c>
      <c r="M101" s="10">
        <f t="shared" si="35"/>
        <v>1.5478900257433854</v>
      </c>
      <c r="N101">
        <f t="shared" si="36"/>
        <v>0.82460877705147584</v>
      </c>
      <c r="O101">
        <f t="shared" si="37"/>
        <v>0.93307267586136633</v>
      </c>
      <c r="P101" s="11">
        <f t="shared" si="38"/>
        <v>2.4164121542793824</v>
      </c>
      <c r="Q101" s="17">
        <f t="shared" si="49"/>
        <v>2.5077504651140665</v>
      </c>
      <c r="R101" s="17">
        <f t="shared" si="39"/>
        <v>-1.6908775490775645</v>
      </c>
      <c r="S101" s="17">
        <f t="shared" si="40"/>
        <v>-1.4894298852451744</v>
      </c>
      <c r="T101" s="64">
        <f t="shared" si="41"/>
        <v>0</v>
      </c>
      <c r="U101" s="63">
        <f t="shared" si="42"/>
        <v>0</v>
      </c>
      <c r="V101" s="63">
        <f t="shared" si="43"/>
        <v>0</v>
      </c>
      <c r="W101" s="8">
        <f t="shared" si="47"/>
        <v>1</v>
      </c>
      <c r="X101" s="6">
        <f t="shared" si="44"/>
        <v>9.2645200298066221E-2</v>
      </c>
      <c r="Y101" s="11">
        <f t="shared" si="50"/>
        <v>2.5105701147548256</v>
      </c>
      <c r="Z101" s="10">
        <f t="shared" si="45"/>
        <v>8.5831331382688093E-3</v>
      </c>
      <c r="AA101" s="17">
        <f t="shared" si="46"/>
        <v>-9.7221725972996886E-2</v>
      </c>
      <c r="AH101" s="6"/>
      <c r="AI101" s="11"/>
      <c r="AP101" s="11"/>
      <c r="AQ101" s="11"/>
      <c r="AR101" s="11"/>
      <c r="AT101" s="11"/>
      <c r="AU101" s="12"/>
      <c r="AV101" s="12"/>
      <c r="AZ101" s="6"/>
      <c r="BC101" s="41"/>
      <c r="BD101" s="6"/>
      <c r="BG101" s="8"/>
      <c r="BH101" s="6"/>
      <c r="BJ101" s="11"/>
      <c r="BK101" s="11"/>
      <c r="BL101" s="11"/>
      <c r="BM101" s="11"/>
      <c r="BN101" s="11"/>
      <c r="BO101" s="11"/>
      <c r="BP101" s="11"/>
      <c r="BQ101" s="8"/>
      <c r="BR101" s="6"/>
      <c r="BS101" s="6"/>
      <c r="BT101"/>
      <c r="BW101" s="17"/>
      <c r="BX101" s="17"/>
      <c r="BY101" s="17"/>
      <c r="BZ101" s="17"/>
      <c r="CA101" s="17"/>
      <c r="CB101" s="17"/>
      <c r="CC101" s="17"/>
      <c r="CE101" s="12"/>
      <c r="CF101" s="12"/>
      <c r="CG101" s="12"/>
      <c r="CH101" s="12"/>
      <c r="CI101" s="6"/>
      <c r="CJ101" s="12"/>
      <c r="CK101" s="12"/>
      <c r="CL101" s="13"/>
      <c r="CN101" s="13"/>
      <c r="CO101" s="13"/>
      <c r="CQ101" s="13"/>
      <c r="CR101" s="13"/>
      <c r="CS101" s="14"/>
      <c r="CT101" s="11"/>
      <c r="CU101" s="13"/>
      <c r="CV101"/>
      <c r="CY101" s="13"/>
      <c r="DA101"/>
    </row>
    <row r="102" spans="1:105">
      <c r="A102" s="35" t="s">
        <v>103</v>
      </c>
      <c r="B102" s="36" t="s">
        <v>81</v>
      </c>
      <c r="C102" s="37">
        <v>2</v>
      </c>
      <c r="D102" s="36" t="s">
        <v>70</v>
      </c>
      <c r="E102" s="37">
        <v>2</v>
      </c>
      <c r="F102" s="36">
        <f t="shared" si="29"/>
        <v>4</v>
      </c>
      <c r="G102" s="37">
        <f t="shared" si="30"/>
        <v>0</v>
      </c>
      <c r="H102" s="10">
        <f t="shared" si="31"/>
        <v>-0.79794858899183518</v>
      </c>
      <c r="I102" s="38">
        <f t="shared" si="32"/>
        <v>0.31046450650502455</v>
      </c>
      <c r="J102">
        <f t="shared" si="33"/>
        <v>-0.49453412398559965</v>
      </c>
      <c r="K102" s="11">
        <f t="shared" si="34"/>
        <v>0.86534672265312174</v>
      </c>
      <c r="L102" s="17">
        <f t="shared" si="48"/>
        <v>1.2874380597940118</v>
      </c>
      <c r="M102" s="10">
        <f t="shared" si="35"/>
        <v>0.61529442371593979</v>
      </c>
      <c r="N102">
        <f t="shared" si="36"/>
        <v>0.64914758366176117</v>
      </c>
      <c r="O102">
        <f t="shared" si="37"/>
        <v>0.38302013795068557</v>
      </c>
      <c r="P102" s="11">
        <f t="shared" si="38"/>
        <v>1.7702988439042082</v>
      </c>
      <c r="Q102" s="17">
        <f t="shared" si="49"/>
        <v>5.2762621111743305E-2</v>
      </c>
      <c r="R102" s="17">
        <f t="shared" si="39"/>
        <v>-0.90495212125108648</v>
      </c>
      <c r="S102" s="17">
        <f t="shared" si="40"/>
        <v>-0.75936290200268941</v>
      </c>
      <c r="T102" s="64">
        <f t="shared" si="41"/>
        <v>0.5</v>
      </c>
      <c r="U102" s="63">
        <f t="shared" si="42"/>
        <v>3</v>
      </c>
      <c r="V102" s="63">
        <f t="shared" si="43"/>
        <v>0</v>
      </c>
      <c r="W102" s="8">
        <f t="shared" si="47"/>
        <v>0</v>
      </c>
      <c r="X102" s="6">
        <f t="shared" si="44"/>
        <v>0.20086563280064818</v>
      </c>
      <c r="Y102" s="11">
        <f t="shared" si="50"/>
        <v>-0.75936290200268941</v>
      </c>
      <c r="Z102" s="10">
        <f t="shared" si="45"/>
        <v>8.9481369639756655E-2</v>
      </c>
      <c r="AA102" s="17">
        <f t="shared" si="46"/>
        <v>-0.91467263306880975</v>
      </c>
      <c r="AH102" s="6"/>
      <c r="AI102" s="11"/>
      <c r="AP102" s="11"/>
      <c r="AQ102" s="11"/>
      <c r="AR102" s="11"/>
      <c r="AT102" s="11"/>
      <c r="AU102" s="12"/>
      <c r="AV102" s="12"/>
      <c r="AZ102" s="6"/>
      <c r="BC102" s="41"/>
      <c r="BD102" s="6"/>
      <c r="BG102" s="8"/>
      <c r="BH102" s="6"/>
      <c r="BJ102" s="11"/>
      <c r="BK102" s="11"/>
      <c r="BL102" s="11"/>
      <c r="BM102" s="11"/>
      <c r="BN102" s="11"/>
      <c r="BO102" s="11"/>
      <c r="BP102" s="11"/>
      <c r="BQ102" s="8"/>
      <c r="BR102" s="6"/>
      <c r="BS102" s="6"/>
      <c r="BT102"/>
      <c r="BW102" s="17"/>
      <c r="BX102" s="17"/>
      <c r="BY102" s="17"/>
      <c r="BZ102" s="17"/>
      <c r="CA102" s="17"/>
      <c r="CB102" s="17"/>
      <c r="CC102" s="17"/>
      <c r="CE102" s="12"/>
      <c r="CF102" s="12"/>
      <c r="CG102" s="12"/>
      <c r="CH102" s="12"/>
      <c r="CI102" s="6"/>
      <c r="CJ102" s="12"/>
      <c r="CK102" s="12"/>
      <c r="CL102" s="13"/>
      <c r="CN102" s="13"/>
      <c r="CO102" s="13"/>
      <c r="CQ102" s="13"/>
      <c r="CR102" s="13"/>
      <c r="CS102" s="14"/>
      <c r="CT102" s="11"/>
      <c r="CU102" s="13"/>
      <c r="CV102"/>
      <c r="CY102" s="13"/>
      <c r="DA102"/>
    </row>
    <row r="103" spans="1:105">
      <c r="A103" s="35" t="s">
        <v>103</v>
      </c>
      <c r="B103" s="36" t="s">
        <v>78</v>
      </c>
      <c r="C103" s="37">
        <v>1</v>
      </c>
      <c r="D103" s="36" t="s">
        <v>67</v>
      </c>
      <c r="E103" s="37">
        <v>2</v>
      </c>
      <c r="F103" s="36">
        <f t="shared" si="29"/>
        <v>3</v>
      </c>
      <c r="G103" s="37">
        <f t="shared" si="30"/>
        <v>1</v>
      </c>
      <c r="H103" s="10">
        <f t="shared" si="31"/>
        <v>2.6057632512902718E-2</v>
      </c>
      <c r="I103" s="38">
        <f t="shared" si="32"/>
        <v>0.50651403954621055</v>
      </c>
      <c r="J103">
        <f t="shared" si="33"/>
        <v>1.6329001330281288E-2</v>
      </c>
      <c r="K103" s="11">
        <f t="shared" si="34"/>
        <v>1.5510435205380197</v>
      </c>
      <c r="L103" s="17">
        <f t="shared" si="48"/>
        <v>0.20156192045089549</v>
      </c>
      <c r="M103" s="10">
        <f t="shared" si="35"/>
        <v>-0.57107523216125666</v>
      </c>
      <c r="N103">
        <f t="shared" si="36"/>
        <v>0.36098875767751948</v>
      </c>
      <c r="O103">
        <f t="shared" si="37"/>
        <v>-0.35581713576805724</v>
      </c>
      <c r="P103" s="11">
        <f t="shared" si="38"/>
        <v>0.9024315696902987</v>
      </c>
      <c r="Q103" s="17">
        <f t="shared" si="49"/>
        <v>9.5195985930990393E-3</v>
      </c>
      <c r="R103" s="17">
        <f t="shared" si="39"/>
        <v>0.64861195084772105</v>
      </c>
      <c r="S103" s="17">
        <f t="shared" si="40"/>
        <v>0.68378398602687596</v>
      </c>
      <c r="T103" s="64">
        <f t="shared" si="41"/>
        <v>1</v>
      </c>
      <c r="U103" s="63">
        <f t="shared" si="42"/>
        <v>1</v>
      </c>
      <c r="V103" s="63">
        <f t="shared" si="43"/>
        <v>1</v>
      </c>
      <c r="W103" s="8">
        <f t="shared" si="47"/>
        <v>1</v>
      </c>
      <c r="X103" s="6">
        <f t="shared" si="44"/>
        <v>0.54869723759445543</v>
      </c>
      <c r="Y103" s="11">
        <f t="shared" si="50"/>
        <v>-0.31621601397312404</v>
      </c>
      <c r="Z103" s="10">
        <f t="shared" si="45"/>
        <v>0.20367418335487542</v>
      </c>
      <c r="AA103" s="17">
        <f t="shared" si="46"/>
        <v>-0.60020846938503714</v>
      </c>
      <c r="AH103" s="6"/>
      <c r="AI103" s="11"/>
      <c r="AP103" s="11"/>
      <c r="AQ103" s="11"/>
      <c r="AR103" s="11"/>
      <c r="AT103" s="11"/>
      <c r="AU103" s="12"/>
      <c r="AV103" s="12"/>
      <c r="AZ103" s="6"/>
      <c r="BC103" s="41"/>
      <c r="BD103" s="6"/>
      <c r="BG103" s="8"/>
      <c r="BH103" s="6"/>
      <c r="BJ103" s="11"/>
      <c r="BK103" s="11"/>
      <c r="BL103" s="11"/>
      <c r="BM103" s="11"/>
      <c r="BN103" s="11"/>
      <c r="BO103" s="11"/>
      <c r="BP103" s="11"/>
      <c r="BQ103" s="8"/>
      <c r="BR103" s="6"/>
      <c r="BS103" s="6"/>
      <c r="BT103"/>
      <c r="BW103" s="17"/>
      <c r="BX103" s="17"/>
      <c r="BY103" s="17"/>
      <c r="BZ103" s="17"/>
      <c r="CA103" s="17"/>
      <c r="CB103" s="17"/>
      <c r="CC103" s="17"/>
      <c r="CE103" s="12"/>
      <c r="CF103" s="12"/>
      <c r="CG103" s="12"/>
      <c r="CH103" s="12"/>
      <c r="CI103" s="6"/>
      <c r="CJ103" s="12"/>
      <c r="CK103" s="12"/>
      <c r="CL103" s="13"/>
      <c r="CN103" s="13"/>
      <c r="CO103" s="13"/>
      <c r="CQ103" s="13"/>
      <c r="CR103" s="13"/>
      <c r="CS103" s="14"/>
      <c r="CT103" s="11"/>
      <c r="CU103" s="13"/>
      <c r="CV103"/>
      <c r="CY103" s="13"/>
      <c r="DA103"/>
    </row>
    <row r="104" spans="1:105">
      <c r="A104" s="35" t="s">
        <v>104</v>
      </c>
      <c r="B104" s="36" t="s">
        <v>80</v>
      </c>
      <c r="C104" s="37">
        <v>1</v>
      </c>
      <c r="D104" s="36" t="s">
        <v>74</v>
      </c>
      <c r="E104" s="37">
        <v>0</v>
      </c>
      <c r="F104" s="36">
        <f t="shared" si="29"/>
        <v>1</v>
      </c>
      <c r="G104" s="37">
        <f t="shared" si="30"/>
        <v>-1</v>
      </c>
      <c r="H104" s="10">
        <f t="shared" si="31"/>
        <v>-1.0777708253180998</v>
      </c>
      <c r="I104" s="38">
        <f t="shared" si="32"/>
        <v>0.25392809902587721</v>
      </c>
      <c r="J104">
        <f t="shared" si="33"/>
        <v>-0.66217948837224494</v>
      </c>
      <c r="K104" s="11">
        <f t="shared" si="34"/>
        <v>0.64032776191076946</v>
      </c>
      <c r="L104" s="17">
        <f t="shared" si="48"/>
        <v>0.41001964267365504</v>
      </c>
      <c r="M104" s="10">
        <f t="shared" si="35"/>
        <v>-0.32290198125382746</v>
      </c>
      <c r="N104">
        <f t="shared" si="36"/>
        <v>0.4199686760441233</v>
      </c>
      <c r="O104">
        <f t="shared" si="37"/>
        <v>-0.20197361394695507</v>
      </c>
      <c r="P104" s="11">
        <f t="shared" si="38"/>
        <v>1.0831422115158413</v>
      </c>
      <c r="Q104" s="17">
        <f t="shared" si="49"/>
        <v>6.9126273357448999E-3</v>
      </c>
      <c r="R104" s="17">
        <f t="shared" si="39"/>
        <v>-0.44281444960507188</v>
      </c>
      <c r="S104" s="17">
        <f t="shared" si="40"/>
        <v>-0.33007095669130365</v>
      </c>
      <c r="T104" s="64">
        <f t="shared" si="41"/>
        <v>0</v>
      </c>
      <c r="U104" s="63">
        <f t="shared" si="42"/>
        <v>0</v>
      </c>
      <c r="V104" s="63">
        <f t="shared" si="43"/>
        <v>3</v>
      </c>
      <c r="W104" s="8">
        <f t="shared" si="47"/>
        <v>0</v>
      </c>
      <c r="X104" s="6">
        <f t="shared" si="44"/>
        <v>0.29023653540264582</v>
      </c>
      <c r="Y104" s="11">
        <f t="shared" si="50"/>
        <v>0.6699290433086964</v>
      </c>
      <c r="Z104" s="10">
        <f t="shared" si="45"/>
        <v>8.4237246482531281E-2</v>
      </c>
      <c r="AA104" s="17">
        <f t="shared" si="46"/>
        <v>-0.34282351290748125</v>
      </c>
      <c r="AH104" s="6"/>
      <c r="AI104" s="11"/>
      <c r="AP104" s="11"/>
      <c r="AQ104" s="11"/>
      <c r="AR104" s="11"/>
      <c r="AT104" s="11"/>
      <c r="AU104" s="12"/>
      <c r="AV104" s="12"/>
      <c r="AZ104" s="6"/>
      <c r="BC104" s="41"/>
      <c r="BD104" s="6"/>
      <c r="BG104" s="8"/>
      <c r="BH104" s="6"/>
      <c r="BJ104" s="11"/>
      <c r="BK104" s="11"/>
      <c r="BL104" s="11"/>
      <c r="BM104" s="11"/>
      <c r="BN104" s="11"/>
      <c r="BO104" s="11"/>
      <c r="BP104" s="11"/>
      <c r="BQ104" s="8"/>
      <c r="BR104" s="6"/>
      <c r="BS104" s="6"/>
      <c r="BT104"/>
      <c r="BW104" s="17"/>
      <c r="BX104" s="17"/>
      <c r="BY104" s="17"/>
      <c r="BZ104" s="17"/>
      <c r="CA104" s="17"/>
      <c r="CB104" s="17"/>
      <c r="CC104" s="17"/>
      <c r="CE104" s="12"/>
      <c r="CF104" s="12"/>
      <c r="CG104" s="12"/>
      <c r="CH104" s="12"/>
      <c r="CI104" s="6"/>
      <c r="CJ104" s="12"/>
      <c r="CK104" s="12"/>
      <c r="CL104" s="13"/>
      <c r="CN104" s="13"/>
      <c r="CO104" s="13"/>
      <c r="CQ104" s="13"/>
      <c r="CR104" s="13"/>
      <c r="CS104" s="14"/>
      <c r="CT104" s="11"/>
      <c r="CU104" s="13"/>
      <c r="CV104"/>
      <c r="CY104" s="13"/>
      <c r="DA104"/>
    </row>
    <row r="105" spans="1:105">
      <c r="A105" s="35">
        <v>43170</v>
      </c>
      <c r="B105" s="36" t="s">
        <v>83</v>
      </c>
      <c r="C105" s="37">
        <v>1</v>
      </c>
      <c r="D105" s="36" t="s">
        <v>81</v>
      </c>
      <c r="E105" s="37">
        <v>1</v>
      </c>
      <c r="F105" s="36">
        <f t="shared" si="29"/>
        <v>2</v>
      </c>
      <c r="G105" s="37">
        <f t="shared" si="30"/>
        <v>0</v>
      </c>
      <c r="H105" s="10">
        <f t="shared" si="31"/>
        <v>-1.1970362161640824</v>
      </c>
      <c r="I105" s="38">
        <f t="shared" si="32"/>
        <v>0.23200287672049899</v>
      </c>
      <c r="J105">
        <f t="shared" si="33"/>
        <v>-0.73226677656993244</v>
      </c>
      <c r="K105" s="11">
        <f t="shared" si="34"/>
        <v>0.54625436591086374</v>
      </c>
      <c r="L105" s="17">
        <f t="shared" si="48"/>
        <v>0.20588510045495234</v>
      </c>
      <c r="M105" s="10">
        <f t="shared" si="35"/>
        <v>0.38281366192335953</v>
      </c>
      <c r="N105">
        <f t="shared" si="36"/>
        <v>0.59455154433506774</v>
      </c>
      <c r="O105">
        <f t="shared" si="37"/>
        <v>0.23926911662680866</v>
      </c>
      <c r="P105" s="11">
        <f t="shared" si="38"/>
        <v>1.6014432494728552</v>
      </c>
      <c r="Q105" s="17">
        <f t="shared" si="49"/>
        <v>0.36173398233646714</v>
      </c>
      <c r="R105" s="17">
        <f t="shared" si="39"/>
        <v>-1.0551888835619914</v>
      </c>
      <c r="S105" s="17">
        <f t="shared" si="40"/>
        <v>-0.89892181681700578</v>
      </c>
      <c r="T105" s="64">
        <f t="shared" si="41"/>
        <v>0.5</v>
      </c>
      <c r="U105" s="63">
        <f t="shared" si="42"/>
        <v>3</v>
      </c>
      <c r="V105" s="63">
        <f t="shared" si="43"/>
        <v>0</v>
      </c>
      <c r="W105" s="8">
        <f t="shared" si="47"/>
        <v>0</v>
      </c>
      <c r="X105" s="6">
        <f t="shared" si="44"/>
        <v>0.17580858691586121</v>
      </c>
      <c r="Y105" s="11">
        <f t="shared" si="50"/>
        <v>-0.89892181681700578</v>
      </c>
      <c r="Z105" s="10">
        <f t="shared" si="45"/>
        <v>0.10510007231749072</v>
      </c>
      <c r="AA105" s="17">
        <f t="shared" si="46"/>
        <v>-0.96585596437056853</v>
      </c>
      <c r="AH105" s="6"/>
      <c r="AI105" s="11"/>
      <c r="AP105" s="11"/>
      <c r="AQ105" s="11"/>
      <c r="AR105" s="11"/>
      <c r="AT105" s="11"/>
      <c r="AU105" s="12"/>
      <c r="AV105" s="12"/>
      <c r="AZ105" s="6"/>
      <c r="BC105" s="41"/>
      <c r="BD105" s="6"/>
      <c r="BG105" s="8"/>
      <c r="BH105" s="6"/>
      <c r="BJ105" s="11"/>
      <c r="BK105" s="11"/>
      <c r="BL105" s="11"/>
      <c r="BM105" s="11"/>
      <c r="BN105" s="11"/>
      <c r="BO105" s="11"/>
      <c r="BP105" s="11"/>
      <c r="BQ105" s="8"/>
      <c r="BR105" s="6"/>
      <c r="BS105" s="6"/>
      <c r="BT105"/>
      <c r="BW105" s="17"/>
      <c r="BX105" s="17"/>
      <c r="BY105" s="17"/>
      <c r="BZ105" s="17"/>
      <c r="CA105" s="17"/>
      <c r="CB105" s="17"/>
      <c r="CC105" s="17"/>
      <c r="CE105" s="12"/>
      <c r="CF105" s="12"/>
      <c r="CG105" s="12"/>
      <c r="CH105" s="12"/>
      <c r="CI105" s="6"/>
      <c r="CJ105" s="12"/>
      <c r="CK105" s="12"/>
      <c r="CL105" s="13"/>
      <c r="CN105" s="13"/>
      <c r="CO105" s="13"/>
      <c r="CQ105" s="13"/>
      <c r="CR105" s="13"/>
      <c r="CS105" s="14"/>
      <c r="CT105" s="11"/>
      <c r="CU105" s="13"/>
      <c r="CV105"/>
      <c r="CY105" s="13"/>
      <c r="DA105"/>
    </row>
    <row r="106" spans="1:105">
      <c r="A106" s="35">
        <v>43170</v>
      </c>
      <c r="B106" s="36" t="s">
        <v>67</v>
      </c>
      <c r="C106" s="37">
        <v>2</v>
      </c>
      <c r="D106" s="36" t="s">
        <v>69</v>
      </c>
      <c r="E106" s="37">
        <v>1</v>
      </c>
      <c r="F106" s="36">
        <f t="shared" si="29"/>
        <v>3</v>
      </c>
      <c r="G106" s="37">
        <f t="shared" si="30"/>
        <v>-1</v>
      </c>
      <c r="H106" s="10">
        <f t="shared" si="31"/>
        <v>-0.3927958032007568</v>
      </c>
      <c r="I106" s="38">
        <f t="shared" si="32"/>
        <v>0.40304444956148733</v>
      </c>
      <c r="J106">
        <f t="shared" si="33"/>
        <v>-0.24547469527485916</v>
      </c>
      <c r="K106" s="11">
        <f t="shared" si="34"/>
        <v>1.1996422399590523</v>
      </c>
      <c r="L106" s="17">
        <f t="shared" si="48"/>
        <v>3.9857023975867809E-2</v>
      </c>
      <c r="M106" s="10">
        <f t="shared" si="35"/>
        <v>0.63940380171128475</v>
      </c>
      <c r="N106">
        <f t="shared" si="36"/>
        <v>0.65461867673681917</v>
      </c>
      <c r="O106">
        <f t="shared" si="37"/>
        <v>0.39782030801447871</v>
      </c>
      <c r="P106" s="11">
        <f t="shared" si="38"/>
        <v>1.787683704831049</v>
      </c>
      <c r="Q106" s="17">
        <f t="shared" si="49"/>
        <v>4.507820919426913E-2</v>
      </c>
      <c r="R106" s="17">
        <f t="shared" si="39"/>
        <v>-0.58804146487199671</v>
      </c>
      <c r="S106" s="17">
        <f t="shared" si="40"/>
        <v>-0.46497618455045764</v>
      </c>
      <c r="T106" s="64">
        <f t="shared" si="41"/>
        <v>0</v>
      </c>
      <c r="U106" s="63">
        <f t="shared" si="42"/>
        <v>0</v>
      </c>
      <c r="V106" s="63">
        <f t="shared" si="43"/>
        <v>3</v>
      </c>
      <c r="W106" s="8">
        <f t="shared" si="47"/>
        <v>0</v>
      </c>
      <c r="X106" s="6">
        <f t="shared" si="44"/>
        <v>0.26026811518076975</v>
      </c>
      <c r="Y106" s="11">
        <f t="shared" si="50"/>
        <v>0.53502381544954236</v>
      </c>
      <c r="Z106" s="10">
        <f t="shared" si="45"/>
        <v>6.773949177975043E-2</v>
      </c>
      <c r="AA106" s="17">
        <f t="shared" si="46"/>
        <v>-0.30146747624872966</v>
      </c>
      <c r="AH106" s="6"/>
      <c r="AI106" s="11"/>
      <c r="AP106" s="11"/>
      <c r="AQ106" s="11"/>
      <c r="AR106" s="11"/>
      <c r="AT106" s="11"/>
      <c r="AU106" s="12"/>
      <c r="AV106" s="12"/>
      <c r="AZ106" s="6"/>
      <c r="BC106" s="41"/>
      <c r="BD106" s="6"/>
      <c r="BG106" s="8"/>
      <c r="BH106" s="6"/>
      <c r="BJ106" s="11"/>
      <c r="BK106" s="11"/>
      <c r="BL106" s="11"/>
      <c r="BM106" s="11"/>
      <c r="BN106" s="11"/>
      <c r="BO106" s="11"/>
      <c r="BP106" s="11"/>
      <c r="BQ106" s="8"/>
      <c r="BR106" s="6"/>
      <c r="BS106" s="6"/>
      <c r="BT106"/>
      <c r="BW106" s="17"/>
      <c r="BX106" s="17"/>
      <c r="BY106" s="17"/>
      <c r="BZ106" s="17"/>
      <c r="CA106" s="17"/>
      <c r="CB106" s="17"/>
      <c r="CC106" s="17"/>
      <c r="CE106" s="12"/>
      <c r="CF106" s="12"/>
      <c r="CG106" s="12"/>
      <c r="CH106" s="12"/>
      <c r="CI106" s="6"/>
      <c r="CJ106" s="12"/>
      <c r="CK106" s="12"/>
      <c r="CL106" s="13"/>
      <c r="CN106" s="13"/>
      <c r="CO106" s="13"/>
      <c r="CQ106" s="13"/>
      <c r="CR106" s="13"/>
      <c r="CS106" s="14"/>
      <c r="CT106" s="11"/>
      <c r="CU106" s="13"/>
      <c r="CV106"/>
      <c r="CY106" s="13"/>
      <c r="DA106"/>
    </row>
    <row r="107" spans="1:105">
      <c r="A107" s="35">
        <v>43170</v>
      </c>
      <c r="B107" s="36" t="s">
        <v>66</v>
      </c>
      <c r="C107" s="37">
        <v>1</v>
      </c>
      <c r="D107" s="36" t="s">
        <v>68</v>
      </c>
      <c r="E107" s="37">
        <v>0</v>
      </c>
      <c r="F107" s="36">
        <f t="shared" si="29"/>
        <v>1</v>
      </c>
      <c r="G107" s="37">
        <f t="shared" si="30"/>
        <v>-1</v>
      </c>
      <c r="H107" s="10">
        <f t="shared" si="31"/>
        <v>-0.33145728603257352</v>
      </c>
      <c r="I107" s="38">
        <f t="shared" si="32"/>
        <v>0.41788608532276128</v>
      </c>
      <c r="J107">
        <f t="shared" si="33"/>
        <v>-0.20730435830457941</v>
      </c>
      <c r="K107" s="11">
        <f t="shared" si="34"/>
        <v>1.2508756849616147</v>
      </c>
      <c r="L107" s="17">
        <f t="shared" si="48"/>
        <v>1.5646899792281888</v>
      </c>
      <c r="M107" s="10">
        <f t="shared" si="35"/>
        <v>0.98937992609738235</v>
      </c>
      <c r="N107">
        <f t="shared" si="36"/>
        <v>0.72896542874691084</v>
      </c>
      <c r="O107">
        <f t="shared" si="37"/>
        <v>0.60968703809680092</v>
      </c>
      <c r="P107" s="11">
        <f t="shared" si="38"/>
        <v>2.0365506855231397</v>
      </c>
      <c r="Q107" s="17">
        <f t="shared" si="49"/>
        <v>1.0744373236584908</v>
      </c>
      <c r="R107" s="17">
        <f t="shared" si="39"/>
        <v>-0.78567500056152495</v>
      </c>
      <c r="S107" s="17">
        <f t="shared" si="40"/>
        <v>-0.64856321975738596</v>
      </c>
      <c r="T107" s="64">
        <f t="shared" si="41"/>
        <v>0</v>
      </c>
      <c r="U107" s="63">
        <f t="shared" si="42"/>
        <v>0</v>
      </c>
      <c r="V107" s="63">
        <f t="shared" si="43"/>
        <v>0</v>
      </c>
      <c r="W107" s="8">
        <f t="shared" si="47"/>
        <v>1</v>
      </c>
      <c r="X107" s="6">
        <f t="shared" si="44"/>
        <v>0.22220768236890209</v>
      </c>
      <c r="Y107" s="11">
        <f t="shared" si="50"/>
        <v>0.35143678024261404</v>
      </c>
      <c r="Z107" s="10">
        <f t="shared" si="45"/>
        <v>4.9376254103758885E-2</v>
      </c>
      <c r="AA107" s="17">
        <f t="shared" si="46"/>
        <v>-0.25129573435851266</v>
      </c>
      <c r="AH107" s="6"/>
      <c r="AI107" s="11"/>
      <c r="AP107" s="11"/>
      <c r="AQ107" s="11"/>
      <c r="AR107" s="11"/>
      <c r="AT107" s="11"/>
      <c r="AU107" s="12"/>
      <c r="AV107" s="12"/>
      <c r="AZ107" s="6"/>
      <c r="BC107" s="41"/>
      <c r="BD107" s="6"/>
      <c r="BG107" s="8"/>
      <c r="BH107" s="6"/>
      <c r="BJ107" s="11"/>
      <c r="BK107" s="11"/>
      <c r="BL107" s="11"/>
      <c r="BM107" s="11"/>
      <c r="BN107" s="11"/>
      <c r="BO107" s="11"/>
      <c r="BP107" s="11"/>
      <c r="BQ107" s="8"/>
      <c r="BR107" s="6"/>
      <c r="BS107" s="6"/>
      <c r="BT107"/>
      <c r="BW107" s="17"/>
      <c r="BX107" s="17"/>
      <c r="BY107" s="17"/>
      <c r="BZ107" s="17"/>
      <c r="CA107" s="17"/>
      <c r="CB107" s="17"/>
      <c r="CC107" s="17"/>
      <c r="CE107" s="12"/>
      <c r="CF107" s="12"/>
      <c r="CG107" s="12"/>
      <c r="CH107" s="12"/>
      <c r="CI107" s="6"/>
      <c r="CJ107" s="12"/>
      <c r="CK107" s="12"/>
      <c r="CL107" s="13"/>
      <c r="CN107" s="13"/>
      <c r="CO107" s="13"/>
      <c r="CQ107" s="13"/>
      <c r="CR107" s="13"/>
      <c r="CS107" s="14"/>
      <c r="CT107" s="11"/>
      <c r="CU107" s="13"/>
      <c r="CV107"/>
      <c r="CY107" s="13"/>
      <c r="DA107"/>
    </row>
    <row r="108" spans="1:105">
      <c r="A108" s="35">
        <v>43170</v>
      </c>
      <c r="B108" s="36" t="s">
        <v>76</v>
      </c>
      <c r="C108" s="37">
        <v>1</v>
      </c>
      <c r="D108" s="36" t="s">
        <v>78</v>
      </c>
      <c r="E108" s="37">
        <v>3</v>
      </c>
      <c r="F108" s="36">
        <f t="shared" si="29"/>
        <v>4</v>
      </c>
      <c r="G108" s="37">
        <f t="shared" si="30"/>
        <v>2</v>
      </c>
      <c r="H108" s="10">
        <f t="shared" si="31"/>
        <v>0.14506767284816668</v>
      </c>
      <c r="I108" s="38">
        <f t="shared" si="32"/>
        <v>0.53620344978695211</v>
      </c>
      <c r="J108">
        <f t="shared" si="33"/>
        <v>9.0873508255837718E-2</v>
      </c>
      <c r="K108" s="11">
        <f t="shared" si="34"/>
        <v>1.651099537826715</v>
      </c>
      <c r="L108" s="17">
        <f t="shared" si="48"/>
        <v>1.8195324568513018</v>
      </c>
      <c r="M108" s="10">
        <f t="shared" si="35"/>
        <v>-0.17791014249349102</v>
      </c>
      <c r="N108">
        <f t="shared" si="36"/>
        <v>0.45563941121304219</v>
      </c>
      <c r="O108">
        <f t="shared" si="37"/>
        <v>-0.11142564813629793</v>
      </c>
      <c r="P108" s="11">
        <f t="shared" si="38"/>
        <v>1.1895034077751736</v>
      </c>
      <c r="Q108" s="17">
        <f t="shared" si="49"/>
        <v>3.5911541558403731E-2</v>
      </c>
      <c r="R108" s="17">
        <f t="shared" si="39"/>
        <v>0.46159613005154143</v>
      </c>
      <c r="S108" s="17">
        <f t="shared" si="40"/>
        <v>0.51006002790927585</v>
      </c>
      <c r="T108" s="64">
        <f t="shared" si="41"/>
        <v>1</v>
      </c>
      <c r="U108" s="63">
        <f t="shared" si="42"/>
        <v>1</v>
      </c>
      <c r="V108" s="63">
        <f t="shared" si="43"/>
        <v>1</v>
      </c>
      <c r="W108" s="8">
        <f t="shared" si="47"/>
        <v>1</v>
      </c>
      <c r="X108" s="6">
        <f t="shared" si="44"/>
        <v>0.50267223969450314</v>
      </c>
      <c r="Y108" s="11">
        <f t="shared" si="50"/>
        <v>-1.489939972090724</v>
      </c>
      <c r="Z108" s="10">
        <f t="shared" si="45"/>
        <v>0.24733490117048174</v>
      </c>
      <c r="AA108" s="17">
        <f t="shared" si="46"/>
        <v>-0.68781693221840079</v>
      </c>
      <c r="AH108" s="6"/>
      <c r="AI108" s="11"/>
      <c r="AP108" s="11"/>
      <c r="AQ108" s="11"/>
      <c r="AR108" s="11"/>
      <c r="AT108" s="11"/>
      <c r="AU108" s="12"/>
      <c r="AV108" s="12"/>
      <c r="AZ108" s="6"/>
      <c r="BC108" s="41"/>
      <c r="BD108" s="6"/>
      <c r="BG108" s="8"/>
      <c r="BH108" s="6"/>
      <c r="BJ108" s="11"/>
      <c r="BK108" s="11"/>
      <c r="BL108" s="11"/>
      <c r="BM108" s="11"/>
      <c r="BN108" s="11"/>
      <c r="BO108" s="11"/>
      <c r="BP108" s="11"/>
      <c r="BQ108" s="8"/>
      <c r="BR108" s="6"/>
      <c r="BS108" s="6"/>
      <c r="BT108"/>
      <c r="BW108" s="17"/>
      <c r="BX108" s="17"/>
      <c r="BY108" s="17"/>
      <c r="BZ108" s="17"/>
      <c r="CA108" s="17"/>
      <c r="CB108" s="17"/>
      <c r="CC108" s="17"/>
      <c r="CE108" s="12"/>
      <c r="CF108" s="12"/>
      <c r="CG108" s="12"/>
      <c r="CH108" s="12"/>
      <c r="CI108" s="6"/>
      <c r="CJ108" s="12"/>
      <c r="CK108" s="12"/>
      <c r="CL108" s="13"/>
      <c r="CN108" s="13"/>
      <c r="CO108" s="13"/>
      <c r="CQ108" s="13"/>
      <c r="CR108" s="13"/>
      <c r="CS108" s="14"/>
      <c r="CT108" s="11"/>
      <c r="CU108" s="13"/>
      <c r="CV108"/>
      <c r="CY108" s="13"/>
      <c r="DA108"/>
    </row>
    <row r="109" spans="1:105">
      <c r="A109" s="35">
        <v>43170</v>
      </c>
      <c r="B109" s="36" t="s">
        <v>77</v>
      </c>
      <c r="C109" s="37">
        <v>0</v>
      </c>
      <c r="D109" s="36" t="s">
        <v>75</v>
      </c>
      <c r="E109" s="37">
        <v>1</v>
      </c>
      <c r="F109" s="36">
        <f t="shared" si="29"/>
        <v>1</v>
      </c>
      <c r="G109" s="37">
        <f t="shared" si="30"/>
        <v>1</v>
      </c>
      <c r="H109" s="10">
        <f t="shared" si="31"/>
        <v>-0.33714884742019868</v>
      </c>
      <c r="I109" s="38">
        <f t="shared" si="32"/>
        <v>0.41650222193138814</v>
      </c>
      <c r="J109">
        <f t="shared" si="33"/>
        <v>-0.21084984271846746</v>
      </c>
      <c r="K109" s="11">
        <f t="shared" si="34"/>
        <v>1.2461168225793462</v>
      </c>
      <c r="L109" s="17">
        <f t="shared" si="48"/>
        <v>6.0573490356553371E-2</v>
      </c>
      <c r="M109" s="10">
        <f t="shared" si="35"/>
        <v>0.26513956788936133</v>
      </c>
      <c r="N109">
        <f t="shared" si="36"/>
        <v>0.56589928907936271</v>
      </c>
      <c r="O109">
        <f t="shared" si="37"/>
        <v>0.16594349003475578</v>
      </c>
      <c r="P109" s="11">
        <f t="shared" si="38"/>
        <v>1.5153120891428244</v>
      </c>
      <c r="Q109" s="17">
        <f t="shared" si="49"/>
        <v>2.2961707275023913</v>
      </c>
      <c r="R109" s="17">
        <f t="shared" si="39"/>
        <v>-0.26919526656347825</v>
      </c>
      <c r="S109" s="17">
        <f t="shared" si="40"/>
        <v>-0.16879149084332179</v>
      </c>
      <c r="T109" s="64">
        <f t="shared" si="41"/>
        <v>1</v>
      </c>
      <c r="U109" s="63">
        <f t="shared" si="42"/>
        <v>1</v>
      </c>
      <c r="V109" s="63">
        <f t="shared" si="43"/>
        <v>3</v>
      </c>
      <c r="W109" s="8">
        <f t="shared" si="47"/>
        <v>0</v>
      </c>
      <c r="X109" s="6">
        <f t="shared" si="44"/>
        <v>0.32804872380477845</v>
      </c>
      <c r="Y109" s="11">
        <f t="shared" si="50"/>
        <v>-1.1687914908433217</v>
      </c>
      <c r="Z109" s="10">
        <f t="shared" si="45"/>
        <v>0.45151851758038691</v>
      </c>
      <c r="AA109" s="17">
        <f t="shared" si="46"/>
        <v>-1.1145931334448822</v>
      </c>
      <c r="AH109" s="6"/>
      <c r="AI109" s="11"/>
      <c r="AP109" s="11"/>
      <c r="AQ109" s="11"/>
      <c r="AR109" s="11"/>
      <c r="AT109" s="11"/>
      <c r="AU109" s="12"/>
      <c r="AV109" s="12"/>
      <c r="AZ109" s="6"/>
      <c r="BC109" s="41"/>
      <c r="BD109" s="6"/>
      <c r="BG109" s="8"/>
      <c r="BH109" s="6"/>
      <c r="BJ109" s="11"/>
      <c r="BK109" s="11"/>
      <c r="BL109" s="11"/>
      <c r="BM109" s="11"/>
      <c r="BN109" s="11"/>
      <c r="BO109" s="11"/>
      <c r="BP109" s="11"/>
      <c r="BQ109" s="8"/>
      <c r="BR109" s="6"/>
      <c r="BS109" s="6"/>
      <c r="BT109"/>
      <c r="BW109" s="17"/>
      <c r="BX109" s="17"/>
      <c r="BY109" s="17"/>
      <c r="BZ109" s="17"/>
      <c r="CA109" s="17"/>
      <c r="CB109" s="17"/>
      <c r="CC109" s="17"/>
      <c r="CE109" s="12"/>
      <c r="CF109" s="12"/>
      <c r="CG109" s="12"/>
      <c r="CH109" s="12"/>
      <c r="CI109" s="6"/>
      <c r="CJ109" s="12"/>
      <c r="CK109" s="12"/>
      <c r="CL109" s="13"/>
      <c r="CN109" s="13"/>
      <c r="CO109" s="13"/>
      <c r="CQ109" s="13"/>
      <c r="CR109" s="13"/>
      <c r="CS109" s="14"/>
      <c r="CT109" s="11"/>
      <c r="CU109" s="13"/>
      <c r="CV109"/>
      <c r="CY109" s="13"/>
      <c r="DA109"/>
    </row>
    <row r="110" spans="1:105">
      <c r="A110" s="35">
        <v>43170</v>
      </c>
      <c r="B110" s="36" t="s">
        <v>84</v>
      </c>
      <c r="C110" s="37">
        <v>2</v>
      </c>
      <c r="D110" s="36" t="s">
        <v>82</v>
      </c>
      <c r="E110" s="37">
        <v>4</v>
      </c>
      <c r="F110" s="36">
        <f t="shared" si="29"/>
        <v>6</v>
      </c>
      <c r="G110" s="37">
        <f t="shared" si="30"/>
        <v>2</v>
      </c>
      <c r="H110" s="10">
        <f t="shared" si="31"/>
        <v>0.48855568094507024</v>
      </c>
      <c r="I110" s="38">
        <f t="shared" si="32"/>
        <v>0.61976612870945513</v>
      </c>
      <c r="J110">
        <f t="shared" si="33"/>
        <v>0.30486661613250021</v>
      </c>
      <c r="K110" s="11">
        <f t="shared" si="34"/>
        <v>1.9383279196946275</v>
      </c>
      <c r="L110" s="17">
        <f t="shared" si="48"/>
        <v>4.2504917667106836</v>
      </c>
      <c r="M110" s="10">
        <f t="shared" si="35"/>
        <v>-0.57738113280210457</v>
      </c>
      <c r="N110">
        <f t="shared" si="36"/>
        <v>0.35953541733374478</v>
      </c>
      <c r="O110">
        <f t="shared" si="37"/>
        <v>-0.35970087895429798</v>
      </c>
      <c r="P110" s="11">
        <f t="shared" si="38"/>
        <v>0.89786957243774435</v>
      </c>
      <c r="Q110" s="17">
        <f t="shared" si="49"/>
        <v>1.2146914793585604</v>
      </c>
      <c r="R110" s="17">
        <f t="shared" si="39"/>
        <v>1.0404583472568831</v>
      </c>
      <c r="S110" s="17">
        <f t="shared" si="40"/>
        <v>1.0477805006987961</v>
      </c>
      <c r="T110" s="64">
        <f t="shared" si="41"/>
        <v>1</v>
      </c>
      <c r="U110" s="63">
        <f t="shared" si="42"/>
        <v>1</v>
      </c>
      <c r="V110" s="63">
        <f t="shared" si="43"/>
        <v>1</v>
      </c>
      <c r="W110" s="8">
        <f t="shared" si="47"/>
        <v>1</v>
      </c>
      <c r="X110" s="6">
        <f t="shared" si="44"/>
        <v>0.64234492613101102</v>
      </c>
      <c r="Y110" s="11">
        <f t="shared" si="50"/>
        <v>-0.95221949930120386</v>
      </c>
      <c r="Z110" s="10">
        <f t="shared" si="45"/>
        <v>0.12791715186423197</v>
      </c>
      <c r="AA110" s="17">
        <f t="shared" si="46"/>
        <v>-0.44262985145217637</v>
      </c>
      <c r="AH110" s="6"/>
      <c r="AI110" s="11"/>
      <c r="AP110" s="11"/>
      <c r="AQ110" s="11"/>
      <c r="AR110" s="11"/>
      <c r="AT110" s="11"/>
      <c r="AU110" s="12"/>
      <c r="AV110" s="12"/>
      <c r="AZ110" s="6"/>
      <c r="BC110" s="41"/>
      <c r="BD110" s="6"/>
      <c r="BG110" s="8"/>
      <c r="BH110" s="6"/>
      <c r="BJ110" s="11"/>
      <c r="BK110" s="11"/>
      <c r="BL110" s="11"/>
      <c r="BM110" s="11"/>
      <c r="BN110" s="11"/>
      <c r="BO110" s="11"/>
      <c r="BP110" s="11"/>
      <c r="BQ110" s="8"/>
      <c r="BR110" s="6"/>
      <c r="BS110" s="6"/>
      <c r="BT110"/>
      <c r="BW110" s="17"/>
      <c r="BX110" s="17"/>
      <c r="BY110" s="17"/>
      <c r="BZ110" s="17"/>
      <c r="CA110" s="17"/>
      <c r="CB110" s="17"/>
      <c r="CC110" s="17"/>
      <c r="CE110" s="12"/>
      <c r="CF110" s="12"/>
      <c r="CG110" s="12"/>
      <c r="CH110" s="12"/>
      <c r="CI110" s="6"/>
      <c r="CJ110" s="12"/>
      <c r="CK110" s="12"/>
      <c r="CL110" s="13"/>
      <c r="CN110" s="13"/>
      <c r="CO110" s="13"/>
      <c r="CQ110" s="13"/>
      <c r="CR110" s="13"/>
      <c r="CS110" s="14"/>
      <c r="CT110" s="11"/>
      <c r="CU110" s="13"/>
      <c r="CV110"/>
      <c r="CY110" s="13"/>
      <c r="DA110"/>
    </row>
    <row r="111" spans="1:105">
      <c r="A111" s="35">
        <v>43170</v>
      </c>
      <c r="B111" s="36" t="s">
        <v>74</v>
      </c>
      <c r="C111" s="37">
        <v>3</v>
      </c>
      <c r="D111" s="36" t="s">
        <v>79</v>
      </c>
      <c r="E111" s="37">
        <v>2</v>
      </c>
      <c r="F111" s="36">
        <f t="shared" si="29"/>
        <v>5</v>
      </c>
      <c r="G111" s="37">
        <f t="shared" si="30"/>
        <v>-1</v>
      </c>
      <c r="H111" s="10">
        <f t="shared" si="31"/>
        <v>-0.42291720757897522</v>
      </c>
      <c r="I111" s="38">
        <f t="shared" si="32"/>
        <v>0.39581889914710133</v>
      </c>
      <c r="J111">
        <f t="shared" si="33"/>
        <v>-0.26418444267142177</v>
      </c>
      <c r="K111" s="11">
        <f t="shared" si="34"/>
        <v>1.1745294196294862</v>
      </c>
      <c r="L111" s="17">
        <f t="shared" si="48"/>
        <v>0.68140167905723292</v>
      </c>
      <c r="M111" s="10">
        <f t="shared" si="35"/>
        <v>1.0065658303541392</v>
      </c>
      <c r="N111">
        <f t="shared" si="36"/>
        <v>0.73234753912774309</v>
      </c>
      <c r="O111">
        <f t="shared" si="37"/>
        <v>0.6199284081757801</v>
      </c>
      <c r="P111" s="11">
        <f t="shared" si="38"/>
        <v>2.0485806009738359</v>
      </c>
      <c r="Q111" s="17">
        <f t="shared" si="49"/>
        <v>0.90519887284330736</v>
      </c>
      <c r="R111" s="17">
        <f t="shared" si="39"/>
        <v>-0.87405118134434967</v>
      </c>
      <c r="S111" s="17">
        <f t="shared" si="40"/>
        <v>-0.73065819901393525</v>
      </c>
      <c r="T111" s="64">
        <f t="shared" si="41"/>
        <v>0</v>
      </c>
      <c r="U111" s="63">
        <f t="shared" si="42"/>
        <v>0</v>
      </c>
      <c r="V111" s="63">
        <f t="shared" si="43"/>
        <v>0</v>
      </c>
      <c r="W111" s="8">
        <f t="shared" si="47"/>
        <v>1</v>
      </c>
      <c r="X111" s="6">
        <f t="shared" si="44"/>
        <v>0.20627325429252885</v>
      </c>
      <c r="Y111" s="11">
        <f t="shared" si="50"/>
        <v>0.26934180098606475</v>
      </c>
      <c r="Z111" s="10">
        <f t="shared" si="45"/>
        <v>4.2548655436430272E-2</v>
      </c>
      <c r="AA111" s="17">
        <f t="shared" si="46"/>
        <v>-0.23101602595088674</v>
      </c>
      <c r="AH111" s="6"/>
      <c r="AI111" s="11"/>
      <c r="AP111" s="11"/>
      <c r="AQ111" s="11"/>
      <c r="AR111" s="11"/>
      <c r="AT111" s="11"/>
      <c r="AU111" s="12"/>
      <c r="AV111" s="12"/>
      <c r="AZ111" s="6"/>
      <c r="BC111" s="41"/>
      <c r="BD111" s="6"/>
      <c r="BG111" s="8"/>
      <c r="BH111" s="6"/>
      <c r="BJ111" s="11"/>
      <c r="BK111" s="11"/>
      <c r="BL111" s="11"/>
      <c r="BM111" s="11"/>
      <c r="BN111" s="11"/>
      <c r="BO111" s="11"/>
      <c r="BP111" s="11"/>
      <c r="BQ111" s="8"/>
      <c r="BR111" s="6"/>
      <c r="BS111" s="6"/>
      <c r="BT111"/>
      <c r="BW111" s="17"/>
      <c r="BX111" s="17"/>
      <c r="BY111" s="17"/>
      <c r="BZ111" s="17"/>
      <c r="CA111" s="17"/>
      <c r="CB111" s="17"/>
      <c r="CC111" s="17"/>
      <c r="CE111" s="12"/>
      <c r="CF111" s="12"/>
      <c r="CG111" s="12"/>
      <c r="CH111" s="12"/>
      <c r="CI111" s="6"/>
      <c r="CJ111" s="12"/>
      <c r="CK111" s="12"/>
      <c r="CL111" s="13"/>
      <c r="CN111" s="13"/>
      <c r="CO111" s="13"/>
      <c r="CQ111" s="13"/>
      <c r="CR111" s="13"/>
      <c r="CS111" s="14"/>
      <c r="CT111" s="11"/>
      <c r="CU111" s="13"/>
      <c r="CV111"/>
      <c r="CY111" s="13"/>
      <c r="DA111"/>
    </row>
    <row r="112" spans="1:105">
      <c r="A112" s="35">
        <v>43201</v>
      </c>
      <c r="B112" s="36" t="s">
        <v>70</v>
      </c>
      <c r="C112" s="37">
        <v>1</v>
      </c>
      <c r="D112" s="36" t="s">
        <v>72</v>
      </c>
      <c r="E112" s="37">
        <v>3</v>
      </c>
      <c r="F112" s="36">
        <f t="shared" si="29"/>
        <v>4</v>
      </c>
      <c r="G112" s="37">
        <f t="shared" si="30"/>
        <v>2</v>
      </c>
      <c r="H112" s="10">
        <f t="shared" si="31"/>
        <v>1.152605213789762</v>
      </c>
      <c r="I112" s="38">
        <f t="shared" si="32"/>
        <v>0.7599864481207157</v>
      </c>
      <c r="J112">
        <f t="shared" si="33"/>
        <v>0.70625897056210263</v>
      </c>
      <c r="K112" s="11">
        <f t="shared" si="34"/>
        <v>2.4770895536600346</v>
      </c>
      <c r="L112" s="17">
        <f t="shared" si="48"/>
        <v>0.27343533489146188</v>
      </c>
      <c r="M112" s="10">
        <f t="shared" si="35"/>
        <v>-0.548608144867055</v>
      </c>
      <c r="N112">
        <f t="shared" si="36"/>
        <v>0.36618739026589758</v>
      </c>
      <c r="O112">
        <f t="shared" si="37"/>
        <v>-0.34196825752788174</v>
      </c>
      <c r="P112" s="11">
        <f t="shared" si="38"/>
        <v>0.9186990058859944</v>
      </c>
      <c r="Q112" s="17">
        <f t="shared" si="49"/>
        <v>6.6098516439255725E-3</v>
      </c>
      <c r="R112" s="17">
        <f t="shared" si="39"/>
        <v>1.5583905477740401</v>
      </c>
      <c r="S112" s="17">
        <f t="shared" si="40"/>
        <v>1.5289014643014491</v>
      </c>
      <c r="T112" s="64">
        <f t="shared" si="41"/>
        <v>1</v>
      </c>
      <c r="U112" s="63">
        <f t="shared" si="42"/>
        <v>1</v>
      </c>
      <c r="V112" s="63">
        <f t="shared" si="43"/>
        <v>1</v>
      </c>
      <c r="W112" s="8">
        <f t="shared" si="47"/>
        <v>1</v>
      </c>
      <c r="X112" s="6">
        <f t="shared" si="44"/>
        <v>0.75335422725471035</v>
      </c>
      <c r="Y112" s="11">
        <f t="shared" si="50"/>
        <v>-0.47109853569855087</v>
      </c>
      <c r="Z112" s="10">
        <f t="shared" si="45"/>
        <v>6.0834137213121066E-2</v>
      </c>
      <c r="AA112" s="17">
        <f t="shared" si="46"/>
        <v>-0.28321974047466802</v>
      </c>
      <c r="AH112" s="6"/>
      <c r="AI112" s="11"/>
      <c r="AP112" s="11"/>
      <c r="AQ112" s="11"/>
      <c r="AR112" s="11"/>
      <c r="AT112" s="11"/>
      <c r="AU112" s="12"/>
      <c r="AV112" s="12"/>
      <c r="AZ112" s="6"/>
      <c r="BC112" s="41"/>
      <c r="BD112" s="6"/>
      <c r="BG112" s="8"/>
      <c r="BH112" s="6"/>
      <c r="BJ112" s="11"/>
      <c r="BK112" s="11"/>
      <c r="BL112" s="11"/>
      <c r="BM112" s="11"/>
      <c r="BN112" s="11"/>
      <c r="BO112" s="11"/>
      <c r="BP112" s="11"/>
      <c r="BQ112" s="8"/>
      <c r="BR112" s="6"/>
      <c r="BS112" s="6"/>
      <c r="BT112"/>
      <c r="BW112" s="17"/>
      <c r="BX112" s="17"/>
      <c r="BY112" s="17"/>
      <c r="BZ112" s="17"/>
      <c r="CA112" s="17"/>
      <c r="CB112" s="17"/>
      <c r="CC112" s="17"/>
      <c r="CE112" s="12"/>
      <c r="CF112" s="12"/>
      <c r="CG112" s="12"/>
      <c r="CH112" s="12"/>
      <c r="CI112" s="6"/>
      <c r="CJ112" s="12"/>
      <c r="CK112" s="12"/>
      <c r="CL112" s="13"/>
      <c r="CN112" s="13"/>
      <c r="CO112" s="13"/>
      <c r="CQ112" s="13"/>
      <c r="CR112" s="13"/>
      <c r="CS112" s="14"/>
      <c r="CT112" s="11"/>
      <c r="CU112" s="13"/>
      <c r="CV112"/>
      <c r="CY112" s="13"/>
      <c r="DA112"/>
    </row>
    <row r="113" spans="1:105">
      <c r="A113" s="35">
        <v>43201</v>
      </c>
      <c r="B113" s="36" t="s">
        <v>85</v>
      </c>
      <c r="C113" s="37">
        <v>1</v>
      </c>
      <c r="D113" s="36" t="s">
        <v>80</v>
      </c>
      <c r="E113" s="37">
        <v>6</v>
      </c>
      <c r="F113" s="36">
        <f t="shared" si="29"/>
        <v>7</v>
      </c>
      <c r="G113" s="37">
        <f t="shared" si="30"/>
        <v>5</v>
      </c>
      <c r="H113" s="10">
        <f t="shared" si="31"/>
        <v>2.0123369835793188</v>
      </c>
      <c r="I113" s="38">
        <f t="shared" si="32"/>
        <v>0.88208630910258279</v>
      </c>
      <c r="J113">
        <f t="shared" si="33"/>
        <v>1.185480850058654</v>
      </c>
      <c r="K113" s="11">
        <f t="shared" si="34"/>
        <v>3.1203164611491676</v>
      </c>
      <c r="L113" s="17">
        <f t="shared" si="48"/>
        <v>8.2925772839284537</v>
      </c>
      <c r="M113" s="10">
        <f t="shared" si="35"/>
        <v>-1.0972932283049925</v>
      </c>
      <c r="N113">
        <f t="shared" si="36"/>
        <v>0.25024740536786594</v>
      </c>
      <c r="O113">
        <f t="shared" si="37"/>
        <v>-0.67371140315141831</v>
      </c>
      <c r="P113" s="11">
        <f t="shared" si="38"/>
        <v>0.52902048021777448</v>
      </c>
      <c r="Q113" s="17">
        <f t="shared" si="49"/>
        <v>0.22182170805429577</v>
      </c>
      <c r="R113" s="17">
        <f t="shared" si="39"/>
        <v>2.5912959809313931</v>
      </c>
      <c r="S113" s="17">
        <f t="shared" si="40"/>
        <v>2.4883947277341396</v>
      </c>
      <c r="T113" s="64">
        <f t="shared" si="41"/>
        <v>1</v>
      </c>
      <c r="U113" s="63">
        <f t="shared" si="42"/>
        <v>1</v>
      </c>
      <c r="V113" s="63">
        <f t="shared" si="43"/>
        <v>1</v>
      </c>
      <c r="W113" s="8">
        <f t="shared" si="47"/>
        <v>1</v>
      </c>
      <c r="X113" s="6">
        <f t="shared" si="44"/>
        <v>0.90724039026753311</v>
      </c>
      <c r="Y113" s="11">
        <f t="shared" si="50"/>
        <v>-2.5116052722658604</v>
      </c>
      <c r="Z113" s="10">
        <f t="shared" si="45"/>
        <v>8.6043451977195658E-3</v>
      </c>
      <c r="AA113" s="17">
        <f t="shared" si="46"/>
        <v>-9.7347825099881699E-2</v>
      </c>
      <c r="AH113" s="6"/>
      <c r="AI113" s="11"/>
      <c r="AP113" s="11"/>
      <c r="AQ113" s="11"/>
      <c r="AR113" s="11"/>
      <c r="AT113" s="11"/>
      <c r="AU113" s="12"/>
      <c r="AV113" s="12"/>
      <c r="AZ113" s="6"/>
      <c r="BC113" s="41"/>
      <c r="BD113" s="6"/>
      <c r="BG113" s="8"/>
      <c r="BH113" s="6"/>
      <c r="BJ113" s="11"/>
      <c r="BK113" s="11"/>
      <c r="BL113" s="11"/>
      <c r="BM113" s="11"/>
      <c r="BN113" s="11"/>
      <c r="BO113" s="11"/>
      <c r="BP113" s="11"/>
      <c r="BQ113" s="8"/>
      <c r="BR113" s="6"/>
      <c r="BS113" s="6"/>
      <c r="BT113"/>
      <c r="BW113" s="17"/>
      <c r="BX113" s="17"/>
      <c r="BY113" s="17"/>
      <c r="BZ113" s="17"/>
      <c r="CA113" s="17"/>
      <c r="CB113" s="17"/>
      <c r="CC113" s="17"/>
      <c r="CE113" s="12"/>
      <c r="CF113" s="12"/>
      <c r="CG113" s="12"/>
      <c r="CH113" s="12"/>
      <c r="CI113" s="6"/>
      <c r="CJ113" s="12"/>
      <c r="CK113" s="12"/>
      <c r="CL113" s="13"/>
      <c r="CN113" s="13"/>
      <c r="CO113" s="13"/>
      <c r="CQ113" s="13"/>
      <c r="CR113" s="13"/>
      <c r="CS113" s="14"/>
      <c r="CT113" s="11"/>
      <c r="CU113" s="13"/>
      <c r="CV113"/>
      <c r="CY113" s="13"/>
      <c r="DA113"/>
    </row>
    <row r="114" spans="1:105">
      <c r="A114" s="35">
        <v>43231</v>
      </c>
      <c r="B114" s="36" t="s">
        <v>71</v>
      </c>
      <c r="C114" s="37">
        <v>0</v>
      </c>
      <c r="D114" s="36" t="s">
        <v>73</v>
      </c>
      <c r="E114" s="37">
        <v>1</v>
      </c>
      <c r="F114" s="36">
        <f t="shared" si="29"/>
        <v>1</v>
      </c>
      <c r="G114" s="37">
        <f t="shared" si="30"/>
        <v>1</v>
      </c>
      <c r="H114" s="10">
        <f t="shared" si="31"/>
        <v>-0.16276771218064567</v>
      </c>
      <c r="I114" s="38">
        <f t="shared" si="32"/>
        <v>0.4593976732953754</v>
      </c>
      <c r="J114">
        <f t="shared" si="33"/>
        <v>-0.10195127979088593</v>
      </c>
      <c r="K114" s="11">
        <f t="shared" si="34"/>
        <v>1.3922839507069407</v>
      </c>
      <c r="L114" s="17">
        <f t="shared" si="48"/>
        <v>0.15388669798224544</v>
      </c>
      <c r="M114" s="10">
        <f t="shared" si="35"/>
        <v>-0.33583900970347691</v>
      </c>
      <c r="N114">
        <f t="shared" si="36"/>
        <v>0.41682058410386197</v>
      </c>
      <c r="O114">
        <f t="shared" si="37"/>
        <v>-0.21003395960739976</v>
      </c>
      <c r="P114" s="11">
        <f t="shared" si="38"/>
        <v>1.0736742129911552</v>
      </c>
      <c r="Q114" s="17">
        <f t="shared" si="49"/>
        <v>1.1527763156421764</v>
      </c>
      <c r="R114" s="17">
        <f t="shared" si="39"/>
        <v>0.31860973771578549</v>
      </c>
      <c r="S114" s="17">
        <f t="shared" si="40"/>
        <v>0.37723617414240224</v>
      </c>
      <c r="T114" s="64">
        <f t="shared" si="41"/>
        <v>1</v>
      </c>
      <c r="U114" s="63">
        <f t="shared" si="42"/>
        <v>1</v>
      </c>
      <c r="V114" s="63">
        <f t="shared" si="43"/>
        <v>3</v>
      </c>
      <c r="W114" s="8">
        <f t="shared" si="47"/>
        <v>0</v>
      </c>
      <c r="X114" s="6">
        <f t="shared" si="44"/>
        <v>0.46742634641503766</v>
      </c>
      <c r="Y114" s="11">
        <f t="shared" si="50"/>
        <v>-0.62276382585759782</v>
      </c>
      <c r="Z114" s="10">
        <f t="shared" si="45"/>
        <v>0.28363469649283546</v>
      </c>
      <c r="AA114" s="17">
        <f t="shared" si="46"/>
        <v>-0.76051349044067029</v>
      </c>
      <c r="AH114" s="6"/>
      <c r="AI114" s="11"/>
      <c r="AP114" s="11"/>
      <c r="AQ114" s="11"/>
      <c r="AR114" s="11"/>
      <c r="AT114" s="11"/>
      <c r="AU114" s="12"/>
      <c r="AV114" s="12"/>
      <c r="AZ114" s="6"/>
      <c r="BC114" s="41"/>
      <c r="BD114" s="6"/>
      <c r="BG114" s="8"/>
      <c r="BH114" s="6"/>
      <c r="BJ114" s="11"/>
      <c r="BK114" s="11"/>
      <c r="BL114" s="11"/>
      <c r="BM114" s="11"/>
      <c r="BN114" s="11"/>
      <c r="BO114" s="11"/>
      <c r="BP114" s="11"/>
      <c r="BQ114" s="8"/>
      <c r="BR114" s="6"/>
      <c r="BS114" s="6"/>
      <c r="BT114"/>
      <c r="BW114" s="17"/>
      <c r="BX114" s="17"/>
      <c r="BY114" s="17"/>
      <c r="BZ114" s="17"/>
      <c r="CA114" s="17"/>
      <c r="CB114" s="17"/>
      <c r="CC114" s="17"/>
      <c r="CE114" s="12"/>
      <c r="CF114" s="12"/>
      <c r="CG114" s="12"/>
      <c r="CH114" s="12"/>
      <c r="CI114" s="6"/>
      <c r="CJ114" s="12"/>
      <c r="CK114" s="12"/>
      <c r="CL114" s="13"/>
      <c r="CN114" s="13"/>
      <c r="CO114" s="13"/>
      <c r="CQ114" s="13"/>
      <c r="CR114" s="13"/>
      <c r="CS114" s="14"/>
      <c r="CT114" s="11"/>
      <c r="CU114" s="13"/>
      <c r="CV114"/>
      <c r="CY114" s="13"/>
      <c r="DA114"/>
    </row>
    <row r="115" spans="1:105">
      <c r="A115" s="35">
        <v>43384</v>
      </c>
      <c r="B115" s="36" t="s">
        <v>76</v>
      </c>
      <c r="C115" s="37">
        <v>1</v>
      </c>
      <c r="D115" s="36" t="s">
        <v>68</v>
      </c>
      <c r="E115" s="37">
        <v>2</v>
      </c>
      <c r="F115" s="36">
        <f t="shared" si="29"/>
        <v>3</v>
      </c>
      <c r="G115" s="37">
        <f t="shared" si="30"/>
        <v>1</v>
      </c>
      <c r="H115" s="10">
        <f t="shared" si="31"/>
        <v>-0.25879286402363155</v>
      </c>
      <c r="I115" s="38">
        <f t="shared" si="32"/>
        <v>0.43566047207666475</v>
      </c>
      <c r="J115">
        <f t="shared" si="33"/>
        <v>-0.16198083735400184</v>
      </c>
      <c r="K115" s="11">
        <f t="shared" si="34"/>
        <v>1.3117103618928643</v>
      </c>
      <c r="L115" s="17">
        <f t="shared" si="48"/>
        <v>0.47374262592565186</v>
      </c>
      <c r="M115" s="10">
        <f t="shared" si="35"/>
        <v>0.66089322259333927</v>
      </c>
      <c r="N115">
        <f t="shared" si="36"/>
        <v>0.65946100996404655</v>
      </c>
      <c r="O115">
        <f t="shared" si="37"/>
        <v>0.41099257378706561</v>
      </c>
      <c r="P115" s="11">
        <f t="shared" si="38"/>
        <v>1.8031563654532416</v>
      </c>
      <c r="Q115" s="17">
        <f t="shared" si="49"/>
        <v>0.64506014736806105</v>
      </c>
      <c r="R115" s="17">
        <f t="shared" si="39"/>
        <v>-0.49144600356037738</v>
      </c>
      <c r="S115" s="17">
        <f t="shared" si="40"/>
        <v>-0.37524609752461807</v>
      </c>
      <c r="T115" s="64">
        <f t="shared" si="41"/>
        <v>1</v>
      </c>
      <c r="U115" s="63">
        <f t="shared" si="42"/>
        <v>1</v>
      </c>
      <c r="V115" s="63">
        <f t="shared" si="43"/>
        <v>3</v>
      </c>
      <c r="W115" s="8">
        <f t="shared" si="47"/>
        <v>0</v>
      </c>
      <c r="X115" s="6">
        <f t="shared" si="44"/>
        <v>0.28002298590632202</v>
      </c>
      <c r="Y115" s="11">
        <f t="shared" si="50"/>
        <v>-1.3752460975246181</v>
      </c>
      <c r="Z115" s="10">
        <f t="shared" si="45"/>
        <v>0.51836690082324821</v>
      </c>
      <c r="AA115" s="17">
        <f t="shared" si="46"/>
        <v>-1.2728835866597155</v>
      </c>
      <c r="AH115" s="6"/>
      <c r="AI115" s="11"/>
      <c r="AP115" s="11"/>
      <c r="AQ115" s="11"/>
      <c r="AR115" s="11"/>
      <c r="AT115" s="11"/>
      <c r="AU115" s="12"/>
      <c r="AV115" s="12"/>
      <c r="AZ115" s="6"/>
      <c r="BC115" s="41"/>
      <c r="BD115" s="6"/>
      <c r="BG115" s="8"/>
      <c r="BH115" s="6"/>
      <c r="BJ115" s="11"/>
      <c r="BK115" s="11"/>
      <c r="BL115" s="11"/>
      <c r="BM115" s="11"/>
      <c r="BN115" s="11"/>
      <c r="BO115" s="11"/>
      <c r="BP115" s="11"/>
      <c r="BQ115" s="8"/>
      <c r="BR115" s="6"/>
      <c r="BS115" s="6"/>
      <c r="BT115"/>
      <c r="BW115" s="17"/>
      <c r="BX115" s="17"/>
      <c r="BY115" s="17"/>
      <c r="BZ115" s="17"/>
      <c r="CA115" s="17"/>
      <c r="CB115" s="17"/>
      <c r="CC115" s="17"/>
      <c r="CE115" s="12"/>
      <c r="CF115" s="12"/>
      <c r="CG115" s="12"/>
      <c r="CH115" s="12"/>
      <c r="CI115" s="6"/>
      <c r="CJ115" s="12"/>
      <c r="CK115" s="12"/>
      <c r="CL115" s="13"/>
      <c r="CN115" s="13"/>
      <c r="CO115" s="13"/>
      <c r="CQ115" s="13"/>
      <c r="CR115" s="13"/>
      <c r="CS115" s="14"/>
      <c r="CT115" s="11"/>
      <c r="CU115" s="13"/>
      <c r="CV115"/>
      <c r="CY115" s="13"/>
      <c r="DA115"/>
    </row>
    <row r="116" spans="1:105">
      <c r="A116" s="35">
        <v>43384</v>
      </c>
      <c r="B116" s="36" t="s">
        <v>74</v>
      </c>
      <c r="C116" s="37">
        <v>1</v>
      </c>
      <c r="D116" s="36" t="s">
        <v>70</v>
      </c>
      <c r="E116" s="37">
        <v>0</v>
      </c>
      <c r="F116" s="36">
        <f t="shared" si="29"/>
        <v>1</v>
      </c>
      <c r="G116" s="37">
        <f t="shared" si="30"/>
        <v>-1</v>
      </c>
      <c r="H116" s="10">
        <f t="shared" si="31"/>
        <v>-1.2592213974483899</v>
      </c>
      <c r="I116" s="38">
        <f t="shared" si="32"/>
        <v>0.22110795343163242</v>
      </c>
      <c r="J116">
        <f t="shared" si="33"/>
        <v>-0.76845669829850016</v>
      </c>
      <c r="K116" s="11">
        <f t="shared" si="34"/>
        <v>0.49767909747738659</v>
      </c>
      <c r="L116" s="17">
        <f t="shared" si="48"/>
        <v>0.24768448406590607</v>
      </c>
      <c r="M116" s="10">
        <f t="shared" si="35"/>
        <v>0.67762238123941854</v>
      </c>
      <c r="N116">
        <f t="shared" si="36"/>
        <v>0.66320783111104964</v>
      </c>
      <c r="O116">
        <f t="shared" si="37"/>
        <v>0.42123383761802208</v>
      </c>
      <c r="P116" s="11">
        <f t="shared" si="38"/>
        <v>1.8151861561008384</v>
      </c>
      <c r="Q116" s="17">
        <f t="shared" si="49"/>
        <v>0.66452846909846053</v>
      </c>
      <c r="R116" s="17">
        <f t="shared" si="39"/>
        <v>-1.3175070586234519</v>
      </c>
      <c r="S116" s="17">
        <f t="shared" si="40"/>
        <v>-1.1425961298449301</v>
      </c>
      <c r="T116" s="64">
        <f t="shared" si="41"/>
        <v>0</v>
      </c>
      <c r="U116" s="63">
        <f t="shared" si="42"/>
        <v>0</v>
      </c>
      <c r="V116" s="63">
        <f t="shared" si="43"/>
        <v>0</v>
      </c>
      <c r="W116" s="8">
        <f t="shared" si="47"/>
        <v>1</v>
      </c>
      <c r="X116" s="6">
        <f t="shared" si="44"/>
        <v>0.13704218766099796</v>
      </c>
      <c r="Y116" s="11">
        <f t="shared" si="50"/>
        <v>-0.14259612984493009</v>
      </c>
      <c r="Z116" s="10">
        <f t="shared" si="45"/>
        <v>1.8780561198912183E-2</v>
      </c>
      <c r="AA116" s="17">
        <f t="shared" si="46"/>
        <v>-0.1473894739846896</v>
      </c>
      <c r="AH116" s="6"/>
      <c r="AI116" s="11"/>
      <c r="AP116" s="11"/>
      <c r="AQ116" s="11"/>
      <c r="AR116" s="11"/>
      <c r="AT116" s="11"/>
      <c r="AU116" s="12"/>
      <c r="AV116" s="12"/>
      <c r="AZ116" s="6"/>
      <c r="BC116" s="41"/>
      <c r="BD116" s="6"/>
      <c r="BG116" s="8"/>
      <c r="BH116" s="6"/>
      <c r="BJ116" s="11"/>
      <c r="BK116" s="11"/>
      <c r="BL116" s="11"/>
      <c r="BM116" s="11"/>
      <c r="BN116" s="11"/>
      <c r="BO116" s="11"/>
      <c r="BP116" s="11"/>
      <c r="BQ116" s="8"/>
      <c r="BR116" s="6"/>
      <c r="BS116" s="6"/>
      <c r="BT116"/>
      <c r="BW116" s="17"/>
      <c r="BX116" s="17"/>
      <c r="BY116" s="17"/>
      <c r="BZ116" s="17"/>
      <c r="CA116" s="17"/>
      <c r="CB116" s="17"/>
      <c r="CC116" s="17"/>
      <c r="CE116" s="12"/>
      <c r="CF116" s="12"/>
      <c r="CG116" s="12"/>
      <c r="CH116" s="12"/>
      <c r="CI116" s="6"/>
      <c r="CJ116" s="12"/>
      <c r="CK116" s="12"/>
      <c r="CL116" s="13"/>
      <c r="CN116" s="13"/>
      <c r="CO116" s="13"/>
      <c r="CQ116" s="13"/>
      <c r="CR116" s="13"/>
      <c r="CS116" s="14"/>
      <c r="CT116" s="11"/>
      <c r="CU116" s="13"/>
      <c r="CV116"/>
      <c r="CY116" s="13"/>
      <c r="DA116"/>
    </row>
    <row r="117" spans="1:105">
      <c r="A117" s="35">
        <v>43384</v>
      </c>
      <c r="B117" s="36" t="s">
        <v>82</v>
      </c>
      <c r="C117" s="37">
        <v>1</v>
      </c>
      <c r="D117" s="36" t="s">
        <v>73</v>
      </c>
      <c r="E117" s="37">
        <v>1</v>
      </c>
      <c r="F117" s="36">
        <f t="shared" si="29"/>
        <v>2</v>
      </c>
      <c r="G117" s="37">
        <f t="shared" si="30"/>
        <v>0</v>
      </c>
      <c r="H117" s="10">
        <f t="shared" si="31"/>
        <v>-1.0018769741843945</v>
      </c>
      <c r="I117" s="38">
        <f t="shared" si="32"/>
        <v>0.26857254593320595</v>
      </c>
      <c r="J117">
        <f t="shared" si="33"/>
        <v>-0.61713589885255282</v>
      </c>
      <c r="K117" s="11">
        <f t="shared" si="34"/>
        <v>0.70078670593769798</v>
      </c>
      <c r="L117" s="17">
        <f t="shared" si="48"/>
        <v>8.9528595343613612E-2</v>
      </c>
      <c r="M117" s="10">
        <f t="shared" si="35"/>
        <v>0.25320284565279239</v>
      </c>
      <c r="N117">
        <f t="shared" si="36"/>
        <v>0.56296467273101924</v>
      </c>
      <c r="O117">
        <f t="shared" si="37"/>
        <v>0.15849005759430237</v>
      </c>
      <c r="P117" s="11">
        <f t="shared" si="38"/>
        <v>1.5065569947184785</v>
      </c>
      <c r="Q117" s="17">
        <f t="shared" si="49"/>
        <v>0.25659998889821661</v>
      </c>
      <c r="R117" s="17">
        <f t="shared" si="39"/>
        <v>-0.8057702887807805</v>
      </c>
      <c r="S117" s="17">
        <f t="shared" si="40"/>
        <v>-0.66723026618212555</v>
      </c>
      <c r="T117" s="64">
        <f t="shared" si="41"/>
        <v>0.5</v>
      </c>
      <c r="U117" s="63">
        <f t="shared" si="42"/>
        <v>3</v>
      </c>
      <c r="V117" s="63">
        <f t="shared" si="43"/>
        <v>0</v>
      </c>
      <c r="W117" s="8">
        <f t="shared" si="47"/>
        <v>0</v>
      </c>
      <c r="X117" s="6">
        <f t="shared" si="44"/>
        <v>0.21852400384361925</v>
      </c>
      <c r="Y117" s="11">
        <f t="shared" si="50"/>
        <v>-0.66723026618212555</v>
      </c>
      <c r="Z117" s="10">
        <f t="shared" si="45"/>
        <v>7.9228736412226872E-2</v>
      </c>
      <c r="AA117" s="17">
        <f t="shared" si="46"/>
        <v>-0.88371512887791703</v>
      </c>
      <c r="AH117" s="6"/>
      <c r="AI117" s="11"/>
      <c r="AP117" s="11"/>
      <c r="AQ117" s="11"/>
      <c r="AR117" s="11"/>
      <c r="AT117" s="11"/>
      <c r="AU117" s="12"/>
      <c r="AV117" s="12"/>
      <c r="AZ117" s="6"/>
      <c r="BC117" s="41"/>
      <c r="BD117" s="6"/>
      <c r="BG117" s="8"/>
      <c r="BH117" s="6"/>
      <c r="BJ117" s="11"/>
      <c r="BK117" s="11"/>
      <c r="BL117" s="11"/>
      <c r="BM117" s="11"/>
      <c r="BN117" s="11"/>
      <c r="BO117" s="11"/>
      <c r="BP117" s="11"/>
      <c r="BQ117" s="8"/>
      <c r="BR117" s="6"/>
      <c r="BS117" s="6"/>
      <c r="BT117"/>
      <c r="BW117" s="17"/>
      <c r="BX117" s="17"/>
      <c r="BY117" s="17"/>
      <c r="BZ117" s="17"/>
      <c r="CA117" s="17"/>
      <c r="CB117" s="17"/>
      <c r="CC117" s="17"/>
      <c r="CE117" s="12"/>
      <c r="CF117" s="12"/>
      <c r="CG117" s="12"/>
      <c r="CH117" s="12"/>
      <c r="CI117" s="6"/>
      <c r="CJ117" s="12"/>
      <c r="CK117" s="12"/>
      <c r="CL117" s="13"/>
      <c r="CN117" s="13"/>
      <c r="CO117" s="13"/>
      <c r="CQ117" s="13"/>
      <c r="CR117" s="13"/>
      <c r="CS117" s="14"/>
      <c r="CT117" s="11"/>
      <c r="CU117" s="13"/>
      <c r="CV117"/>
      <c r="CY117" s="13"/>
      <c r="DA117"/>
    </row>
    <row r="118" spans="1:105">
      <c r="A118" s="35">
        <v>43384</v>
      </c>
      <c r="B118" s="36" t="s">
        <v>84</v>
      </c>
      <c r="C118" s="37">
        <v>0</v>
      </c>
      <c r="D118" s="36" t="s">
        <v>66</v>
      </c>
      <c r="E118" s="37">
        <v>0</v>
      </c>
      <c r="F118" s="36">
        <f t="shared" si="29"/>
        <v>0</v>
      </c>
      <c r="G118" s="37">
        <f t="shared" si="30"/>
        <v>0</v>
      </c>
      <c r="H118" s="10">
        <f t="shared" si="31"/>
        <v>0.5105611661905145</v>
      </c>
      <c r="I118" s="38">
        <f t="shared" si="32"/>
        <v>0.62493801570708196</v>
      </c>
      <c r="J118">
        <f t="shared" si="33"/>
        <v>0.31847590548154592</v>
      </c>
      <c r="K118" s="11">
        <f t="shared" si="34"/>
        <v>1.9565947423829151</v>
      </c>
      <c r="L118" s="17">
        <f t="shared" si="48"/>
        <v>3.8282629859204658</v>
      </c>
      <c r="M118" s="10">
        <f t="shared" si="35"/>
        <v>-0.87981757087251755</v>
      </c>
      <c r="N118">
        <f t="shared" si="36"/>
        <v>0.29321558413002408</v>
      </c>
      <c r="O118">
        <f t="shared" si="37"/>
        <v>-0.54401497455798897</v>
      </c>
      <c r="P118" s="11">
        <f t="shared" si="38"/>
        <v>0.68136699813520574</v>
      </c>
      <c r="Q118" s="17">
        <f t="shared" si="49"/>
        <v>0.46426098614778144</v>
      </c>
      <c r="R118" s="17">
        <f t="shared" si="39"/>
        <v>1.2752277442477093</v>
      </c>
      <c r="S118" s="17">
        <f t="shared" si="40"/>
        <v>1.2658640228120315</v>
      </c>
      <c r="T118" s="64">
        <f t="shared" si="41"/>
        <v>0.5</v>
      </c>
      <c r="U118" s="63">
        <f t="shared" si="42"/>
        <v>3</v>
      </c>
      <c r="V118" s="63">
        <f t="shared" si="43"/>
        <v>1</v>
      </c>
      <c r="W118" s="8">
        <f t="shared" si="47"/>
        <v>0</v>
      </c>
      <c r="X118" s="6">
        <f t="shared" si="44"/>
        <v>0.69495407231320305</v>
      </c>
      <c r="Y118" s="11">
        <f t="shared" si="50"/>
        <v>1.2658640228120315</v>
      </c>
      <c r="Z118" s="10">
        <f t="shared" si="45"/>
        <v>3.8007090311501603E-2</v>
      </c>
      <c r="AA118" s="17">
        <f t="shared" si="46"/>
        <v>-0.77560122486749505</v>
      </c>
      <c r="AH118" s="6"/>
      <c r="AI118" s="11"/>
      <c r="AP118" s="11"/>
      <c r="AQ118" s="11"/>
      <c r="AR118" s="11"/>
      <c r="AT118" s="11"/>
      <c r="AU118" s="12"/>
      <c r="AV118" s="12"/>
      <c r="AZ118" s="6"/>
      <c r="BC118" s="41"/>
      <c r="BD118" s="6"/>
      <c r="BG118" s="8"/>
      <c r="BH118" s="6"/>
      <c r="BJ118" s="11"/>
      <c r="BK118" s="11"/>
      <c r="BL118" s="11"/>
      <c r="BM118" s="11"/>
      <c r="BN118" s="11"/>
      <c r="BO118" s="11"/>
      <c r="BP118" s="11"/>
      <c r="BQ118" s="8"/>
      <c r="BR118" s="6"/>
      <c r="BS118" s="6"/>
      <c r="BT118"/>
      <c r="BW118" s="17"/>
      <c r="BX118" s="17"/>
      <c r="BY118" s="17"/>
      <c r="BZ118" s="17"/>
      <c r="CA118" s="17"/>
      <c r="CB118" s="17"/>
      <c r="CC118" s="17"/>
      <c r="CE118" s="12"/>
      <c r="CF118" s="12"/>
      <c r="CG118" s="12"/>
      <c r="CH118" s="12"/>
      <c r="CI118" s="6"/>
      <c r="CJ118" s="12"/>
      <c r="CK118" s="12"/>
      <c r="CL118" s="13"/>
      <c r="CN118" s="13"/>
      <c r="CO118" s="13"/>
      <c r="CQ118" s="13"/>
      <c r="CR118" s="13"/>
      <c r="CS118" s="14"/>
      <c r="CT118" s="11"/>
      <c r="CU118" s="13"/>
      <c r="CV118"/>
      <c r="CY118" s="13"/>
      <c r="DA118"/>
    </row>
    <row r="119" spans="1:105">
      <c r="A119" s="35">
        <v>43384</v>
      </c>
      <c r="B119" s="36" t="s">
        <v>69</v>
      </c>
      <c r="C119" s="37">
        <v>1</v>
      </c>
      <c r="D119" s="36" t="s">
        <v>75</v>
      </c>
      <c r="E119" s="37">
        <v>2</v>
      </c>
      <c r="F119" s="36">
        <f t="shared" si="29"/>
        <v>3</v>
      </c>
      <c r="G119" s="37">
        <f t="shared" si="30"/>
        <v>1</v>
      </c>
      <c r="H119" s="10">
        <f t="shared" si="31"/>
        <v>6.0985815375940167E-3</v>
      </c>
      <c r="I119" s="38">
        <f t="shared" si="32"/>
        <v>0.50152464065894331</v>
      </c>
      <c r="J119">
        <f t="shared" si="33"/>
        <v>3.8217166873645513E-3</v>
      </c>
      <c r="K119" s="11">
        <f t="shared" si="34"/>
        <v>1.5342558437516398</v>
      </c>
      <c r="L119" s="17">
        <f t="shared" si="48"/>
        <v>0.21691761907949694</v>
      </c>
      <c r="M119" s="10">
        <f t="shared" si="35"/>
        <v>0.2528332465982368</v>
      </c>
      <c r="N119">
        <f t="shared" si="36"/>
        <v>0.56287373614610414</v>
      </c>
      <c r="O119">
        <f t="shared" si="37"/>
        <v>0.15825923666909789</v>
      </c>
      <c r="P119" s="11">
        <f t="shared" si="38"/>
        <v>1.5062858633959066</v>
      </c>
      <c r="Q119" s="17">
        <f t="shared" si="49"/>
        <v>0.25632537547453865</v>
      </c>
      <c r="R119" s="17">
        <f t="shared" si="39"/>
        <v>2.7969980355733171E-2</v>
      </c>
      <c r="S119" s="17">
        <f t="shared" si="40"/>
        <v>0.1072531918472561</v>
      </c>
      <c r="T119" s="64">
        <f t="shared" si="41"/>
        <v>1</v>
      </c>
      <c r="U119" s="63">
        <f t="shared" si="42"/>
        <v>1</v>
      </c>
      <c r="V119" s="63">
        <f t="shared" si="43"/>
        <v>3</v>
      </c>
      <c r="W119" s="8">
        <f t="shared" si="47"/>
        <v>0</v>
      </c>
      <c r="X119" s="6">
        <f t="shared" si="44"/>
        <v>0.39685106555465333</v>
      </c>
      <c r="Y119" s="11">
        <f t="shared" si="50"/>
        <v>-0.89274680815274388</v>
      </c>
      <c r="Z119" s="10">
        <f t="shared" si="45"/>
        <v>0.3637886371225571</v>
      </c>
      <c r="AA119" s="17">
        <f t="shared" si="46"/>
        <v>-0.92419421841760274</v>
      </c>
      <c r="AH119" s="6"/>
      <c r="AI119" s="11"/>
      <c r="AP119" s="11"/>
      <c r="AQ119" s="11"/>
      <c r="AR119" s="11"/>
      <c r="AT119" s="11"/>
      <c r="AU119" s="12"/>
      <c r="AV119" s="12"/>
      <c r="AZ119" s="6"/>
      <c r="BC119" s="41"/>
      <c r="BD119" s="6"/>
      <c r="BG119" s="8"/>
      <c r="BH119" s="6"/>
      <c r="BJ119" s="11"/>
      <c r="BK119" s="11"/>
      <c r="BL119" s="11"/>
      <c r="BM119" s="11"/>
      <c r="BN119" s="11"/>
      <c r="BO119" s="11"/>
      <c r="BP119" s="11"/>
      <c r="BQ119" s="8"/>
      <c r="BR119" s="6"/>
      <c r="BS119" s="6"/>
      <c r="BT119"/>
      <c r="BW119" s="17"/>
      <c r="BX119" s="17"/>
      <c r="BY119" s="17"/>
      <c r="BZ119" s="17"/>
      <c r="CA119" s="17"/>
      <c r="CB119" s="17"/>
      <c r="CC119" s="17"/>
      <c r="CE119" s="12"/>
      <c r="CF119" s="12"/>
      <c r="CG119" s="12"/>
      <c r="CH119" s="12"/>
      <c r="CI119" s="6"/>
      <c r="CJ119" s="12"/>
      <c r="CK119" s="12"/>
      <c r="CL119" s="13"/>
      <c r="CN119" s="13"/>
      <c r="CO119" s="13"/>
      <c r="CQ119" s="13"/>
      <c r="CR119" s="13"/>
      <c r="CS119" s="14"/>
      <c r="CT119" s="11"/>
      <c r="CU119" s="13"/>
      <c r="CV119"/>
      <c r="CY119" s="13"/>
      <c r="DA119"/>
    </row>
    <row r="120" spans="1:105">
      <c r="A120" s="35">
        <v>43384</v>
      </c>
      <c r="B120" s="36" t="s">
        <v>77</v>
      </c>
      <c r="C120" s="37">
        <v>1</v>
      </c>
      <c r="D120" s="36" t="s">
        <v>85</v>
      </c>
      <c r="E120" s="37">
        <v>1</v>
      </c>
      <c r="F120" s="36">
        <f t="shared" si="29"/>
        <v>2</v>
      </c>
      <c r="G120" s="37">
        <f t="shared" si="30"/>
        <v>0</v>
      </c>
      <c r="H120" s="10">
        <f t="shared" si="31"/>
        <v>-0.40839664351935845</v>
      </c>
      <c r="I120" s="38">
        <f t="shared" si="32"/>
        <v>0.39929663819803474</v>
      </c>
      <c r="J120">
        <f t="shared" si="33"/>
        <v>-0.2551680894037861</v>
      </c>
      <c r="K120" s="11">
        <f t="shared" si="34"/>
        <v>1.1866314568638119</v>
      </c>
      <c r="L120" s="17">
        <f t="shared" si="48"/>
        <v>3.4831300691108874E-2</v>
      </c>
      <c r="M120" s="10">
        <f t="shared" si="35"/>
        <v>0.24504522886779956</v>
      </c>
      <c r="N120">
        <f t="shared" si="36"/>
        <v>0.56095658951520833</v>
      </c>
      <c r="O120">
        <f t="shared" si="37"/>
        <v>0.15339495774227552</v>
      </c>
      <c r="P120" s="11">
        <f t="shared" si="38"/>
        <v>1.5005720903589976</v>
      </c>
      <c r="Q120" s="17">
        <f t="shared" si="49"/>
        <v>0.2505724176463765</v>
      </c>
      <c r="R120" s="17">
        <f t="shared" si="39"/>
        <v>-0.31394063349518575</v>
      </c>
      <c r="S120" s="17">
        <f t="shared" si="40"/>
        <v>-0.21035664943636095</v>
      </c>
      <c r="T120" s="64">
        <f t="shared" si="41"/>
        <v>0.5</v>
      </c>
      <c r="U120" s="63">
        <f t="shared" si="42"/>
        <v>3</v>
      </c>
      <c r="V120" s="63">
        <f t="shared" si="43"/>
        <v>3</v>
      </c>
      <c r="W120" s="8">
        <f t="shared" si="47"/>
        <v>1</v>
      </c>
      <c r="X120" s="6">
        <f t="shared" si="44"/>
        <v>0.31811252732748008</v>
      </c>
      <c r="Y120" s="11">
        <f t="shared" si="50"/>
        <v>-0.21035664943636095</v>
      </c>
      <c r="Z120" s="10">
        <f t="shared" si="45"/>
        <v>3.3083052715196681E-2</v>
      </c>
      <c r="AA120" s="17">
        <f t="shared" si="46"/>
        <v>-0.76412036505423586</v>
      </c>
      <c r="AH120" s="6"/>
      <c r="AI120" s="11"/>
      <c r="AP120" s="11"/>
      <c r="AQ120" s="11"/>
      <c r="AR120" s="11"/>
      <c r="AT120" s="11"/>
      <c r="AU120" s="12"/>
      <c r="AV120" s="12"/>
      <c r="AZ120" s="6"/>
      <c r="BC120" s="41"/>
      <c r="BD120" s="6"/>
      <c r="BG120" s="8"/>
      <c r="BH120" s="6"/>
      <c r="BJ120" s="11"/>
      <c r="BK120" s="11"/>
      <c r="BL120" s="11"/>
      <c r="BM120" s="11"/>
      <c r="BN120" s="11"/>
      <c r="BO120" s="11"/>
      <c r="BP120" s="11"/>
      <c r="BQ120" s="8"/>
      <c r="BR120" s="6"/>
      <c r="BS120" s="6"/>
      <c r="BT120"/>
      <c r="BW120" s="17"/>
      <c r="BX120" s="17"/>
      <c r="BY120" s="17"/>
      <c r="BZ120" s="17"/>
      <c r="CA120" s="17"/>
      <c r="CB120" s="17"/>
      <c r="CC120" s="17"/>
      <c r="CE120" s="12"/>
      <c r="CF120" s="12"/>
      <c r="CG120" s="12"/>
      <c r="CH120" s="12"/>
      <c r="CI120" s="6"/>
      <c r="CJ120" s="12"/>
      <c r="CK120" s="12"/>
      <c r="CL120" s="13"/>
      <c r="CN120" s="13"/>
      <c r="CO120" s="13"/>
      <c r="CQ120" s="13"/>
      <c r="CR120" s="13"/>
      <c r="CS120" s="14"/>
      <c r="CT120" s="11"/>
      <c r="CU120" s="13"/>
      <c r="CV120"/>
      <c r="CY120" s="13"/>
      <c r="DA120"/>
    </row>
    <row r="121" spans="1:105">
      <c r="A121" s="35">
        <v>43415</v>
      </c>
      <c r="B121" s="36" t="s">
        <v>79</v>
      </c>
      <c r="C121" s="37">
        <v>1</v>
      </c>
      <c r="D121" s="36" t="s">
        <v>81</v>
      </c>
      <c r="E121" s="37">
        <v>1</v>
      </c>
      <c r="F121" s="36">
        <f t="shared" si="29"/>
        <v>2</v>
      </c>
      <c r="G121" s="37">
        <f t="shared" si="30"/>
        <v>0</v>
      </c>
      <c r="H121" s="10">
        <f t="shared" si="31"/>
        <v>-3.6744266407074733E-2</v>
      </c>
      <c r="I121" s="38">
        <f t="shared" si="32"/>
        <v>0.49081496679922393</v>
      </c>
      <c r="J121">
        <f t="shared" si="33"/>
        <v>-2.3025498347823508E-2</v>
      </c>
      <c r="K121" s="11">
        <f t="shared" si="34"/>
        <v>1.4982206545404926</v>
      </c>
      <c r="L121" s="17">
        <f t="shared" si="48"/>
        <v>0.24822382061075685</v>
      </c>
      <c r="M121" s="10">
        <f t="shared" si="35"/>
        <v>-0.97853076886632717</v>
      </c>
      <c r="N121">
        <f t="shared" si="36"/>
        <v>0.27318340848564643</v>
      </c>
      <c r="O121">
        <f t="shared" si="37"/>
        <v>-0.60321327599918451</v>
      </c>
      <c r="P121" s="11">
        <f t="shared" si="38"/>
        <v>0.61183034867615116</v>
      </c>
      <c r="Q121" s="17">
        <f t="shared" si="49"/>
        <v>0.15067567820887839</v>
      </c>
      <c r="R121" s="17">
        <f t="shared" si="39"/>
        <v>0.88639030586434142</v>
      </c>
      <c r="S121" s="17">
        <f t="shared" si="40"/>
        <v>0.90466260908839091</v>
      </c>
      <c r="T121" s="64">
        <f t="shared" si="41"/>
        <v>0.5</v>
      </c>
      <c r="U121" s="63">
        <f t="shared" si="42"/>
        <v>3</v>
      </c>
      <c r="V121" s="63">
        <f t="shared" si="43"/>
        <v>1</v>
      </c>
      <c r="W121" s="8">
        <f t="shared" si="47"/>
        <v>0</v>
      </c>
      <c r="X121" s="6">
        <f t="shared" si="44"/>
        <v>0.60620454480700547</v>
      </c>
      <c r="Y121" s="11">
        <f t="shared" si="50"/>
        <v>0.90466260908839091</v>
      </c>
      <c r="Z121" s="10">
        <f t="shared" si="45"/>
        <v>1.1279405337663233E-2</v>
      </c>
      <c r="AA121" s="17">
        <f t="shared" si="46"/>
        <v>-0.71623073546226612</v>
      </c>
      <c r="AH121" s="6"/>
      <c r="AI121" s="11"/>
      <c r="AP121" s="11"/>
      <c r="AQ121" s="11"/>
      <c r="AR121" s="11"/>
      <c r="AT121" s="11"/>
      <c r="AU121" s="12"/>
      <c r="AV121" s="12"/>
      <c r="AZ121" s="6"/>
      <c r="BC121" s="41"/>
      <c r="BD121" s="6"/>
      <c r="BG121" s="8"/>
      <c r="BH121" s="6"/>
      <c r="BJ121" s="11"/>
      <c r="BK121" s="11"/>
      <c r="BL121" s="11"/>
      <c r="BM121" s="11"/>
      <c r="BN121" s="11"/>
      <c r="BO121" s="11"/>
      <c r="BP121" s="11"/>
      <c r="BQ121" s="8"/>
      <c r="BR121" s="6"/>
      <c r="BS121" s="6"/>
      <c r="BT121"/>
      <c r="BW121" s="17"/>
      <c r="BX121" s="17"/>
      <c r="BY121" s="17"/>
      <c r="BZ121" s="17"/>
      <c r="CA121" s="17"/>
      <c r="CB121" s="17"/>
      <c r="CC121" s="17"/>
      <c r="CE121" s="12"/>
      <c r="CF121" s="12"/>
      <c r="CG121" s="12"/>
      <c r="CH121" s="12"/>
      <c r="CI121" s="6"/>
      <c r="CJ121" s="12"/>
      <c r="CK121" s="12"/>
      <c r="CL121" s="13"/>
      <c r="CN121" s="13"/>
      <c r="CO121" s="13"/>
      <c r="CQ121" s="13"/>
      <c r="CR121" s="13"/>
      <c r="CS121" s="14"/>
      <c r="CT121" s="11"/>
      <c r="CU121" s="13"/>
      <c r="CV121"/>
      <c r="CY121" s="13"/>
      <c r="DA121"/>
    </row>
    <row r="122" spans="1:105">
      <c r="A122" s="35">
        <v>43415</v>
      </c>
      <c r="B122" s="36" t="s">
        <v>78</v>
      </c>
      <c r="C122" s="37">
        <v>0</v>
      </c>
      <c r="D122" s="36" t="s">
        <v>72</v>
      </c>
      <c r="E122" s="37">
        <v>0</v>
      </c>
      <c r="F122" s="36">
        <f t="shared" si="29"/>
        <v>0</v>
      </c>
      <c r="G122" s="37">
        <f t="shared" si="30"/>
        <v>0</v>
      </c>
      <c r="H122" s="10">
        <f t="shared" si="31"/>
        <v>0.39122858594165799</v>
      </c>
      <c r="I122" s="38">
        <f t="shared" si="32"/>
        <v>0.59657842133184202</v>
      </c>
      <c r="J122">
        <f t="shared" si="33"/>
        <v>0.24450057417561313</v>
      </c>
      <c r="K122" s="11">
        <f t="shared" si="34"/>
        <v>1.8573026907837944</v>
      </c>
      <c r="L122" s="17">
        <f t="shared" si="48"/>
        <v>3.4495732851927228</v>
      </c>
      <c r="M122" s="10">
        <f t="shared" si="35"/>
        <v>-0.88723480795275345</v>
      </c>
      <c r="N122">
        <f t="shared" si="36"/>
        <v>0.29168079544214176</v>
      </c>
      <c r="O122">
        <f t="shared" si="37"/>
        <v>-0.54848111807921185</v>
      </c>
      <c r="P122" s="11">
        <f t="shared" si="38"/>
        <v>0.67612089057960978</v>
      </c>
      <c r="Q122" s="17">
        <f t="shared" si="49"/>
        <v>0.45713945867816463</v>
      </c>
      <c r="R122" s="17">
        <f t="shared" si="39"/>
        <v>1.1811818002041847</v>
      </c>
      <c r="S122" s="17">
        <f t="shared" si="40"/>
        <v>1.1785022500240836</v>
      </c>
      <c r="T122" s="64">
        <f t="shared" si="41"/>
        <v>0.5</v>
      </c>
      <c r="U122" s="63">
        <f t="shared" si="42"/>
        <v>3</v>
      </c>
      <c r="V122" s="63">
        <f t="shared" si="43"/>
        <v>1</v>
      </c>
      <c r="W122" s="8">
        <f t="shared" si="47"/>
        <v>0</v>
      </c>
      <c r="X122" s="6">
        <f t="shared" si="44"/>
        <v>0.67428389890476881</v>
      </c>
      <c r="Y122" s="11">
        <f t="shared" si="50"/>
        <v>1.1785022500240836</v>
      </c>
      <c r="Z122" s="10">
        <f t="shared" si="45"/>
        <v>3.0374877417447675E-2</v>
      </c>
      <c r="AA122" s="17">
        <f t="shared" si="46"/>
        <v>-0.75791658716511434</v>
      </c>
      <c r="AH122" s="6"/>
      <c r="AI122" s="11"/>
      <c r="AP122" s="11"/>
      <c r="AQ122" s="11"/>
      <c r="AR122" s="11"/>
      <c r="AT122" s="11"/>
      <c r="AU122" s="12"/>
      <c r="AV122" s="12"/>
      <c r="AZ122" s="6"/>
      <c r="BC122" s="41"/>
      <c r="BD122" s="6"/>
      <c r="BG122" s="8"/>
      <c r="BH122" s="6"/>
      <c r="BJ122" s="11"/>
      <c r="BK122" s="11"/>
      <c r="BL122" s="11"/>
      <c r="BM122" s="11"/>
      <c r="BN122" s="11"/>
      <c r="BO122" s="11"/>
      <c r="BP122" s="11"/>
      <c r="BQ122" s="8"/>
      <c r="BR122" s="6"/>
      <c r="BS122" s="6"/>
      <c r="BT122"/>
      <c r="BW122" s="17"/>
      <c r="BX122" s="17"/>
      <c r="BY122" s="17"/>
      <c r="BZ122" s="17"/>
      <c r="CA122" s="17"/>
      <c r="CB122" s="17"/>
      <c r="CC122" s="17"/>
      <c r="CE122" s="12"/>
      <c r="CF122" s="12"/>
      <c r="CG122" s="12"/>
      <c r="CH122" s="12"/>
      <c r="CI122" s="6"/>
      <c r="CJ122" s="12"/>
      <c r="CK122" s="12"/>
      <c r="CL122" s="13"/>
      <c r="CN122" s="13"/>
      <c r="CO122" s="13"/>
      <c r="CQ122" s="13"/>
      <c r="CR122" s="13"/>
      <c r="CS122" s="14"/>
      <c r="CT122" s="11"/>
      <c r="CU122" s="13"/>
      <c r="CV122"/>
      <c r="CY122" s="13"/>
      <c r="DA122"/>
    </row>
    <row r="123" spans="1:105">
      <c r="A123" s="35">
        <v>43415</v>
      </c>
      <c r="B123" s="36" t="s">
        <v>71</v>
      </c>
      <c r="C123" s="37">
        <v>0</v>
      </c>
      <c r="D123" s="36" t="s">
        <v>83</v>
      </c>
      <c r="E123" s="37">
        <v>2</v>
      </c>
      <c r="F123" s="36">
        <f t="shared" si="29"/>
        <v>2</v>
      </c>
      <c r="G123" s="37">
        <f t="shared" si="30"/>
        <v>2</v>
      </c>
      <c r="H123" s="10">
        <f t="shared" si="31"/>
        <v>2.1687375098667356</v>
      </c>
      <c r="I123" s="38">
        <f t="shared" si="32"/>
        <v>0.8974067901160343</v>
      </c>
      <c r="J123">
        <f t="shared" si="33"/>
        <v>1.2669129442493148</v>
      </c>
      <c r="K123" s="11">
        <f t="shared" si="34"/>
        <v>3.2296172179753171</v>
      </c>
      <c r="L123" s="17">
        <f t="shared" si="48"/>
        <v>1.5119585027413585</v>
      </c>
      <c r="M123" s="10">
        <f t="shared" si="35"/>
        <v>-2.1119293771767946</v>
      </c>
      <c r="N123">
        <f t="shared" si="36"/>
        <v>0.10794274431643026</v>
      </c>
      <c r="O123">
        <f t="shared" si="37"/>
        <v>-1.2375431945789321</v>
      </c>
      <c r="P123" s="11">
        <f t="shared" si="38"/>
        <v>-0.13327848241904894</v>
      </c>
      <c r="Q123" s="17">
        <f t="shared" si="49"/>
        <v>1.7763153875924736E-2</v>
      </c>
      <c r="R123" s="17">
        <f t="shared" si="39"/>
        <v>3.362895700394366</v>
      </c>
      <c r="S123" s="17">
        <f t="shared" si="40"/>
        <v>3.2051541803669075</v>
      </c>
      <c r="T123" s="64">
        <f t="shared" si="41"/>
        <v>1</v>
      </c>
      <c r="U123" s="63">
        <f t="shared" si="42"/>
        <v>1</v>
      </c>
      <c r="V123" s="63">
        <f t="shared" si="43"/>
        <v>1</v>
      </c>
      <c r="W123" s="8">
        <f t="shared" si="47"/>
        <v>1</v>
      </c>
      <c r="X123" s="6">
        <f t="shared" si="44"/>
        <v>0.96416415270733413</v>
      </c>
      <c r="Y123" s="11">
        <f t="shared" si="50"/>
        <v>1.2051541803669075</v>
      </c>
      <c r="Z123" s="10">
        <f t="shared" si="45"/>
        <v>1.2842079511832677E-3</v>
      </c>
      <c r="AA123" s="17">
        <f t="shared" si="46"/>
        <v>-3.6493715976651901E-2</v>
      </c>
      <c r="AH123" s="6"/>
      <c r="AI123" s="11"/>
      <c r="AP123" s="11"/>
      <c r="AQ123" s="11"/>
      <c r="AR123" s="11"/>
      <c r="AT123" s="11"/>
      <c r="AU123" s="12"/>
      <c r="AV123" s="12"/>
      <c r="AZ123" s="6"/>
      <c r="BC123" s="41"/>
      <c r="BD123" s="6"/>
      <c r="BG123" s="8"/>
      <c r="BH123" s="6"/>
      <c r="BJ123" s="11"/>
      <c r="BK123" s="11"/>
      <c r="BL123" s="11"/>
      <c r="BM123" s="11"/>
      <c r="BN123" s="11"/>
      <c r="BO123" s="11"/>
      <c r="BP123" s="11"/>
      <c r="BQ123" s="8"/>
      <c r="BR123" s="6"/>
      <c r="BS123" s="6"/>
      <c r="BT123"/>
      <c r="BW123" s="17"/>
      <c r="BX123" s="17"/>
      <c r="BY123" s="17"/>
      <c r="BZ123" s="17"/>
      <c r="CA123" s="17"/>
      <c r="CB123" s="17"/>
      <c r="CC123" s="17"/>
      <c r="CE123" s="12"/>
      <c r="CF123" s="12"/>
      <c r="CG123" s="12"/>
      <c r="CH123" s="12"/>
      <c r="CI123" s="6"/>
      <c r="CJ123" s="12"/>
      <c r="CK123" s="12"/>
      <c r="CL123" s="13"/>
      <c r="CN123" s="13"/>
      <c r="CO123" s="13"/>
      <c r="CQ123" s="13"/>
      <c r="CR123" s="13"/>
      <c r="CS123" s="14"/>
      <c r="CT123" s="11"/>
      <c r="CU123" s="13"/>
      <c r="CV123"/>
      <c r="CY123" s="13"/>
      <c r="DA123"/>
    </row>
    <row r="124" spans="1:105">
      <c r="A124" s="35">
        <v>43415</v>
      </c>
      <c r="B124" s="36" t="s">
        <v>67</v>
      </c>
      <c r="C124" s="37">
        <v>1</v>
      </c>
      <c r="D124" s="36" t="s">
        <v>80</v>
      </c>
      <c r="E124" s="37">
        <v>3</v>
      </c>
      <c r="F124" s="36">
        <f t="shared" si="29"/>
        <v>4</v>
      </c>
      <c r="G124" s="37">
        <f t="shared" si="30"/>
        <v>2</v>
      </c>
      <c r="H124" s="10">
        <f t="shared" si="31"/>
        <v>1.5527806313464918</v>
      </c>
      <c r="I124" s="38">
        <f t="shared" si="32"/>
        <v>0.82531497861681069</v>
      </c>
      <c r="J124">
        <f t="shared" si="33"/>
        <v>0.93581190128755032</v>
      </c>
      <c r="K124" s="11">
        <f t="shared" si="34"/>
        <v>2.7852028265571658</v>
      </c>
      <c r="L124" s="17">
        <f t="shared" si="48"/>
        <v>4.6137825719031009E-2</v>
      </c>
      <c r="M124" s="10">
        <f t="shared" si="35"/>
        <v>-0.19085762298136599</v>
      </c>
      <c r="N124">
        <f t="shared" si="36"/>
        <v>0.45242990818299927</v>
      </c>
      <c r="O124">
        <f t="shared" si="37"/>
        <v>-0.11952451843804239</v>
      </c>
      <c r="P124" s="11">
        <f t="shared" si="38"/>
        <v>1.1799901566940396</v>
      </c>
      <c r="Q124" s="17">
        <f t="shared" si="49"/>
        <v>3.2396456506744935E-2</v>
      </c>
      <c r="R124" s="17">
        <f t="shared" si="39"/>
        <v>1.6052126698631262</v>
      </c>
      <c r="S124" s="17">
        <f t="shared" si="40"/>
        <v>1.572395775863713</v>
      </c>
      <c r="T124" s="64">
        <f t="shared" si="41"/>
        <v>1</v>
      </c>
      <c r="U124" s="63">
        <f t="shared" si="42"/>
        <v>1</v>
      </c>
      <c r="V124" s="63">
        <f t="shared" si="43"/>
        <v>1</v>
      </c>
      <c r="W124" s="8">
        <f t="shared" si="47"/>
        <v>1</v>
      </c>
      <c r="X124" s="6">
        <f t="shared" si="44"/>
        <v>0.76239977377547941</v>
      </c>
      <c r="Y124" s="11">
        <f t="shared" si="50"/>
        <v>-0.42760422413628696</v>
      </c>
      <c r="Z124" s="10">
        <f t="shared" si="45"/>
        <v>5.6453867501943367E-2</v>
      </c>
      <c r="AA124" s="17">
        <f t="shared" si="46"/>
        <v>-0.27128422336899954</v>
      </c>
      <c r="AH124" s="6"/>
      <c r="AI124" s="11"/>
      <c r="AP124" s="11"/>
      <c r="AQ124" s="11"/>
      <c r="AR124" s="11"/>
      <c r="AT124" s="11"/>
      <c r="AU124" s="12"/>
      <c r="AV124" s="12"/>
      <c r="AZ124" s="6"/>
      <c r="BC124" s="41"/>
      <c r="BD124" s="6"/>
      <c r="BG124" s="8"/>
      <c r="BH124" s="6"/>
      <c r="BJ124" s="11"/>
      <c r="BK124" s="11"/>
      <c r="BL124" s="11"/>
      <c r="BM124" s="11"/>
      <c r="BN124" s="11"/>
      <c r="BO124" s="11"/>
      <c r="BP124" s="11"/>
      <c r="BQ124" s="8"/>
      <c r="BR124" s="6"/>
      <c r="BS124" s="6"/>
      <c r="BT124"/>
      <c r="BW124" s="17"/>
      <c r="BX124" s="17"/>
      <c r="BY124" s="17"/>
      <c r="BZ124" s="17"/>
      <c r="CA124" s="17"/>
      <c r="CB124" s="17"/>
      <c r="CC124" s="17"/>
      <c r="CE124" s="12"/>
      <c r="CF124" s="12"/>
      <c r="CG124" s="12"/>
      <c r="CH124" s="12"/>
      <c r="CI124" s="6"/>
      <c r="CJ124" s="12"/>
      <c r="CK124" s="12"/>
      <c r="CL124" s="13"/>
      <c r="CN124" s="13"/>
      <c r="CO124" s="13"/>
      <c r="CQ124" s="13"/>
      <c r="CR124" s="13"/>
      <c r="CS124" s="14"/>
      <c r="CT124" s="11"/>
      <c r="CU124" s="13"/>
      <c r="CV124"/>
      <c r="CY124" s="13"/>
      <c r="DA124"/>
    </row>
    <row r="125" spans="1:105">
      <c r="A125" s="35" t="s">
        <v>105</v>
      </c>
      <c r="B125" s="36" t="s">
        <v>66</v>
      </c>
      <c r="C125" s="37">
        <v>1</v>
      </c>
      <c r="D125" s="36" t="s">
        <v>76</v>
      </c>
      <c r="E125" s="37">
        <v>1</v>
      </c>
      <c r="F125" s="36">
        <f t="shared" si="29"/>
        <v>2</v>
      </c>
      <c r="G125" s="37">
        <f t="shared" si="30"/>
        <v>0</v>
      </c>
      <c r="H125" s="10">
        <f t="shared" si="31"/>
        <v>-7.1858754773689637E-2</v>
      </c>
      <c r="I125" s="38">
        <f t="shared" si="32"/>
        <v>0.48204303764323253</v>
      </c>
      <c r="J125">
        <f t="shared" si="33"/>
        <v>-4.5026639432596272E-2</v>
      </c>
      <c r="K125" s="11">
        <f t="shared" si="34"/>
        <v>1.468690020513395</v>
      </c>
      <c r="L125" s="17">
        <f t="shared" si="48"/>
        <v>0.21967033532884667</v>
      </c>
      <c r="M125" s="10">
        <f t="shared" si="35"/>
        <v>0.31134025548620969</v>
      </c>
      <c r="N125">
        <f t="shared" si="36"/>
        <v>0.57721236853716418</v>
      </c>
      <c r="O125">
        <f t="shared" si="37"/>
        <v>0.19476712105118479</v>
      </c>
      <c r="P125" s="11">
        <f t="shared" si="38"/>
        <v>1.5491694579748934</v>
      </c>
      <c r="Q125" s="17">
        <f t="shared" si="49"/>
        <v>0.30158709357243818</v>
      </c>
      <c r="R125" s="17">
        <f t="shared" si="39"/>
        <v>-8.0479437461498327E-2</v>
      </c>
      <c r="S125" s="17">
        <f t="shared" si="40"/>
        <v>6.5116500966679591E-3</v>
      </c>
      <c r="T125" s="64">
        <f t="shared" si="41"/>
        <v>0.5</v>
      </c>
      <c r="U125" s="63">
        <f t="shared" si="42"/>
        <v>3</v>
      </c>
      <c r="V125" s="63">
        <f t="shared" si="43"/>
        <v>3</v>
      </c>
      <c r="W125" s="8">
        <f t="shared" si="47"/>
        <v>1</v>
      </c>
      <c r="X125" s="6">
        <f t="shared" si="44"/>
        <v>0.37123510040788477</v>
      </c>
      <c r="Y125" s="11">
        <f t="shared" si="50"/>
        <v>6.5116500966679591E-3</v>
      </c>
      <c r="Z125" s="10">
        <f t="shared" si="45"/>
        <v>1.6580399366967518E-2</v>
      </c>
      <c r="AA125" s="17">
        <f t="shared" si="46"/>
        <v>-0.72745879196830998</v>
      </c>
      <c r="AH125" s="6"/>
      <c r="AI125" s="11"/>
      <c r="AP125" s="11"/>
      <c r="AQ125" s="11"/>
      <c r="AR125" s="11"/>
      <c r="AT125" s="11"/>
      <c r="AU125" s="12"/>
      <c r="AV125" s="12"/>
      <c r="AZ125" s="6"/>
      <c r="BC125" s="41"/>
      <c r="BD125" s="6"/>
      <c r="BG125" s="8"/>
      <c r="BH125" s="6"/>
      <c r="BJ125" s="11"/>
      <c r="BK125" s="11"/>
      <c r="BL125" s="11"/>
      <c r="BM125" s="11"/>
      <c r="BN125" s="11"/>
      <c r="BO125" s="11"/>
      <c r="BP125" s="11"/>
      <c r="BQ125" s="8"/>
      <c r="BR125" s="6"/>
      <c r="BS125" s="6"/>
      <c r="BT125"/>
      <c r="BW125" s="17"/>
      <c r="BX125" s="17"/>
      <c r="BY125" s="17"/>
      <c r="BZ125" s="17"/>
      <c r="CA125" s="17"/>
      <c r="CB125" s="17"/>
      <c r="CC125" s="17"/>
      <c r="CE125" s="12"/>
      <c r="CF125" s="12"/>
      <c r="CG125" s="12"/>
      <c r="CH125" s="12"/>
      <c r="CI125" s="6"/>
      <c r="CJ125" s="12"/>
      <c r="CK125" s="12"/>
      <c r="CL125" s="13"/>
      <c r="CN125" s="13"/>
      <c r="CO125" s="13"/>
      <c r="CQ125" s="13"/>
      <c r="CR125" s="13"/>
      <c r="CS125" s="14"/>
      <c r="CT125" s="11"/>
      <c r="CU125" s="13"/>
      <c r="CV125"/>
      <c r="CY125" s="13"/>
      <c r="DA125"/>
    </row>
    <row r="126" spans="1:105">
      <c r="A126" s="35" t="s">
        <v>105</v>
      </c>
      <c r="B126" s="36" t="s">
        <v>68</v>
      </c>
      <c r="C126" s="37">
        <v>0</v>
      </c>
      <c r="D126" s="36" t="s">
        <v>78</v>
      </c>
      <c r="E126" s="37">
        <v>1</v>
      </c>
      <c r="F126" s="36">
        <f t="shared" si="29"/>
        <v>1</v>
      </c>
      <c r="G126" s="37">
        <f t="shared" si="30"/>
        <v>1</v>
      </c>
      <c r="H126" s="10">
        <f t="shared" si="31"/>
        <v>0.40466620410705056</v>
      </c>
      <c r="I126" s="38">
        <f t="shared" si="32"/>
        <v>0.59980824773076602</v>
      </c>
      <c r="J126">
        <f t="shared" si="33"/>
        <v>0.25285080721770853</v>
      </c>
      <c r="K126" s="11">
        <f t="shared" si="34"/>
        <v>1.8685106401831899</v>
      </c>
      <c r="L126" s="17">
        <f t="shared" si="48"/>
        <v>0.75431073211141442</v>
      </c>
      <c r="M126" s="10">
        <f t="shared" si="35"/>
        <v>-0.85594981310466367</v>
      </c>
      <c r="N126">
        <f t="shared" si="36"/>
        <v>0.29818623975717123</v>
      </c>
      <c r="O126">
        <f t="shared" si="37"/>
        <v>-0.52962424712262579</v>
      </c>
      <c r="P126" s="11">
        <f t="shared" si="38"/>
        <v>0.6982709116727871</v>
      </c>
      <c r="Q126" s="17">
        <f t="shared" si="49"/>
        <v>0.48758226608834526</v>
      </c>
      <c r="R126" s="17">
        <f t="shared" si="39"/>
        <v>1.1702397285104027</v>
      </c>
      <c r="S126" s="17">
        <f t="shared" si="40"/>
        <v>1.1683378692965189</v>
      </c>
      <c r="T126" s="64">
        <f t="shared" si="41"/>
        <v>1</v>
      </c>
      <c r="U126" s="63">
        <f t="shared" si="42"/>
        <v>1</v>
      </c>
      <c r="V126" s="63">
        <f t="shared" si="43"/>
        <v>1</v>
      </c>
      <c r="W126" s="8">
        <f t="shared" si="47"/>
        <v>1</v>
      </c>
      <c r="X126" s="6">
        <f t="shared" si="44"/>
        <v>0.67184214666378872</v>
      </c>
      <c r="Y126" s="11">
        <f t="shared" si="50"/>
        <v>0.16833786929651895</v>
      </c>
      <c r="Z126" s="10">
        <f t="shared" si="45"/>
        <v>0.10768757670623036</v>
      </c>
      <c r="AA126" s="17">
        <f t="shared" si="46"/>
        <v>-0.39773186685043466</v>
      </c>
      <c r="AH126" s="6"/>
      <c r="AI126" s="11"/>
      <c r="AP126" s="11"/>
      <c r="AQ126" s="11"/>
      <c r="AR126" s="11"/>
      <c r="AT126" s="11"/>
      <c r="AU126" s="12"/>
      <c r="AV126" s="12"/>
      <c r="AZ126" s="6"/>
      <c r="BC126" s="41"/>
      <c r="BD126" s="6"/>
      <c r="BG126" s="8"/>
      <c r="BH126" s="6"/>
      <c r="BJ126" s="11"/>
      <c r="BK126" s="11"/>
      <c r="BL126" s="11"/>
      <c r="BM126" s="11"/>
      <c r="BN126" s="11"/>
      <c r="BO126" s="11"/>
      <c r="BP126" s="11"/>
      <c r="BQ126" s="8"/>
      <c r="BR126" s="6"/>
      <c r="BS126" s="6"/>
      <c r="BT126"/>
      <c r="BW126" s="17"/>
      <c r="BX126" s="17"/>
      <c r="BY126" s="17"/>
      <c r="BZ126" s="17"/>
      <c r="CA126" s="17"/>
      <c r="CB126" s="17"/>
      <c r="CC126" s="17"/>
      <c r="CE126" s="12"/>
      <c r="CF126" s="12"/>
      <c r="CG126" s="12"/>
      <c r="CH126" s="12"/>
      <c r="CI126" s="6"/>
      <c r="CJ126" s="12"/>
      <c r="CK126" s="12"/>
      <c r="CL126" s="13"/>
      <c r="CN126" s="13"/>
      <c r="CO126" s="13"/>
      <c r="CQ126" s="13"/>
      <c r="CR126" s="13"/>
      <c r="CS126" s="14"/>
      <c r="CT126" s="11"/>
      <c r="CU126" s="13"/>
      <c r="CV126"/>
      <c r="CY126" s="13"/>
      <c r="DA126"/>
    </row>
    <row r="127" spans="1:105">
      <c r="A127" s="35" t="s">
        <v>105</v>
      </c>
      <c r="B127" s="36" t="s">
        <v>85</v>
      </c>
      <c r="C127" s="37">
        <v>2</v>
      </c>
      <c r="D127" s="36" t="s">
        <v>71</v>
      </c>
      <c r="E127" s="37">
        <v>3</v>
      </c>
      <c r="F127" s="36">
        <f t="shared" si="29"/>
        <v>5</v>
      </c>
      <c r="G127" s="37">
        <f t="shared" si="30"/>
        <v>1</v>
      </c>
      <c r="H127" s="10">
        <f t="shared" si="31"/>
        <v>-0.49760227666273643</v>
      </c>
      <c r="I127" s="38">
        <f t="shared" si="32"/>
        <v>0.37810430791094435</v>
      </c>
      <c r="J127">
        <f t="shared" si="33"/>
        <v>-0.31046336326827639</v>
      </c>
      <c r="K127" s="11">
        <f t="shared" si="34"/>
        <v>1.1124123747885397</v>
      </c>
      <c r="L127" s="17">
        <f t="shared" si="48"/>
        <v>3.5629870428514403</v>
      </c>
      <c r="M127" s="10">
        <f t="shared" si="35"/>
        <v>0.3541020152002603</v>
      </c>
      <c r="N127">
        <f t="shared" si="36"/>
        <v>0.58761195221599427</v>
      </c>
      <c r="O127">
        <f t="shared" si="37"/>
        <v>0.22140628958650946</v>
      </c>
      <c r="P127" s="11">
        <f t="shared" si="38"/>
        <v>1.580460871397652</v>
      </c>
      <c r="Q127" s="17">
        <f t="shared" si="49"/>
        <v>0.17601308042841748</v>
      </c>
      <c r="R127" s="17">
        <f t="shared" si="39"/>
        <v>-0.4680484966091123</v>
      </c>
      <c r="S127" s="17">
        <f t="shared" si="40"/>
        <v>-0.35351153250036926</v>
      </c>
      <c r="T127" s="64">
        <f t="shared" si="41"/>
        <v>1</v>
      </c>
      <c r="U127" s="63">
        <f t="shared" si="42"/>
        <v>1</v>
      </c>
      <c r="V127" s="63">
        <f t="shared" si="43"/>
        <v>3</v>
      </c>
      <c r="W127" s="8">
        <f t="shared" si="47"/>
        <v>0</v>
      </c>
      <c r="X127" s="6">
        <f t="shared" si="44"/>
        <v>0.28491513104192956</v>
      </c>
      <c r="Y127" s="11">
        <f t="shared" si="50"/>
        <v>-1.3535115325003693</v>
      </c>
      <c r="Z127" s="10">
        <f t="shared" si="45"/>
        <v>0.51134636981278081</v>
      </c>
      <c r="AA127" s="17">
        <f t="shared" si="46"/>
        <v>-1.2555639288782783</v>
      </c>
      <c r="AH127" s="6"/>
      <c r="AI127" s="11"/>
      <c r="AP127" s="11"/>
      <c r="AQ127" s="11"/>
      <c r="AR127" s="11"/>
      <c r="AT127" s="11"/>
      <c r="AU127" s="12"/>
      <c r="AV127" s="12"/>
      <c r="AZ127" s="6"/>
      <c r="BC127" s="41"/>
      <c r="BD127" s="6"/>
      <c r="BG127" s="8"/>
      <c r="BH127" s="6"/>
      <c r="BJ127" s="11"/>
      <c r="BK127" s="11"/>
      <c r="BL127" s="11"/>
      <c r="BM127" s="11"/>
      <c r="BN127" s="11"/>
      <c r="BO127" s="11"/>
      <c r="BP127" s="11"/>
      <c r="BQ127" s="8"/>
      <c r="BR127" s="6"/>
      <c r="BS127" s="6"/>
      <c r="BT127"/>
      <c r="BW127" s="17"/>
      <c r="BX127" s="17"/>
      <c r="BY127" s="17"/>
      <c r="BZ127" s="17"/>
      <c r="CA127" s="17"/>
      <c r="CB127" s="17"/>
      <c r="CC127" s="17"/>
      <c r="CE127" s="12"/>
      <c r="CF127" s="12"/>
      <c r="CG127" s="12"/>
      <c r="CH127" s="12"/>
      <c r="CI127" s="6"/>
      <c r="CJ127" s="12"/>
      <c r="CK127" s="12"/>
      <c r="CL127" s="13"/>
      <c r="CN127" s="13"/>
      <c r="CO127" s="13"/>
      <c r="CQ127" s="13"/>
      <c r="CR127" s="13"/>
      <c r="CS127" s="14"/>
      <c r="CT127" s="11"/>
      <c r="CU127" s="13"/>
      <c r="CV127"/>
      <c r="CY127" s="13"/>
      <c r="DA127"/>
    </row>
    <row r="128" spans="1:105">
      <c r="A128" s="35" t="s">
        <v>105</v>
      </c>
      <c r="B128" s="36" t="s">
        <v>70</v>
      </c>
      <c r="C128" s="37">
        <v>0</v>
      </c>
      <c r="D128" s="36" t="s">
        <v>67</v>
      </c>
      <c r="E128" s="37">
        <v>0</v>
      </c>
      <c r="F128" s="36">
        <f t="shared" si="29"/>
        <v>0</v>
      </c>
      <c r="G128" s="37">
        <f t="shared" si="30"/>
        <v>0</v>
      </c>
      <c r="H128" s="10">
        <f t="shared" si="31"/>
        <v>0.78743426036100683</v>
      </c>
      <c r="I128" s="38">
        <f t="shared" si="32"/>
        <v>0.68728015120398134</v>
      </c>
      <c r="J128">
        <f t="shared" si="33"/>
        <v>0.48815550613337544</v>
      </c>
      <c r="K128" s="11">
        <f t="shared" si="34"/>
        <v>2.1843441199904809</v>
      </c>
      <c r="L128" s="17">
        <f t="shared" si="48"/>
        <v>4.7713592345369884</v>
      </c>
      <c r="M128" s="10">
        <f t="shared" si="35"/>
        <v>-0.23244856907555822</v>
      </c>
      <c r="N128">
        <f t="shared" si="36"/>
        <v>0.44214811284151018</v>
      </c>
      <c r="O128">
        <f t="shared" si="37"/>
        <v>-0.1455251938210736</v>
      </c>
      <c r="P128" s="11">
        <f t="shared" si="38"/>
        <v>1.1494487424001771</v>
      </c>
      <c r="Q128" s="17">
        <f t="shared" si="49"/>
        <v>1.3212324114053489</v>
      </c>
      <c r="R128" s="17">
        <f t="shared" si="39"/>
        <v>1.0348953775903038</v>
      </c>
      <c r="S128" s="17">
        <f t="shared" si="40"/>
        <v>1.0426129105705815</v>
      </c>
      <c r="T128" s="64">
        <f t="shared" si="41"/>
        <v>0.5</v>
      </c>
      <c r="U128" s="63">
        <f t="shared" si="42"/>
        <v>3</v>
      </c>
      <c r="V128" s="63">
        <f t="shared" si="43"/>
        <v>1</v>
      </c>
      <c r="W128" s="8">
        <f t="shared" si="47"/>
        <v>0</v>
      </c>
      <c r="X128" s="6">
        <f t="shared" si="44"/>
        <v>0.64105978162771815</v>
      </c>
      <c r="Y128" s="11">
        <f t="shared" si="50"/>
        <v>1.0426129105705815</v>
      </c>
      <c r="Z128" s="10">
        <f t="shared" si="45"/>
        <v>1.989786199285953E-2</v>
      </c>
      <c r="AA128" s="17">
        <f t="shared" si="46"/>
        <v>-0.73461599517030463</v>
      </c>
      <c r="AH128" s="6"/>
      <c r="AI128" s="11"/>
      <c r="AP128" s="11"/>
      <c r="AQ128" s="11"/>
      <c r="AR128" s="11"/>
      <c r="AT128" s="11"/>
      <c r="AU128" s="12"/>
      <c r="AV128" s="12"/>
      <c r="AZ128" s="6"/>
      <c r="BC128" s="41"/>
      <c r="BD128" s="6"/>
      <c r="BG128" s="8"/>
      <c r="BH128" s="6"/>
      <c r="BJ128" s="11"/>
      <c r="BK128" s="11"/>
      <c r="BL128" s="11"/>
      <c r="BM128" s="11"/>
      <c r="BN128" s="11"/>
      <c r="BO128" s="11"/>
      <c r="BP128" s="11"/>
      <c r="BQ128" s="8"/>
      <c r="BR128" s="6"/>
      <c r="BS128" s="6"/>
      <c r="BT128"/>
      <c r="BW128" s="17"/>
      <c r="BX128" s="17"/>
      <c r="BY128" s="17"/>
      <c r="BZ128" s="17"/>
      <c r="CA128" s="17"/>
      <c r="CB128" s="17"/>
      <c r="CC128" s="17"/>
      <c r="CE128" s="12"/>
      <c r="CF128" s="12"/>
      <c r="CG128" s="12"/>
      <c r="CH128" s="12"/>
      <c r="CI128" s="6"/>
      <c r="CJ128" s="12"/>
      <c r="CK128" s="12"/>
      <c r="CL128" s="13"/>
      <c r="CN128" s="13"/>
      <c r="CO128" s="13"/>
      <c r="CQ128" s="13"/>
      <c r="CR128" s="13"/>
      <c r="CS128" s="14"/>
      <c r="CT128" s="11"/>
      <c r="CU128" s="13"/>
      <c r="CV128"/>
      <c r="CY128" s="13"/>
      <c r="DA128"/>
    </row>
    <row r="129" spans="1:105">
      <c r="A129" s="35" t="s">
        <v>105</v>
      </c>
      <c r="B129" s="36" t="s">
        <v>72</v>
      </c>
      <c r="C129" s="37">
        <v>1</v>
      </c>
      <c r="D129" s="36" t="s">
        <v>74</v>
      </c>
      <c r="E129" s="37">
        <v>3</v>
      </c>
      <c r="F129" s="36">
        <f t="shared" si="29"/>
        <v>4</v>
      </c>
      <c r="G129" s="37">
        <f t="shared" si="30"/>
        <v>2</v>
      </c>
      <c r="H129" s="10">
        <f t="shared" si="31"/>
        <v>0.10903318536438467</v>
      </c>
      <c r="I129" s="38">
        <f t="shared" si="32"/>
        <v>0.52723132398547035</v>
      </c>
      <c r="J129">
        <f t="shared" si="33"/>
        <v>6.8311899245647373E-2</v>
      </c>
      <c r="K129" s="11">
        <f t="shared" si="34"/>
        <v>1.6208166258552299</v>
      </c>
      <c r="L129" s="17">
        <f t="shared" si="48"/>
        <v>1.902146779517353</v>
      </c>
      <c r="M129" s="10">
        <f t="shared" si="35"/>
        <v>-0.18045358042586346</v>
      </c>
      <c r="N129">
        <f t="shared" si="36"/>
        <v>0.45500862837466183</v>
      </c>
      <c r="O129">
        <f t="shared" si="37"/>
        <v>-0.11301677392211483</v>
      </c>
      <c r="P129" s="11">
        <f t="shared" si="38"/>
        <v>1.1876344089471664</v>
      </c>
      <c r="Q129" s="17">
        <f t="shared" si="49"/>
        <v>3.520667142095249E-2</v>
      </c>
      <c r="R129" s="17">
        <f t="shared" si="39"/>
        <v>0.43318221690806347</v>
      </c>
      <c r="S129" s="17">
        <f t="shared" si="40"/>
        <v>0.48366559007038079</v>
      </c>
      <c r="T129" s="64">
        <f t="shared" si="41"/>
        <v>1</v>
      </c>
      <c r="U129" s="63">
        <f t="shared" si="42"/>
        <v>1</v>
      </c>
      <c r="V129" s="63">
        <f t="shared" si="43"/>
        <v>3</v>
      </c>
      <c r="W129" s="8">
        <f t="shared" si="47"/>
        <v>0</v>
      </c>
      <c r="X129" s="6">
        <f t="shared" si="44"/>
        <v>0.49566115274535505</v>
      </c>
      <c r="Y129" s="11">
        <f t="shared" si="50"/>
        <v>-1.5163344099296192</v>
      </c>
      <c r="Z129" s="10">
        <f t="shared" si="45"/>
        <v>0.2543576728501441</v>
      </c>
      <c r="AA129" s="17">
        <f t="shared" si="46"/>
        <v>-0.70186274550478089</v>
      </c>
      <c r="AH129" s="6"/>
      <c r="AI129" s="11"/>
      <c r="AP129" s="11"/>
      <c r="AQ129" s="11"/>
      <c r="AR129" s="11"/>
      <c r="AT129" s="11"/>
      <c r="AU129" s="12"/>
      <c r="AV129" s="12"/>
      <c r="AZ129" s="6"/>
      <c r="BC129" s="41"/>
      <c r="BD129" s="6"/>
      <c r="BG129" s="8"/>
      <c r="BH129" s="6"/>
      <c r="BJ129" s="11"/>
      <c r="BK129" s="11"/>
      <c r="BL129" s="11"/>
      <c r="BM129" s="11"/>
      <c r="BN129" s="11"/>
      <c r="BO129" s="11"/>
      <c r="BP129" s="11"/>
      <c r="BQ129" s="8"/>
      <c r="BR129" s="6"/>
      <c r="BS129" s="6"/>
      <c r="BT129"/>
      <c r="BW129" s="17"/>
      <c r="BX129" s="17"/>
      <c r="BY129" s="17"/>
      <c r="BZ129" s="17"/>
      <c r="CA129" s="17"/>
      <c r="CB129" s="17"/>
      <c r="CC129" s="17"/>
      <c r="CE129" s="12"/>
      <c r="CF129" s="12"/>
      <c r="CG129" s="12"/>
      <c r="CH129" s="12"/>
      <c r="CI129" s="6"/>
      <c r="CJ129" s="12"/>
      <c r="CK129" s="12"/>
      <c r="CL129" s="13"/>
      <c r="CN129" s="13"/>
      <c r="CO129" s="13"/>
      <c r="CQ129" s="13"/>
      <c r="CR129" s="13"/>
      <c r="CS129" s="14"/>
      <c r="CT129" s="11"/>
      <c r="CU129" s="13"/>
      <c r="CV129"/>
      <c r="CY129" s="13"/>
      <c r="DA129"/>
    </row>
    <row r="130" spans="1:105">
      <c r="A130" s="35" t="s">
        <v>105</v>
      </c>
      <c r="B130" s="36" t="s">
        <v>83</v>
      </c>
      <c r="C130" s="37">
        <v>3</v>
      </c>
      <c r="D130" s="36" t="s">
        <v>77</v>
      </c>
      <c r="E130" s="37">
        <v>0</v>
      </c>
      <c r="F130" s="36">
        <f t="shared" si="29"/>
        <v>3</v>
      </c>
      <c r="G130" s="37">
        <f t="shared" si="30"/>
        <v>-3</v>
      </c>
      <c r="H130" s="10">
        <f t="shared" si="31"/>
        <v>-1.2595159207436317</v>
      </c>
      <c r="I130" s="38">
        <f t="shared" si="32"/>
        <v>0.22105723502396762</v>
      </c>
      <c r="J130">
        <f t="shared" si="33"/>
        <v>-0.76862750899943821</v>
      </c>
      <c r="K130" s="11">
        <f t="shared" si="34"/>
        <v>0.49744982990086051</v>
      </c>
      <c r="L130" s="17">
        <f t="shared" si="48"/>
        <v>0.24745633326839506</v>
      </c>
      <c r="M130" s="10">
        <f t="shared" si="35"/>
        <v>1.4441963410374012</v>
      </c>
      <c r="N130">
        <f t="shared" si="36"/>
        <v>0.80910363789680839</v>
      </c>
      <c r="O130">
        <f t="shared" si="37"/>
        <v>0.87459791215433458</v>
      </c>
      <c r="P130" s="11">
        <f t="shared" si="38"/>
        <v>2.3477254006546016</v>
      </c>
      <c r="Q130" s="17">
        <f t="shared" si="49"/>
        <v>0.42546215295120005</v>
      </c>
      <c r="R130" s="17">
        <f t="shared" si="39"/>
        <v>-1.8502755707537411</v>
      </c>
      <c r="S130" s="17">
        <f t="shared" si="40"/>
        <v>-1.6374989369639583</v>
      </c>
      <c r="T130" s="64">
        <f t="shared" si="41"/>
        <v>0</v>
      </c>
      <c r="U130" s="63">
        <f t="shared" si="42"/>
        <v>0</v>
      </c>
      <c r="V130" s="63">
        <f t="shared" si="43"/>
        <v>0</v>
      </c>
      <c r="W130" s="8">
        <f t="shared" si="47"/>
        <v>1</v>
      </c>
      <c r="X130" s="6">
        <f t="shared" si="44"/>
        <v>7.7334638974296821E-2</v>
      </c>
      <c r="Y130" s="11">
        <f t="shared" si="50"/>
        <v>1.3625010630360417</v>
      </c>
      <c r="Z130" s="10">
        <f t="shared" si="45"/>
        <v>5.9806463852848293E-3</v>
      </c>
      <c r="AA130" s="17">
        <f t="shared" si="46"/>
        <v>-8.0488665986986355E-2</v>
      </c>
      <c r="AH130" s="6"/>
      <c r="AI130" s="11"/>
      <c r="AP130" s="11"/>
      <c r="AQ130" s="11"/>
      <c r="AR130" s="11"/>
      <c r="AT130" s="11"/>
      <c r="AU130" s="12"/>
      <c r="AV130" s="12"/>
      <c r="AZ130" s="6"/>
      <c r="BC130" s="41"/>
      <c r="BD130" s="6"/>
      <c r="BG130" s="8"/>
      <c r="BH130" s="6"/>
      <c r="BJ130" s="11"/>
      <c r="BK130" s="11"/>
      <c r="BL130" s="11"/>
      <c r="BM130" s="11"/>
      <c r="BN130" s="11"/>
      <c r="BO130" s="11"/>
      <c r="BP130" s="11"/>
      <c r="BQ130" s="8"/>
      <c r="BR130" s="6"/>
      <c r="BS130" s="6"/>
      <c r="BT130"/>
      <c r="BW130" s="17"/>
      <c r="BX130" s="17"/>
      <c r="BY130" s="17"/>
      <c r="BZ130" s="17"/>
      <c r="CA130" s="17"/>
      <c r="CB130" s="17"/>
      <c r="CC130" s="17"/>
      <c r="CE130" s="12"/>
      <c r="CF130" s="12"/>
      <c r="CG130" s="12"/>
      <c r="CH130" s="12"/>
      <c r="CI130" s="6"/>
      <c r="CJ130" s="12"/>
      <c r="CK130" s="12"/>
      <c r="CL130" s="13"/>
      <c r="CN130" s="13"/>
      <c r="CO130" s="13"/>
      <c r="CQ130" s="13"/>
      <c r="CR130" s="13"/>
      <c r="CS130" s="14"/>
      <c r="CT130" s="11"/>
      <c r="CU130" s="13"/>
      <c r="CV130"/>
      <c r="CY130" s="13"/>
      <c r="DA130"/>
    </row>
    <row r="131" spans="1:105">
      <c r="A131" s="35" t="s">
        <v>105</v>
      </c>
      <c r="B131" s="36" t="s">
        <v>80</v>
      </c>
      <c r="C131" s="37">
        <v>4</v>
      </c>
      <c r="D131" s="36" t="s">
        <v>82</v>
      </c>
      <c r="E131" s="37">
        <v>0</v>
      </c>
      <c r="F131" s="36">
        <f t="shared" si="29"/>
        <v>4</v>
      </c>
      <c r="G131" s="37">
        <f t="shared" si="30"/>
        <v>-4</v>
      </c>
      <c r="H131" s="10">
        <f t="shared" si="31"/>
        <v>-1.6700243310030545</v>
      </c>
      <c r="I131" s="38">
        <f t="shared" si="32"/>
        <v>0.15842093491761475</v>
      </c>
      <c r="J131">
        <f t="shared" si="33"/>
        <v>-1.0009688468674258</v>
      </c>
      <c r="K131" s="11">
        <f t="shared" si="34"/>
        <v>0.18559386790739518</v>
      </c>
      <c r="L131" s="17">
        <f t="shared" si="48"/>
        <v>3.444508380482765E-2</v>
      </c>
      <c r="M131" s="10">
        <f t="shared" si="35"/>
        <v>0.84520694013115027</v>
      </c>
      <c r="N131">
        <f t="shared" si="36"/>
        <v>0.69956072320772145</v>
      </c>
      <c r="O131">
        <f t="shared" si="37"/>
        <v>0.52313752512025014</v>
      </c>
      <c r="P131" s="11">
        <f t="shared" si="38"/>
        <v>1.9348862289731381</v>
      </c>
      <c r="Q131" s="17">
        <f t="shared" si="49"/>
        <v>4.2646948872847874</v>
      </c>
      <c r="R131" s="17">
        <f t="shared" si="39"/>
        <v>-1.7492923610657429</v>
      </c>
      <c r="S131" s="17">
        <f t="shared" si="40"/>
        <v>-1.5436929540490789</v>
      </c>
      <c r="T131" s="64">
        <f t="shared" si="41"/>
        <v>0</v>
      </c>
      <c r="U131" s="63">
        <f t="shared" si="42"/>
        <v>0</v>
      </c>
      <c r="V131" s="63">
        <f t="shared" si="43"/>
        <v>0</v>
      </c>
      <c r="W131" s="8">
        <f t="shared" si="47"/>
        <v>1</v>
      </c>
      <c r="X131" s="6">
        <f t="shared" si="44"/>
        <v>8.6793029866108373E-2</v>
      </c>
      <c r="Y131" s="11">
        <f t="shared" si="50"/>
        <v>2.4563070459509211</v>
      </c>
      <c r="Z131" s="10">
        <f t="shared" si="45"/>
        <v>7.53303003333918E-3</v>
      </c>
      <c r="AA131" s="17">
        <f t="shared" si="46"/>
        <v>-9.0792731707911967E-2</v>
      </c>
      <c r="AH131" s="6"/>
      <c r="AI131" s="11"/>
      <c r="AP131" s="11"/>
      <c r="AQ131" s="11"/>
      <c r="AR131" s="11"/>
      <c r="AT131" s="11"/>
      <c r="AU131" s="12"/>
      <c r="AV131" s="12"/>
      <c r="AZ131" s="6"/>
      <c r="BC131" s="41"/>
      <c r="BD131" s="6"/>
      <c r="BG131" s="8"/>
      <c r="BH131" s="6"/>
      <c r="BJ131" s="11"/>
      <c r="BK131" s="11"/>
      <c r="BL131" s="11"/>
      <c r="BM131" s="11"/>
      <c r="BN131" s="11"/>
      <c r="BO131" s="11"/>
      <c r="BP131" s="11"/>
      <c r="BQ131" s="8"/>
      <c r="BR131" s="6"/>
      <c r="BS131" s="6"/>
      <c r="BT131"/>
      <c r="BW131" s="17"/>
      <c r="BX131" s="17"/>
      <c r="BY131" s="17"/>
      <c r="BZ131" s="17"/>
      <c r="CA131" s="17"/>
      <c r="CB131" s="17"/>
      <c r="CC131" s="17"/>
      <c r="CE131" s="12"/>
      <c r="CF131" s="12"/>
      <c r="CG131" s="12"/>
      <c r="CH131" s="12"/>
      <c r="CI131" s="6"/>
      <c r="CJ131" s="12"/>
      <c r="CK131" s="12"/>
      <c r="CL131" s="13"/>
      <c r="CN131" s="13"/>
      <c r="CO131" s="13"/>
      <c r="CQ131" s="13"/>
      <c r="CR131" s="13"/>
      <c r="CS131" s="14"/>
      <c r="CT131" s="11"/>
      <c r="CU131" s="13"/>
      <c r="CV131"/>
      <c r="CY131" s="13"/>
      <c r="DA131"/>
    </row>
    <row r="132" spans="1:105">
      <c r="A132" s="35" t="s">
        <v>106</v>
      </c>
      <c r="B132" s="36" t="s">
        <v>81</v>
      </c>
      <c r="C132" s="37">
        <v>2</v>
      </c>
      <c r="D132" s="36" t="s">
        <v>69</v>
      </c>
      <c r="E132" s="37">
        <v>1</v>
      </c>
      <c r="F132" s="36">
        <f t="shared" si="29"/>
        <v>3</v>
      </c>
      <c r="G132" s="37">
        <f t="shared" si="30"/>
        <v>-1</v>
      </c>
      <c r="H132" s="10">
        <f t="shared" si="31"/>
        <v>-0.40492146630208981</v>
      </c>
      <c r="I132" s="38">
        <f t="shared" si="32"/>
        <v>0.40013048112374366</v>
      </c>
      <c r="J132">
        <f t="shared" si="33"/>
        <v>-0.25300938328104433</v>
      </c>
      <c r="K132" s="11">
        <f t="shared" si="34"/>
        <v>1.1895289411459733</v>
      </c>
      <c r="L132" s="17">
        <f t="shared" si="48"/>
        <v>3.5921219531913809E-2</v>
      </c>
      <c r="M132" s="10">
        <f t="shared" si="35"/>
        <v>1.0565425523873329</v>
      </c>
      <c r="N132">
        <f t="shared" si="36"/>
        <v>0.74202926835988803</v>
      </c>
      <c r="O132">
        <f t="shared" si="37"/>
        <v>0.64961419233452022</v>
      </c>
      <c r="P132" s="11">
        <f t="shared" si="38"/>
        <v>2.0834506887417086</v>
      </c>
      <c r="Q132" s="17">
        <f t="shared" si="49"/>
        <v>6.9640174514655267E-3</v>
      </c>
      <c r="R132" s="17">
        <f t="shared" si="39"/>
        <v>-0.89392174759573528</v>
      </c>
      <c r="S132" s="17">
        <f t="shared" si="40"/>
        <v>-0.74911649524006518</v>
      </c>
      <c r="T132" s="64">
        <f t="shared" si="41"/>
        <v>0</v>
      </c>
      <c r="U132" s="63">
        <f t="shared" si="42"/>
        <v>0</v>
      </c>
      <c r="V132" s="63">
        <f t="shared" si="43"/>
        <v>0</v>
      </c>
      <c r="W132" s="8">
        <f t="shared" si="47"/>
        <v>1</v>
      </c>
      <c r="X132" s="6">
        <f t="shared" si="44"/>
        <v>0.20278609632591649</v>
      </c>
      <c r="Y132" s="11">
        <f t="shared" si="50"/>
        <v>0.25088350475993482</v>
      </c>
      <c r="Z132" s="10">
        <f t="shared" si="45"/>
        <v>4.1122200863103878E-2</v>
      </c>
      <c r="AA132" s="17">
        <f t="shared" si="46"/>
        <v>-0.22663225016075722</v>
      </c>
      <c r="AH132" s="6"/>
      <c r="AI132" s="11"/>
      <c r="AP132" s="11"/>
      <c r="AQ132" s="11"/>
      <c r="AR132" s="11"/>
      <c r="AT132" s="11"/>
      <c r="AU132" s="12"/>
      <c r="AV132" s="12"/>
      <c r="AZ132" s="6"/>
      <c r="BC132" s="41"/>
      <c r="BD132" s="6"/>
      <c r="BG132" s="8"/>
      <c r="BH132" s="6"/>
      <c r="BJ132" s="11"/>
      <c r="BK132" s="11"/>
      <c r="BL132" s="11"/>
      <c r="BM132" s="11"/>
      <c r="BN132" s="11"/>
      <c r="BO132" s="11"/>
      <c r="BP132" s="11"/>
      <c r="BQ132" s="8"/>
      <c r="BR132" s="6"/>
      <c r="BS132" s="6"/>
      <c r="BT132"/>
      <c r="BW132" s="17"/>
      <c r="BX132" s="17"/>
      <c r="BY132" s="17"/>
      <c r="BZ132" s="17"/>
      <c r="CA132" s="17"/>
      <c r="CB132" s="17"/>
      <c r="CC132" s="17"/>
      <c r="CE132" s="12"/>
      <c r="CF132" s="12"/>
      <c r="CG132" s="12"/>
      <c r="CH132" s="12"/>
      <c r="CI132" s="6"/>
      <c r="CJ132" s="12"/>
      <c r="CK132" s="12"/>
      <c r="CL132" s="13"/>
      <c r="CN132" s="13"/>
      <c r="CO132" s="13"/>
      <c r="CQ132" s="13"/>
      <c r="CR132" s="13"/>
      <c r="CS132" s="14"/>
      <c r="CT132" s="11"/>
      <c r="CU132" s="13"/>
      <c r="CV132"/>
      <c r="CY132" s="13"/>
      <c r="DA132"/>
    </row>
    <row r="133" spans="1:105">
      <c r="A133" s="35" t="s">
        <v>106</v>
      </c>
      <c r="B133" s="36" t="s">
        <v>73</v>
      </c>
      <c r="C133" s="37">
        <v>2</v>
      </c>
      <c r="D133" s="36" t="s">
        <v>79</v>
      </c>
      <c r="E133" s="37">
        <v>0</v>
      </c>
      <c r="F133" s="36">
        <f t="shared" si="29"/>
        <v>2</v>
      </c>
      <c r="G133" s="37">
        <f t="shared" si="30"/>
        <v>-2</v>
      </c>
      <c r="H133" s="10">
        <f t="shared" si="31"/>
        <v>1.1720189395256262</v>
      </c>
      <c r="I133" s="38">
        <f t="shared" si="32"/>
        <v>0.76350975463639115</v>
      </c>
      <c r="J133">
        <f t="shared" si="33"/>
        <v>0.71763804887629401</v>
      </c>
      <c r="K133" s="11">
        <f t="shared" si="34"/>
        <v>2.4923629158900797</v>
      </c>
      <c r="L133" s="17">
        <f t="shared" si="48"/>
        <v>6.2118729045041006</v>
      </c>
      <c r="M133" s="10">
        <f t="shared" si="35"/>
        <v>-0.4318923847014644</v>
      </c>
      <c r="N133">
        <f t="shared" si="36"/>
        <v>0.39367453822847942</v>
      </c>
      <c r="O133">
        <f t="shared" si="37"/>
        <v>-0.26975456858997943</v>
      </c>
      <c r="P133" s="11">
        <f t="shared" si="38"/>
        <v>1.0035240405841304</v>
      </c>
      <c r="Q133" s="17">
        <f t="shared" si="49"/>
        <v>0.9929643376937779</v>
      </c>
      <c r="R133" s="17">
        <f t="shared" si="39"/>
        <v>1.4888388753059494</v>
      </c>
      <c r="S133" s="17">
        <f t="shared" si="40"/>
        <v>1.4642930702981198</v>
      </c>
      <c r="T133" s="64">
        <f t="shared" si="41"/>
        <v>0</v>
      </c>
      <c r="U133" s="63">
        <f t="shared" si="42"/>
        <v>0</v>
      </c>
      <c r="V133" s="63">
        <f t="shared" si="43"/>
        <v>1</v>
      </c>
      <c r="W133" s="8">
        <f t="shared" si="47"/>
        <v>0</v>
      </c>
      <c r="X133" s="6">
        <f t="shared" si="44"/>
        <v>0.73958424917785992</v>
      </c>
      <c r="Y133" s="11">
        <f t="shared" si="50"/>
        <v>3.4642930702981198</v>
      </c>
      <c r="Z133" s="10">
        <f t="shared" si="45"/>
        <v>0.54698486163197879</v>
      </c>
      <c r="AA133" s="17">
        <f t="shared" si="46"/>
        <v>-1.3454758834488016</v>
      </c>
      <c r="AH133" s="6"/>
      <c r="AI133" s="11"/>
      <c r="AP133" s="11"/>
      <c r="AQ133" s="11"/>
      <c r="AR133" s="11"/>
      <c r="AT133" s="11"/>
      <c r="AU133" s="12"/>
      <c r="AV133" s="12"/>
      <c r="AZ133" s="6"/>
      <c r="BC133" s="41"/>
      <c r="BD133" s="6"/>
      <c r="BG133" s="8"/>
      <c r="BH133" s="6"/>
      <c r="BJ133" s="11"/>
      <c r="BK133" s="11"/>
      <c r="BL133" s="11"/>
      <c r="BM133" s="11"/>
      <c r="BN133" s="11"/>
      <c r="BO133" s="11"/>
      <c r="BP133" s="11"/>
      <c r="BQ133" s="8"/>
      <c r="BR133" s="6"/>
      <c r="BS133" s="6"/>
      <c r="BT133"/>
      <c r="BW133" s="17"/>
      <c r="BX133" s="17"/>
      <c r="BY133" s="17"/>
      <c r="BZ133" s="17"/>
      <c r="CA133" s="17"/>
      <c r="CB133" s="17"/>
      <c r="CC133" s="17"/>
      <c r="CE133" s="12"/>
      <c r="CF133" s="12"/>
      <c r="CG133" s="12"/>
      <c r="CH133" s="12"/>
      <c r="CI133" s="6"/>
      <c r="CJ133" s="12"/>
      <c r="CK133" s="12"/>
      <c r="CL133" s="13"/>
      <c r="CN133" s="13"/>
      <c r="CO133" s="13"/>
      <c r="CQ133" s="13"/>
      <c r="CR133" s="13"/>
      <c r="CS133" s="14"/>
      <c r="CT133" s="11"/>
      <c r="CU133" s="13"/>
      <c r="CV133"/>
      <c r="CY133" s="13"/>
      <c r="DA133"/>
    </row>
    <row r="134" spans="1:105">
      <c r="A134" s="35" t="s">
        <v>107</v>
      </c>
      <c r="B134" s="36" t="s">
        <v>75</v>
      </c>
      <c r="C134" s="37">
        <v>2</v>
      </c>
      <c r="D134" s="36" t="s">
        <v>84</v>
      </c>
      <c r="E134" s="37">
        <v>1</v>
      </c>
      <c r="F134" s="36">
        <f t="shared" ref="F134:F197" si="51">E134+C134</f>
        <v>3</v>
      </c>
      <c r="G134" s="37">
        <f t="shared" ref="G134:G197" si="52">E134-C134</f>
        <v>-1</v>
      </c>
      <c r="H134" s="10">
        <f t="shared" ref="H134:H197" si="53">$O$2+VLOOKUP(D134,$AB$5:$AD$24,2,FALSE)-VLOOKUP(B134,$AB$5:$AD$24,2,FALSE)</f>
        <v>-0.21749082446796525</v>
      </c>
      <c r="I134" s="38">
        <f t="shared" ref="I134:I197" si="54">((EXP(H134))/(1+EXP(H134)))</f>
        <v>0.44584061420420451</v>
      </c>
      <c r="J134">
        <f t="shared" ref="J134:J197" si="55">NORMSINV(I134)</f>
        <v>-0.13617716281331763</v>
      </c>
      <c r="K134" s="11">
        <f t="shared" ref="K134:K197" si="56">$H$2+(J134*$I$2)</f>
        <v>1.3463448777336209</v>
      </c>
      <c r="L134" s="17">
        <f t="shared" si="48"/>
        <v>0.1199547743323168</v>
      </c>
      <c r="M134" s="10">
        <f t="shared" ref="M134:M197" si="57">$P$2+VLOOKUP(D134,$AB$5:$AD$36,3,FALSE)-VLOOKUP(B134,$AB$5:$AD$36,3,FALSE)</f>
        <v>0.30520050560670042</v>
      </c>
      <c r="N134">
        <f t="shared" ref="N134:N197" si="58">((EXP(M134))/(1+EXP(M134)))</f>
        <v>0.57571332878756321</v>
      </c>
      <c r="O134">
        <f t="shared" ref="O134:O197" si="59">NORMSINV(N134)</f>
        <v>0.19093905390614282</v>
      </c>
      <c r="P134" s="11">
        <f t="shared" ref="P134:P197" si="60">$J$2+(O134*$K$2)</f>
        <v>1.544672859986606</v>
      </c>
      <c r="Q134" s="17">
        <f t="shared" si="49"/>
        <v>0.20732280443277692</v>
      </c>
      <c r="R134" s="17">
        <f t="shared" ref="R134:R197" si="61">K134-P134</f>
        <v>-0.19832798225298509</v>
      </c>
      <c r="S134" s="17">
        <f t="shared" ref="S134:S197" si="62">$AG$7+($AG$8*R134)</f>
        <v>-0.10296099009182774</v>
      </c>
      <c r="T134" s="64">
        <f t="shared" ref="T134:T197" si="63">IF(U134&gt;=3, 0.5, IF(U134=1, 1, 0))</f>
        <v>0</v>
      </c>
      <c r="U134" s="63">
        <f t="shared" ref="U134:U197" si="64">IF(G134&gt;=0.5, 1, IF(G134&lt;-0.5, 0, 3))</f>
        <v>0</v>
      </c>
      <c r="V134" s="63">
        <f t="shared" ref="V134:V197" si="65">IF(S134&gt;=0.5, 1, IF(S134&lt;-0.5, 0, 3))</f>
        <v>3</v>
      </c>
      <c r="W134" s="8">
        <f t="shared" si="47"/>
        <v>0</v>
      </c>
      <c r="X134" s="6">
        <f t="shared" ref="X134:X197" si="66">1-NORMDIST(0.5,S134,$AG$5,TRUE)</f>
        <v>0.3440351809541311</v>
      </c>
      <c r="Y134" s="11">
        <f t="shared" si="50"/>
        <v>0.8970390099081722</v>
      </c>
      <c r="Z134" s="10">
        <f t="shared" ref="Z134:Z197" si="67">(T134-X134)^2</f>
        <v>0.11836020573414173</v>
      </c>
      <c r="AA134" s="17">
        <f t="shared" ref="AA134:AA197" si="68">T134*LN(X134)+(1-T134)*LN(1-X134)</f>
        <v>-0.42164812097940985</v>
      </c>
      <c r="AH134" s="6"/>
      <c r="AI134" s="11"/>
      <c r="AP134" s="11"/>
      <c r="AQ134" s="11"/>
      <c r="AR134" s="11"/>
      <c r="AT134" s="11"/>
      <c r="AU134" s="12"/>
      <c r="AV134" s="12"/>
      <c r="AZ134" s="6"/>
      <c r="BC134" s="41"/>
      <c r="BD134" s="6"/>
      <c r="BG134" s="8"/>
      <c r="BH134" s="6"/>
      <c r="BJ134" s="11"/>
      <c r="BK134" s="11"/>
      <c r="BL134" s="11"/>
      <c r="BM134" s="11"/>
      <c r="BN134" s="11"/>
      <c r="BO134" s="11"/>
      <c r="BP134" s="11"/>
      <c r="BQ134" s="8"/>
      <c r="BR134" s="6"/>
      <c r="BS134" s="6"/>
      <c r="BT134"/>
      <c r="BW134" s="17"/>
      <c r="BX134" s="17"/>
      <c r="BY134" s="17"/>
      <c r="BZ134" s="17"/>
      <c r="CA134" s="17"/>
      <c r="CB134" s="17"/>
      <c r="CC134" s="17"/>
      <c r="CE134" s="12"/>
      <c r="CF134" s="12"/>
      <c r="CG134" s="12"/>
      <c r="CH134" s="12"/>
      <c r="CI134" s="6"/>
      <c r="CJ134" s="12"/>
      <c r="CK134" s="12"/>
      <c r="CL134" s="13"/>
      <c r="CN134" s="13"/>
      <c r="CO134" s="13"/>
      <c r="CQ134" s="13"/>
      <c r="CR134" s="13"/>
      <c r="CS134" s="14"/>
      <c r="CT134" s="11"/>
      <c r="CU134" s="13"/>
      <c r="CV134"/>
      <c r="CY134" s="13"/>
      <c r="DA134"/>
    </row>
    <row r="135" spans="1:105">
      <c r="A135" s="35" t="s">
        <v>108</v>
      </c>
      <c r="B135" s="36" t="s">
        <v>79</v>
      </c>
      <c r="C135" s="37">
        <v>1</v>
      </c>
      <c r="D135" s="36" t="s">
        <v>68</v>
      </c>
      <c r="E135" s="37">
        <v>2</v>
      </c>
      <c r="F135" s="36">
        <f t="shared" si="51"/>
        <v>3</v>
      </c>
      <c r="G135" s="37">
        <f t="shared" si="52"/>
        <v>1</v>
      </c>
      <c r="H135" s="10">
        <f t="shared" si="53"/>
        <v>-0.47798243165785637</v>
      </c>
      <c r="I135" s="38">
        <f t="shared" si="54"/>
        <v>0.38272865766037878</v>
      </c>
      <c r="J135">
        <f t="shared" si="55"/>
        <v>-0.29832213027892218</v>
      </c>
      <c r="K135" s="11">
        <f t="shared" si="56"/>
        <v>1.1287087253580332</v>
      </c>
      <c r="L135" s="17">
        <f t="shared" si="48"/>
        <v>0.75914848526722312</v>
      </c>
      <c r="M135" s="10">
        <f t="shared" si="57"/>
        <v>0.83134013103997462</v>
      </c>
      <c r="N135">
        <f t="shared" si="58"/>
        <v>0.6966382188977398</v>
      </c>
      <c r="O135">
        <f t="shared" si="59"/>
        <v>0.51475596203755525</v>
      </c>
      <c r="P135" s="11">
        <f t="shared" si="60"/>
        <v>1.9250409158507802</v>
      </c>
      <c r="Q135" s="17">
        <f t="shared" si="49"/>
        <v>0.85570069599805021</v>
      </c>
      <c r="R135" s="17">
        <f t="shared" si="61"/>
        <v>-0.79633219049274695</v>
      </c>
      <c r="S135" s="17">
        <f t="shared" si="62"/>
        <v>-0.65846296625680478</v>
      </c>
      <c r="T135" s="64">
        <f t="shared" si="63"/>
        <v>1</v>
      </c>
      <c r="U135" s="63">
        <f t="shared" si="64"/>
        <v>1</v>
      </c>
      <c r="V135" s="63">
        <f t="shared" si="65"/>
        <v>0</v>
      </c>
      <c r="W135" s="8">
        <f t="shared" si="47"/>
        <v>0</v>
      </c>
      <c r="X135" s="6">
        <f t="shared" si="66"/>
        <v>0.22024971048046393</v>
      </c>
      <c r="Y135" s="11">
        <f t="shared" si="50"/>
        <v>-1.6584629662568049</v>
      </c>
      <c r="Z135" s="10">
        <f t="shared" si="67"/>
        <v>0.60801051400580031</v>
      </c>
      <c r="AA135" s="17">
        <f t="shared" si="68"/>
        <v>-1.5129933286708486</v>
      </c>
      <c r="AH135" s="6"/>
      <c r="AI135" s="11"/>
      <c r="AP135" s="11"/>
      <c r="AQ135" s="11"/>
      <c r="AR135" s="11"/>
      <c r="AT135" s="11"/>
      <c r="AU135" s="12"/>
      <c r="AV135" s="12"/>
      <c r="AZ135" s="6"/>
      <c r="BC135" s="41"/>
      <c r="BD135" s="6"/>
      <c r="BG135" s="8"/>
      <c r="BH135" s="6"/>
      <c r="BJ135" s="11"/>
      <c r="BK135" s="11"/>
      <c r="BL135" s="11"/>
      <c r="BM135" s="11"/>
      <c r="BN135" s="11"/>
      <c r="BO135" s="11"/>
      <c r="BP135" s="11"/>
      <c r="BQ135" s="8"/>
      <c r="BR135" s="6"/>
      <c r="BS135" s="6"/>
      <c r="BT135"/>
      <c r="BW135" s="17"/>
      <c r="BX135" s="17"/>
      <c r="BY135" s="17"/>
      <c r="BZ135" s="17"/>
      <c r="CA135" s="17"/>
      <c r="CB135" s="17"/>
      <c r="CC135" s="17"/>
      <c r="CE135" s="12"/>
      <c r="CF135" s="12"/>
      <c r="CG135" s="12"/>
      <c r="CH135" s="12"/>
      <c r="CI135" s="6"/>
      <c r="CJ135" s="12"/>
      <c r="CK135" s="12"/>
      <c r="CL135" s="13"/>
      <c r="CN135" s="13"/>
      <c r="CO135" s="13"/>
      <c r="CQ135" s="13"/>
      <c r="CR135" s="13"/>
      <c r="CS135" s="14"/>
      <c r="CT135" s="11"/>
      <c r="CU135" s="13"/>
      <c r="CV135"/>
      <c r="CY135" s="13"/>
      <c r="DA135"/>
    </row>
    <row r="136" spans="1:105">
      <c r="A136" s="35">
        <v>43112</v>
      </c>
      <c r="B136" s="36" t="s">
        <v>84</v>
      </c>
      <c r="C136" s="37">
        <v>0</v>
      </c>
      <c r="D136" s="36" t="s">
        <v>70</v>
      </c>
      <c r="E136" s="37">
        <v>2</v>
      </c>
      <c r="F136" s="36">
        <f t="shared" si="51"/>
        <v>2</v>
      </c>
      <c r="G136" s="37">
        <f t="shared" si="52"/>
        <v>2</v>
      </c>
      <c r="H136" s="10">
        <f t="shared" si="53"/>
        <v>-0.17921787805361716</v>
      </c>
      <c r="I136" s="38">
        <f t="shared" si="54"/>
        <v>0.45531506962781421</v>
      </c>
      <c r="J136">
        <f t="shared" si="55"/>
        <v>-0.11224375199620287</v>
      </c>
      <c r="K136" s="11">
        <f t="shared" si="56"/>
        <v>1.3784690658899141</v>
      </c>
      <c r="L136" s="17">
        <f t="shared" si="48"/>
        <v>0.3863007020557559</v>
      </c>
      <c r="M136" s="10">
        <f t="shared" si="57"/>
        <v>-1.0507212249298306</v>
      </c>
      <c r="N136">
        <f t="shared" si="58"/>
        <v>0.25908662988706704</v>
      </c>
      <c r="O136">
        <f t="shared" si="59"/>
        <v>-0.64616383227595553</v>
      </c>
      <c r="P136" s="11">
        <f t="shared" si="60"/>
        <v>0.56137893870020805</v>
      </c>
      <c r="Q136" s="17">
        <f t="shared" si="49"/>
        <v>0.31514631281617195</v>
      </c>
      <c r="R136" s="17">
        <f t="shared" si="61"/>
        <v>0.81709012718970608</v>
      </c>
      <c r="S136" s="17">
        <f t="shared" si="62"/>
        <v>0.84028783434280707</v>
      </c>
      <c r="T136" s="64">
        <f t="shared" si="63"/>
        <v>1</v>
      </c>
      <c r="U136" s="63">
        <f t="shared" si="64"/>
        <v>1</v>
      </c>
      <c r="V136" s="63">
        <f t="shared" si="65"/>
        <v>1</v>
      </c>
      <c r="W136" s="8">
        <f t="shared" ref="W136:W199" si="69">IF(V136=U136,1,0)</f>
        <v>1</v>
      </c>
      <c r="X136" s="6">
        <f t="shared" si="66"/>
        <v>0.58962366231853558</v>
      </c>
      <c r="Y136" s="11">
        <f t="shared" si="50"/>
        <v>-1.1597121656571929</v>
      </c>
      <c r="Z136" s="10">
        <f t="shared" si="67"/>
        <v>0.16840873852885133</v>
      </c>
      <c r="AA136" s="17">
        <f t="shared" si="68"/>
        <v>-0.5282708060789737</v>
      </c>
      <c r="AH136" s="6"/>
      <c r="AI136" s="11"/>
      <c r="AP136" s="11"/>
      <c r="AQ136" s="11"/>
      <c r="AR136" s="11"/>
      <c r="AT136" s="11"/>
      <c r="AU136" s="12"/>
      <c r="AV136" s="12"/>
      <c r="AZ136" s="6"/>
      <c r="BC136" s="41"/>
      <c r="BD136" s="6"/>
      <c r="BG136" s="8"/>
      <c r="BH136" s="6"/>
      <c r="BJ136" s="11"/>
      <c r="BK136" s="11"/>
      <c r="BL136" s="11"/>
      <c r="BM136" s="11"/>
      <c r="BN136" s="11"/>
      <c r="BO136" s="11"/>
      <c r="BP136" s="11"/>
      <c r="BQ136" s="8"/>
      <c r="BR136" s="6"/>
      <c r="BS136" s="6"/>
      <c r="BT136"/>
      <c r="BW136" s="17"/>
      <c r="BX136" s="17"/>
      <c r="BY136" s="17"/>
      <c r="BZ136" s="17"/>
      <c r="CA136" s="17"/>
      <c r="CB136" s="17"/>
      <c r="CC136" s="17"/>
      <c r="CE136" s="12"/>
      <c r="CF136" s="12"/>
      <c r="CG136" s="12"/>
      <c r="CH136" s="12"/>
      <c r="CI136" s="6"/>
      <c r="CJ136" s="12"/>
      <c r="CK136" s="12"/>
      <c r="CL136" s="13"/>
      <c r="CN136" s="13"/>
      <c r="CO136" s="13"/>
      <c r="CQ136" s="13"/>
      <c r="CR136" s="13"/>
      <c r="CS136" s="14"/>
      <c r="CT136" s="11"/>
      <c r="CU136" s="13"/>
      <c r="CV136"/>
      <c r="CY136" s="13"/>
      <c r="DA136"/>
    </row>
    <row r="137" spans="1:105">
      <c r="A137" s="35">
        <v>43112</v>
      </c>
      <c r="B137" s="36" t="s">
        <v>76</v>
      </c>
      <c r="C137" s="37">
        <v>2</v>
      </c>
      <c r="D137" s="36" t="s">
        <v>73</v>
      </c>
      <c r="E137" s="37">
        <v>1</v>
      </c>
      <c r="F137" s="36">
        <f t="shared" si="51"/>
        <v>3</v>
      </c>
      <c r="G137" s="37">
        <f t="shared" si="52"/>
        <v>-1</v>
      </c>
      <c r="H137" s="10">
        <f t="shared" si="53"/>
        <v>-0.95121803742089683</v>
      </c>
      <c r="I137" s="38">
        <f t="shared" si="54"/>
        <v>0.27863993079840593</v>
      </c>
      <c r="J137">
        <f t="shared" si="55"/>
        <v>-0.58688661243245621</v>
      </c>
      <c r="K137" s="11">
        <f t="shared" si="56"/>
        <v>0.74138826398465651</v>
      </c>
      <c r="L137" s="17">
        <f t="shared" si="48"/>
        <v>6.6880030004869709E-2</v>
      </c>
      <c r="M137" s="10">
        <f t="shared" si="57"/>
        <v>0.22715258021916229</v>
      </c>
      <c r="N137">
        <f t="shared" si="58"/>
        <v>0.55654521748898389</v>
      </c>
      <c r="O137">
        <f t="shared" si="59"/>
        <v>0.14221578356851552</v>
      </c>
      <c r="P137" s="11">
        <f t="shared" si="60"/>
        <v>1.4874405933930812</v>
      </c>
      <c r="Q137" s="17">
        <f t="shared" si="49"/>
        <v>0.26271714530123669</v>
      </c>
      <c r="R137" s="17">
        <f t="shared" si="61"/>
        <v>-0.7460523294084247</v>
      </c>
      <c r="S137" s="17">
        <f t="shared" si="62"/>
        <v>-0.611756669196027</v>
      </c>
      <c r="T137" s="64">
        <f t="shared" si="63"/>
        <v>0</v>
      </c>
      <c r="U137" s="63">
        <f t="shared" si="64"/>
        <v>0</v>
      </c>
      <c r="V137" s="63">
        <f t="shared" si="65"/>
        <v>0</v>
      </c>
      <c r="W137" s="8">
        <f t="shared" si="69"/>
        <v>1</v>
      </c>
      <c r="X137" s="6">
        <f t="shared" si="66"/>
        <v>0.22957377712810512</v>
      </c>
      <c r="Y137" s="11">
        <f t="shared" si="50"/>
        <v>0.388243330803973</v>
      </c>
      <c r="Z137" s="10">
        <f t="shared" si="67"/>
        <v>5.2704119144864878E-2</v>
      </c>
      <c r="AA137" s="17">
        <f t="shared" si="68"/>
        <v>-0.26081138108179081</v>
      </c>
      <c r="AH137" s="6"/>
      <c r="AI137" s="11"/>
      <c r="AP137" s="11"/>
      <c r="AQ137" s="11"/>
      <c r="AR137" s="11"/>
      <c r="AT137" s="11"/>
      <c r="AU137" s="12"/>
      <c r="AV137" s="12"/>
      <c r="AZ137" s="6"/>
      <c r="BC137" s="41"/>
      <c r="BD137" s="6"/>
      <c r="BG137" s="8"/>
      <c r="BH137" s="6"/>
      <c r="BJ137" s="11"/>
      <c r="BK137" s="11"/>
      <c r="BL137" s="11"/>
      <c r="BM137" s="11"/>
      <c r="BN137" s="11"/>
      <c r="BO137" s="11"/>
      <c r="BP137" s="11"/>
      <c r="BQ137" s="8"/>
      <c r="BR137" s="6"/>
      <c r="BS137" s="6"/>
      <c r="BT137"/>
      <c r="BW137" s="17"/>
      <c r="BX137" s="17"/>
      <c r="BY137" s="17"/>
      <c r="BZ137" s="17"/>
      <c r="CA137" s="17"/>
      <c r="CB137" s="17"/>
      <c r="CC137" s="17"/>
      <c r="CE137" s="12"/>
      <c r="CF137" s="12"/>
      <c r="CG137" s="12"/>
      <c r="CH137" s="12"/>
      <c r="CI137" s="6"/>
      <c r="CJ137" s="12"/>
      <c r="CK137" s="12"/>
      <c r="CL137" s="13"/>
      <c r="CN137" s="13"/>
      <c r="CO137" s="13"/>
      <c r="CQ137" s="13"/>
      <c r="CR137" s="13"/>
      <c r="CS137" s="14"/>
      <c r="CT137" s="11"/>
      <c r="CU137" s="13"/>
      <c r="CV137"/>
      <c r="CY137" s="13"/>
      <c r="DA137"/>
    </row>
    <row r="138" spans="1:105">
      <c r="A138" s="35">
        <v>43112</v>
      </c>
      <c r="B138" s="36" t="s">
        <v>77</v>
      </c>
      <c r="C138" s="37">
        <v>0</v>
      </c>
      <c r="D138" s="36" t="s">
        <v>66</v>
      </c>
      <c r="E138" s="37">
        <v>2</v>
      </c>
      <c r="F138" s="36">
        <f t="shared" si="51"/>
        <v>2</v>
      </c>
      <c r="G138" s="37">
        <f t="shared" si="52"/>
        <v>2</v>
      </c>
      <c r="H138" s="10">
        <f t="shared" si="53"/>
        <v>-4.5689840168154028E-2</v>
      </c>
      <c r="I138" s="38">
        <f t="shared" si="54"/>
        <v>0.4885795266338781</v>
      </c>
      <c r="J138">
        <f t="shared" si="55"/>
        <v>-2.8630792518035207E-2</v>
      </c>
      <c r="K138" s="11">
        <f t="shared" si="56"/>
        <v>1.4906970497366805</v>
      </c>
      <c r="L138" s="17">
        <f t="shared" si="48"/>
        <v>0.25938949514692128</v>
      </c>
      <c r="M138" s="10">
        <f t="shared" si="57"/>
        <v>-0.27518460134078904</v>
      </c>
      <c r="N138">
        <f t="shared" si="58"/>
        <v>0.43163472840679179</v>
      </c>
      <c r="O138">
        <f t="shared" si="59"/>
        <v>-0.17221379023082439</v>
      </c>
      <c r="P138" s="11">
        <f t="shared" si="60"/>
        <v>1.1180992690551943</v>
      </c>
      <c r="Q138" s="17">
        <f t="shared" si="49"/>
        <v>1.2501459754617599</v>
      </c>
      <c r="R138" s="17">
        <f t="shared" si="61"/>
        <v>0.37259778068148619</v>
      </c>
      <c r="S138" s="17">
        <f t="shared" si="62"/>
        <v>0.42738709974375211</v>
      </c>
      <c r="T138" s="64">
        <f t="shared" si="63"/>
        <v>1</v>
      </c>
      <c r="U138" s="63">
        <f t="shared" si="64"/>
        <v>1</v>
      </c>
      <c r="V138" s="63">
        <f t="shared" si="65"/>
        <v>3</v>
      </c>
      <c r="W138" s="8">
        <f t="shared" si="69"/>
        <v>0</v>
      </c>
      <c r="X138" s="6">
        <f t="shared" si="66"/>
        <v>0.48071924291368251</v>
      </c>
      <c r="Y138" s="11">
        <f t="shared" si="50"/>
        <v>-1.5726129002562479</v>
      </c>
      <c r="Z138" s="10">
        <f t="shared" si="67"/>
        <v>0.26965250468013907</v>
      </c>
      <c r="AA138" s="17">
        <f t="shared" si="68"/>
        <v>-0.73247187385851498</v>
      </c>
      <c r="AH138" s="6"/>
      <c r="AI138" s="11"/>
      <c r="AP138" s="11"/>
      <c r="AQ138" s="11"/>
      <c r="AR138" s="11"/>
      <c r="AT138" s="11"/>
      <c r="AU138" s="12"/>
      <c r="AV138" s="12"/>
      <c r="AZ138" s="6"/>
      <c r="BC138" s="41"/>
      <c r="BD138" s="6"/>
      <c r="BG138" s="8"/>
      <c r="BH138" s="6"/>
      <c r="BJ138" s="11"/>
      <c r="BK138" s="11"/>
      <c r="BL138" s="11"/>
      <c r="BM138" s="11"/>
      <c r="BN138" s="11"/>
      <c r="BO138" s="11"/>
      <c r="BP138" s="11"/>
      <c r="BQ138" s="8"/>
      <c r="BR138" s="6"/>
      <c r="BS138" s="6"/>
      <c r="BT138"/>
      <c r="BW138" s="17"/>
      <c r="BX138" s="17"/>
      <c r="BY138" s="17"/>
      <c r="BZ138" s="17"/>
      <c r="CA138" s="17"/>
      <c r="CB138" s="17"/>
      <c r="CC138" s="17"/>
      <c r="CE138" s="12"/>
      <c r="CF138" s="12"/>
      <c r="CG138" s="12"/>
      <c r="CH138" s="12"/>
      <c r="CI138" s="6"/>
      <c r="CJ138" s="12"/>
      <c r="CK138" s="12"/>
      <c r="CL138" s="13"/>
      <c r="CN138" s="13"/>
      <c r="CO138" s="13"/>
      <c r="CQ138" s="13"/>
      <c r="CR138" s="13"/>
      <c r="CS138" s="14"/>
      <c r="CT138" s="11"/>
      <c r="CU138" s="13"/>
      <c r="CV138"/>
      <c r="CY138" s="13"/>
      <c r="DA138"/>
    </row>
    <row r="139" spans="1:105">
      <c r="A139" s="35">
        <v>43112</v>
      </c>
      <c r="B139" s="36" t="s">
        <v>69</v>
      </c>
      <c r="C139" s="37">
        <v>1</v>
      </c>
      <c r="D139" s="36" t="s">
        <v>80</v>
      </c>
      <c r="E139" s="37">
        <v>3</v>
      </c>
      <c r="F139" s="36">
        <f t="shared" si="51"/>
        <v>4</v>
      </c>
      <c r="G139" s="37">
        <f t="shared" si="52"/>
        <v>2</v>
      </c>
      <c r="H139" s="10">
        <f t="shared" si="53"/>
        <v>1.9463821017825009</v>
      </c>
      <c r="I139" s="38">
        <f t="shared" si="54"/>
        <v>0.87505161069440007</v>
      </c>
      <c r="J139">
        <f t="shared" si="55"/>
        <v>1.1506001321550223</v>
      </c>
      <c r="K139" s="11">
        <f t="shared" si="56"/>
        <v>3.0734984478904153</v>
      </c>
      <c r="L139" s="17">
        <f t="shared" si="48"/>
        <v>5.4020218423000881E-3</v>
      </c>
      <c r="M139" s="10">
        <f t="shared" si="57"/>
        <v>-0.84740787271048412</v>
      </c>
      <c r="N139">
        <f t="shared" si="58"/>
        <v>0.29997689792043708</v>
      </c>
      <c r="O139">
        <f t="shared" si="59"/>
        <v>-0.52446695784124631</v>
      </c>
      <c r="P139" s="11">
        <f t="shared" si="60"/>
        <v>0.7043288661780267</v>
      </c>
      <c r="Q139" s="17">
        <f t="shared" si="49"/>
        <v>8.7421419375571241E-2</v>
      </c>
      <c r="R139" s="17">
        <f t="shared" si="61"/>
        <v>2.3691695817123888</v>
      </c>
      <c r="S139" s="17">
        <f t="shared" si="62"/>
        <v>2.2820556217138432</v>
      </c>
      <c r="T139" s="64">
        <f t="shared" si="63"/>
        <v>1</v>
      </c>
      <c r="U139" s="63">
        <f t="shared" si="64"/>
        <v>1</v>
      </c>
      <c r="V139" s="63">
        <f t="shared" si="65"/>
        <v>1</v>
      </c>
      <c r="W139" s="8">
        <f t="shared" si="69"/>
        <v>1</v>
      </c>
      <c r="X139" s="6">
        <f t="shared" si="66"/>
        <v>0.88229990596351116</v>
      </c>
      <c r="Y139" s="11">
        <f t="shared" si="50"/>
        <v>0.28205562171384324</v>
      </c>
      <c r="Z139" s="10">
        <f t="shared" si="67"/>
        <v>1.3853312136198316E-2</v>
      </c>
      <c r="AA139" s="17">
        <f t="shared" si="68"/>
        <v>-0.12522325133516593</v>
      </c>
      <c r="AH139" s="6"/>
      <c r="AI139" s="11"/>
      <c r="AP139" s="11"/>
      <c r="AQ139" s="11"/>
      <c r="AR139" s="11"/>
      <c r="AT139" s="11"/>
      <c r="AU139" s="12"/>
      <c r="AV139" s="12"/>
      <c r="AZ139" s="6"/>
      <c r="BC139" s="41"/>
      <c r="BD139" s="6"/>
      <c r="BG139" s="8"/>
      <c r="BH139" s="6"/>
      <c r="BJ139" s="11"/>
      <c r="BK139" s="11"/>
      <c r="BL139" s="11"/>
      <c r="BM139" s="11"/>
      <c r="BN139" s="11"/>
      <c r="BO139" s="11"/>
      <c r="BP139" s="11"/>
      <c r="BQ139" s="8"/>
      <c r="BR139" s="6"/>
      <c r="BS139" s="6"/>
      <c r="BT139"/>
      <c r="BW139" s="17"/>
      <c r="BX139" s="17"/>
      <c r="BY139" s="17"/>
      <c r="BZ139" s="17"/>
      <c r="CA139" s="17"/>
      <c r="CB139" s="17"/>
      <c r="CC139" s="17"/>
      <c r="CE139" s="12"/>
      <c r="CF139" s="12"/>
      <c r="CG139" s="12"/>
      <c r="CH139" s="12"/>
      <c r="CI139" s="6"/>
      <c r="CJ139" s="12"/>
      <c r="CK139" s="12"/>
      <c r="CL139" s="13"/>
      <c r="CN139" s="13"/>
      <c r="CO139" s="13"/>
      <c r="CQ139" s="13"/>
      <c r="CR139" s="13"/>
      <c r="CS139" s="14"/>
      <c r="CT139" s="11"/>
      <c r="CU139" s="13"/>
      <c r="CV139"/>
      <c r="CY139" s="13"/>
      <c r="DA139"/>
    </row>
    <row r="140" spans="1:105">
      <c r="A140" s="35">
        <v>43112</v>
      </c>
      <c r="B140" s="36" t="s">
        <v>82</v>
      </c>
      <c r="C140" s="37">
        <v>3</v>
      </c>
      <c r="D140" s="36" t="s">
        <v>75</v>
      </c>
      <c r="E140" s="37">
        <v>0</v>
      </c>
      <c r="F140" s="36">
        <f t="shared" si="51"/>
        <v>3</v>
      </c>
      <c r="G140" s="37">
        <f t="shared" si="52"/>
        <v>-3</v>
      </c>
      <c r="H140" s="10">
        <f t="shared" si="53"/>
        <v>-0.268647854771348</v>
      </c>
      <c r="I140" s="38">
        <f t="shared" si="54"/>
        <v>0.43323907478329937</v>
      </c>
      <c r="J140">
        <f t="shared" si="55"/>
        <v>-0.1681336343876807</v>
      </c>
      <c r="K140" s="11">
        <f t="shared" si="56"/>
        <v>1.3034518812647693</v>
      </c>
      <c r="L140" s="17">
        <f t="shared" si="48"/>
        <v>1.6989868067726663</v>
      </c>
      <c r="M140" s="10">
        <f t="shared" si="57"/>
        <v>0.220741283141904</v>
      </c>
      <c r="N140">
        <f t="shared" si="58"/>
        <v>0.55496232403341883</v>
      </c>
      <c r="O140">
        <f t="shared" si="59"/>
        <v>0.13820886139049363</v>
      </c>
      <c r="P140" s="11">
        <f t="shared" si="60"/>
        <v>1.4827339052598147</v>
      </c>
      <c r="Q140" s="17">
        <f t="shared" si="49"/>
        <v>2.3020964022481327</v>
      </c>
      <c r="R140" s="17">
        <f t="shared" si="61"/>
        <v>-0.17928202399504545</v>
      </c>
      <c r="S140" s="17">
        <f t="shared" si="62"/>
        <v>-8.5268694110527232E-2</v>
      </c>
      <c r="T140" s="64">
        <f t="shared" si="63"/>
        <v>0</v>
      </c>
      <c r="U140" s="63">
        <f t="shared" si="64"/>
        <v>0</v>
      </c>
      <c r="V140" s="63">
        <f t="shared" si="65"/>
        <v>3</v>
      </c>
      <c r="W140" s="8">
        <f t="shared" si="69"/>
        <v>0</v>
      </c>
      <c r="X140" s="6">
        <f t="shared" si="66"/>
        <v>0.34838109091979186</v>
      </c>
      <c r="Y140" s="11">
        <f t="shared" si="50"/>
        <v>2.9147313058894726</v>
      </c>
      <c r="Z140" s="10">
        <f t="shared" si="67"/>
        <v>0.12136938451046428</v>
      </c>
      <c r="AA140" s="17">
        <f t="shared" si="68"/>
        <v>-0.42829538321519267</v>
      </c>
      <c r="AH140" s="6"/>
      <c r="AI140" s="11"/>
      <c r="AP140" s="11"/>
      <c r="AQ140" s="11"/>
      <c r="AR140" s="11"/>
      <c r="AT140" s="11"/>
      <c r="AU140" s="12"/>
      <c r="AV140" s="12"/>
      <c r="AZ140" s="6"/>
      <c r="BC140" s="41"/>
      <c r="BD140" s="6"/>
      <c r="BG140" s="8"/>
      <c r="BH140" s="6"/>
      <c r="BJ140" s="11"/>
      <c r="BK140" s="11"/>
      <c r="BL140" s="11"/>
      <c r="BM140" s="11"/>
      <c r="BN140" s="11"/>
      <c r="BO140" s="11"/>
      <c r="BP140" s="11"/>
      <c r="BQ140" s="8"/>
      <c r="BR140" s="6"/>
      <c r="BS140" s="6"/>
      <c r="BT140"/>
      <c r="BW140" s="17"/>
      <c r="BX140" s="17"/>
      <c r="BY140" s="17"/>
      <c r="BZ140" s="17"/>
      <c r="CA140" s="17"/>
      <c r="CB140" s="17"/>
      <c r="CC140" s="17"/>
      <c r="CE140" s="12"/>
      <c r="CF140" s="12"/>
      <c r="CG140" s="12"/>
      <c r="CH140" s="12"/>
      <c r="CI140" s="6"/>
      <c r="CJ140" s="12"/>
      <c r="CK140" s="12"/>
      <c r="CL140" s="13"/>
      <c r="CN140" s="13"/>
      <c r="CO140" s="13"/>
      <c r="CQ140" s="13"/>
      <c r="CR140" s="13"/>
      <c r="CS140" s="14"/>
      <c r="CT140" s="11"/>
      <c r="CU140" s="13"/>
      <c r="CV140"/>
      <c r="CY140" s="13"/>
      <c r="DA140"/>
    </row>
    <row r="141" spans="1:105">
      <c r="A141" s="35">
        <v>43112</v>
      </c>
      <c r="B141" s="36" t="s">
        <v>67</v>
      </c>
      <c r="C141" s="37">
        <v>2</v>
      </c>
      <c r="D141" s="36" t="s">
        <v>85</v>
      </c>
      <c r="E141" s="37">
        <v>2</v>
      </c>
      <c r="F141" s="36">
        <f t="shared" si="51"/>
        <v>4</v>
      </c>
      <c r="G141" s="37">
        <f t="shared" si="52"/>
        <v>0</v>
      </c>
      <c r="H141" s="10">
        <f t="shared" si="53"/>
        <v>-0.45875068499757488</v>
      </c>
      <c r="I141" s="38">
        <f t="shared" si="54"/>
        <v>0.387282237917427</v>
      </c>
      <c r="J141">
        <f t="shared" si="55"/>
        <v>-0.28640953075720565</v>
      </c>
      <c r="K141" s="11">
        <f t="shared" si="56"/>
        <v>1.1446981967873429</v>
      </c>
      <c r="L141" s="17">
        <f t="shared" si="48"/>
        <v>0.73154117457882284</v>
      </c>
      <c r="M141" s="10">
        <f t="shared" si="57"/>
        <v>0.88928915730579317</v>
      </c>
      <c r="N141">
        <f t="shared" si="58"/>
        <v>0.7087434578083851</v>
      </c>
      <c r="O141">
        <f t="shared" si="59"/>
        <v>0.54971759843047008</v>
      </c>
      <c r="P141" s="11">
        <f t="shared" si="60"/>
        <v>1.9661082268239503</v>
      </c>
      <c r="Q141" s="17">
        <f t="shared" si="49"/>
        <v>1.1486522890168051E-3</v>
      </c>
      <c r="R141" s="17">
        <f t="shared" si="61"/>
        <v>-0.8214100300366074</v>
      </c>
      <c r="S141" s="17">
        <f t="shared" si="62"/>
        <v>-0.68175843681138215</v>
      </c>
      <c r="T141" s="64">
        <f t="shared" si="63"/>
        <v>0.5</v>
      </c>
      <c r="U141" s="63">
        <f t="shared" si="64"/>
        <v>3</v>
      </c>
      <c r="V141" s="63">
        <f t="shared" si="65"/>
        <v>0</v>
      </c>
      <c r="W141" s="8">
        <f t="shared" si="69"/>
        <v>0</v>
      </c>
      <c r="X141" s="6">
        <f t="shared" si="66"/>
        <v>0.21568156788276083</v>
      </c>
      <c r="Y141" s="11">
        <f t="shared" si="50"/>
        <v>-0.68175843681138215</v>
      </c>
      <c r="Z141" s="10">
        <f t="shared" si="67"/>
        <v>8.0836970841605141E-2</v>
      </c>
      <c r="AA141" s="17">
        <f t="shared" si="68"/>
        <v>-0.88844617973871909</v>
      </c>
      <c r="AH141" s="6"/>
      <c r="AI141" s="11"/>
      <c r="AP141" s="11"/>
      <c r="AQ141" s="11"/>
      <c r="AR141" s="11"/>
      <c r="AT141" s="11"/>
      <c r="AU141" s="12"/>
      <c r="AV141" s="12"/>
      <c r="AZ141" s="6"/>
      <c r="BC141" s="41"/>
      <c r="BD141" s="6"/>
      <c r="BG141" s="8"/>
      <c r="BH141" s="6"/>
      <c r="BJ141" s="11"/>
      <c r="BK141" s="11"/>
      <c r="BL141" s="11"/>
      <c r="BM141" s="11"/>
      <c r="BN141" s="11"/>
      <c r="BO141" s="11"/>
      <c r="BP141" s="11"/>
      <c r="BQ141" s="8"/>
      <c r="BR141" s="6"/>
      <c r="BS141" s="6"/>
      <c r="BT141"/>
      <c r="BW141" s="17"/>
      <c r="BX141" s="17"/>
      <c r="BY141" s="17"/>
      <c r="BZ141" s="17"/>
      <c r="CA141" s="17"/>
      <c r="CB141" s="17"/>
      <c r="CC141" s="17"/>
      <c r="CE141" s="12"/>
      <c r="CF141" s="12"/>
      <c r="CG141" s="12"/>
      <c r="CH141" s="12"/>
      <c r="CI141" s="6"/>
      <c r="CJ141" s="12"/>
      <c r="CK141" s="12"/>
      <c r="CL141" s="13"/>
      <c r="CN141" s="13"/>
      <c r="CO141" s="13"/>
      <c r="CQ141" s="13"/>
      <c r="CR141" s="13"/>
      <c r="CS141" s="14"/>
      <c r="CT141" s="11"/>
      <c r="CU141" s="13"/>
      <c r="CV141"/>
      <c r="CY141" s="13"/>
      <c r="DA141"/>
    </row>
    <row r="142" spans="1:105">
      <c r="A142" s="35">
        <v>43143</v>
      </c>
      <c r="B142" s="36" t="s">
        <v>74</v>
      </c>
      <c r="C142" s="37">
        <v>2</v>
      </c>
      <c r="D142" s="36" t="s">
        <v>81</v>
      </c>
      <c r="E142" s="37">
        <v>4</v>
      </c>
      <c r="F142" s="36">
        <f t="shared" si="51"/>
        <v>6</v>
      </c>
      <c r="G142" s="37">
        <f t="shared" si="52"/>
        <v>2</v>
      </c>
      <c r="H142" s="10">
        <f t="shared" si="53"/>
        <v>-0.46046714122130228</v>
      </c>
      <c r="I142" s="38">
        <f t="shared" si="54"/>
        <v>0.38687501083054993</v>
      </c>
      <c r="J142">
        <f t="shared" si="55"/>
        <v>-0.28747319731209259</v>
      </c>
      <c r="K142" s="11">
        <f t="shared" si="56"/>
        <v>1.1432705095761113</v>
      </c>
      <c r="L142" s="17">
        <f t="shared" ref="L142:L205" si="70">(K142-E142)^2</f>
        <v>8.1609033814575316</v>
      </c>
      <c r="M142" s="10">
        <f t="shared" si="57"/>
        <v>4.5181509505645423E-2</v>
      </c>
      <c r="N142">
        <f t="shared" si="58"/>
        <v>0.51129345626599865</v>
      </c>
      <c r="O142">
        <f t="shared" si="59"/>
        <v>2.8312278790191353E-2</v>
      </c>
      <c r="P142" s="11">
        <f t="shared" si="60"/>
        <v>1.3536450639420237</v>
      </c>
      <c r="Q142" s="17">
        <f t="shared" ref="Q142:Q205" si="71">(P142-C142)^2</f>
        <v>0.41777470336651068</v>
      </c>
      <c r="R142" s="17">
        <f t="shared" si="61"/>
        <v>-0.21037455436591235</v>
      </c>
      <c r="S142" s="17">
        <f t="shared" si="62"/>
        <v>-0.11415137056497313</v>
      </c>
      <c r="T142" s="64">
        <f t="shared" si="63"/>
        <v>1</v>
      </c>
      <c r="U142" s="63">
        <f t="shared" si="64"/>
        <v>1</v>
      </c>
      <c r="V142" s="63">
        <f t="shared" si="65"/>
        <v>3</v>
      </c>
      <c r="W142" s="8">
        <f t="shared" si="69"/>
        <v>0</v>
      </c>
      <c r="X142" s="6">
        <f t="shared" si="66"/>
        <v>0.34129694658651988</v>
      </c>
      <c r="Y142" s="11">
        <f t="shared" ref="Y142:Y205" si="72">S142-G142</f>
        <v>-2.114151370564973</v>
      </c>
      <c r="Z142" s="10">
        <f t="shared" si="67"/>
        <v>0.43388971257624204</v>
      </c>
      <c r="AA142" s="17">
        <f t="shared" si="68"/>
        <v>-1.0750023695304742</v>
      </c>
      <c r="AH142" s="6"/>
      <c r="AI142" s="11"/>
      <c r="AP142" s="11"/>
      <c r="AQ142" s="11"/>
      <c r="AR142" s="11"/>
      <c r="AT142" s="11"/>
      <c r="AU142" s="12"/>
      <c r="AV142" s="12"/>
      <c r="AZ142" s="6"/>
      <c r="BC142" s="41"/>
      <c r="BD142" s="6"/>
      <c r="BG142" s="8"/>
      <c r="BH142" s="6"/>
      <c r="BJ142" s="11"/>
      <c r="BK142" s="11"/>
      <c r="BL142" s="11"/>
      <c r="BM142" s="11"/>
      <c r="BN142" s="11"/>
      <c r="BO142" s="11"/>
      <c r="BP142" s="11"/>
      <c r="BQ142" s="8"/>
      <c r="BR142" s="6"/>
      <c r="BS142" s="6"/>
      <c r="BT142"/>
      <c r="BW142" s="17"/>
      <c r="BX142" s="17"/>
      <c r="BY142" s="17"/>
      <c r="BZ142" s="17"/>
      <c r="CA142" s="17"/>
      <c r="CB142" s="17"/>
      <c r="CC142" s="17"/>
      <c r="CE142" s="12"/>
      <c r="CF142" s="12"/>
      <c r="CG142" s="12"/>
      <c r="CH142" s="12"/>
      <c r="CI142" s="6"/>
      <c r="CJ142" s="12"/>
      <c r="CK142" s="12"/>
      <c r="CL142" s="13"/>
      <c r="CN142" s="13"/>
      <c r="CO142" s="13"/>
      <c r="CQ142" s="13"/>
      <c r="CR142" s="13"/>
      <c r="CS142" s="14"/>
      <c r="CT142" s="11"/>
      <c r="CU142" s="13"/>
      <c r="CV142"/>
      <c r="CY142" s="13"/>
      <c r="DA142"/>
    </row>
    <row r="143" spans="1:105">
      <c r="A143" s="35">
        <v>43143</v>
      </c>
      <c r="B143" s="36" t="s">
        <v>71</v>
      </c>
      <c r="C143" s="37">
        <v>0</v>
      </c>
      <c r="D143" s="36" t="s">
        <v>72</v>
      </c>
      <c r="E143" s="37">
        <v>2</v>
      </c>
      <c r="F143" s="36">
        <f t="shared" si="51"/>
        <v>2</v>
      </c>
      <c r="G143" s="37">
        <f t="shared" si="52"/>
        <v>2</v>
      </c>
      <c r="H143" s="10">
        <f t="shared" si="53"/>
        <v>1.3239409167948235</v>
      </c>
      <c r="I143" s="38">
        <f t="shared" si="54"/>
        <v>0.78983662515925734</v>
      </c>
      <c r="J143">
        <f t="shared" si="55"/>
        <v>0.80585449895607808</v>
      </c>
      <c r="K143" s="11">
        <f t="shared" si="56"/>
        <v>2.610769851804819</v>
      </c>
      <c r="L143" s="17">
        <f t="shared" si="70"/>
        <v>0.37303981187368057</v>
      </c>
      <c r="M143" s="10">
        <f t="shared" si="57"/>
        <v>-1.6109900923510503</v>
      </c>
      <c r="N143">
        <f t="shared" si="58"/>
        <v>0.16645119764813374</v>
      </c>
      <c r="O143">
        <f t="shared" si="59"/>
        <v>-0.96828431641646828</v>
      </c>
      <c r="P143" s="11">
        <f t="shared" si="60"/>
        <v>0.1830035690705587</v>
      </c>
      <c r="Q143" s="17">
        <f t="shared" si="71"/>
        <v>3.3490306292562749E-2</v>
      </c>
      <c r="R143" s="17">
        <f t="shared" si="61"/>
        <v>2.4277662827342601</v>
      </c>
      <c r="S143" s="17">
        <f t="shared" si="62"/>
        <v>2.3364876520672939</v>
      </c>
      <c r="T143" s="64">
        <f t="shared" si="63"/>
        <v>1</v>
      </c>
      <c r="U143" s="63">
        <f t="shared" si="64"/>
        <v>1</v>
      </c>
      <c r="V143" s="63">
        <f t="shared" si="65"/>
        <v>1</v>
      </c>
      <c r="W143" s="8">
        <f t="shared" si="69"/>
        <v>1</v>
      </c>
      <c r="X143" s="6">
        <f t="shared" si="66"/>
        <v>0.88929843551021071</v>
      </c>
      <c r="Y143" s="11">
        <f t="shared" si="72"/>
        <v>0.33648765206729392</v>
      </c>
      <c r="Z143" s="10">
        <f t="shared" si="67"/>
        <v>1.2254836380486979E-2</v>
      </c>
      <c r="AA143" s="17">
        <f t="shared" si="68"/>
        <v>-0.11732240181545581</v>
      </c>
      <c r="AH143" s="6"/>
      <c r="AI143" s="11"/>
      <c r="AP143" s="11"/>
      <c r="AQ143" s="11"/>
      <c r="AR143" s="11"/>
      <c r="AT143" s="11"/>
      <c r="AU143" s="12"/>
      <c r="AV143" s="12"/>
      <c r="AZ143" s="6"/>
      <c r="BC143" s="41"/>
      <c r="BD143" s="6"/>
      <c r="BG143" s="8"/>
      <c r="BH143" s="6"/>
      <c r="BJ143" s="11"/>
      <c r="BK143" s="11"/>
      <c r="BL143" s="11"/>
      <c r="BM143" s="11"/>
      <c r="BN143" s="11"/>
      <c r="BO143" s="11"/>
      <c r="BP143" s="11"/>
      <c r="BQ143" s="8"/>
      <c r="BR143" s="6"/>
      <c r="BS143" s="6"/>
      <c r="BT143"/>
      <c r="BW143" s="17"/>
      <c r="BX143" s="17"/>
      <c r="BY143" s="17"/>
      <c r="BZ143" s="17"/>
      <c r="CA143" s="17"/>
      <c r="CB143" s="17"/>
      <c r="CC143" s="17"/>
      <c r="CE143" s="12"/>
      <c r="CF143" s="12"/>
      <c r="CG143" s="12"/>
      <c r="CH143" s="12"/>
      <c r="CI143" s="6"/>
      <c r="CJ143" s="12"/>
      <c r="CK143" s="12"/>
      <c r="CL143" s="13"/>
      <c r="CN143" s="13"/>
      <c r="CO143" s="13"/>
      <c r="CQ143" s="13"/>
      <c r="CR143" s="13"/>
      <c r="CS143" s="14"/>
      <c r="CT143" s="11"/>
      <c r="CU143" s="13"/>
      <c r="CV143"/>
      <c r="CY143" s="13"/>
      <c r="DA143"/>
    </row>
    <row r="144" spans="1:105">
      <c r="A144" s="35">
        <v>43143</v>
      </c>
      <c r="B144" s="36" t="s">
        <v>78</v>
      </c>
      <c r="C144" s="37">
        <v>0</v>
      </c>
      <c r="D144" s="36" t="s">
        <v>83</v>
      </c>
      <c r="E144" s="37">
        <v>1</v>
      </c>
      <c r="F144" s="36">
        <f t="shared" si="51"/>
        <v>1</v>
      </c>
      <c r="G144" s="37">
        <f t="shared" si="52"/>
        <v>1</v>
      </c>
      <c r="H144" s="10">
        <f t="shared" si="53"/>
        <v>1.2360251790135701</v>
      </c>
      <c r="I144" s="38">
        <f t="shared" si="54"/>
        <v>0.77487138140360134</v>
      </c>
      <c r="J144">
        <f t="shared" si="55"/>
        <v>0.75498624208274434</v>
      </c>
      <c r="K144" s="11">
        <f t="shared" si="56"/>
        <v>2.5424928532830249</v>
      </c>
      <c r="L144" s="17">
        <f t="shared" si="70"/>
        <v>2.3792842024292074</v>
      </c>
      <c r="M144" s="10">
        <f t="shared" si="57"/>
        <v>-1.3881740927784976</v>
      </c>
      <c r="N144">
        <f t="shared" si="58"/>
        <v>0.19969941253026555</v>
      </c>
      <c r="O144">
        <f t="shared" si="59"/>
        <v>-0.84269539186664122</v>
      </c>
      <c r="P144" s="11">
        <f t="shared" si="60"/>
        <v>0.33052525144578537</v>
      </c>
      <c r="Q144" s="17">
        <f t="shared" si="71"/>
        <v>0.10924694184329965</v>
      </c>
      <c r="R144" s="17">
        <f t="shared" si="61"/>
        <v>2.2119676018372396</v>
      </c>
      <c r="S144" s="17">
        <f t="shared" si="62"/>
        <v>2.1360265314926585</v>
      </c>
      <c r="T144" s="64">
        <f t="shared" si="63"/>
        <v>1</v>
      </c>
      <c r="U144" s="63">
        <f t="shared" si="64"/>
        <v>1</v>
      </c>
      <c r="V144" s="63">
        <f t="shared" si="65"/>
        <v>1</v>
      </c>
      <c r="W144" s="8">
        <f t="shared" si="69"/>
        <v>1</v>
      </c>
      <c r="X144" s="6">
        <f t="shared" si="66"/>
        <v>0.8619959637929453</v>
      </c>
      <c r="Y144" s="11">
        <f t="shared" si="72"/>
        <v>1.1360265314926585</v>
      </c>
      <c r="Z144" s="10">
        <f t="shared" si="67"/>
        <v>1.9045114009438067E-2</v>
      </c>
      <c r="AA144" s="17">
        <f t="shared" si="68"/>
        <v>-0.14850469070417974</v>
      </c>
      <c r="AH144" s="6"/>
      <c r="AI144" s="11"/>
      <c r="AP144" s="11"/>
      <c r="AQ144" s="11"/>
      <c r="AR144" s="11"/>
      <c r="AT144" s="11"/>
      <c r="AU144" s="12"/>
      <c r="AV144" s="12"/>
      <c r="AZ144" s="6"/>
      <c r="BC144" s="41"/>
      <c r="BD144" s="6"/>
      <c r="BG144" s="8"/>
      <c r="BH144" s="6"/>
      <c r="BJ144" s="11"/>
      <c r="BK144" s="11"/>
      <c r="BL144" s="11"/>
      <c r="BM144" s="11"/>
      <c r="BN144" s="11"/>
      <c r="BO144" s="11"/>
      <c r="BP144" s="11"/>
      <c r="BQ144" s="8"/>
      <c r="BR144" s="6"/>
      <c r="BS144" s="6"/>
      <c r="BT144"/>
      <c r="BW144" s="17"/>
      <c r="BX144" s="17"/>
      <c r="BY144" s="17"/>
      <c r="BZ144" s="17"/>
      <c r="CA144" s="17"/>
      <c r="CB144" s="17"/>
      <c r="CC144" s="17"/>
      <c r="CE144" s="12"/>
      <c r="CF144" s="12"/>
      <c r="CG144" s="12"/>
      <c r="CH144" s="12"/>
      <c r="CI144" s="6"/>
      <c r="CJ144" s="12"/>
      <c r="CK144" s="12"/>
      <c r="CL144" s="13"/>
      <c r="CN144" s="13"/>
      <c r="CO144" s="13"/>
      <c r="CQ144" s="13"/>
      <c r="CR144" s="13"/>
      <c r="CS144" s="14"/>
      <c r="CT144" s="11"/>
      <c r="CU144" s="13"/>
      <c r="CV144"/>
      <c r="CY144" s="13"/>
      <c r="DA144"/>
    </row>
    <row r="145" spans="1:105">
      <c r="A145" s="35">
        <v>43202</v>
      </c>
      <c r="B145" s="36" t="s">
        <v>73</v>
      </c>
      <c r="C145" s="37">
        <v>1</v>
      </c>
      <c r="D145" s="36" t="s">
        <v>69</v>
      </c>
      <c r="E145" s="37">
        <v>2</v>
      </c>
      <c r="F145" s="36">
        <f t="shared" si="51"/>
        <v>3</v>
      </c>
      <c r="G145" s="37">
        <f t="shared" si="52"/>
        <v>1</v>
      </c>
      <c r="H145" s="10">
        <f t="shared" si="53"/>
        <v>0.72874187234595711</v>
      </c>
      <c r="I145" s="38">
        <f t="shared" si="54"/>
        <v>0.67452912443262814</v>
      </c>
      <c r="J145">
        <f t="shared" si="55"/>
        <v>0.45245427981048214</v>
      </c>
      <c r="K145" s="11">
        <f t="shared" si="56"/>
        <v>2.1364247941338039</v>
      </c>
      <c r="L145" s="17">
        <f t="shared" si="70"/>
        <v>1.8611724454450782E-2</v>
      </c>
      <c r="M145" s="10">
        <f t="shared" si="57"/>
        <v>-0.31958770514479196</v>
      </c>
      <c r="N145">
        <f t="shared" si="58"/>
        <v>0.42077623055175034</v>
      </c>
      <c r="O145">
        <f t="shared" si="59"/>
        <v>-0.19990809274500182</v>
      </c>
      <c r="P145" s="11">
        <f t="shared" si="60"/>
        <v>1.0855684538280999</v>
      </c>
      <c r="Q145" s="17">
        <f t="shared" si="71"/>
        <v>7.3219602905316566E-3</v>
      </c>
      <c r="R145" s="17">
        <f t="shared" si="61"/>
        <v>1.0508563403057041</v>
      </c>
      <c r="S145" s="17">
        <f t="shared" si="62"/>
        <v>1.0574394723367582</v>
      </c>
      <c r="T145" s="64">
        <f t="shared" si="63"/>
        <v>1</v>
      </c>
      <c r="U145" s="63">
        <f t="shared" si="64"/>
        <v>1</v>
      </c>
      <c r="V145" s="63">
        <f t="shared" si="65"/>
        <v>1</v>
      </c>
      <c r="W145" s="8">
        <f t="shared" si="69"/>
        <v>1</v>
      </c>
      <c r="X145" s="6">
        <f t="shared" si="66"/>
        <v>0.64474271450447862</v>
      </c>
      <c r="Y145" s="11">
        <f t="shared" si="72"/>
        <v>5.7439472336758168E-2</v>
      </c>
      <c r="Z145" s="10">
        <f t="shared" si="67"/>
        <v>0.12620773889764639</v>
      </c>
      <c r="AA145" s="17">
        <f t="shared" si="68"/>
        <v>-0.4389039340061559</v>
      </c>
      <c r="AH145" s="6"/>
      <c r="AI145" s="11"/>
      <c r="AP145" s="11"/>
      <c r="AQ145" s="11"/>
      <c r="AR145" s="11"/>
      <c r="AT145" s="11"/>
      <c r="AU145" s="12"/>
      <c r="AV145" s="12"/>
      <c r="AZ145" s="6"/>
      <c r="BC145" s="41"/>
      <c r="BD145" s="6"/>
      <c r="BG145" s="8"/>
      <c r="BH145" s="6"/>
      <c r="BJ145" s="11"/>
      <c r="BK145" s="11"/>
      <c r="BL145" s="11"/>
      <c r="BM145" s="11"/>
      <c r="BN145" s="11"/>
      <c r="BO145" s="11"/>
      <c r="BP145" s="11"/>
      <c r="BQ145" s="8"/>
      <c r="BR145" s="6"/>
      <c r="BS145" s="6"/>
      <c r="BT145"/>
      <c r="BW145" s="17"/>
      <c r="BX145" s="17"/>
      <c r="BY145" s="17"/>
      <c r="BZ145" s="17"/>
      <c r="CA145" s="17"/>
      <c r="CB145" s="17"/>
      <c r="CC145" s="17"/>
      <c r="CE145" s="12"/>
      <c r="CF145" s="12"/>
      <c r="CG145" s="12"/>
      <c r="CH145" s="12"/>
      <c r="CI145" s="6"/>
      <c r="CJ145" s="12"/>
      <c r="CK145" s="12"/>
      <c r="CL145" s="13"/>
      <c r="CN145" s="13"/>
      <c r="CO145" s="13"/>
      <c r="CQ145" s="13"/>
      <c r="CR145" s="13"/>
      <c r="CS145" s="14"/>
      <c r="CT145" s="11"/>
      <c r="CU145" s="13"/>
      <c r="CV145"/>
      <c r="CY145" s="13"/>
      <c r="DA145"/>
    </row>
    <row r="146" spans="1:105">
      <c r="A146" s="35">
        <v>43202</v>
      </c>
      <c r="B146" s="36" t="s">
        <v>70</v>
      </c>
      <c r="C146" s="37">
        <v>1</v>
      </c>
      <c r="D146" s="36" t="s">
        <v>76</v>
      </c>
      <c r="E146" s="37">
        <v>3</v>
      </c>
      <c r="F146" s="36">
        <f t="shared" si="51"/>
        <v>4</v>
      </c>
      <c r="G146" s="37">
        <f t="shared" si="52"/>
        <v>2</v>
      </c>
      <c r="H146" s="10">
        <f t="shared" si="53"/>
        <v>0.61792028947044209</v>
      </c>
      <c r="I146" s="38">
        <f t="shared" si="54"/>
        <v>0.64974540323770147</v>
      </c>
      <c r="J146">
        <f t="shared" si="55"/>
        <v>0.38463319924462092</v>
      </c>
      <c r="K146" s="11">
        <f t="shared" si="56"/>
        <v>2.0453931743739133</v>
      </c>
      <c r="L146" s="17">
        <f t="shared" si="70"/>
        <v>0.9112741915319138</v>
      </c>
      <c r="M146" s="10">
        <f t="shared" si="57"/>
        <v>0.4822439095435227</v>
      </c>
      <c r="N146">
        <f t="shared" si="58"/>
        <v>0.61827760114788033</v>
      </c>
      <c r="O146">
        <f t="shared" si="59"/>
        <v>0.30096026078177562</v>
      </c>
      <c r="P146" s="11">
        <f t="shared" si="60"/>
        <v>1.6739080898719196</v>
      </c>
      <c r="Q146" s="17">
        <f t="shared" si="71"/>
        <v>0.45415211359481933</v>
      </c>
      <c r="R146" s="17">
        <f t="shared" si="61"/>
        <v>0.37148508450199369</v>
      </c>
      <c r="S146" s="17">
        <f t="shared" si="62"/>
        <v>0.4263534867389227</v>
      </c>
      <c r="T146" s="64">
        <f t="shared" si="63"/>
        <v>1</v>
      </c>
      <c r="U146" s="63">
        <f t="shared" si="64"/>
        <v>1</v>
      </c>
      <c r="V146" s="63">
        <f t="shared" si="65"/>
        <v>3</v>
      </c>
      <c r="W146" s="8">
        <f t="shared" si="69"/>
        <v>0</v>
      </c>
      <c r="X146" s="6">
        <f t="shared" si="66"/>
        <v>0.48044500810486157</v>
      </c>
      <c r="Y146" s="11">
        <f t="shared" si="72"/>
        <v>-1.5736465132610773</v>
      </c>
      <c r="Z146" s="10">
        <f t="shared" si="67"/>
        <v>0.26993738960315738</v>
      </c>
      <c r="AA146" s="17">
        <f t="shared" si="68"/>
        <v>-0.7330425043537121</v>
      </c>
      <c r="AH146" s="6"/>
      <c r="AI146" s="11"/>
      <c r="AP146" s="11"/>
      <c r="AQ146" s="11"/>
      <c r="AR146" s="11"/>
      <c r="AT146" s="11"/>
      <c r="AU146" s="12"/>
      <c r="AV146" s="12"/>
      <c r="AZ146" s="6"/>
      <c r="BC146" s="41"/>
      <c r="BD146" s="6"/>
      <c r="BG146" s="8"/>
      <c r="BH146" s="6"/>
      <c r="BJ146" s="11"/>
      <c r="BK146" s="11"/>
      <c r="BL146" s="11"/>
      <c r="BM146" s="11"/>
      <c r="BN146" s="11"/>
      <c r="BO146" s="11"/>
      <c r="BP146" s="11"/>
      <c r="BQ146" s="8"/>
      <c r="BR146" s="6"/>
      <c r="BS146" s="6"/>
      <c r="BT146"/>
      <c r="BW146" s="17"/>
      <c r="BX146" s="17"/>
      <c r="BY146" s="17"/>
      <c r="BZ146" s="17"/>
      <c r="CA146" s="17"/>
      <c r="CB146" s="17"/>
      <c r="CC146" s="17"/>
      <c r="CE146" s="12"/>
      <c r="CF146" s="12"/>
      <c r="CG146" s="12"/>
      <c r="CH146" s="12"/>
      <c r="CI146" s="6"/>
      <c r="CJ146" s="12"/>
      <c r="CK146" s="12"/>
      <c r="CL146" s="13"/>
      <c r="CN146" s="13"/>
      <c r="CO146" s="13"/>
      <c r="CQ146" s="13"/>
      <c r="CR146" s="13"/>
      <c r="CS146" s="14"/>
      <c r="CT146" s="11"/>
      <c r="CU146" s="13"/>
      <c r="CV146"/>
      <c r="CY146" s="13"/>
      <c r="DA146"/>
    </row>
    <row r="147" spans="1:105">
      <c r="A147" s="35">
        <v>43202</v>
      </c>
      <c r="B147" s="36" t="s">
        <v>80</v>
      </c>
      <c r="C147" s="37">
        <v>2</v>
      </c>
      <c r="D147" s="36" t="s">
        <v>77</v>
      </c>
      <c r="E147" s="37">
        <v>1</v>
      </c>
      <c r="F147" s="36">
        <f t="shared" si="51"/>
        <v>3</v>
      </c>
      <c r="G147" s="37">
        <f t="shared" si="52"/>
        <v>-1</v>
      </c>
      <c r="H147" s="10">
        <f t="shared" si="53"/>
        <v>-1.6015233383542038</v>
      </c>
      <c r="I147" s="38">
        <f t="shared" si="54"/>
        <v>0.16776881499158791</v>
      </c>
      <c r="J147">
        <f t="shared" si="55"/>
        <v>-0.96301971424771515</v>
      </c>
      <c r="K147" s="11">
        <f t="shared" si="56"/>
        <v>0.23653040536790382</v>
      </c>
      <c r="L147" s="17">
        <f t="shared" si="70"/>
        <v>0.58288582192769722</v>
      </c>
      <c r="M147" s="10">
        <f t="shared" si="57"/>
        <v>0.80080865538369295</v>
      </c>
      <c r="N147">
        <f t="shared" si="58"/>
        <v>0.69014743377624477</v>
      </c>
      <c r="O147">
        <f t="shared" si="59"/>
        <v>0.49626829452874133</v>
      </c>
      <c r="P147" s="11">
        <f t="shared" si="60"/>
        <v>1.9033245756251578</v>
      </c>
      <c r="Q147" s="17">
        <f t="shared" si="71"/>
        <v>9.3461376780558381E-3</v>
      </c>
      <c r="R147" s="17">
        <f t="shared" si="61"/>
        <v>-1.666794170257254</v>
      </c>
      <c r="S147" s="17">
        <f t="shared" si="62"/>
        <v>-1.4670581956432036</v>
      </c>
      <c r="T147" s="64">
        <f t="shared" si="63"/>
        <v>0</v>
      </c>
      <c r="U147" s="63">
        <f t="shared" si="64"/>
        <v>0</v>
      </c>
      <c r="V147" s="63">
        <f t="shared" si="65"/>
        <v>0</v>
      </c>
      <c r="W147" s="8">
        <f t="shared" si="69"/>
        <v>1</v>
      </c>
      <c r="X147" s="6">
        <f t="shared" si="66"/>
        <v>9.5141125436494112E-2</v>
      </c>
      <c r="Y147" s="11">
        <f t="shared" si="72"/>
        <v>-0.46705819564320361</v>
      </c>
      <c r="Z147" s="10">
        <f t="shared" si="67"/>
        <v>9.0518337493227068E-3</v>
      </c>
      <c r="AA147" s="17">
        <f t="shared" si="68"/>
        <v>-9.9976287150904758E-2</v>
      </c>
      <c r="AH147" s="6"/>
      <c r="AI147" s="11"/>
      <c r="AP147" s="11"/>
      <c r="AQ147" s="11"/>
      <c r="AR147" s="11"/>
      <c r="AT147" s="11"/>
      <c r="AU147" s="12"/>
      <c r="AV147" s="12"/>
      <c r="AZ147" s="6"/>
      <c r="BC147" s="41"/>
      <c r="BD147" s="6"/>
      <c r="BG147" s="8"/>
      <c r="BH147" s="6"/>
      <c r="BJ147" s="11"/>
      <c r="BK147" s="11"/>
      <c r="BL147" s="11"/>
      <c r="BM147" s="11"/>
      <c r="BN147" s="11"/>
      <c r="BO147" s="11"/>
      <c r="BP147" s="11"/>
      <c r="BQ147" s="8"/>
      <c r="BR147" s="6"/>
      <c r="BS147" s="6"/>
      <c r="BT147"/>
      <c r="BW147" s="17"/>
      <c r="BX147" s="17"/>
      <c r="BY147" s="17"/>
      <c r="BZ147" s="17"/>
      <c r="CA147" s="17"/>
      <c r="CB147" s="17"/>
      <c r="CC147" s="17"/>
      <c r="CE147" s="12"/>
      <c r="CF147" s="12"/>
      <c r="CG147" s="12"/>
      <c r="CH147" s="12"/>
      <c r="CI147" s="6"/>
      <c r="CJ147" s="12"/>
      <c r="CK147" s="12"/>
      <c r="CL147" s="13"/>
      <c r="CN147" s="13"/>
      <c r="CO147" s="13"/>
      <c r="CQ147" s="13"/>
      <c r="CR147" s="13"/>
      <c r="CS147" s="14"/>
      <c r="CT147" s="11"/>
      <c r="CU147" s="13"/>
      <c r="CV147"/>
      <c r="CY147" s="13"/>
      <c r="DA147"/>
    </row>
    <row r="148" spans="1:105">
      <c r="A148" s="35">
        <v>43202</v>
      </c>
      <c r="B148" s="36" t="s">
        <v>68</v>
      </c>
      <c r="C148" s="37">
        <v>1</v>
      </c>
      <c r="D148" s="36" t="s">
        <v>82</v>
      </c>
      <c r="E148" s="37">
        <v>3</v>
      </c>
      <c r="F148" s="36">
        <f t="shared" si="51"/>
        <v>4</v>
      </c>
      <c r="G148" s="37">
        <f t="shared" si="52"/>
        <v>2</v>
      </c>
      <c r="H148" s="10">
        <f t="shared" si="53"/>
        <v>0.31106313525763385</v>
      </c>
      <c r="I148" s="38">
        <f t="shared" si="54"/>
        <v>0.57714473915486231</v>
      </c>
      <c r="J148">
        <f t="shared" si="55"/>
        <v>0.1945943562104927</v>
      </c>
      <c r="K148" s="11">
        <f t="shared" si="56"/>
        <v>1.7903169716010496</v>
      </c>
      <c r="L148" s="17">
        <f t="shared" si="70"/>
        <v>1.4633330291964557</v>
      </c>
      <c r="M148" s="10">
        <f t="shared" si="57"/>
        <v>-0.72123638406263613</v>
      </c>
      <c r="N148">
        <f t="shared" si="58"/>
        <v>0.32712078085733143</v>
      </c>
      <c r="O148">
        <f t="shared" si="59"/>
        <v>-0.44787756342847035</v>
      </c>
      <c r="P148" s="11">
        <f t="shared" si="60"/>
        <v>0.79429377635121479</v>
      </c>
      <c r="Q148" s="17">
        <f t="shared" si="71"/>
        <v>4.231505044784404E-2</v>
      </c>
      <c r="R148" s="17">
        <f t="shared" si="61"/>
        <v>0.99602319524983485</v>
      </c>
      <c r="S148" s="17">
        <f t="shared" si="62"/>
        <v>1.0065035089803536</v>
      </c>
      <c r="T148" s="64">
        <f t="shared" si="63"/>
        <v>1</v>
      </c>
      <c r="U148" s="63">
        <f t="shared" si="64"/>
        <v>1</v>
      </c>
      <c r="V148" s="63">
        <f t="shared" si="65"/>
        <v>1</v>
      </c>
      <c r="W148" s="8">
        <f t="shared" si="69"/>
        <v>1</v>
      </c>
      <c r="X148" s="6">
        <f t="shared" si="66"/>
        <v>0.63203574875997182</v>
      </c>
      <c r="Y148" s="11">
        <f t="shared" si="72"/>
        <v>-0.99349649101964643</v>
      </c>
      <c r="Z148" s="10">
        <f t="shared" si="67"/>
        <v>0.13539769019063458</v>
      </c>
      <c r="AA148" s="17">
        <f t="shared" si="68"/>
        <v>-0.45880932194136398</v>
      </c>
      <c r="AH148" s="6"/>
      <c r="AI148" s="11"/>
      <c r="AP148" s="11"/>
      <c r="AQ148" s="11"/>
      <c r="AR148" s="11"/>
      <c r="AT148" s="11"/>
      <c r="AU148" s="12"/>
      <c r="AV148" s="12"/>
      <c r="AZ148" s="6"/>
      <c r="BC148" s="41"/>
      <c r="BD148" s="6"/>
      <c r="BG148" s="8"/>
      <c r="BH148" s="6"/>
      <c r="BJ148" s="11"/>
      <c r="BK148" s="11"/>
      <c r="BL148" s="11"/>
      <c r="BM148" s="11"/>
      <c r="BN148" s="11"/>
      <c r="BO148" s="11"/>
      <c r="BP148" s="11"/>
      <c r="BQ148" s="8"/>
      <c r="BR148" s="6"/>
      <c r="BS148" s="6"/>
      <c r="BT148"/>
      <c r="BW148" s="17"/>
      <c r="BX148" s="17"/>
      <c r="BY148" s="17"/>
      <c r="BZ148" s="17"/>
      <c r="CA148" s="17"/>
      <c r="CB148" s="17"/>
      <c r="CC148" s="17"/>
      <c r="CE148" s="12"/>
      <c r="CF148" s="12"/>
      <c r="CG148" s="12"/>
      <c r="CH148" s="12"/>
      <c r="CI148" s="6"/>
      <c r="CJ148" s="12"/>
      <c r="CK148" s="12"/>
      <c r="CL148" s="13"/>
      <c r="CN148" s="13"/>
      <c r="CO148" s="13"/>
      <c r="CQ148" s="13"/>
      <c r="CR148" s="13"/>
      <c r="CS148" s="14"/>
      <c r="CT148" s="11"/>
      <c r="CU148" s="13"/>
      <c r="CV148"/>
      <c r="CY148" s="13"/>
      <c r="DA148"/>
    </row>
    <row r="149" spans="1:105">
      <c r="A149" s="35">
        <v>43232</v>
      </c>
      <c r="B149" s="36" t="s">
        <v>83</v>
      </c>
      <c r="C149" s="37">
        <v>3</v>
      </c>
      <c r="D149" s="36" t="s">
        <v>84</v>
      </c>
      <c r="E149" s="37">
        <v>1</v>
      </c>
      <c r="F149" s="36">
        <f t="shared" si="51"/>
        <v>4</v>
      </c>
      <c r="G149" s="37">
        <f t="shared" si="52"/>
        <v>-2</v>
      </c>
      <c r="H149" s="10">
        <f t="shared" si="53"/>
        <v>-1.8157669271023003</v>
      </c>
      <c r="I149" s="38">
        <f t="shared" si="54"/>
        <v>0.13994258381990596</v>
      </c>
      <c r="J149">
        <f t="shared" si="55"/>
        <v>-1.0805773380806096</v>
      </c>
      <c r="K149" s="11">
        <f t="shared" si="56"/>
        <v>7.8740809222497266E-2</v>
      </c>
      <c r="L149" s="17">
        <f t="shared" si="70"/>
        <v>0.84871849659201914</v>
      </c>
      <c r="M149" s="10">
        <f t="shared" si="57"/>
        <v>2.0488293105691295</v>
      </c>
      <c r="N149">
        <f t="shared" si="58"/>
        <v>0.88582927360965946</v>
      </c>
      <c r="O149">
        <f t="shared" si="59"/>
        <v>1.2046422141033377</v>
      </c>
      <c r="P149" s="11">
        <f t="shared" si="60"/>
        <v>2.7354083978328849</v>
      </c>
      <c r="Q149" s="17">
        <f t="shared" si="71"/>
        <v>7.0008715937360896E-2</v>
      </c>
      <c r="R149" s="17">
        <f t="shared" si="61"/>
        <v>-2.6566675886103877</v>
      </c>
      <c r="S149" s="17">
        <f t="shared" si="62"/>
        <v>-2.3865778787352681</v>
      </c>
      <c r="T149" s="64">
        <f t="shared" si="63"/>
        <v>0</v>
      </c>
      <c r="U149" s="63">
        <f t="shared" si="64"/>
        <v>0</v>
      </c>
      <c r="V149" s="63">
        <f t="shared" si="65"/>
        <v>0</v>
      </c>
      <c r="W149" s="8">
        <f t="shared" si="69"/>
        <v>1</v>
      </c>
      <c r="X149" s="6">
        <f t="shared" si="66"/>
        <v>2.7303072972293396E-2</v>
      </c>
      <c r="Y149" s="11">
        <f t="shared" si="72"/>
        <v>-0.38657787873526805</v>
      </c>
      <c r="Z149" s="10">
        <f t="shared" si="67"/>
        <v>7.4545779373037812E-4</v>
      </c>
      <c r="AA149" s="17">
        <f t="shared" si="68"/>
        <v>-2.7682728330704055E-2</v>
      </c>
      <c r="AH149" s="6"/>
      <c r="AI149" s="11"/>
      <c r="AP149" s="11"/>
      <c r="AQ149" s="11"/>
      <c r="AR149" s="11"/>
      <c r="AT149" s="11"/>
      <c r="AU149" s="12"/>
      <c r="AV149" s="12"/>
      <c r="AZ149" s="6"/>
      <c r="BC149" s="41"/>
      <c r="BD149" s="6"/>
      <c r="BG149" s="8"/>
      <c r="BH149" s="6"/>
      <c r="BJ149" s="11"/>
      <c r="BK149" s="11"/>
      <c r="BL149" s="11"/>
      <c r="BM149" s="11"/>
      <c r="BN149" s="11"/>
      <c r="BO149" s="11"/>
      <c r="BP149" s="11"/>
      <c r="BQ149" s="8"/>
      <c r="BR149" s="6"/>
      <c r="BS149" s="6"/>
      <c r="BT149"/>
      <c r="BW149" s="17"/>
      <c r="BX149" s="17"/>
      <c r="BY149" s="17"/>
      <c r="BZ149" s="17"/>
      <c r="CA149" s="17"/>
      <c r="CB149" s="17"/>
      <c r="CC149" s="17"/>
      <c r="CE149" s="12"/>
      <c r="CF149" s="12"/>
      <c r="CG149" s="12"/>
      <c r="CH149" s="12"/>
      <c r="CI149" s="6"/>
      <c r="CJ149" s="12"/>
      <c r="CK149" s="12"/>
      <c r="CL149" s="13"/>
      <c r="CN149" s="13"/>
      <c r="CO149" s="13"/>
      <c r="CQ149" s="13"/>
      <c r="CR149" s="13"/>
      <c r="CS149" s="14"/>
      <c r="CT149" s="11"/>
      <c r="CU149" s="13"/>
      <c r="CV149"/>
      <c r="CY149" s="13"/>
      <c r="DA149"/>
    </row>
    <row r="150" spans="1:105">
      <c r="A150" s="35">
        <v>43232</v>
      </c>
      <c r="B150" s="36" t="s">
        <v>75</v>
      </c>
      <c r="C150" s="37">
        <v>1</v>
      </c>
      <c r="D150" s="36" t="s">
        <v>78</v>
      </c>
      <c r="E150" s="37">
        <v>1</v>
      </c>
      <c r="F150" s="36">
        <f t="shared" si="51"/>
        <v>2</v>
      </c>
      <c r="G150" s="37">
        <f t="shared" si="52"/>
        <v>0</v>
      </c>
      <c r="H150" s="10">
        <f t="shared" si="53"/>
        <v>0.36386225809126937</v>
      </c>
      <c r="I150" s="38">
        <f t="shared" si="54"/>
        <v>0.58997505525577354</v>
      </c>
      <c r="J150">
        <f t="shared" si="55"/>
        <v>0.22748081004670956</v>
      </c>
      <c r="K150" s="11">
        <f t="shared" si="56"/>
        <v>1.8344582199546866</v>
      </c>
      <c r="L150" s="17">
        <f t="shared" si="70"/>
        <v>0.69632052084994411</v>
      </c>
      <c r="M150" s="10">
        <f t="shared" si="57"/>
        <v>-0.38974760821959831</v>
      </c>
      <c r="N150">
        <f t="shared" si="58"/>
        <v>0.40377806036230124</v>
      </c>
      <c r="O150">
        <f t="shared" si="59"/>
        <v>-0.2435799984281253</v>
      </c>
      <c r="P150" s="11">
        <f t="shared" si="60"/>
        <v>1.0342697185136611</v>
      </c>
      <c r="Q150" s="17">
        <f t="shared" si="71"/>
        <v>1.1744136070055676E-3</v>
      </c>
      <c r="R150" s="17">
        <f t="shared" si="61"/>
        <v>0.80018850144102549</v>
      </c>
      <c r="S150" s="17">
        <f t="shared" si="62"/>
        <v>0.82458746572595509</v>
      </c>
      <c r="T150" s="64">
        <f t="shared" si="63"/>
        <v>0.5</v>
      </c>
      <c r="U150" s="63">
        <f t="shared" si="64"/>
        <v>3</v>
      </c>
      <c r="V150" s="63">
        <f t="shared" si="65"/>
        <v>1</v>
      </c>
      <c r="W150" s="8">
        <f t="shared" si="69"/>
        <v>0</v>
      </c>
      <c r="X150" s="6">
        <f t="shared" si="66"/>
        <v>0.58555409600713637</v>
      </c>
      <c r="Y150" s="11">
        <f t="shared" si="72"/>
        <v>0.82458746572595509</v>
      </c>
      <c r="Z150" s="10">
        <f t="shared" si="67"/>
        <v>7.3195033435983076E-3</v>
      </c>
      <c r="AA150" s="17">
        <f t="shared" si="68"/>
        <v>-0.70800476468079299</v>
      </c>
      <c r="AH150" s="6"/>
      <c r="AI150" s="11"/>
      <c r="AP150" s="11"/>
      <c r="AQ150" s="11"/>
      <c r="AR150" s="11"/>
      <c r="AT150" s="11"/>
      <c r="AU150" s="12"/>
      <c r="AV150" s="12"/>
      <c r="AZ150" s="6"/>
      <c r="BC150" s="41"/>
      <c r="BD150" s="6"/>
      <c r="BG150" s="8"/>
      <c r="BH150" s="6"/>
      <c r="BJ150" s="11"/>
      <c r="BK150" s="11"/>
      <c r="BL150" s="11"/>
      <c r="BM150" s="11"/>
      <c r="BN150" s="11"/>
      <c r="BO150" s="11"/>
      <c r="BP150" s="11"/>
      <c r="BQ150" s="8"/>
      <c r="BR150" s="6"/>
      <c r="BS150" s="6"/>
      <c r="BT150"/>
      <c r="BW150" s="17"/>
      <c r="BX150" s="17"/>
      <c r="BY150" s="17"/>
      <c r="BZ150" s="17"/>
      <c r="CA150" s="17"/>
      <c r="CB150" s="17"/>
      <c r="CC150" s="17"/>
      <c r="CE150" s="12"/>
      <c r="CF150" s="12"/>
      <c r="CG150" s="12"/>
      <c r="CH150" s="12"/>
      <c r="CI150" s="6"/>
      <c r="CJ150" s="12"/>
      <c r="CK150" s="12"/>
      <c r="CL150" s="13"/>
      <c r="CN150" s="13"/>
      <c r="CO150" s="13"/>
      <c r="CQ150" s="13"/>
      <c r="CR150" s="13"/>
      <c r="CS150" s="14"/>
      <c r="CT150" s="11"/>
      <c r="CU150" s="13"/>
      <c r="CV150"/>
      <c r="CY150" s="13"/>
      <c r="DA150"/>
    </row>
    <row r="151" spans="1:105">
      <c r="A151" s="35">
        <v>43232</v>
      </c>
      <c r="B151" s="36" t="s">
        <v>66</v>
      </c>
      <c r="C151" s="37">
        <v>1</v>
      </c>
      <c r="D151" s="36" t="s">
        <v>71</v>
      </c>
      <c r="E151" s="37">
        <v>1</v>
      </c>
      <c r="F151" s="36">
        <f t="shared" si="51"/>
        <v>2</v>
      </c>
      <c r="G151" s="37">
        <f t="shared" si="52"/>
        <v>0</v>
      </c>
      <c r="H151" s="10">
        <f t="shared" si="53"/>
        <v>-0.8603090800139408</v>
      </c>
      <c r="I151" s="38">
        <f t="shared" si="54"/>
        <v>0.29727477402755109</v>
      </c>
      <c r="J151">
        <f t="shared" si="55"/>
        <v>-0.53225477842001934</v>
      </c>
      <c r="K151" s="11">
        <f t="shared" si="56"/>
        <v>0.81471685590787302</v>
      </c>
      <c r="L151" s="17">
        <f t="shared" si="70"/>
        <v>3.4329843484663891E-2</v>
      </c>
      <c r="M151" s="10">
        <f t="shared" si="57"/>
        <v>0.8743318454088489</v>
      </c>
      <c r="N151">
        <f t="shared" si="58"/>
        <v>0.70564626477662751</v>
      </c>
      <c r="O151">
        <f t="shared" si="59"/>
        <v>0.54071002076678087</v>
      </c>
      <c r="P151" s="11">
        <f t="shared" si="60"/>
        <v>1.9555275723925498</v>
      </c>
      <c r="Q151" s="17">
        <f t="shared" si="71"/>
        <v>0.91303294160239956</v>
      </c>
      <c r="R151" s="17">
        <f t="shared" si="61"/>
        <v>-1.1408107164846768</v>
      </c>
      <c r="S151" s="17">
        <f t="shared" si="62"/>
        <v>-0.9784582092638453</v>
      </c>
      <c r="T151" s="64">
        <f t="shared" si="63"/>
        <v>0.5</v>
      </c>
      <c r="U151" s="63">
        <f t="shared" si="64"/>
        <v>3</v>
      </c>
      <c r="V151" s="63">
        <f t="shared" si="65"/>
        <v>0</v>
      </c>
      <c r="W151" s="8">
        <f t="shared" si="69"/>
        <v>0</v>
      </c>
      <c r="X151" s="6">
        <f t="shared" si="66"/>
        <v>0.16245562054077101</v>
      </c>
      <c r="Y151" s="11">
        <f t="shared" si="72"/>
        <v>-0.9784582092638453</v>
      </c>
      <c r="Z151" s="10">
        <f t="shared" si="67"/>
        <v>0.11393620810451598</v>
      </c>
      <c r="AA151" s="17">
        <f t="shared" si="68"/>
        <v>-0.99731572258219847</v>
      </c>
      <c r="AH151" s="6"/>
      <c r="AI151" s="11"/>
      <c r="AP151" s="11"/>
      <c r="AQ151" s="11"/>
      <c r="AR151" s="11"/>
      <c r="AT151" s="11"/>
      <c r="AU151" s="12"/>
      <c r="AV151" s="12"/>
      <c r="AZ151" s="6"/>
      <c r="BC151" s="41"/>
      <c r="BD151" s="6"/>
      <c r="BG151" s="8"/>
      <c r="BH151" s="6"/>
      <c r="BJ151" s="11"/>
      <c r="BK151" s="11"/>
      <c r="BL151" s="11"/>
      <c r="BM151" s="11"/>
      <c r="BN151" s="11"/>
      <c r="BO151" s="11"/>
      <c r="BP151" s="11"/>
      <c r="BQ151" s="8"/>
      <c r="BR151" s="6"/>
      <c r="BS151" s="6"/>
      <c r="BT151"/>
      <c r="BW151" s="17"/>
      <c r="BX151" s="17"/>
      <c r="BY151" s="17"/>
      <c r="BZ151" s="17"/>
      <c r="CA151" s="17"/>
      <c r="CB151" s="17"/>
      <c r="CC151" s="17"/>
      <c r="CE151" s="12"/>
      <c r="CF151" s="12"/>
      <c r="CG151" s="12"/>
      <c r="CH151" s="12"/>
      <c r="CI151" s="6"/>
      <c r="CJ151" s="12"/>
      <c r="CK151" s="12"/>
      <c r="CL151" s="13"/>
      <c r="CN151" s="13"/>
      <c r="CO151" s="13"/>
      <c r="CQ151" s="13"/>
      <c r="CR151" s="13"/>
      <c r="CS151" s="14"/>
      <c r="CT151" s="11"/>
      <c r="CU151" s="13"/>
      <c r="CV151"/>
      <c r="CY151" s="13"/>
      <c r="DA151"/>
    </row>
    <row r="152" spans="1:105">
      <c r="A152" s="35">
        <v>43232</v>
      </c>
      <c r="B152" s="36" t="s">
        <v>81</v>
      </c>
      <c r="C152" s="37">
        <v>2</v>
      </c>
      <c r="D152" s="36" t="s">
        <v>67</v>
      </c>
      <c r="E152" s="37">
        <v>2</v>
      </c>
      <c r="F152" s="36">
        <f t="shared" si="51"/>
        <v>4</v>
      </c>
      <c r="G152" s="37">
        <f t="shared" si="52"/>
        <v>0</v>
      </c>
      <c r="H152" s="10">
        <f t="shared" si="53"/>
        <v>-1.1319995866080679E-2</v>
      </c>
      <c r="I152" s="38">
        <f t="shared" si="54"/>
        <v>0.49717003125330883</v>
      </c>
      <c r="J152">
        <f t="shared" si="55"/>
        <v>-7.0937391704973089E-3</v>
      </c>
      <c r="K152" s="11">
        <f t="shared" si="56"/>
        <v>1.5196047703852429</v>
      </c>
      <c r="L152" s="17">
        <f t="shared" si="70"/>
        <v>0.23077957663661522</v>
      </c>
      <c r="M152" s="10">
        <f t="shared" si="57"/>
        <v>0.39999230265821484</v>
      </c>
      <c r="N152">
        <f t="shared" si="58"/>
        <v>0.59868581074196969</v>
      </c>
      <c r="O152">
        <f t="shared" si="59"/>
        <v>0.24994694466903505</v>
      </c>
      <c r="P152" s="11">
        <f t="shared" si="60"/>
        <v>1.6139858455859197</v>
      </c>
      <c r="Q152" s="17">
        <f t="shared" si="71"/>
        <v>0.14900692740801741</v>
      </c>
      <c r="R152" s="17">
        <f t="shared" si="61"/>
        <v>-9.4381075200676845E-2</v>
      </c>
      <c r="S152" s="17">
        <f t="shared" si="62"/>
        <v>-6.4019500580438232E-3</v>
      </c>
      <c r="T152" s="64">
        <f t="shared" si="63"/>
        <v>0.5</v>
      </c>
      <c r="U152" s="63">
        <f t="shared" si="64"/>
        <v>3</v>
      </c>
      <c r="V152" s="63">
        <f t="shared" si="65"/>
        <v>3</v>
      </c>
      <c r="W152" s="8">
        <f t="shared" si="69"/>
        <v>1</v>
      </c>
      <c r="X152" s="6">
        <f t="shared" si="66"/>
        <v>0.36798973741856811</v>
      </c>
      <c r="Y152" s="11">
        <f t="shared" si="72"/>
        <v>-6.4019500580438232E-3</v>
      </c>
      <c r="Z152" s="10">
        <f t="shared" si="67"/>
        <v>1.7426709426818596E-2</v>
      </c>
      <c r="AA152" s="17">
        <f t="shared" si="68"/>
        <v>-0.7292749376784855</v>
      </c>
      <c r="AH152" s="6"/>
      <c r="AI152" s="11"/>
      <c r="AP152" s="11"/>
      <c r="AQ152" s="11"/>
      <c r="AR152" s="11"/>
      <c r="AT152" s="11"/>
      <c r="AU152" s="12"/>
      <c r="AV152" s="12"/>
      <c r="AZ152" s="6"/>
      <c r="BC152" s="41"/>
      <c r="BD152" s="6"/>
      <c r="BG152" s="8"/>
      <c r="BH152" s="6"/>
      <c r="BJ152" s="11"/>
      <c r="BK152" s="11"/>
      <c r="BL152" s="11"/>
      <c r="BM152" s="11"/>
      <c r="BN152" s="11"/>
      <c r="BO152" s="11"/>
      <c r="BP152" s="11"/>
      <c r="BQ152" s="8"/>
      <c r="BR152" s="6"/>
      <c r="BS152" s="6"/>
      <c r="BT152"/>
      <c r="BW152" s="17"/>
      <c r="BX152" s="17"/>
      <c r="BY152" s="17"/>
      <c r="BZ152" s="17"/>
      <c r="CA152" s="17"/>
      <c r="CB152" s="17"/>
      <c r="CC152" s="17"/>
      <c r="CE152" s="12"/>
      <c r="CF152" s="12"/>
      <c r="CG152" s="12"/>
      <c r="CH152" s="12"/>
      <c r="CI152" s="6"/>
      <c r="CJ152" s="12"/>
      <c r="CK152" s="12"/>
      <c r="CL152" s="13"/>
      <c r="CN152" s="13"/>
      <c r="CO152" s="13"/>
      <c r="CQ152" s="13"/>
      <c r="CR152" s="13"/>
      <c r="CS152" s="14"/>
      <c r="CT152" s="11"/>
      <c r="CU152" s="13"/>
      <c r="CV152"/>
      <c r="CY152" s="13"/>
      <c r="DA152"/>
    </row>
    <row r="153" spans="1:105">
      <c r="A153" s="35">
        <v>43232</v>
      </c>
      <c r="B153" s="36" t="s">
        <v>85</v>
      </c>
      <c r="C153" s="37">
        <v>1</v>
      </c>
      <c r="D153" s="36" t="s">
        <v>74</v>
      </c>
      <c r="E153" s="37">
        <v>3</v>
      </c>
      <c r="F153" s="36">
        <f t="shared" si="51"/>
        <v>4</v>
      </c>
      <c r="G153" s="37">
        <f t="shared" si="52"/>
        <v>2</v>
      </c>
      <c r="H153" s="10">
        <f t="shared" si="53"/>
        <v>0.93376049102596714</v>
      </c>
      <c r="I153" s="38">
        <f t="shared" si="54"/>
        <v>0.71783758442599654</v>
      </c>
      <c r="J153">
        <f t="shared" si="55"/>
        <v>0.57642961597789455</v>
      </c>
      <c r="K153" s="11">
        <f t="shared" si="56"/>
        <v>2.3028284486824364</v>
      </c>
      <c r="L153" s="17">
        <f t="shared" si="70"/>
        <v>0.48604817196653821</v>
      </c>
      <c r="M153" s="10">
        <f t="shared" si="57"/>
        <v>-1.4030487615409868</v>
      </c>
      <c r="N153">
        <f t="shared" si="58"/>
        <v>0.19733276470406919</v>
      </c>
      <c r="O153">
        <f t="shared" si="59"/>
        <v>-0.85118691660513124</v>
      </c>
      <c r="P153" s="11">
        <f t="shared" si="60"/>
        <v>0.32055077304457968</v>
      </c>
      <c r="Q153" s="17">
        <f t="shared" si="71"/>
        <v>0.46165125201031826</v>
      </c>
      <c r="R153" s="17">
        <f t="shared" si="61"/>
        <v>1.9822776756378566</v>
      </c>
      <c r="S153" s="17">
        <f t="shared" si="62"/>
        <v>1.9226614645736175</v>
      </c>
      <c r="T153" s="64">
        <f t="shared" si="63"/>
        <v>1</v>
      </c>
      <c r="U153" s="63">
        <f t="shared" si="64"/>
        <v>1</v>
      </c>
      <c r="V153" s="63">
        <f t="shared" si="65"/>
        <v>1</v>
      </c>
      <c r="W153" s="8">
        <f t="shared" si="69"/>
        <v>1</v>
      </c>
      <c r="X153" s="6">
        <f t="shared" si="66"/>
        <v>0.82824783291050263</v>
      </c>
      <c r="Y153" s="11">
        <f t="shared" si="72"/>
        <v>-7.7338535426382471E-2</v>
      </c>
      <c r="Z153" s="10">
        <f t="shared" si="67"/>
        <v>2.9498806899938623E-2</v>
      </c>
      <c r="AA153" s="17">
        <f t="shared" si="68"/>
        <v>-0.18844285427340549</v>
      </c>
      <c r="AH153" s="6"/>
      <c r="AI153" s="11"/>
      <c r="AP153" s="11"/>
      <c r="AQ153" s="11"/>
      <c r="AR153" s="11"/>
      <c r="AT153" s="11"/>
      <c r="AU153" s="12"/>
      <c r="AV153" s="12"/>
      <c r="AZ153" s="6"/>
      <c r="BC153" s="41"/>
      <c r="BD153" s="6"/>
      <c r="BG153" s="8"/>
      <c r="BH153" s="6"/>
      <c r="BJ153" s="11"/>
      <c r="BK153" s="11"/>
      <c r="BL153" s="11"/>
      <c r="BM153" s="11"/>
      <c r="BN153" s="11"/>
      <c r="BO153" s="11"/>
      <c r="BP153" s="11"/>
      <c r="BQ153" s="8"/>
      <c r="BR153" s="6"/>
      <c r="BS153" s="6"/>
      <c r="BT153"/>
      <c r="BW153" s="17"/>
      <c r="BX153" s="17"/>
      <c r="BY153" s="17"/>
      <c r="BZ153" s="17"/>
      <c r="CA153" s="17"/>
      <c r="CB153" s="17"/>
      <c r="CC153" s="17"/>
      <c r="CE153" s="12"/>
      <c r="CF153" s="12"/>
      <c r="CG153" s="12"/>
      <c r="CH153" s="12"/>
      <c r="CI153" s="6"/>
      <c r="CJ153" s="12"/>
      <c r="CK153" s="12"/>
      <c r="CL153" s="13"/>
      <c r="CN153" s="13"/>
      <c r="CO153" s="13"/>
      <c r="CQ153" s="13"/>
      <c r="CR153" s="13"/>
      <c r="CS153" s="14"/>
      <c r="CT153" s="11"/>
      <c r="CU153" s="13"/>
      <c r="CV153"/>
      <c r="CY153" s="13"/>
      <c r="DA153"/>
    </row>
    <row r="154" spans="1:105">
      <c r="A154" s="35">
        <v>43232</v>
      </c>
      <c r="B154" s="36" t="s">
        <v>72</v>
      </c>
      <c r="C154" s="37">
        <v>1</v>
      </c>
      <c r="D154" s="36" t="s">
        <v>79</v>
      </c>
      <c r="E154" s="37">
        <v>2</v>
      </c>
      <c r="F154" s="36">
        <f t="shared" si="51"/>
        <v>3</v>
      </c>
      <c r="G154" s="37">
        <f t="shared" si="52"/>
        <v>1</v>
      </c>
      <c r="H154" s="10">
        <f t="shared" si="53"/>
        <v>-0.31468968944984288</v>
      </c>
      <c r="I154" s="38">
        <f t="shared" si="54"/>
        <v>0.42197045356004204</v>
      </c>
      <c r="J154">
        <f t="shared" si="55"/>
        <v>-0.19685513061388715</v>
      </c>
      <c r="K154" s="11">
        <f t="shared" si="56"/>
        <v>1.2649009719960773</v>
      </c>
      <c r="L154" s="17">
        <f t="shared" si="70"/>
        <v>0.54037058097231194</v>
      </c>
      <c r="M154" s="10">
        <f t="shared" si="57"/>
        <v>0.84325869794610897</v>
      </c>
      <c r="N154">
        <f t="shared" si="58"/>
        <v>0.69915109126546493</v>
      </c>
      <c r="O154">
        <f t="shared" si="59"/>
        <v>0.5219605224558187</v>
      </c>
      <c r="P154" s="11">
        <f t="shared" si="60"/>
        <v>1.9335036754252082</v>
      </c>
      <c r="Q154" s="17">
        <f t="shared" si="71"/>
        <v>0.87142911203237239</v>
      </c>
      <c r="R154" s="17">
        <f t="shared" si="61"/>
        <v>-0.66860270342913086</v>
      </c>
      <c r="S154" s="17">
        <f t="shared" si="62"/>
        <v>-0.53981165661597108</v>
      </c>
      <c r="T154" s="64">
        <f t="shared" si="63"/>
        <v>1</v>
      </c>
      <c r="U154" s="63">
        <f t="shared" si="64"/>
        <v>1</v>
      </c>
      <c r="V154" s="63">
        <f t="shared" si="65"/>
        <v>0</v>
      </c>
      <c r="W154" s="8">
        <f t="shared" si="69"/>
        <v>0</v>
      </c>
      <c r="X154" s="6">
        <f t="shared" si="66"/>
        <v>0.24435958328391161</v>
      </c>
      <c r="Y154" s="11">
        <f t="shared" si="72"/>
        <v>-1.5398116566159712</v>
      </c>
      <c r="Z154" s="10">
        <f t="shared" si="67"/>
        <v>0.57099243937486377</v>
      </c>
      <c r="AA154" s="17">
        <f t="shared" si="68"/>
        <v>-1.4091144365387755</v>
      </c>
      <c r="AH154" s="6"/>
      <c r="AI154" s="11"/>
      <c r="AP154" s="11"/>
      <c r="AQ154" s="11"/>
      <c r="AR154" s="11"/>
      <c r="AT154" s="11"/>
      <c r="AU154" s="12"/>
      <c r="AV154" s="12"/>
      <c r="AZ154" s="6"/>
      <c r="BC154" s="41"/>
      <c r="BD154" s="6"/>
      <c r="BG154" s="8"/>
      <c r="BH154" s="6"/>
      <c r="BJ154" s="11"/>
      <c r="BK154" s="11"/>
      <c r="BL154" s="11"/>
      <c r="BM154" s="11"/>
      <c r="BN154" s="11"/>
      <c r="BO154" s="11"/>
      <c r="BP154" s="11"/>
      <c r="BQ154" s="8"/>
      <c r="BR154" s="6"/>
      <c r="BS154" s="6"/>
      <c r="BT154"/>
      <c r="BW154" s="17"/>
      <c r="BX154" s="17"/>
      <c r="BY154" s="17"/>
      <c r="BZ154" s="17"/>
      <c r="CA154" s="17"/>
      <c r="CB154" s="17"/>
      <c r="CC154" s="17"/>
      <c r="CE154" s="12"/>
      <c r="CF154" s="12"/>
      <c r="CG154" s="12"/>
      <c r="CH154" s="12"/>
      <c r="CI154" s="6"/>
      <c r="CJ154" s="12"/>
      <c r="CK154" s="12"/>
      <c r="CL154" s="13"/>
      <c r="CN154" s="13"/>
      <c r="CO154" s="13"/>
      <c r="CQ154" s="13"/>
      <c r="CR154" s="13"/>
      <c r="CS154" s="14"/>
      <c r="CT154" s="11"/>
      <c r="CU154" s="13"/>
      <c r="CV154"/>
      <c r="CY154" s="13"/>
      <c r="DA154"/>
    </row>
    <row r="155" spans="1:105">
      <c r="A155" s="35">
        <v>43324</v>
      </c>
      <c r="B155" s="36" t="s">
        <v>73</v>
      </c>
      <c r="C155" s="37">
        <v>0</v>
      </c>
      <c r="D155" s="36" t="s">
        <v>81</v>
      </c>
      <c r="E155" s="37">
        <v>1</v>
      </c>
      <c r="F155" s="36">
        <f t="shared" si="51"/>
        <v>1</v>
      </c>
      <c r="G155" s="37">
        <f t="shared" si="52"/>
        <v>1</v>
      </c>
      <c r="H155" s="10">
        <f t="shared" si="53"/>
        <v>1.1344690058832991</v>
      </c>
      <c r="I155" s="38">
        <f t="shared" si="54"/>
        <v>0.75666269504554295</v>
      </c>
      <c r="J155">
        <f t="shared" si="55"/>
        <v>0.69560759271271211</v>
      </c>
      <c r="K155" s="11">
        <f t="shared" si="56"/>
        <v>2.4627929342282187</v>
      </c>
      <c r="L155" s="17">
        <f t="shared" si="70"/>
        <v>2.1397631684280016</v>
      </c>
      <c r="M155" s="10">
        <f t="shared" si="57"/>
        <v>-1.3932767055499582</v>
      </c>
      <c r="N155">
        <f t="shared" si="58"/>
        <v>0.19888516466977271</v>
      </c>
      <c r="O155">
        <f t="shared" si="59"/>
        <v>-0.84561002824794707</v>
      </c>
      <c r="P155" s="11">
        <f t="shared" si="60"/>
        <v>0.32710160510098618</v>
      </c>
      <c r="Q155" s="17">
        <f t="shared" si="71"/>
        <v>0.10699546005964151</v>
      </c>
      <c r="R155" s="17">
        <f t="shared" si="61"/>
        <v>2.1356913291272326</v>
      </c>
      <c r="S155" s="17">
        <f t="shared" si="62"/>
        <v>2.0651714778975854</v>
      </c>
      <c r="T155" s="64">
        <f t="shared" si="63"/>
        <v>1</v>
      </c>
      <c r="U155" s="63">
        <f t="shared" si="64"/>
        <v>1</v>
      </c>
      <c r="V155" s="63">
        <f t="shared" si="65"/>
        <v>1</v>
      </c>
      <c r="W155" s="8">
        <f t="shared" si="69"/>
        <v>1</v>
      </c>
      <c r="X155" s="6">
        <f t="shared" si="66"/>
        <v>0.85132954137571881</v>
      </c>
      <c r="Y155" s="11">
        <f t="shared" si="72"/>
        <v>1.0651714778975854</v>
      </c>
      <c r="Z155" s="10">
        <f t="shared" si="67"/>
        <v>2.2102905267554103E-2</v>
      </c>
      <c r="AA155" s="17">
        <f t="shared" si="68"/>
        <v>-0.16095598520740134</v>
      </c>
      <c r="AH155" s="6"/>
      <c r="AI155" s="11"/>
      <c r="AP155" s="11"/>
      <c r="AQ155" s="11"/>
      <c r="AR155" s="11"/>
      <c r="AT155" s="11"/>
      <c r="AU155" s="12"/>
      <c r="AV155" s="12"/>
      <c r="AZ155" s="6"/>
      <c r="BC155" s="41"/>
      <c r="BD155" s="6"/>
      <c r="BG155" s="8"/>
      <c r="BH155" s="6"/>
      <c r="BJ155" s="11"/>
      <c r="BK155" s="11"/>
      <c r="BL155" s="11"/>
      <c r="BM155" s="11"/>
      <c r="BN155" s="11"/>
      <c r="BO155" s="11"/>
      <c r="BP155" s="11"/>
      <c r="BQ155" s="8"/>
      <c r="BR155" s="6"/>
      <c r="BS155" s="6"/>
      <c r="BT155"/>
      <c r="BW155" s="17"/>
      <c r="BX155" s="17"/>
      <c r="BY155" s="17"/>
      <c r="BZ155" s="17"/>
      <c r="CA155" s="17"/>
      <c r="CB155" s="17"/>
      <c r="CC155" s="17"/>
      <c r="CE155" s="12"/>
      <c r="CF155" s="12"/>
      <c r="CG155" s="12"/>
      <c r="CH155" s="12"/>
      <c r="CI155" s="6"/>
      <c r="CJ155" s="12"/>
      <c r="CK155" s="12"/>
      <c r="CL155" s="13"/>
      <c r="CN155" s="13"/>
      <c r="CO155" s="13"/>
      <c r="CQ155" s="13"/>
      <c r="CR155" s="13"/>
      <c r="CS155" s="14"/>
      <c r="CT155" s="11"/>
      <c r="CU155" s="13"/>
      <c r="CV155"/>
      <c r="CY155" s="13"/>
      <c r="DA155"/>
    </row>
    <row r="156" spans="1:105">
      <c r="A156" s="35">
        <v>43324</v>
      </c>
      <c r="B156" s="36" t="s">
        <v>83</v>
      </c>
      <c r="C156" s="37">
        <v>4</v>
      </c>
      <c r="D156" s="36" t="s">
        <v>69</v>
      </c>
      <c r="E156" s="37">
        <v>0</v>
      </c>
      <c r="F156" s="36">
        <f t="shared" si="51"/>
        <v>4</v>
      </c>
      <c r="G156" s="37">
        <f t="shared" si="52"/>
        <v>-4</v>
      </c>
      <c r="H156" s="10">
        <f t="shared" si="53"/>
        <v>-1.6027633497014244</v>
      </c>
      <c r="I156" s="38">
        <f t="shared" si="54"/>
        <v>0.16759575290066456</v>
      </c>
      <c r="J156">
        <f t="shared" si="55"/>
        <v>-0.96370966811469849</v>
      </c>
      <c r="K156" s="11">
        <f t="shared" si="56"/>
        <v>0.2356043272584567</v>
      </c>
      <c r="L156" s="17">
        <f t="shared" si="70"/>
        <v>5.5509399022909967E-2</v>
      </c>
      <c r="M156" s="10">
        <f t="shared" si="57"/>
        <v>1.4565026623285258</v>
      </c>
      <c r="N156">
        <f t="shared" si="58"/>
        <v>0.81099718321752634</v>
      </c>
      <c r="O156">
        <f t="shared" si="59"/>
        <v>0.88157693324318975</v>
      </c>
      <c r="P156" s="11">
        <f t="shared" si="60"/>
        <v>2.3559232328762771</v>
      </c>
      <c r="Q156" s="17">
        <f t="shared" si="71"/>
        <v>2.7029884161959918</v>
      </c>
      <c r="R156" s="17">
        <f t="shared" si="61"/>
        <v>-2.1203189056178204</v>
      </c>
      <c r="S156" s="17">
        <f t="shared" si="62"/>
        <v>-1.8883493559078874</v>
      </c>
      <c r="T156" s="64">
        <f t="shared" si="63"/>
        <v>0</v>
      </c>
      <c r="U156" s="63">
        <f t="shared" si="64"/>
        <v>0</v>
      </c>
      <c r="V156" s="63">
        <f t="shared" si="65"/>
        <v>0</v>
      </c>
      <c r="W156" s="8">
        <f t="shared" si="69"/>
        <v>1</v>
      </c>
      <c r="X156" s="6">
        <f t="shared" si="66"/>
        <v>5.58884662441399E-2</v>
      </c>
      <c r="Y156" s="11">
        <f t="shared" si="72"/>
        <v>2.1116506440921126</v>
      </c>
      <c r="Z156" s="10">
        <f t="shared" si="67"/>
        <v>3.1235206591223651E-3</v>
      </c>
      <c r="AA156" s="17">
        <f t="shared" si="68"/>
        <v>-5.7510969650711362E-2</v>
      </c>
      <c r="AH156" s="6"/>
      <c r="AI156" s="11"/>
      <c r="AP156" s="11"/>
      <c r="AQ156" s="11"/>
      <c r="AR156" s="11"/>
      <c r="AT156" s="11"/>
      <c r="AU156" s="12"/>
      <c r="AV156" s="12"/>
      <c r="AZ156" s="6"/>
      <c r="BC156" s="41"/>
      <c r="BD156" s="6"/>
      <c r="BG156" s="8"/>
      <c r="BH156" s="6"/>
      <c r="BJ156" s="11"/>
      <c r="BK156" s="11"/>
      <c r="BL156" s="11"/>
      <c r="BM156" s="11"/>
      <c r="BN156" s="11"/>
      <c r="BO156" s="11"/>
      <c r="BP156" s="11"/>
      <c r="BQ156" s="8"/>
      <c r="BR156" s="6"/>
      <c r="BS156" s="6"/>
      <c r="BT156"/>
      <c r="BW156" s="17"/>
      <c r="BX156" s="17"/>
      <c r="BY156" s="17"/>
      <c r="BZ156" s="17"/>
      <c r="CA156" s="17"/>
      <c r="CB156" s="17"/>
      <c r="CC156" s="17"/>
      <c r="CE156" s="12"/>
      <c r="CF156" s="12"/>
      <c r="CG156" s="12"/>
      <c r="CH156" s="12"/>
      <c r="CI156" s="6"/>
      <c r="CJ156" s="12"/>
      <c r="CK156" s="12"/>
      <c r="CL156" s="13"/>
      <c r="CN156" s="13"/>
      <c r="CO156" s="13"/>
      <c r="CQ156" s="13"/>
      <c r="CR156" s="13"/>
      <c r="CS156" s="14"/>
      <c r="CT156" s="11"/>
      <c r="CU156" s="13"/>
      <c r="CV156"/>
      <c r="CY156" s="13"/>
      <c r="DA156"/>
    </row>
    <row r="157" spans="1:105">
      <c r="A157" s="35">
        <v>43324</v>
      </c>
      <c r="B157" s="36" t="s">
        <v>76</v>
      </c>
      <c r="C157" s="37">
        <v>0</v>
      </c>
      <c r="D157" s="36" t="s">
        <v>84</v>
      </c>
      <c r="E157" s="37">
        <v>1</v>
      </c>
      <c r="F157" s="36">
        <f t="shared" si="51"/>
        <v>1</v>
      </c>
      <c r="G157" s="37">
        <f t="shared" si="52"/>
        <v>1</v>
      </c>
      <c r="H157" s="10">
        <f t="shared" si="53"/>
        <v>-0.43628540971106794</v>
      </c>
      <c r="I157" s="38">
        <f t="shared" si="54"/>
        <v>0.39262643682359738</v>
      </c>
      <c r="J157">
        <f t="shared" si="55"/>
        <v>-0.27248012193265131</v>
      </c>
      <c r="K157" s="11">
        <f t="shared" si="56"/>
        <v>1.1633946940565885</v>
      </c>
      <c r="L157" s="17">
        <f t="shared" si="70"/>
        <v>2.6697826045846144E-2</v>
      </c>
      <c r="M157" s="10">
        <f t="shared" si="57"/>
        <v>0.51703797133280771</v>
      </c>
      <c r="N157">
        <f t="shared" si="58"/>
        <v>0.62645488450089049</v>
      </c>
      <c r="O157">
        <f t="shared" si="59"/>
        <v>0.32247848949249197</v>
      </c>
      <c r="P157" s="11">
        <f t="shared" si="60"/>
        <v>1.6991842462887248</v>
      </c>
      <c r="Q157" s="17">
        <f t="shared" si="71"/>
        <v>2.8872271028357819</v>
      </c>
      <c r="R157" s="17">
        <f t="shared" si="61"/>
        <v>-0.53578955223213631</v>
      </c>
      <c r="S157" s="17">
        <f t="shared" si="62"/>
        <v>-0.41643799647435537</v>
      </c>
      <c r="T157" s="64">
        <f t="shared" si="63"/>
        <v>1</v>
      </c>
      <c r="U157" s="63">
        <f t="shared" si="64"/>
        <v>1</v>
      </c>
      <c r="V157" s="63">
        <f t="shared" si="65"/>
        <v>3</v>
      </c>
      <c r="W157" s="8">
        <f t="shared" si="69"/>
        <v>0</v>
      </c>
      <c r="X157" s="6">
        <f t="shared" si="66"/>
        <v>0.27086452946911255</v>
      </c>
      <c r="Y157" s="11">
        <f t="shared" si="72"/>
        <v>-1.4164379964743554</v>
      </c>
      <c r="Z157" s="10">
        <f t="shared" si="67"/>
        <v>0.5316385343862986</v>
      </c>
      <c r="AA157" s="17">
        <f t="shared" si="68"/>
        <v>-1.3061364743476134</v>
      </c>
      <c r="AH157" s="6"/>
      <c r="AI157" s="11"/>
      <c r="AP157" s="11"/>
      <c r="AQ157" s="11"/>
      <c r="AR157" s="11"/>
      <c r="AT157" s="11"/>
      <c r="AU157" s="12"/>
      <c r="AV157" s="12"/>
      <c r="AZ157" s="6"/>
      <c r="BC157" s="41"/>
      <c r="BD157" s="6"/>
      <c r="BG157" s="8"/>
      <c r="BH157" s="6"/>
      <c r="BJ157" s="11"/>
      <c r="BK157" s="11"/>
      <c r="BL157" s="11"/>
      <c r="BM157" s="11"/>
      <c r="BN157" s="11"/>
      <c r="BO157" s="11"/>
      <c r="BP157" s="11"/>
      <c r="BQ157" s="8"/>
      <c r="BR157" s="6"/>
      <c r="BS157" s="6"/>
      <c r="BT157"/>
      <c r="BW157" s="17"/>
      <c r="BX157" s="17"/>
      <c r="BY157" s="17"/>
      <c r="BZ157" s="17"/>
      <c r="CA157" s="17"/>
      <c r="CB157" s="17"/>
      <c r="CC157" s="17"/>
      <c r="CE157" s="12"/>
      <c r="CF157" s="12"/>
      <c r="CG157" s="12"/>
      <c r="CH157" s="12"/>
      <c r="CI157" s="6"/>
      <c r="CJ157" s="12"/>
      <c r="CK157" s="12"/>
      <c r="CL157" s="13"/>
      <c r="CN157" s="13"/>
      <c r="CO157" s="13"/>
      <c r="CQ157" s="13"/>
      <c r="CR157" s="13"/>
      <c r="CS157" s="14"/>
      <c r="CT157" s="11"/>
      <c r="CU157" s="13"/>
      <c r="CV157"/>
      <c r="CY157" s="13"/>
      <c r="DA157"/>
    </row>
    <row r="158" spans="1:105">
      <c r="A158" s="35">
        <v>43324</v>
      </c>
      <c r="B158" s="36" t="s">
        <v>85</v>
      </c>
      <c r="C158" s="37">
        <v>0</v>
      </c>
      <c r="D158" s="36" t="s">
        <v>68</v>
      </c>
      <c r="E158" s="37">
        <v>1</v>
      </c>
      <c r="F158" s="36">
        <f t="shared" si="51"/>
        <v>1</v>
      </c>
      <c r="G158" s="37">
        <f t="shared" si="52"/>
        <v>1</v>
      </c>
      <c r="H158" s="10">
        <f t="shared" si="53"/>
        <v>3.1249517318630904E-2</v>
      </c>
      <c r="I158" s="38">
        <f t="shared" si="54"/>
        <v>0.50781174363831749</v>
      </c>
      <c r="J158">
        <f t="shared" si="55"/>
        <v>1.9582388948963924E-2</v>
      </c>
      <c r="K158" s="11">
        <f t="shared" si="56"/>
        <v>1.5554103212755552</v>
      </c>
      <c r="L158" s="17">
        <f t="shared" si="70"/>
        <v>0.30848062497941547</v>
      </c>
      <c r="M158" s="10">
        <f t="shared" si="57"/>
        <v>0.46915009588879375</v>
      </c>
      <c r="N158">
        <f t="shared" si="58"/>
        <v>0.6151825757696332</v>
      </c>
      <c r="O158">
        <f t="shared" si="59"/>
        <v>0.29285256387898345</v>
      </c>
      <c r="P158" s="11">
        <f t="shared" si="60"/>
        <v>1.664384470718594</v>
      </c>
      <c r="Q158" s="17">
        <f t="shared" si="71"/>
        <v>2.7701756663692141</v>
      </c>
      <c r="R158" s="17">
        <f t="shared" si="61"/>
        <v>-0.10897414944303874</v>
      </c>
      <c r="S158" s="17">
        <f t="shared" si="62"/>
        <v>-1.9957843926777394E-2</v>
      </c>
      <c r="T158" s="64">
        <f t="shared" si="63"/>
        <v>1</v>
      </c>
      <c r="U158" s="63">
        <f t="shared" si="64"/>
        <v>1</v>
      </c>
      <c r="V158" s="63">
        <f t="shared" si="65"/>
        <v>3</v>
      </c>
      <c r="W158" s="8">
        <f t="shared" si="69"/>
        <v>0</v>
      </c>
      <c r="X158" s="6">
        <f t="shared" si="66"/>
        <v>0.36459306900090171</v>
      </c>
      <c r="Y158" s="11">
        <f t="shared" si="72"/>
        <v>-1.0199578439267774</v>
      </c>
      <c r="Z158" s="10">
        <f t="shared" si="67"/>
        <v>0.40374196796169287</v>
      </c>
      <c r="AA158" s="17">
        <f t="shared" si="68"/>
        <v>-1.0089734267896255</v>
      </c>
      <c r="AH158" s="6"/>
      <c r="AI158" s="11"/>
      <c r="AP158" s="11"/>
      <c r="AQ158" s="11"/>
      <c r="AR158" s="11"/>
      <c r="AT158" s="11"/>
      <c r="AU158" s="12"/>
      <c r="AV158" s="12"/>
      <c r="AZ158" s="6"/>
      <c r="BC158" s="41"/>
      <c r="BD158" s="6"/>
      <c r="BG158" s="8"/>
      <c r="BH158" s="6"/>
      <c r="BJ158" s="11"/>
      <c r="BK158" s="11"/>
      <c r="BL158" s="11"/>
      <c r="BM158" s="11"/>
      <c r="BN158" s="11"/>
      <c r="BO158" s="11"/>
      <c r="BP158" s="11"/>
      <c r="BQ158" s="8"/>
      <c r="BR158" s="6"/>
      <c r="BS158" s="6"/>
      <c r="BT158"/>
      <c r="BW158" s="17"/>
      <c r="BX158" s="17"/>
      <c r="BY158" s="17"/>
      <c r="BZ158" s="17"/>
      <c r="CA158" s="17"/>
      <c r="CB158" s="17"/>
      <c r="CC158" s="17"/>
      <c r="CE158" s="12"/>
      <c r="CF158" s="12"/>
      <c r="CG158" s="12"/>
      <c r="CH158" s="12"/>
      <c r="CI158" s="6"/>
      <c r="CJ158" s="12"/>
      <c r="CK158" s="12"/>
      <c r="CL158" s="13"/>
      <c r="CN158" s="13"/>
      <c r="CO158" s="13"/>
      <c r="CQ158" s="13"/>
      <c r="CR158" s="13"/>
      <c r="CS158" s="14"/>
      <c r="CT158" s="11"/>
      <c r="CU158" s="13"/>
      <c r="CV158"/>
      <c r="CY158" s="13"/>
      <c r="DA158"/>
    </row>
    <row r="159" spans="1:105">
      <c r="A159" s="35">
        <v>43324</v>
      </c>
      <c r="B159" s="36" t="s">
        <v>80</v>
      </c>
      <c r="C159" s="37">
        <v>0</v>
      </c>
      <c r="D159" s="36" t="s">
        <v>72</v>
      </c>
      <c r="E159" s="37">
        <v>2</v>
      </c>
      <c r="F159" s="36">
        <f t="shared" si="51"/>
        <v>2</v>
      </c>
      <c r="G159" s="37">
        <f t="shared" si="52"/>
        <v>2</v>
      </c>
      <c r="H159" s="10">
        <f t="shared" si="53"/>
        <v>-1.1859983434472321</v>
      </c>
      <c r="I159" s="38">
        <f t="shared" si="54"/>
        <v>0.23397539265762257</v>
      </c>
      <c r="J159">
        <f t="shared" si="55"/>
        <v>-0.72581729118637484</v>
      </c>
      <c r="K159" s="11">
        <f t="shared" si="56"/>
        <v>0.55491107111497573</v>
      </c>
      <c r="L159" s="17">
        <f t="shared" si="70"/>
        <v>2.0882820123860664</v>
      </c>
      <c r="M159" s="10">
        <f t="shared" si="57"/>
        <v>-0.15959484884579733</v>
      </c>
      <c r="N159">
        <f t="shared" si="58"/>
        <v>0.46018575937316553</v>
      </c>
      <c r="O159">
        <f t="shared" si="59"/>
        <v>-9.9965747475365477E-2</v>
      </c>
      <c r="P159" s="11">
        <f t="shared" si="60"/>
        <v>1.2029646570964303</v>
      </c>
      <c r="Q159" s="17">
        <f t="shared" si="71"/>
        <v>1.4471239662231321</v>
      </c>
      <c r="R159" s="17">
        <f t="shared" si="61"/>
        <v>-0.64805358598145457</v>
      </c>
      <c r="S159" s="17">
        <f t="shared" si="62"/>
        <v>-0.52072303617928395</v>
      </c>
      <c r="T159" s="64">
        <f t="shared" si="63"/>
        <v>1</v>
      </c>
      <c r="U159" s="63">
        <f t="shared" si="64"/>
        <v>1</v>
      </c>
      <c r="V159" s="63">
        <f t="shared" si="65"/>
        <v>0</v>
      </c>
      <c r="W159" s="8">
        <f t="shared" si="69"/>
        <v>0</v>
      </c>
      <c r="X159" s="6">
        <f t="shared" si="66"/>
        <v>0.24836701463078814</v>
      </c>
      <c r="Y159" s="11">
        <f t="shared" si="72"/>
        <v>-2.5207230361792838</v>
      </c>
      <c r="Z159" s="10">
        <f t="shared" si="67"/>
        <v>0.56495214469503385</v>
      </c>
      <c r="AA159" s="17">
        <f t="shared" si="68"/>
        <v>-1.3928477290817967</v>
      </c>
      <c r="AH159" s="6"/>
      <c r="AI159" s="11"/>
      <c r="AP159" s="11"/>
      <c r="AQ159" s="11"/>
      <c r="AR159" s="11"/>
      <c r="AT159" s="11"/>
      <c r="AU159" s="12"/>
      <c r="AV159" s="12"/>
      <c r="AZ159" s="6"/>
      <c r="BC159" s="41"/>
      <c r="BD159" s="6"/>
      <c r="BG159" s="8"/>
      <c r="BH159" s="6"/>
      <c r="BJ159" s="11"/>
      <c r="BK159" s="11"/>
      <c r="BL159" s="11"/>
      <c r="BM159" s="11"/>
      <c r="BN159" s="11"/>
      <c r="BO159" s="11"/>
      <c r="BP159" s="11"/>
      <c r="BQ159" s="8"/>
      <c r="BR159" s="6"/>
      <c r="BS159" s="6"/>
      <c r="BT159"/>
      <c r="BW159" s="17"/>
      <c r="BX159" s="17"/>
      <c r="BY159" s="17"/>
      <c r="BZ159" s="17"/>
      <c r="CA159" s="17"/>
      <c r="CB159" s="17"/>
      <c r="CC159" s="17"/>
      <c r="CE159" s="12"/>
      <c r="CF159" s="12"/>
      <c r="CG159" s="12"/>
      <c r="CH159" s="12"/>
      <c r="CI159" s="6"/>
      <c r="CJ159" s="12"/>
      <c r="CK159" s="12"/>
      <c r="CL159" s="13"/>
      <c r="CN159" s="13"/>
      <c r="CO159" s="13"/>
      <c r="CQ159" s="13"/>
      <c r="CR159" s="13"/>
      <c r="CS159" s="14"/>
      <c r="CT159" s="11"/>
      <c r="CU159" s="13"/>
      <c r="CV159"/>
      <c r="CY159" s="13"/>
      <c r="DA159"/>
    </row>
    <row r="160" spans="1:105">
      <c r="A160" s="35">
        <v>43324</v>
      </c>
      <c r="B160" s="36" t="s">
        <v>74</v>
      </c>
      <c r="C160" s="37">
        <v>2</v>
      </c>
      <c r="D160" s="36" t="s">
        <v>66</v>
      </c>
      <c r="E160" s="37">
        <v>0</v>
      </c>
      <c r="F160" s="36">
        <f t="shared" si="51"/>
        <v>2</v>
      </c>
      <c r="G160" s="37">
        <f t="shared" si="52"/>
        <v>-2</v>
      </c>
      <c r="H160" s="10">
        <f t="shared" si="53"/>
        <v>-0.56944235320425807</v>
      </c>
      <c r="I160" s="38">
        <f t="shared" si="54"/>
        <v>0.36136550889338553</v>
      </c>
      <c r="J160">
        <f t="shared" si="55"/>
        <v>-0.35481122593411984</v>
      </c>
      <c r="K160" s="11">
        <f t="shared" si="56"/>
        <v>1.0528872575583517</v>
      </c>
      <c r="L160" s="17">
        <f t="shared" si="70"/>
        <v>1.1085715771287468</v>
      </c>
      <c r="M160" s="10">
        <f t="shared" si="57"/>
        <v>0.84852603529673143</v>
      </c>
      <c r="N160">
        <f t="shared" si="58"/>
        <v>0.70025785336078283</v>
      </c>
      <c r="O160">
        <f t="shared" si="59"/>
        <v>0.52514227001544267</v>
      </c>
      <c r="P160" s="11">
        <f t="shared" si="60"/>
        <v>1.9372410810489247</v>
      </c>
      <c r="Q160" s="17">
        <f t="shared" si="71"/>
        <v>3.9386819079076417E-3</v>
      </c>
      <c r="R160" s="17">
        <f t="shared" si="61"/>
        <v>-0.88435382349057301</v>
      </c>
      <c r="S160" s="17">
        <f t="shared" si="62"/>
        <v>-0.74022859666848317</v>
      </c>
      <c r="T160" s="64">
        <f t="shared" si="63"/>
        <v>0</v>
      </c>
      <c r="U160" s="63">
        <f t="shared" si="64"/>
        <v>0</v>
      </c>
      <c r="V160" s="63">
        <f t="shared" si="65"/>
        <v>0</v>
      </c>
      <c r="W160" s="8">
        <f t="shared" si="69"/>
        <v>1</v>
      </c>
      <c r="X160" s="6">
        <f t="shared" si="66"/>
        <v>0.20446078930986722</v>
      </c>
      <c r="Y160" s="11">
        <f t="shared" si="72"/>
        <v>1.2597714033315168</v>
      </c>
      <c r="Z160" s="10">
        <f t="shared" si="67"/>
        <v>4.1804214365213914E-2</v>
      </c>
      <c r="AA160" s="17">
        <f t="shared" si="68"/>
        <v>-0.22873514179662124</v>
      </c>
      <c r="AH160" s="6"/>
      <c r="AI160" s="11"/>
      <c r="AP160" s="11"/>
      <c r="AQ160" s="11"/>
      <c r="AR160" s="11"/>
      <c r="AT160" s="11"/>
      <c r="AU160" s="12"/>
      <c r="AV160" s="12"/>
      <c r="AZ160" s="6"/>
      <c r="BC160" s="41"/>
      <c r="BD160" s="6"/>
      <c r="BG160" s="8"/>
      <c r="BH160" s="6"/>
      <c r="BJ160" s="11"/>
      <c r="BK160" s="11"/>
      <c r="BL160" s="11"/>
      <c r="BM160" s="11"/>
      <c r="BN160" s="11"/>
      <c r="BO160" s="11"/>
      <c r="BP160" s="11"/>
      <c r="BQ160" s="8"/>
      <c r="BR160" s="6"/>
      <c r="BS160" s="6"/>
      <c r="BT160"/>
      <c r="BW160" s="17"/>
      <c r="BX160" s="17"/>
      <c r="BY160" s="17"/>
      <c r="BZ160" s="17"/>
      <c r="CA160" s="17"/>
      <c r="CB160" s="17"/>
      <c r="CC160" s="17"/>
      <c r="CE160" s="12"/>
      <c r="CF160" s="12"/>
      <c r="CG160" s="12"/>
      <c r="CH160" s="12"/>
      <c r="CI160" s="6"/>
      <c r="CJ160" s="12"/>
      <c r="CK160" s="12"/>
      <c r="CL160" s="13"/>
      <c r="CN160" s="13"/>
      <c r="CO160" s="13"/>
      <c r="CQ160" s="13"/>
      <c r="CR160" s="13"/>
      <c r="CS160" s="14"/>
      <c r="CT160" s="11"/>
      <c r="CU160" s="13"/>
      <c r="CV160"/>
      <c r="CY160" s="13"/>
      <c r="DA160"/>
    </row>
    <row r="161" spans="1:105">
      <c r="A161" s="35">
        <v>43324</v>
      </c>
      <c r="B161" s="36" t="s">
        <v>71</v>
      </c>
      <c r="C161" s="37">
        <v>1</v>
      </c>
      <c r="D161" s="36" t="s">
        <v>67</v>
      </c>
      <c r="E161" s="37">
        <v>4</v>
      </c>
      <c r="F161" s="36">
        <f t="shared" si="51"/>
        <v>5</v>
      </c>
      <c r="G161" s="37">
        <f t="shared" si="52"/>
        <v>3</v>
      </c>
      <c r="H161" s="10">
        <f t="shared" si="53"/>
        <v>0.95876996336606823</v>
      </c>
      <c r="I161" s="38">
        <f t="shared" si="54"/>
        <v>0.7228754637209257</v>
      </c>
      <c r="J161">
        <f t="shared" si="55"/>
        <v>0.59140502757911639</v>
      </c>
      <c r="K161" s="11">
        <f t="shared" si="56"/>
        <v>2.3229289242758098</v>
      </c>
      <c r="L161" s="17">
        <f t="shared" si="70"/>
        <v>2.8125673930306925</v>
      </c>
      <c r="M161" s="10">
        <f t="shared" si="57"/>
        <v>-1.2948305165595535</v>
      </c>
      <c r="N161">
        <f t="shared" si="58"/>
        <v>0.21503631806618212</v>
      </c>
      <c r="O161">
        <f t="shared" si="59"/>
        <v>-0.78906736278411549</v>
      </c>
      <c r="P161" s="11">
        <f t="shared" si="60"/>
        <v>0.39351884026008399</v>
      </c>
      <c r="Q161" s="17">
        <f t="shared" si="71"/>
        <v>0.36781939711947353</v>
      </c>
      <c r="R161" s="17">
        <f t="shared" si="61"/>
        <v>1.9294100840157258</v>
      </c>
      <c r="S161" s="17">
        <f t="shared" si="62"/>
        <v>1.8735513559547798</v>
      </c>
      <c r="T161" s="64">
        <f t="shared" si="63"/>
        <v>1</v>
      </c>
      <c r="U161" s="63">
        <f t="shared" si="64"/>
        <v>1</v>
      </c>
      <c r="V161" s="63">
        <f t="shared" si="65"/>
        <v>1</v>
      </c>
      <c r="W161" s="8">
        <f t="shared" si="69"/>
        <v>1</v>
      </c>
      <c r="X161" s="6">
        <f t="shared" si="66"/>
        <v>0.81978983186819976</v>
      </c>
      <c r="Y161" s="11">
        <f t="shared" si="72"/>
        <v>-1.1264486440452202</v>
      </c>
      <c r="Z161" s="10">
        <f t="shared" si="67"/>
        <v>3.2475704698091711E-2</v>
      </c>
      <c r="AA161" s="17">
        <f t="shared" si="68"/>
        <v>-0.19870727417471931</v>
      </c>
      <c r="AH161" s="6"/>
      <c r="AI161" s="11"/>
      <c r="AP161" s="11"/>
      <c r="AQ161" s="11"/>
      <c r="AR161" s="11"/>
      <c r="AT161" s="11"/>
      <c r="AU161" s="12"/>
      <c r="AV161" s="12"/>
      <c r="AZ161" s="6"/>
      <c r="BC161" s="41"/>
      <c r="BD161" s="6"/>
      <c r="BG161" s="8"/>
      <c r="BH161" s="6"/>
      <c r="BJ161" s="11"/>
      <c r="BK161" s="11"/>
      <c r="BL161" s="11"/>
      <c r="BM161" s="11"/>
      <c r="BN161" s="11"/>
      <c r="BO161" s="11"/>
      <c r="BP161" s="11"/>
      <c r="BQ161" s="8"/>
      <c r="BR161" s="6"/>
      <c r="BS161" s="6"/>
      <c r="BT161"/>
      <c r="BW161" s="17"/>
      <c r="BX161" s="17"/>
      <c r="BY161" s="17"/>
      <c r="BZ161" s="17"/>
      <c r="CA161" s="17"/>
      <c r="CB161" s="17"/>
      <c r="CC161" s="17"/>
      <c r="CE161" s="12"/>
      <c r="CF161" s="12"/>
      <c r="CG161" s="12"/>
      <c r="CH161" s="12"/>
      <c r="CI161" s="6"/>
      <c r="CJ161" s="12"/>
      <c r="CK161" s="12"/>
      <c r="CL161" s="13"/>
      <c r="CN161" s="13"/>
      <c r="CO161" s="13"/>
      <c r="CQ161" s="13"/>
      <c r="CR161" s="13"/>
      <c r="CS161" s="14"/>
      <c r="CT161" s="11"/>
      <c r="CU161" s="13"/>
      <c r="CV161"/>
      <c r="CY161" s="13"/>
      <c r="DA161"/>
    </row>
    <row r="162" spans="1:105">
      <c r="A162" s="35">
        <v>43324</v>
      </c>
      <c r="B162" s="36" t="s">
        <v>70</v>
      </c>
      <c r="C162" s="37">
        <v>2</v>
      </c>
      <c r="D162" s="36" t="s">
        <v>82</v>
      </c>
      <c r="E162" s="37">
        <v>3</v>
      </c>
      <c r="F162" s="36">
        <f t="shared" si="51"/>
        <v>5</v>
      </c>
      <c r="G162" s="37">
        <f t="shared" si="52"/>
        <v>1</v>
      </c>
      <c r="H162" s="10">
        <f t="shared" si="53"/>
        <v>0.66857922623393973</v>
      </c>
      <c r="I162" s="38">
        <f t="shared" si="54"/>
        <v>0.66118495122550081</v>
      </c>
      <c r="J162">
        <f t="shared" si="55"/>
        <v>0.41569923986566587</v>
      </c>
      <c r="K162" s="11">
        <f t="shared" si="56"/>
        <v>2.0870910059871095</v>
      </c>
      <c r="L162" s="17">
        <f t="shared" si="70"/>
        <v>0.83340283134962778</v>
      </c>
      <c r="M162" s="10">
        <f t="shared" si="57"/>
        <v>0.4561936441098926</v>
      </c>
      <c r="N162">
        <f t="shared" si="58"/>
        <v>0.61211081521071387</v>
      </c>
      <c r="O162">
        <f t="shared" si="59"/>
        <v>0.28482480210604372</v>
      </c>
      <c r="P162" s="11">
        <f t="shared" si="60"/>
        <v>1.6549547465076684</v>
      </c>
      <c r="Q162" s="17">
        <f t="shared" si="71"/>
        <v>0.11905622695758739</v>
      </c>
      <c r="R162" s="17">
        <f t="shared" si="61"/>
        <v>0.43213625947944112</v>
      </c>
      <c r="S162" s="17">
        <f t="shared" si="62"/>
        <v>0.48269397246204587</v>
      </c>
      <c r="T162" s="64">
        <f t="shared" si="63"/>
        <v>1</v>
      </c>
      <c r="U162" s="63">
        <f t="shared" si="64"/>
        <v>1</v>
      </c>
      <c r="V162" s="63">
        <f t="shared" si="65"/>
        <v>3</v>
      </c>
      <c r="W162" s="8">
        <f t="shared" si="69"/>
        <v>0</v>
      </c>
      <c r="X162" s="6">
        <f t="shared" si="66"/>
        <v>0.49540307675335893</v>
      </c>
      <c r="Y162" s="11">
        <f t="shared" si="72"/>
        <v>-0.51730602753795418</v>
      </c>
      <c r="Z162" s="10">
        <f t="shared" si="67"/>
        <v>0.25461805494997658</v>
      </c>
      <c r="AA162" s="17">
        <f t="shared" si="68"/>
        <v>-0.7023835513015152</v>
      </c>
      <c r="AH162" s="6"/>
      <c r="AI162" s="11"/>
      <c r="AP162" s="11"/>
      <c r="AQ162" s="11"/>
      <c r="AR162" s="11"/>
      <c r="AT162" s="11"/>
      <c r="AU162" s="12"/>
      <c r="AV162" s="12"/>
      <c r="AZ162" s="6"/>
      <c r="BC162" s="41"/>
      <c r="BD162" s="6"/>
      <c r="BG162" s="8"/>
      <c r="BH162" s="6"/>
      <c r="BJ162" s="11"/>
      <c r="BK162" s="11"/>
      <c r="BL162" s="11"/>
      <c r="BM162" s="11"/>
      <c r="BN162" s="11"/>
      <c r="BO162" s="11"/>
      <c r="BP162" s="11"/>
      <c r="BQ162" s="8"/>
      <c r="BR162" s="6"/>
      <c r="BS162" s="6"/>
      <c r="BT162"/>
      <c r="BW162" s="17"/>
      <c r="BX162" s="17"/>
      <c r="BY162" s="17"/>
      <c r="BZ162" s="17"/>
      <c r="CA162" s="17"/>
      <c r="CB162" s="17"/>
      <c r="CC162" s="17"/>
      <c r="CE162" s="12"/>
      <c r="CF162" s="12"/>
      <c r="CG162" s="12"/>
      <c r="CH162" s="12"/>
      <c r="CI162" s="6"/>
      <c r="CJ162" s="12"/>
      <c r="CK162" s="12"/>
      <c r="CL162" s="13"/>
      <c r="CN162" s="13"/>
      <c r="CO162" s="13"/>
      <c r="CQ162" s="13"/>
      <c r="CR162" s="13"/>
      <c r="CS162" s="14"/>
      <c r="CT162" s="11"/>
      <c r="CU162" s="13"/>
      <c r="CV162"/>
      <c r="CY162" s="13"/>
      <c r="DA162"/>
    </row>
    <row r="163" spans="1:105">
      <c r="A163" s="35">
        <v>43355</v>
      </c>
      <c r="B163" s="36" t="s">
        <v>79</v>
      </c>
      <c r="C163" s="37">
        <v>2</v>
      </c>
      <c r="D163" s="36" t="s">
        <v>75</v>
      </c>
      <c r="E163" s="37">
        <v>1</v>
      </c>
      <c r="F163" s="36">
        <f t="shared" si="51"/>
        <v>3</v>
      </c>
      <c r="G163" s="37">
        <f t="shared" si="52"/>
        <v>-1</v>
      </c>
      <c r="H163" s="10">
        <f t="shared" si="53"/>
        <v>-0.43717848564207518</v>
      </c>
      <c r="I163" s="38">
        <f t="shared" si="54"/>
        <v>0.39241348462127335</v>
      </c>
      <c r="J163">
        <f t="shared" si="55"/>
        <v>-0.27303414399524284</v>
      </c>
      <c r="K163" s="11">
        <f t="shared" si="56"/>
        <v>1.1626510679550925</v>
      </c>
      <c r="L163" s="17">
        <f t="shared" si="70"/>
        <v>2.6455369906932133E-2</v>
      </c>
      <c r="M163" s="10">
        <f t="shared" si="57"/>
        <v>0.36513792615490925</v>
      </c>
      <c r="N163">
        <f t="shared" si="58"/>
        <v>0.59028360963020143</v>
      </c>
      <c r="O163">
        <f t="shared" si="59"/>
        <v>0.22827458561580116</v>
      </c>
      <c r="P163" s="11">
        <f t="shared" si="60"/>
        <v>1.5885286416164361</v>
      </c>
      <c r="Q163" s="17">
        <f t="shared" si="71"/>
        <v>0.16930867877001524</v>
      </c>
      <c r="R163" s="17">
        <f t="shared" si="61"/>
        <v>-0.4258775736613436</v>
      </c>
      <c r="S163" s="17">
        <f t="shared" si="62"/>
        <v>-0.31433784323296171</v>
      </c>
      <c r="T163" s="64">
        <f t="shared" si="63"/>
        <v>0</v>
      </c>
      <c r="U163" s="63">
        <f t="shared" si="64"/>
        <v>0</v>
      </c>
      <c r="V163" s="63">
        <f t="shared" si="65"/>
        <v>3</v>
      </c>
      <c r="W163" s="8">
        <f t="shared" si="69"/>
        <v>0</v>
      </c>
      <c r="X163" s="6">
        <f t="shared" si="66"/>
        <v>0.29383412799907771</v>
      </c>
      <c r="Y163" s="11">
        <f t="shared" si="72"/>
        <v>0.68566215676703823</v>
      </c>
      <c r="Z163" s="10">
        <f t="shared" si="67"/>
        <v>8.6338494776978386E-2</v>
      </c>
      <c r="AA163" s="17">
        <f t="shared" si="68"/>
        <v>-0.34790512290748205</v>
      </c>
      <c r="AH163" s="6"/>
      <c r="AI163" s="11"/>
      <c r="AP163" s="11"/>
      <c r="AQ163" s="11"/>
      <c r="AR163" s="11"/>
      <c r="AT163" s="11"/>
      <c r="AU163" s="12"/>
      <c r="AV163" s="12"/>
      <c r="AZ163" s="6"/>
      <c r="BC163" s="41"/>
      <c r="BD163" s="6"/>
      <c r="BG163" s="8"/>
      <c r="BH163" s="6"/>
      <c r="BJ163" s="11"/>
      <c r="BK163" s="11"/>
      <c r="BL163" s="11"/>
      <c r="BM163" s="11"/>
      <c r="BN163" s="11"/>
      <c r="BO163" s="11"/>
      <c r="BP163" s="11"/>
      <c r="BQ163" s="8"/>
      <c r="BR163" s="6"/>
      <c r="BS163" s="6"/>
      <c r="BT163"/>
      <c r="BW163" s="17"/>
      <c r="BX163" s="17"/>
      <c r="BY163" s="17"/>
      <c r="BZ163" s="17"/>
      <c r="CA163" s="17"/>
      <c r="CB163" s="17"/>
      <c r="CC163" s="17"/>
      <c r="CE163" s="12"/>
      <c r="CF163" s="12"/>
      <c r="CG163" s="12"/>
      <c r="CH163" s="12"/>
      <c r="CI163" s="6"/>
      <c r="CJ163" s="12"/>
      <c r="CK163" s="12"/>
      <c r="CL163" s="13"/>
      <c r="CN163" s="13"/>
      <c r="CO163" s="13"/>
      <c r="CQ163" s="13"/>
      <c r="CR163" s="13"/>
      <c r="CS163" s="14"/>
      <c r="CT163" s="11"/>
      <c r="CU163" s="13"/>
      <c r="CV163"/>
      <c r="CY163" s="13"/>
      <c r="DA163"/>
    </row>
    <row r="164" spans="1:105">
      <c r="A164" s="35">
        <v>43385</v>
      </c>
      <c r="B164" s="36" t="s">
        <v>77</v>
      </c>
      <c r="C164" s="37">
        <v>2</v>
      </c>
      <c r="D164" s="36" t="s">
        <v>78</v>
      </c>
      <c r="E164" s="37">
        <v>2</v>
      </c>
      <c r="F164" s="36">
        <f t="shared" si="51"/>
        <v>4</v>
      </c>
      <c r="G164" s="37">
        <f t="shared" si="52"/>
        <v>0</v>
      </c>
      <c r="H164" s="10">
        <f t="shared" si="53"/>
        <v>2.5907743435818364E-2</v>
      </c>
      <c r="I164" s="38">
        <f t="shared" si="54"/>
        <v>0.50647657360062848</v>
      </c>
      <c r="J164">
        <f t="shared" si="55"/>
        <v>1.6235075682471071E-2</v>
      </c>
      <c r="K164" s="11">
        <f t="shared" si="56"/>
        <v>1.5509174505346253</v>
      </c>
      <c r="L164" s="17">
        <f t="shared" si="70"/>
        <v>0.20167513623432073</v>
      </c>
      <c r="M164" s="10">
        <f t="shared" si="57"/>
        <v>-0.1074615923124036</v>
      </c>
      <c r="N164">
        <f t="shared" si="58"/>
        <v>0.4731604255554463</v>
      </c>
      <c r="O164">
        <f t="shared" si="59"/>
        <v>-6.7327667833589316E-2</v>
      </c>
      <c r="P164" s="11">
        <f t="shared" si="60"/>
        <v>1.2413026270687839</v>
      </c>
      <c r="Q164" s="17">
        <f t="shared" si="71"/>
        <v>0.5756217036927288</v>
      </c>
      <c r="R164" s="17">
        <f t="shared" si="61"/>
        <v>0.30961482346584135</v>
      </c>
      <c r="S164" s="17">
        <f t="shared" si="62"/>
        <v>0.36888055962927641</v>
      </c>
      <c r="T164" s="64">
        <f t="shared" si="63"/>
        <v>0.5</v>
      </c>
      <c r="U164" s="63">
        <f t="shared" si="64"/>
        <v>3</v>
      </c>
      <c r="V164" s="63">
        <f t="shared" si="65"/>
        <v>3</v>
      </c>
      <c r="W164" s="8">
        <f t="shared" si="69"/>
        <v>1</v>
      </c>
      <c r="X164" s="6">
        <f t="shared" si="66"/>
        <v>0.46521474941185281</v>
      </c>
      <c r="Y164" s="11">
        <f t="shared" si="72"/>
        <v>0.36888055962927641</v>
      </c>
      <c r="Z164" s="10">
        <f t="shared" si="67"/>
        <v>1.2100136584801942E-3</v>
      </c>
      <c r="AA164" s="17">
        <f t="shared" si="68"/>
        <v>-0.69557308337527579</v>
      </c>
      <c r="AH164" s="6"/>
      <c r="AI164" s="11"/>
      <c r="AP164" s="11"/>
      <c r="AQ164" s="11"/>
      <c r="AR164" s="11"/>
      <c r="AT164" s="11"/>
      <c r="AU164" s="12"/>
      <c r="AV164" s="12"/>
      <c r="AZ164" s="6"/>
      <c r="BC164" s="41"/>
      <c r="BD164" s="6"/>
      <c r="BG164" s="8"/>
      <c r="BH164" s="6"/>
      <c r="BJ164" s="11"/>
      <c r="BK164" s="11"/>
      <c r="BL164" s="11"/>
      <c r="BM164" s="11"/>
      <c r="BN164" s="11"/>
      <c r="BO164" s="11"/>
      <c r="BP164" s="11"/>
      <c r="BQ164" s="8"/>
      <c r="BR164" s="6"/>
      <c r="BS164" s="6"/>
      <c r="BT164"/>
      <c r="BW164" s="17"/>
      <c r="BX164" s="17"/>
      <c r="BY164" s="17"/>
      <c r="BZ164" s="17"/>
      <c r="CA164" s="17"/>
      <c r="CB164" s="17"/>
      <c r="CC164" s="17"/>
      <c r="CE164" s="12"/>
      <c r="CF164" s="12"/>
      <c r="CG164" s="12"/>
      <c r="CH164" s="12"/>
      <c r="CI164" s="6"/>
      <c r="CJ164" s="12"/>
      <c r="CK164" s="12"/>
      <c r="CL164" s="13"/>
      <c r="CN164" s="13"/>
      <c r="CO164" s="13"/>
      <c r="CQ164" s="13"/>
      <c r="CR164" s="13"/>
      <c r="CS164" s="14"/>
      <c r="CT164" s="11"/>
      <c r="CU164" s="13"/>
      <c r="CV164"/>
      <c r="CY164" s="13"/>
      <c r="DA164"/>
    </row>
    <row r="165" spans="1:105">
      <c r="A165" s="35" t="s">
        <v>109</v>
      </c>
      <c r="B165" s="36" t="s">
        <v>66</v>
      </c>
      <c r="C165" s="37">
        <v>0</v>
      </c>
      <c r="D165" s="36" t="s">
        <v>70</v>
      </c>
      <c r="E165" s="37">
        <v>1</v>
      </c>
      <c r="F165" s="36">
        <f t="shared" si="51"/>
        <v>1</v>
      </c>
      <c r="G165" s="37">
        <f t="shared" si="52"/>
        <v>1</v>
      </c>
      <c r="H165" s="10">
        <f t="shared" si="53"/>
        <v>-0.6889733770088794</v>
      </c>
      <c r="I165" s="38">
        <f t="shared" si="54"/>
        <v>0.33426148954309531</v>
      </c>
      <c r="J165">
        <f t="shared" si="55"/>
        <v>-0.4281760124277435</v>
      </c>
      <c r="K165" s="11">
        <f t="shared" si="56"/>
        <v>0.95441469870008333</v>
      </c>
      <c r="L165" s="17">
        <f t="shared" si="70"/>
        <v>2.0780196946041845E-3</v>
      </c>
      <c r="M165" s="10">
        <f t="shared" si="57"/>
        <v>-0.18805010207514627</v>
      </c>
      <c r="N165">
        <f t="shared" si="58"/>
        <v>0.45312552767808256</v>
      </c>
      <c r="O165">
        <f t="shared" si="59"/>
        <v>-0.11776854268181385</v>
      </c>
      <c r="P165" s="11">
        <f t="shared" si="60"/>
        <v>1.1820527947705857</v>
      </c>
      <c r="Q165" s="17">
        <f t="shared" si="71"/>
        <v>1.3972488096249522</v>
      </c>
      <c r="R165" s="17">
        <f t="shared" si="61"/>
        <v>-0.22763809607050234</v>
      </c>
      <c r="S165" s="17">
        <f t="shared" si="62"/>
        <v>-0.13018793251615807</v>
      </c>
      <c r="T165" s="64">
        <f t="shared" si="63"/>
        <v>1</v>
      </c>
      <c r="U165" s="63">
        <f t="shared" si="64"/>
        <v>1</v>
      </c>
      <c r="V165" s="63">
        <f t="shared" si="65"/>
        <v>3</v>
      </c>
      <c r="W165" s="8">
        <f t="shared" si="69"/>
        <v>0</v>
      </c>
      <c r="X165" s="6">
        <f t="shared" si="66"/>
        <v>0.33738742872064809</v>
      </c>
      <c r="Y165" s="11">
        <f t="shared" si="72"/>
        <v>-1.1301879325161581</v>
      </c>
      <c r="Z165" s="10">
        <f t="shared" si="67"/>
        <v>0.43905541961743422</v>
      </c>
      <c r="AA165" s="17">
        <f t="shared" si="68"/>
        <v>-1.086523368839315</v>
      </c>
      <c r="AH165" s="6"/>
      <c r="AI165" s="11"/>
      <c r="AP165" s="11"/>
      <c r="AQ165" s="11"/>
      <c r="AR165" s="11"/>
      <c r="AT165" s="11"/>
      <c r="AU165" s="12"/>
      <c r="AV165" s="12"/>
      <c r="AZ165" s="6"/>
      <c r="BC165" s="41"/>
      <c r="BD165" s="6"/>
      <c r="BG165" s="8"/>
      <c r="BH165" s="6"/>
      <c r="BJ165" s="11"/>
      <c r="BK165" s="11"/>
      <c r="BL165" s="11"/>
      <c r="BM165" s="11"/>
      <c r="BN165" s="11"/>
      <c r="BO165" s="11"/>
      <c r="BP165" s="11"/>
      <c r="BQ165" s="8"/>
      <c r="BR165" s="6"/>
      <c r="BS165" s="6"/>
      <c r="BT165"/>
      <c r="BW165" s="17"/>
      <c r="BX165" s="17"/>
      <c r="BY165" s="17"/>
      <c r="BZ165" s="17"/>
      <c r="CA165" s="17"/>
      <c r="CB165" s="17"/>
      <c r="CC165" s="17"/>
      <c r="CE165" s="12"/>
      <c r="CF165" s="12"/>
      <c r="CG165" s="12"/>
      <c r="CH165" s="12"/>
      <c r="CI165" s="6"/>
      <c r="CJ165" s="12"/>
      <c r="CK165" s="12"/>
      <c r="CL165" s="13"/>
      <c r="CN165" s="13"/>
      <c r="CO165" s="13"/>
      <c r="CQ165" s="13"/>
      <c r="CR165" s="13"/>
      <c r="CS165" s="14"/>
      <c r="CT165" s="11"/>
      <c r="CU165" s="13"/>
      <c r="CV165"/>
      <c r="CY165" s="13"/>
      <c r="DA165"/>
    </row>
    <row r="166" spans="1:105">
      <c r="A166" s="35" t="s">
        <v>109</v>
      </c>
      <c r="B166" s="36" t="s">
        <v>82</v>
      </c>
      <c r="C166" s="37">
        <v>2</v>
      </c>
      <c r="D166" s="36" t="s">
        <v>71</v>
      </c>
      <c r="E166" s="37">
        <v>0</v>
      </c>
      <c r="F166" s="36">
        <f t="shared" si="51"/>
        <v>2</v>
      </c>
      <c r="G166" s="37">
        <f t="shared" si="52"/>
        <v>-2</v>
      </c>
      <c r="H166" s="10">
        <f t="shared" si="53"/>
        <v>-0.83830359476849647</v>
      </c>
      <c r="I166" s="38">
        <f t="shared" si="54"/>
        <v>0.30189218679007346</v>
      </c>
      <c r="J166">
        <f t="shared" si="55"/>
        <v>-0.51896611139837845</v>
      </c>
      <c r="K166" s="11">
        <f t="shared" si="56"/>
        <v>0.83255332907133262</v>
      </c>
      <c r="L166" s="17">
        <f t="shared" si="70"/>
        <v>0.6931450457477587</v>
      </c>
      <c r="M166" s="10">
        <f t="shared" si="57"/>
        <v>0.57189540733843591</v>
      </c>
      <c r="N166">
        <f t="shared" si="58"/>
        <v>0.63920041536982697</v>
      </c>
      <c r="O166">
        <f t="shared" si="59"/>
        <v>0.35632235555939623</v>
      </c>
      <c r="P166" s="11">
        <f t="shared" si="60"/>
        <v>1.7389385803445971</v>
      </c>
      <c r="Q166" s="17">
        <f t="shared" si="71"/>
        <v>6.8153064832494364E-2</v>
      </c>
      <c r="R166" s="17">
        <f t="shared" si="61"/>
        <v>-0.90638525127326453</v>
      </c>
      <c r="S166" s="17">
        <f t="shared" si="62"/>
        <v>-0.76069417450621346</v>
      </c>
      <c r="T166" s="64">
        <f t="shared" si="63"/>
        <v>0</v>
      </c>
      <c r="U166" s="63">
        <f t="shared" si="64"/>
        <v>0</v>
      </c>
      <c r="V166" s="63">
        <f t="shared" si="65"/>
        <v>0</v>
      </c>
      <c r="W166" s="8">
        <f t="shared" si="69"/>
        <v>1</v>
      </c>
      <c r="X166" s="6">
        <f t="shared" si="66"/>
        <v>0.20061691864967834</v>
      </c>
      <c r="Y166" s="11">
        <f t="shared" si="72"/>
        <v>1.2393058254937865</v>
      </c>
      <c r="Z166" s="10">
        <f t="shared" si="67"/>
        <v>4.0247148048491659E-2</v>
      </c>
      <c r="AA166" s="17">
        <f t="shared" si="68"/>
        <v>-0.22391499711411528</v>
      </c>
      <c r="AH166" s="6"/>
      <c r="AI166" s="11"/>
      <c r="AP166" s="11"/>
      <c r="AQ166" s="11"/>
      <c r="AR166" s="11"/>
      <c r="AT166" s="11"/>
      <c r="AU166" s="12"/>
      <c r="AV166" s="12"/>
      <c r="AZ166" s="6"/>
      <c r="BC166" s="41"/>
      <c r="BD166" s="6"/>
      <c r="BG166" s="8"/>
      <c r="BH166" s="6"/>
      <c r="BJ166" s="11"/>
      <c r="BK166" s="11"/>
      <c r="BL166" s="11"/>
      <c r="BM166" s="11"/>
      <c r="BN166" s="11"/>
      <c r="BO166" s="11"/>
      <c r="BP166" s="11"/>
      <c r="BQ166" s="8"/>
      <c r="BR166" s="6"/>
      <c r="BS166" s="6"/>
      <c r="BT166"/>
      <c r="BW166" s="17"/>
      <c r="BX166" s="17"/>
      <c r="BY166" s="17"/>
      <c r="BZ166" s="17"/>
      <c r="CA166" s="17"/>
      <c r="CB166" s="17"/>
      <c r="CC166" s="17"/>
      <c r="CE166" s="12"/>
      <c r="CF166" s="12"/>
      <c r="CG166" s="12"/>
      <c r="CH166" s="12"/>
      <c r="CI166" s="6"/>
      <c r="CJ166" s="12"/>
      <c r="CK166" s="12"/>
      <c r="CL166" s="13"/>
      <c r="CN166" s="13"/>
      <c r="CO166" s="13"/>
      <c r="CQ166" s="13"/>
      <c r="CR166" s="13"/>
      <c r="CS166" s="14"/>
      <c r="CT166" s="11"/>
      <c r="CU166" s="13"/>
      <c r="CV166"/>
      <c r="CY166" s="13"/>
      <c r="DA166"/>
    </row>
    <row r="167" spans="1:105">
      <c r="A167" s="35" t="s">
        <v>109</v>
      </c>
      <c r="B167" s="36" t="s">
        <v>75</v>
      </c>
      <c r="C167" s="37">
        <v>1</v>
      </c>
      <c r="D167" s="36" t="s">
        <v>73</v>
      </c>
      <c r="E167" s="37">
        <v>0</v>
      </c>
      <c r="F167" s="36">
        <f t="shared" si="51"/>
        <v>1</v>
      </c>
      <c r="G167" s="37">
        <f t="shared" si="52"/>
        <v>-1</v>
      </c>
      <c r="H167" s="10">
        <f t="shared" si="53"/>
        <v>-0.73242345217779414</v>
      </c>
      <c r="I167" s="38">
        <f t="shared" si="54"/>
        <v>0.32466314297514098</v>
      </c>
      <c r="J167">
        <f t="shared" si="55"/>
        <v>-0.4546983251797867</v>
      </c>
      <c r="K167" s="11">
        <f t="shared" si="56"/>
        <v>0.91881560370701099</v>
      </c>
      <c r="L167" s="17">
        <f t="shared" si="70"/>
        <v>0.84422211361547905</v>
      </c>
      <c r="M167" s="10">
        <f t="shared" si="57"/>
        <v>1.5315114493055004E-2</v>
      </c>
      <c r="N167">
        <f t="shared" si="58"/>
        <v>0.50382870378747857</v>
      </c>
      <c r="O167">
        <f t="shared" si="59"/>
        <v>9.5972844977501096E-3</v>
      </c>
      <c r="P167" s="11">
        <f t="shared" si="60"/>
        <v>1.3316616967497332</v>
      </c>
      <c r="Q167" s="17">
        <f t="shared" si="71"/>
        <v>0.109999481090912</v>
      </c>
      <c r="R167" s="17">
        <f t="shared" si="61"/>
        <v>-0.41284609304272224</v>
      </c>
      <c r="S167" s="17">
        <f t="shared" si="62"/>
        <v>-0.30223255511582964</v>
      </c>
      <c r="T167" s="64">
        <f t="shared" si="63"/>
        <v>0</v>
      </c>
      <c r="U167" s="63">
        <f t="shared" si="64"/>
        <v>0</v>
      </c>
      <c r="V167" s="63">
        <f t="shared" si="65"/>
        <v>3</v>
      </c>
      <c r="W167" s="8">
        <f t="shared" si="69"/>
        <v>0</v>
      </c>
      <c r="X167" s="6">
        <f t="shared" si="66"/>
        <v>0.29661613271357834</v>
      </c>
      <c r="Y167" s="11">
        <f t="shared" si="72"/>
        <v>0.69776744488417042</v>
      </c>
      <c r="Z167" s="10">
        <f t="shared" si="67"/>
        <v>8.7981130185959114E-2</v>
      </c>
      <c r="AA167" s="17">
        <f t="shared" si="68"/>
        <v>-0.35185249453876583</v>
      </c>
      <c r="AH167" s="6"/>
      <c r="AI167" s="11"/>
      <c r="AP167" s="11"/>
      <c r="AQ167" s="11"/>
      <c r="AR167" s="11"/>
      <c r="AT167" s="11"/>
      <c r="AU167" s="12"/>
      <c r="AV167" s="12"/>
      <c r="AZ167" s="6"/>
      <c r="BC167" s="41"/>
      <c r="BD167" s="6"/>
      <c r="BG167" s="8"/>
      <c r="BH167" s="6"/>
      <c r="BJ167" s="11"/>
      <c r="BK167" s="11"/>
      <c r="BL167" s="11"/>
      <c r="BM167" s="11"/>
      <c r="BN167" s="11"/>
      <c r="BO167" s="11"/>
      <c r="BP167" s="11"/>
      <c r="BQ167" s="8"/>
      <c r="BR167" s="6"/>
      <c r="BS167" s="6"/>
      <c r="BT167"/>
      <c r="BW167" s="17"/>
      <c r="BX167" s="17"/>
      <c r="BY167" s="17"/>
      <c r="BZ167" s="17"/>
      <c r="CA167" s="17"/>
      <c r="CB167" s="17"/>
      <c r="CC167" s="17"/>
      <c r="CE167" s="12"/>
      <c r="CF167" s="12"/>
      <c r="CG167" s="12"/>
      <c r="CH167" s="12"/>
      <c r="CI167" s="6"/>
      <c r="CJ167" s="12"/>
      <c r="CK167" s="12"/>
      <c r="CL167" s="13"/>
      <c r="CN167" s="13"/>
      <c r="CO167" s="13"/>
      <c r="CQ167" s="13"/>
      <c r="CR167" s="13"/>
      <c r="CS167" s="14"/>
      <c r="CT167" s="11"/>
      <c r="CU167" s="13"/>
      <c r="CV167"/>
      <c r="CY167" s="13"/>
      <c r="DA167"/>
    </row>
    <row r="168" spans="1:105">
      <c r="A168" s="35" t="s">
        <v>109</v>
      </c>
      <c r="B168" s="36" t="s">
        <v>78</v>
      </c>
      <c r="C168" s="37">
        <v>1</v>
      </c>
      <c r="D168" s="36" t="s">
        <v>80</v>
      </c>
      <c r="E168" s="37">
        <v>3</v>
      </c>
      <c r="F168" s="36">
        <f t="shared" si="51"/>
        <v>4</v>
      </c>
      <c r="G168" s="37">
        <f t="shared" si="52"/>
        <v>2</v>
      </c>
      <c r="H168" s="10">
        <f t="shared" si="53"/>
        <v>1.5780325966241422</v>
      </c>
      <c r="I168" s="38">
        <f t="shared" si="54"/>
        <v>0.8289257051928014</v>
      </c>
      <c r="J168">
        <f t="shared" si="55"/>
        <v>0.94992848953367792</v>
      </c>
      <c r="K168" s="11">
        <f t="shared" si="56"/>
        <v>2.8041505620224019</v>
      </c>
      <c r="L168" s="17">
        <f t="shared" si="70"/>
        <v>3.8357002356141055E-2</v>
      </c>
      <c r="M168" s="10">
        <f t="shared" si="57"/>
        <v>-0.74478640712478938</v>
      </c>
      <c r="N168">
        <f t="shared" si="58"/>
        <v>0.3219583762518331</v>
      </c>
      <c r="O168">
        <f t="shared" si="59"/>
        <v>-0.46222949698654237</v>
      </c>
      <c r="P168" s="11">
        <f t="shared" si="60"/>
        <v>0.77743543162524931</v>
      </c>
      <c r="Q168" s="17">
        <f t="shared" si="71"/>
        <v>4.9534987095839075E-2</v>
      </c>
      <c r="R168" s="17">
        <f t="shared" si="61"/>
        <v>2.0267151303971525</v>
      </c>
      <c r="S168" s="17">
        <f t="shared" si="62"/>
        <v>1.9639405953797229</v>
      </c>
      <c r="T168" s="64">
        <f t="shared" si="63"/>
        <v>1</v>
      </c>
      <c r="U168" s="63">
        <f t="shared" si="64"/>
        <v>1</v>
      </c>
      <c r="V168" s="63">
        <f t="shared" si="65"/>
        <v>1</v>
      </c>
      <c r="W168" s="8">
        <f t="shared" si="69"/>
        <v>1</v>
      </c>
      <c r="X168" s="6">
        <f t="shared" si="66"/>
        <v>0.83515764470083143</v>
      </c>
      <c r="Y168" s="11">
        <f t="shared" si="72"/>
        <v>-3.6059404620277125E-2</v>
      </c>
      <c r="Z168" s="10">
        <f t="shared" si="67"/>
        <v>2.7173002100577329E-2</v>
      </c>
      <c r="AA168" s="17">
        <f t="shared" si="68"/>
        <v>-0.18013477590211288</v>
      </c>
      <c r="AH168" s="6"/>
      <c r="AI168" s="11"/>
      <c r="AP168" s="11"/>
      <c r="AQ168" s="11"/>
      <c r="AR168" s="11"/>
      <c r="AT168" s="11"/>
      <c r="AU168" s="12"/>
      <c r="AV168" s="12"/>
      <c r="AZ168" s="6"/>
      <c r="BC168" s="41"/>
      <c r="BD168" s="6"/>
      <c r="BG168" s="8"/>
      <c r="BH168" s="6"/>
      <c r="BJ168" s="11"/>
      <c r="BK168" s="11"/>
      <c r="BL168" s="11"/>
      <c r="BM168" s="11"/>
      <c r="BN168" s="11"/>
      <c r="BO168" s="11"/>
      <c r="BP168" s="11"/>
      <c r="BQ168" s="8"/>
      <c r="BR168" s="6"/>
      <c r="BS168" s="6"/>
      <c r="BT168"/>
      <c r="BW168" s="17"/>
      <c r="BX168" s="17"/>
      <c r="BY168" s="17"/>
      <c r="BZ168" s="17"/>
      <c r="CA168" s="17"/>
      <c r="CB168" s="17"/>
      <c r="CC168" s="17"/>
      <c r="CE168" s="12"/>
      <c r="CF168" s="12"/>
      <c r="CG168" s="12"/>
      <c r="CH168" s="12"/>
      <c r="CI168" s="6"/>
      <c r="CJ168" s="12"/>
      <c r="CK168" s="12"/>
      <c r="CL168" s="13"/>
      <c r="CN168" s="13"/>
      <c r="CO168" s="13"/>
      <c r="CQ168" s="13"/>
      <c r="CR168" s="13"/>
      <c r="CS168" s="14"/>
      <c r="CT168" s="11"/>
      <c r="CU168" s="13"/>
      <c r="CV168"/>
      <c r="CY168" s="13"/>
      <c r="DA168"/>
    </row>
    <row r="169" spans="1:105">
      <c r="A169" s="35" t="s">
        <v>109</v>
      </c>
      <c r="B169" s="36" t="s">
        <v>84</v>
      </c>
      <c r="C169" s="37">
        <v>0</v>
      </c>
      <c r="D169" s="36" t="s">
        <v>74</v>
      </c>
      <c r="E169" s="37">
        <v>1</v>
      </c>
      <c r="F169" s="36">
        <f t="shared" si="51"/>
        <v>1</v>
      </c>
      <c r="G169" s="37">
        <f t="shared" si="52"/>
        <v>1</v>
      </c>
      <c r="H169" s="10">
        <f t="shared" si="53"/>
        <v>1.0808091866300249</v>
      </c>
      <c r="I169" s="38">
        <f t="shared" si="54"/>
        <v>0.74664708384932377</v>
      </c>
      <c r="J169">
        <f t="shared" si="55"/>
        <v>0.66397574945433968</v>
      </c>
      <c r="K169" s="11">
        <f t="shared" si="56"/>
        <v>2.42033566424998</v>
      </c>
      <c r="L169" s="17">
        <f t="shared" si="70"/>
        <v>2.0173533991404322</v>
      </c>
      <c r="M169" s="10">
        <f t="shared" si="57"/>
        <v>-1.7454900541870824</v>
      </c>
      <c r="N169">
        <f t="shared" si="58"/>
        <v>0.14861693737748125</v>
      </c>
      <c r="O169">
        <f t="shared" si="59"/>
        <v>-1.0423835830361932</v>
      </c>
      <c r="P169" s="11">
        <f t="shared" si="60"/>
        <v>9.596366078489349E-2</v>
      </c>
      <c r="Q169" s="17">
        <f t="shared" si="71"/>
        <v>9.2090241912381049E-3</v>
      </c>
      <c r="R169" s="17">
        <f t="shared" si="61"/>
        <v>2.3243720034650863</v>
      </c>
      <c r="S169" s="17">
        <f t="shared" si="62"/>
        <v>2.2404419626444003</v>
      </c>
      <c r="T169" s="64">
        <f t="shared" si="63"/>
        <v>1</v>
      </c>
      <c r="U169" s="63">
        <f t="shared" si="64"/>
        <v>1</v>
      </c>
      <c r="V169" s="63">
        <f t="shared" si="65"/>
        <v>1</v>
      </c>
      <c r="W169" s="8">
        <f t="shared" si="69"/>
        <v>1</v>
      </c>
      <c r="X169" s="6">
        <f t="shared" si="66"/>
        <v>0.87674227346274147</v>
      </c>
      <c r="Y169" s="11">
        <f t="shared" si="72"/>
        <v>1.2404419626444003</v>
      </c>
      <c r="Z169" s="10">
        <f t="shared" si="67"/>
        <v>1.5192467151133605E-2</v>
      </c>
      <c r="AA169" s="17">
        <f t="shared" si="68"/>
        <v>-0.13154220270357134</v>
      </c>
      <c r="AH169" s="6"/>
      <c r="AI169" s="11"/>
      <c r="AP169" s="11"/>
      <c r="AQ169" s="11"/>
      <c r="AR169" s="11"/>
      <c r="AT169" s="11"/>
      <c r="AU169" s="12"/>
      <c r="AV169" s="12"/>
      <c r="AZ169" s="6"/>
      <c r="BC169" s="41"/>
      <c r="BD169" s="6"/>
      <c r="BG169" s="8"/>
      <c r="BH169" s="6"/>
      <c r="BJ169" s="11"/>
      <c r="BK169" s="11"/>
      <c r="BL169" s="11"/>
      <c r="BM169" s="11"/>
      <c r="BN169" s="11"/>
      <c r="BO169" s="11"/>
      <c r="BP169" s="11"/>
      <c r="BQ169" s="8"/>
      <c r="BR169" s="6"/>
      <c r="BS169" s="6"/>
      <c r="BT169"/>
      <c r="BW169" s="17"/>
      <c r="BX169" s="17"/>
      <c r="BY169" s="17"/>
      <c r="BZ169" s="17"/>
      <c r="CA169" s="17"/>
      <c r="CB169" s="17"/>
      <c r="CC169" s="17"/>
      <c r="CE169" s="12"/>
      <c r="CF169" s="12"/>
      <c r="CG169" s="12"/>
      <c r="CH169" s="12"/>
      <c r="CI169" s="6"/>
      <c r="CJ169" s="12"/>
      <c r="CK169" s="12"/>
      <c r="CL169" s="13"/>
      <c r="CN169" s="13"/>
      <c r="CO169" s="13"/>
      <c r="CQ169" s="13"/>
      <c r="CR169" s="13"/>
      <c r="CS169" s="14"/>
      <c r="CT169" s="11"/>
      <c r="CU169" s="13"/>
      <c r="CV169"/>
      <c r="CY169" s="13"/>
      <c r="DA169"/>
    </row>
    <row r="170" spans="1:105">
      <c r="A170" s="35" t="s">
        <v>109</v>
      </c>
      <c r="B170" s="36" t="s">
        <v>68</v>
      </c>
      <c r="C170" s="37">
        <v>2</v>
      </c>
      <c r="D170" s="36" t="s">
        <v>77</v>
      </c>
      <c r="E170" s="37">
        <v>3</v>
      </c>
      <c r="F170" s="36">
        <f t="shared" si="51"/>
        <v>5</v>
      </c>
      <c r="G170" s="37">
        <f t="shared" si="52"/>
        <v>1</v>
      </c>
      <c r="H170" s="10">
        <f t="shared" si="53"/>
        <v>0.37956412790648453</v>
      </c>
      <c r="I170" s="38">
        <f t="shared" si="54"/>
        <v>0.5937679715851939</v>
      </c>
      <c r="J170">
        <f t="shared" si="55"/>
        <v>0.23724844297324602</v>
      </c>
      <c r="K170" s="11">
        <f t="shared" si="56"/>
        <v>1.8475686487344107</v>
      </c>
      <c r="L170" s="17">
        <f t="shared" si="70"/>
        <v>1.328098019379832</v>
      </c>
      <c r="M170" s="10">
        <f t="shared" si="57"/>
        <v>-0.76563466881009345</v>
      </c>
      <c r="N170">
        <f t="shared" si="58"/>
        <v>0.3174241706809266</v>
      </c>
      <c r="O170">
        <f t="shared" si="59"/>
        <v>-0.47491390311557563</v>
      </c>
      <c r="P170" s="11">
        <f t="shared" si="60"/>
        <v>0.76253583009754278</v>
      </c>
      <c r="Q170" s="17">
        <f t="shared" si="71"/>
        <v>1.5313175717923773</v>
      </c>
      <c r="R170" s="17">
        <f t="shared" si="61"/>
        <v>1.0850328186368681</v>
      </c>
      <c r="S170" s="17">
        <f t="shared" si="62"/>
        <v>1.0891869098793872</v>
      </c>
      <c r="T170" s="64">
        <f t="shared" si="63"/>
        <v>1</v>
      </c>
      <c r="U170" s="63">
        <f t="shared" si="64"/>
        <v>1</v>
      </c>
      <c r="V170" s="63">
        <f t="shared" si="65"/>
        <v>1</v>
      </c>
      <c r="W170" s="8">
        <f t="shared" si="69"/>
        <v>1</v>
      </c>
      <c r="X170" s="6">
        <f t="shared" si="66"/>
        <v>0.6525831157753037</v>
      </c>
      <c r="Y170" s="11">
        <f t="shared" si="72"/>
        <v>8.9186909879387155E-2</v>
      </c>
      <c r="Z170" s="10">
        <f t="shared" si="67"/>
        <v>0.12069849144439602</v>
      </c>
      <c r="AA170" s="17">
        <f t="shared" si="68"/>
        <v>-0.42681676739894564</v>
      </c>
      <c r="AH170" s="6"/>
      <c r="AI170" s="11"/>
      <c r="AP170" s="11"/>
      <c r="AQ170" s="11"/>
      <c r="AR170" s="11"/>
      <c r="AT170" s="11"/>
      <c r="AU170" s="12"/>
      <c r="AV170" s="12"/>
      <c r="AZ170" s="6"/>
      <c r="BC170" s="41"/>
      <c r="BD170" s="6"/>
      <c r="BG170" s="8"/>
      <c r="BH170" s="6"/>
      <c r="BJ170" s="11"/>
      <c r="BK170" s="11"/>
      <c r="BL170" s="11"/>
      <c r="BM170" s="11"/>
      <c r="BN170" s="11"/>
      <c r="BO170" s="11"/>
      <c r="BP170" s="11"/>
      <c r="BQ170" s="8"/>
      <c r="BR170" s="6"/>
      <c r="BS170" s="6"/>
      <c r="BT170"/>
      <c r="BW170" s="17"/>
      <c r="BX170" s="17"/>
      <c r="BY170" s="17"/>
      <c r="BZ170" s="17"/>
      <c r="CA170" s="17"/>
      <c r="CB170" s="17"/>
      <c r="CC170" s="17"/>
      <c r="CE170" s="12"/>
      <c r="CF170" s="12"/>
      <c r="CG170" s="12"/>
      <c r="CH170" s="12"/>
      <c r="CI170" s="6"/>
      <c r="CJ170" s="12"/>
      <c r="CK170" s="12"/>
      <c r="CL170" s="13"/>
      <c r="CN170" s="13"/>
      <c r="CO170" s="13"/>
      <c r="CQ170" s="13"/>
      <c r="CR170" s="13"/>
      <c r="CS170" s="14"/>
      <c r="CT170" s="11"/>
      <c r="CU170" s="13"/>
      <c r="CV170"/>
      <c r="CY170" s="13"/>
      <c r="DA170"/>
    </row>
    <row r="171" spans="1:105">
      <c r="A171" s="35" t="s">
        <v>109</v>
      </c>
      <c r="B171" s="36" t="s">
        <v>69</v>
      </c>
      <c r="C171" s="37">
        <v>0</v>
      </c>
      <c r="D171" s="36" t="s">
        <v>79</v>
      </c>
      <c r="E171" s="37">
        <v>2</v>
      </c>
      <c r="F171" s="36">
        <f t="shared" si="51"/>
        <v>2</v>
      </c>
      <c r="G171" s="37">
        <f t="shared" si="52"/>
        <v>2</v>
      </c>
      <c r="H171" s="10">
        <f t="shared" si="53"/>
        <v>0.44408273441492152</v>
      </c>
      <c r="I171" s="38">
        <f t="shared" si="54"/>
        <v>0.60923143348467867</v>
      </c>
      <c r="J171">
        <f t="shared" si="55"/>
        <v>0.27731644533029448</v>
      </c>
      <c r="K171" s="11">
        <f t="shared" si="56"/>
        <v>1.9013492008086761</v>
      </c>
      <c r="L171" s="17">
        <f t="shared" si="70"/>
        <v>9.731980181086914E-3</v>
      </c>
      <c r="M171" s="10">
        <f t="shared" si="57"/>
        <v>-0.12945112757450583</v>
      </c>
      <c r="N171">
        <f t="shared" si="58"/>
        <v>0.46768233603222548</v>
      </c>
      <c r="O171">
        <f t="shared" si="59"/>
        <v>-8.1097175312721315E-2</v>
      </c>
      <c r="P171" s="11">
        <f t="shared" si="60"/>
        <v>1.225128422885724</v>
      </c>
      <c r="Q171" s="17">
        <f t="shared" si="71"/>
        <v>1.5009396525624614</v>
      </c>
      <c r="R171" s="17">
        <f t="shared" si="61"/>
        <v>0.6762207779229521</v>
      </c>
      <c r="S171" s="17">
        <f t="shared" si="62"/>
        <v>0.70943055805524347</v>
      </c>
      <c r="T171" s="64">
        <f t="shared" si="63"/>
        <v>1</v>
      </c>
      <c r="U171" s="63">
        <f t="shared" si="64"/>
        <v>1</v>
      </c>
      <c r="V171" s="63">
        <f t="shared" si="65"/>
        <v>1</v>
      </c>
      <c r="W171" s="8">
        <f t="shared" si="69"/>
        <v>1</v>
      </c>
      <c r="X171" s="6">
        <f t="shared" si="66"/>
        <v>0.55545156847244659</v>
      </c>
      <c r="Y171" s="11">
        <f t="shared" si="72"/>
        <v>-1.2905694419447564</v>
      </c>
      <c r="Z171" s="10">
        <f t="shared" si="67"/>
        <v>0.19762330797360783</v>
      </c>
      <c r="AA171" s="17">
        <f t="shared" si="68"/>
        <v>-0.58797385917146916</v>
      </c>
      <c r="AH171" s="6"/>
      <c r="AI171" s="11"/>
      <c r="AP171" s="11"/>
      <c r="AQ171" s="11"/>
      <c r="AR171" s="11"/>
      <c r="AT171" s="11"/>
      <c r="AU171" s="12"/>
      <c r="AV171" s="12"/>
      <c r="AZ171" s="6"/>
      <c r="BC171" s="41"/>
      <c r="BD171" s="6"/>
      <c r="BG171" s="8"/>
      <c r="BH171" s="6"/>
      <c r="BJ171" s="11"/>
      <c r="BK171" s="11"/>
      <c r="BL171" s="11"/>
      <c r="BM171" s="11"/>
      <c r="BN171" s="11"/>
      <c r="BO171" s="11"/>
      <c r="BP171" s="11"/>
      <c r="BQ171" s="8"/>
      <c r="BR171" s="6"/>
      <c r="BS171" s="6"/>
      <c r="BT171"/>
      <c r="BW171" s="17"/>
      <c r="BX171" s="17"/>
      <c r="BY171" s="17"/>
      <c r="BZ171" s="17"/>
      <c r="CA171" s="17"/>
      <c r="CB171" s="17"/>
      <c r="CC171" s="17"/>
      <c r="CE171" s="12"/>
      <c r="CF171" s="12"/>
      <c r="CG171" s="12"/>
      <c r="CH171" s="12"/>
      <c r="CI171" s="6"/>
      <c r="CJ171" s="12"/>
      <c r="CK171" s="12"/>
      <c r="CL171" s="13"/>
      <c r="CN171" s="13"/>
      <c r="CO171" s="13"/>
      <c r="CQ171" s="13"/>
      <c r="CR171" s="13"/>
      <c r="CS171" s="14"/>
      <c r="CT171" s="11"/>
      <c r="CU171" s="13"/>
      <c r="CV171"/>
      <c r="CY171" s="13"/>
      <c r="DA171"/>
    </row>
    <row r="172" spans="1:105">
      <c r="A172" s="35" t="s">
        <v>110</v>
      </c>
      <c r="B172" s="36" t="s">
        <v>72</v>
      </c>
      <c r="C172" s="37">
        <v>2</v>
      </c>
      <c r="D172" s="36" t="s">
        <v>76</v>
      </c>
      <c r="E172" s="37">
        <v>1</v>
      </c>
      <c r="F172" s="36">
        <f t="shared" si="51"/>
        <v>3</v>
      </c>
      <c r="G172" s="37">
        <f t="shared" si="52"/>
        <v>-1</v>
      </c>
      <c r="H172" s="10">
        <f t="shared" si="53"/>
        <v>-0.53387925708406769</v>
      </c>
      <c r="I172" s="38">
        <f t="shared" si="54"/>
        <v>0.36961256827825767</v>
      </c>
      <c r="J172">
        <f t="shared" si="55"/>
        <v>-0.33287964291281191</v>
      </c>
      <c r="K172" s="11">
        <f t="shared" si="56"/>
        <v>1.0823245285317831</v>
      </c>
      <c r="L172" s="17">
        <f t="shared" si="70"/>
        <v>6.7773279979803647E-3</v>
      </c>
      <c r="M172" s="10">
        <f t="shared" si="57"/>
        <v>1.0137056063927443</v>
      </c>
      <c r="N172">
        <f t="shared" si="58"/>
        <v>0.73374471589749768</v>
      </c>
      <c r="O172">
        <f t="shared" si="59"/>
        <v>0.62417819046545864</v>
      </c>
      <c r="P172" s="11">
        <f t="shared" si="60"/>
        <v>2.0535725621308334</v>
      </c>
      <c r="Q172" s="17">
        <f t="shared" si="71"/>
        <v>2.8700194132620037E-3</v>
      </c>
      <c r="R172" s="17">
        <f t="shared" si="61"/>
        <v>-0.97124803359905032</v>
      </c>
      <c r="S172" s="17">
        <f t="shared" si="62"/>
        <v>-0.82094693404379593</v>
      </c>
      <c r="T172" s="64">
        <f t="shared" si="63"/>
        <v>0</v>
      </c>
      <c r="U172" s="63">
        <f t="shared" si="64"/>
        <v>0</v>
      </c>
      <c r="V172" s="63">
        <f t="shared" si="65"/>
        <v>0</v>
      </c>
      <c r="W172" s="8">
        <f t="shared" si="69"/>
        <v>1</v>
      </c>
      <c r="X172" s="6">
        <f t="shared" si="66"/>
        <v>0.18955472571089882</v>
      </c>
      <c r="Y172" s="11">
        <f t="shared" si="72"/>
        <v>0.17905306595620407</v>
      </c>
      <c r="Z172" s="10">
        <f t="shared" si="67"/>
        <v>3.5930994039334085E-2</v>
      </c>
      <c r="AA172" s="17">
        <f t="shared" si="68"/>
        <v>-0.21017146101251033</v>
      </c>
      <c r="AH172" s="6"/>
      <c r="AI172" s="11"/>
      <c r="AP172" s="11"/>
      <c r="AQ172" s="11"/>
      <c r="AR172" s="11"/>
      <c r="AT172" s="11"/>
      <c r="AU172" s="12"/>
      <c r="AV172" s="12"/>
      <c r="AZ172" s="6"/>
      <c r="BC172" s="41"/>
      <c r="BD172" s="6"/>
      <c r="BG172" s="8"/>
      <c r="BH172" s="6"/>
      <c r="BJ172" s="11"/>
      <c r="BK172" s="11"/>
      <c r="BL172" s="11"/>
      <c r="BM172" s="11"/>
      <c r="BN172" s="11"/>
      <c r="BO172" s="11"/>
      <c r="BP172" s="11"/>
      <c r="BQ172" s="8"/>
      <c r="BR172" s="6"/>
      <c r="BS172" s="6"/>
      <c r="BT172"/>
      <c r="BW172" s="17"/>
      <c r="BX172" s="17"/>
      <c r="BY172" s="17"/>
      <c r="BZ172" s="17"/>
      <c r="CA172" s="17"/>
      <c r="CB172" s="17"/>
      <c r="CC172" s="17"/>
      <c r="CE172" s="12"/>
      <c r="CF172" s="12"/>
      <c r="CG172" s="12"/>
      <c r="CH172" s="12"/>
      <c r="CI172" s="6"/>
      <c r="CJ172" s="12"/>
      <c r="CK172" s="12"/>
      <c r="CL172" s="13"/>
      <c r="CN172" s="13"/>
      <c r="CO172" s="13"/>
      <c r="CQ172" s="13"/>
      <c r="CR172" s="13"/>
      <c r="CS172" s="14"/>
      <c r="CT172" s="11"/>
      <c r="CU172" s="13"/>
      <c r="CV172"/>
      <c r="CY172" s="13"/>
      <c r="DA172"/>
    </row>
    <row r="173" spans="1:105">
      <c r="A173" s="35" t="s">
        <v>110</v>
      </c>
      <c r="B173" s="36" t="s">
        <v>67</v>
      </c>
      <c r="C173" s="37">
        <v>1</v>
      </c>
      <c r="D173" s="36" t="s">
        <v>83</v>
      </c>
      <c r="E173" s="37">
        <v>3</v>
      </c>
      <c r="F173" s="36">
        <f t="shared" si="51"/>
        <v>4</v>
      </c>
      <c r="G173" s="37">
        <f t="shared" si="52"/>
        <v>2</v>
      </c>
      <c r="H173" s="10">
        <f t="shared" si="53"/>
        <v>1.2107732137359197</v>
      </c>
      <c r="I173" s="38">
        <f t="shared" si="54"/>
        <v>0.77043573171407942</v>
      </c>
      <c r="J173">
        <f t="shared" si="55"/>
        <v>0.74028260010784963</v>
      </c>
      <c r="K173" s="11">
        <f t="shared" si="56"/>
        <v>2.5227571555593009</v>
      </c>
      <c r="L173" s="17">
        <f t="shared" si="70"/>
        <v>0.2277607325698493</v>
      </c>
      <c r="M173" s="10">
        <f t="shared" si="57"/>
        <v>-0.83424530863507429</v>
      </c>
      <c r="N173">
        <f t="shared" si="58"/>
        <v>0.30274817097989265</v>
      </c>
      <c r="O173">
        <f t="shared" si="59"/>
        <v>-0.51651274186144391</v>
      </c>
      <c r="P173" s="11">
        <f t="shared" si="60"/>
        <v>0.71367220061235259</v>
      </c>
      <c r="Q173" s="17">
        <f t="shared" si="71"/>
        <v>8.1983608702172861E-2</v>
      </c>
      <c r="R173" s="17">
        <f t="shared" si="61"/>
        <v>1.8090849549469483</v>
      </c>
      <c r="S173" s="17">
        <f t="shared" si="62"/>
        <v>1.7617781509187163</v>
      </c>
      <c r="T173" s="64">
        <f t="shared" si="63"/>
        <v>1</v>
      </c>
      <c r="U173" s="63">
        <f t="shared" si="64"/>
        <v>1</v>
      </c>
      <c r="V173" s="63">
        <f t="shared" si="65"/>
        <v>1</v>
      </c>
      <c r="W173" s="8">
        <f t="shared" si="69"/>
        <v>1</v>
      </c>
      <c r="X173" s="6">
        <f t="shared" si="66"/>
        <v>0.79958545792850622</v>
      </c>
      <c r="Y173" s="11">
        <f t="shared" si="72"/>
        <v>-0.23822184908128374</v>
      </c>
      <c r="Z173" s="10">
        <f t="shared" si="67"/>
        <v>4.0165988673726553E-2</v>
      </c>
      <c r="AA173" s="17">
        <f t="shared" si="68"/>
        <v>-0.22366186320398035</v>
      </c>
      <c r="AH173" s="6"/>
      <c r="AI173" s="11"/>
      <c r="AP173" s="11"/>
      <c r="AQ173" s="11"/>
      <c r="AR173" s="11"/>
      <c r="AT173" s="11"/>
      <c r="AU173" s="12"/>
      <c r="AV173" s="12"/>
      <c r="AZ173" s="6"/>
      <c r="BC173" s="41"/>
      <c r="BD173" s="6"/>
      <c r="BG173" s="8"/>
      <c r="BH173" s="6"/>
      <c r="BJ173" s="11"/>
      <c r="BK173" s="11"/>
      <c r="BL173" s="11"/>
      <c r="BM173" s="11"/>
      <c r="BN173" s="11"/>
      <c r="BO173" s="11"/>
      <c r="BP173" s="11"/>
      <c r="BQ173" s="8"/>
      <c r="BR173" s="6"/>
      <c r="BS173" s="6"/>
      <c r="BT173"/>
      <c r="BW173" s="17"/>
      <c r="BX173" s="17"/>
      <c r="BY173" s="17"/>
      <c r="BZ173" s="17"/>
      <c r="CA173" s="17"/>
      <c r="CB173" s="17"/>
      <c r="CC173" s="17"/>
      <c r="CE173" s="12"/>
      <c r="CF173" s="12"/>
      <c r="CG173" s="12"/>
      <c r="CH173" s="12"/>
      <c r="CI173" s="6"/>
      <c r="CJ173" s="12"/>
      <c r="CK173" s="12"/>
      <c r="CL173" s="13"/>
      <c r="CN173" s="13"/>
      <c r="CO173" s="13"/>
      <c r="CQ173" s="13"/>
      <c r="CR173" s="13"/>
      <c r="CS173" s="14"/>
      <c r="CT173" s="11"/>
      <c r="CU173" s="13"/>
      <c r="CV173"/>
      <c r="CY173" s="13"/>
      <c r="DA173"/>
    </row>
    <row r="174" spans="1:105">
      <c r="A174" s="35" t="s">
        <v>110</v>
      </c>
      <c r="B174" s="36" t="s">
        <v>81</v>
      </c>
      <c r="C174" s="37">
        <v>2</v>
      </c>
      <c r="D174" s="36" t="s">
        <v>85</v>
      </c>
      <c r="E174" s="37">
        <v>3</v>
      </c>
      <c r="F174" s="36">
        <f t="shared" si="51"/>
        <v>5</v>
      </c>
      <c r="G174" s="37">
        <f t="shared" si="52"/>
        <v>1</v>
      </c>
      <c r="H174" s="10">
        <f t="shared" si="53"/>
        <v>-0.47087634809890788</v>
      </c>
      <c r="I174" s="38">
        <f>((EXP(H174))/(1+EXP(H174)))</f>
        <v>0.38440884475140585</v>
      </c>
      <c r="J174">
        <f>NORMSINV(I174)</f>
        <v>-0.29392176074012855</v>
      </c>
      <c r="K174" s="11">
        <f t="shared" si="56"/>
        <v>1.1346150418501373</v>
      </c>
      <c r="L174" s="17">
        <f t="shared" si="70"/>
        <v>3.4796610420917649</v>
      </c>
      <c r="M174" s="10">
        <f t="shared" si="57"/>
        <v>1.3064279079818413</v>
      </c>
      <c r="N174">
        <f t="shared" si="58"/>
        <v>0.78691480173847828</v>
      </c>
      <c r="O174">
        <f t="shared" si="59"/>
        <v>0.79576197595521037</v>
      </c>
      <c r="P174" s="11">
        <f t="shared" si="60"/>
        <v>2.2551216142824471</v>
      </c>
      <c r="Q174" s="17">
        <f t="shared" si="71"/>
        <v>6.5087038074081699E-2</v>
      </c>
      <c r="R174" s="17">
        <f t="shared" si="61"/>
        <v>-1.1205065724323098</v>
      </c>
      <c r="S174" s="17">
        <f t="shared" si="62"/>
        <v>-0.95959715111405697</v>
      </c>
      <c r="T174" s="64">
        <f t="shared" si="63"/>
        <v>1</v>
      </c>
      <c r="U174" s="63">
        <f t="shared" si="64"/>
        <v>1</v>
      </c>
      <c r="V174" s="63">
        <f t="shared" si="65"/>
        <v>0</v>
      </c>
      <c r="W174" s="8">
        <f t="shared" si="69"/>
        <v>0</v>
      </c>
      <c r="X174" s="6">
        <f t="shared" si="66"/>
        <v>0.16556082096286051</v>
      </c>
      <c r="Y174" s="11">
        <f t="shared" si="72"/>
        <v>-1.9595971511140569</v>
      </c>
      <c r="Z174" s="10">
        <f t="shared" si="67"/>
        <v>0.69628874351217529</v>
      </c>
      <c r="AA174" s="17">
        <f t="shared" si="68"/>
        <v>-1.7984166534109491</v>
      </c>
      <c r="AH174" s="6"/>
      <c r="AI174" s="11"/>
      <c r="AP174" s="11"/>
      <c r="AQ174" s="11"/>
      <c r="AR174" s="11"/>
      <c r="AT174" s="11"/>
      <c r="AU174" s="12"/>
      <c r="AV174" s="12"/>
      <c r="AZ174" s="6"/>
      <c r="BC174" s="41"/>
      <c r="BD174" s="6"/>
      <c r="BG174" s="8"/>
      <c r="BH174" s="6"/>
      <c r="BJ174" s="11"/>
      <c r="BK174" s="11"/>
      <c r="BL174" s="11"/>
      <c r="BM174" s="11"/>
      <c r="BN174" s="11"/>
      <c r="BO174" s="11"/>
      <c r="BP174" s="11"/>
      <c r="BQ174" s="8"/>
      <c r="BR174" s="6"/>
      <c r="BS174" s="6"/>
      <c r="BT174"/>
      <c r="BW174" s="17"/>
      <c r="BX174" s="17"/>
      <c r="BY174" s="17"/>
      <c r="BZ174" s="17"/>
      <c r="CA174" s="17"/>
      <c r="CB174" s="17"/>
      <c r="CC174" s="17"/>
      <c r="CE174" s="12"/>
      <c r="CF174" s="12"/>
      <c r="CG174" s="12"/>
      <c r="CH174" s="12"/>
      <c r="CI174" s="6"/>
      <c r="CJ174" s="12"/>
      <c r="CK174" s="12"/>
      <c r="CL174" s="13"/>
      <c r="CN174" s="13"/>
      <c r="CO174" s="13"/>
      <c r="CQ174" s="13"/>
      <c r="CR174" s="13"/>
      <c r="CS174" s="14"/>
      <c r="CT174" s="11"/>
      <c r="CU174" s="13"/>
      <c r="CV174"/>
      <c r="CY174" s="13"/>
      <c r="DA174"/>
    </row>
    <row r="175" spans="1:105">
      <c r="A175" s="35" t="s">
        <v>111</v>
      </c>
      <c r="B175" s="36" t="s">
        <v>83</v>
      </c>
      <c r="C175" s="37">
        <v>2</v>
      </c>
      <c r="D175" s="36" t="s">
        <v>79</v>
      </c>
      <c r="E175" s="37">
        <v>0</v>
      </c>
      <c r="F175" s="36">
        <f t="shared" si="51"/>
        <v>2</v>
      </c>
      <c r="G175" s="37">
        <f t="shared" si="52"/>
        <v>-2</v>
      </c>
      <c r="H175" s="10">
        <f t="shared" si="53"/>
        <v>-1.1594862825217551</v>
      </c>
      <c r="I175" s="38">
        <f t="shared" si="54"/>
        <v>0.23876064283178586</v>
      </c>
      <c r="J175">
        <f t="shared" si="55"/>
        <v>-0.71029489372032883</v>
      </c>
      <c r="K175" s="11">
        <f t="shared" si="56"/>
        <v>0.57574572860054607</v>
      </c>
      <c r="L175" s="17">
        <f t="shared" si="70"/>
        <v>0.33148314400177364</v>
      </c>
      <c r="M175" s="10">
        <f t="shared" si="57"/>
        <v>1.3441979827718533</v>
      </c>
      <c r="N175">
        <f t="shared" si="58"/>
        <v>0.79317945053281735</v>
      </c>
      <c r="O175">
        <f t="shared" si="59"/>
        <v>0.81750288907048807</v>
      </c>
      <c r="P175" s="11">
        <f t="shared" si="60"/>
        <v>2.2806593445451737</v>
      </c>
      <c r="Q175" s="17">
        <f t="shared" si="71"/>
        <v>7.8769667680526526E-2</v>
      </c>
      <c r="R175" s="17">
        <f t="shared" si="61"/>
        <v>-1.7049136159446276</v>
      </c>
      <c r="S175" s="17">
        <f t="shared" si="62"/>
        <v>-1.5024683601836504</v>
      </c>
      <c r="T175" s="64">
        <f t="shared" si="63"/>
        <v>0</v>
      </c>
      <c r="U175" s="63">
        <f t="shared" si="64"/>
        <v>0</v>
      </c>
      <c r="V175" s="63">
        <f t="shared" si="65"/>
        <v>0</v>
      </c>
      <c r="W175" s="8">
        <f t="shared" si="69"/>
        <v>1</v>
      </c>
      <c r="X175" s="6">
        <f t="shared" si="66"/>
        <v>9.1213066016458511E-2</v>
      </c>
      <c r="Y175" s="11">
        <f t="shared" si="72"/>
        <v>0.49753163981634962</v>
      </c>
      <c r="Z175" s="10">
        <f t="shared" si="67"/>
        <v>8.319823412122819E-3</v>
      </c>
      <c r="AA175" s="17">
        <f t="shared" si="68"/>
        <v>-9.5644608337417739E-2</v>
      </c>
      <c r="AH175" s="6"/>
      <c r="AI175" s="11"/>
      <c r="AP175" s="11"/>
      <c r="AQ175" s="11"/>
      <c r="AR175" s="11"/>
      <c r="AT175" s="11"/>
      <c r="AU175" s="12"/>
      <c r="AV175" s="12"/>
      <c r="AZ175" s="6"/>
      <c r="BC175" s="41"/>
      <c r="BD175" s="6"/>
      <c r="BG175" s="8"/>
      <c r="BH175" s="6"/>
      <c r="BJ175" s="11"/>
      <c r="BK175" s="11"/>
      <c r="BL175" s="11"/>
      <c r="BM175" s="11"/>
      <c r="BN175" s="11"/>
      <c r="BO175" s="11"/>
      <c r="BP175" s="11"/>
      <c r="BQ175" s="8"/>
      <c r="BR175" s="6"/>
      <c r="BS175" s="6"/>
      <c r="BT175"/>
      <c r="BW175" s="17"/>
      <c r="BX175" s="17"/>
      <c r="BY175" s="17"/>
      <c r="BZ175" s="17"/>
      <c r="CA175" s="17"/>
      <c r="CB175" s="17"/>
      <c r="CC175" s="17"/>
      <c r="CE175" s="12"/>
      <c r="CF175" s="12"/>
      <c r="CG175" s="12"/>
      <c r="CH175" s="12"/>
      <c r="CI175" s="6"/>
      <c r="CJ175" s="12"/>
      <c r="CK175" s="12"/>
      <c r="CL175" s="13"/>
      <c r="CN175" s="13"/>
      <c r="CO175" s="13"/>
      <c r="CQ175" s="13"/>
      <c r="CR175" s="13"/>
      <c r="CS175" s="14"/>
      <c r="CT175" s="11"/>
      <c r="CU175" s="13"/>
      <c r="CV175"/>
      <c r="CY175" s="13"/>
      <c r="DA175"/>
    </row>
    <row r="176" spans="1:105">
      <c r="A176" s="35" t="s">
        <v>112</v>
      </c>
      <c r="B176" s="36" t="s">
        <v>84</v>
      </c>
      <c r="C176" s="37">
        <v>1</v>
      </c>
      <c r="D176" s="36" t="s">
        <v>81</v>
      </c>
      <c r="E176" s="37">
        <v>3</v>
      </c>
      <c r="F176" s="36">
        <f t="shared" si="51"/>
        <v>4</v>
      </c>
      <c r="G176" s="37">
        <f t="shared" si="52"/>
        <v>2</v>
      </c>
      <c r="H176" s="10">
        <f t="shared" si="53"/>
        <v>0.6195363781734704</v>
      </c>
      <c r="I176" s="38">
        <f t="shared" si="54"/>
        <v>0.6501130976854067</v>
      </c>
      <c r="J176">
        <f t="shared" si="55"/>
        <v>0.38562582452011557</v>
      </c>
      <c r="K176" s="11">
        <f t="shared" si="56"/>
        <v>2.0467255077117041</v>
      </c>
      <c r="L176" s="17">
        <f t="shared" si="70"/>
        <v>0.9087322576475082</v>
      </c>
      <c r="M176" s="10">
        <f t="shared" si="57"/>
        <v>-1.6831620966636036</v>
      </c>
      <c r="N176">
        <f t="shared" si="58"/>
        <v>0.15667720903432958</v>
      </c>
      <c r="O176">
        <f t="shared" si="59"/>
        <v>-1.0082084168420533</v>
      </c>
      <c r="P176" s="11">
        <f t="shared" si="60"/>
        <v>0.13610715297963916</v>
      </c>
      <c r="Q176" s="17">
        <f t="shared" si="71"/>
        <v>0.7463108511329446</v>
      </c>
      <c r="R176" s="17">
        <f t="shared" si="61"/>
        <v>1.910618354732065</v>
      </c>
      <c r="S176" s="17">
        <f t="shared" si="62"/>
        <v>1.8560952200132657</v>
      </c>
      <c r="T176" s="64">
        <f t="shared" si="63"/>
        <v>1</v>
      </c>
      <c r="U176" s="63">
        <f t="shared" si="64"/>
        <v>1</v>
      </c>
      <c r="V176" s="63">
        <f t="shared" si="65"/>
        <v>1</v>
      </c>
      <c r="W176" s="8">
        <f t="shared" si="69"/>
        <v>1</v>
      </c>
      <c r="X176" s="6">
        <f t="shared" si="66"/>
        <v>0.81672151617985156</v>
      </c>
      <c r="Y176" s="11">
        <f t="shared" si="72"/>
        <v>-0.14390477998673434</v>
      </c>
      <c r="Z176" s="10">
        <f t="shared" si="67"/>
        <v>3.3591002631412417E-2</v>
      </c>
      <c r="AA176" s="17">
        <f t="shared" si="68"/>
        <v>-0.20245710369757916</v>
      </c>
      <c r="AH176" s="6"/>
      <c r="AI176" s="11"/>
      <c r="AP176" s="11"/>
      <c r="AQ176" s="11"/>
      <c r="AR176" s="11"/>
      <c r="AT176" s="11"/>
      <c r="AU176" s="12"/>
      <c r="AV176" s="12"/>
      <c r="AZ176" s="6"/>
      <c r="BC176" s="41"/>
      <c r="BD176" s="6"/>
      <c r="BG176" s="8"/>
      <c r="BH176" s="6"/>
      <c r="BJ176" s="11"/>
      <c r="BK176" s="11"/>
      <c r="BL176" s="11"/>
      <c r="BM176" s="11"/>
      <c r="BN176" s="11"/>
      <c r="BO176" s="11"/>
      <c r="BP176" s="11"/>
      <c r="BQ176" s="8"/>
      <c r="BR176" s="6"/>
      <c r="BS176" s="6"/>
      <c r="BT176"/>
      <c r="BW176" s="17"/>
      <c r="BX176" s="17"/>
      <c r="BY176" s="17"/>
      <c r="BZ176" s="17"/>
      <c r="CA176" s="17"/>
      <c r="CB176" s="17"/>
      <c r="CC176" s="17"/>
      <c r="CE176" s="12"/>
      <c r="CF176" s="12"/>
      <c r="CG176" s="12"/>
      <c r="CH176" s="12"/>
      <c r="CI176" s="6"/>
      <c r="CJ176" s="12"/>
      <c r="CK176" s="12"/>
      <c r="CL176" s="13"/>
      <c r="CN176" s="13"/>
      <c r="CO176" s="13"/>
      <c r="CQ176" s="13"/>
      <c r="CR176" s="13"/>
      <c r="CS176" s="14"/>
      <c r="CT176" s="11"/>
      <c r="CU176" s="13"/>
      <c r="CV176"/>
      <c r="CY176" s="13"/>
      <c r="DA176"/>
    </row>
    <row r="177" spans="1:105">
      <c r="A177" s="35" t="s">
        <v>112</v>
      </c>
      <c r="B177" s="36" t="s">
        <v>76</v>
      </c>
      <c r="C177" s="37">
        <v>0</v>
      </c>
      <c r="D177" s="36" t="s">
        <v>69</v>
      </c>
      <c r="E177" s="37">
        <v>2</v>
      </c>
      <c r="F177" s="36">
        <f t="shared" si="51"/>
        <v>2</v>
      </c>
      <c r="G177" s="37">
        <f t="shared" si="52"/>
        <v>2</v>
      </c>
      <c r="H177" s="10">
        <f t="shared" si="53"/>
        <v>-0.22328183231019205</v>
      </c>
      <c r="I177" s="38">
        <f t="shared" si="54"/>
        <v>0.44441030125099817</v>
      </c>
      <c r="J177">
        <f t="shared" si="55"/>
        <v>-0.13979672304547383</v>
      </c>
      <c r="K177" s="11">
        <f t="shared" si="56"/>
        <v>1.3414865884229441</v>
      </c>
      <c r="L177" s="17">
        <f t="shared" si="70"/>
        <v>0.43363991322685302</v>
      </c>
      <c r="M177" s="10">
        <f t="shared" si="57"/>
        <v>-7.5288676907796281E-2</v>
      </c>
      <c r="N177">
        <f t="shared" si="58"/>
        <v>0.48118671667781848</v>
      </c>
      <c r="O177">
        <f t="shared" si="59"/>
        <v>-4.7175400361073171E-2</v>
      </c>
      <c r="P177" s="11">
        <f t="shared" si="60"/>
        <v>1.2649742717769259</v>
      </c>
      <c r="Q177" s="17">
        <f t="shared" si="71"/>
        <v>1.6001599082575639</v>
      </c>
      <c r="R177" s="17">
        <f t="shared" si="61"/>
        <v>7.6512316646018208E-2</v>
      </c>
      <c r="S177" s="17">
        <f t="shared" si="62"/>
        <v>0.1523454560242781</v>
      </c>
      <c r="T177" s="64">
        <f t="shared" si="63"/>
        <v>1</v>
      </c>
      <c r="U177" s="63">
        <f t="shared" si="64"/>
        <v>1</v>
      </c>
      <c r="V177" s="63">
        <f t="shared" si="65"/>
        <v>3</v>
      </c>
      <c r="W177" s="8">
        <f t="shared" si="69"/>
        <v>0</v>
      </c>
      <c r="X177" s="6">
        <f t="shared" si="66"/>
        <v>0.4084701649290895</v>
      </c>
      <c r="Y177" s="11">
        <f t="shared" si="72"/>
        <v>-1.8476545439757219</v>
      </c>
      <c r="Z177" s="10">
        <f t="shared" si="67"/>
        <v>0.34990754577901856</v>
      </c>
      <c r="AA177" s="17">
        <f t="shared" si="68"/>
        <v>-0.89533640301861739</v>
      </c>
      <c r="AH177" s="6"/>
      <c r="AI177" s="11"/>
      <c r="AP177" s="11"/>
      <c r="AQ177" s="11"/>
      <c r="AR177" s="11"/>
      <c r="AT177" s="11"/>
      <c r="AU177" s="12"/>
      <c r="AV177" s="12"/>
      <c r="AZ177" s="6"/>
      <c r="BC177" s="41"/>
      <c r="BD177" s="6"/>
      <c r="BG177" s="8"/>
      <c r="BH177" s="6"/>
      <c r="BJ177" s="11"/>
      <c r="BK177" s="11"/>
      <c r="BL177" s="11"/>
      <c r="BM177" s="11"/>
      <c r="BN177" s="11"/>
      <c r="BO177" s="11"/>
      <c r="BP177" s="11"/>
      <c r="BQ177" s="8"/>
      <c r="BR177" s="6"/>
      <c r="BS177" s="6"/>
      <c r="BT177"/>
      <c r="BW177" s="17"/>
      <c r="BX177" s="17"/>
      <c r="BY177" s="17"/>
      <c r="BZ177" s="17"/>
      <c r="CA177" s="17"/>
      <c r="CB177" s="17"/>
      <c r="CC177" s="17"/>
      <c r="CE177" s="12"/>
      <c r="CF177" s="12"/>
      <c r="CG177" s="12"/>
      <c r="CH177" s="12"/>
      <c r="CI177" s="6"/>
      <c r="CJ177" s="12"/>
      <c r="CK177" s="12"/>
      <c r="CL177" s="13"/>
      <c r="CN177" s="13"/>
      <c r="CO177" s="13"/>
      <c r="CQ177" s="13"/>
      <c r="CR177" s="13"/>
      <c r="CS177" s="14"/>
      <c r="CT177" s="11"/>
      <c r="CU177" s="13"/>
      <c r="CV177"/>
      <c r="CY177" s="13"/>
      <c r="DA177"/>
    </row>
    <row r="178" spans="1:105">
      <c r="A178" s="35" t="s">
        <v>112</v>
      </c>
      <c r="B178" s="36" t="s">
        <v>67</v>
      </c>
      <c r="C178" s="37">
        <v>5</v>
      </c>
      <c r="D178" s="36" t="s">
        <v>68</v>
      </c>
      <c r="E178" s="37">
        <v>1</v>
      </c>
      <c r="F178" s="36">
        <f t="shared" si="51"/>
        <v>6</v>
      </c>
      <c r="G178" s="37">
        <f t="shared" si="52"/>
        <v>-4</v>
      </c>
      <c r="H178" s="10">
        <f t="shared" si="53"/>
        <v>-0.4283068349141963</v>
      </c>
      <c r="I178" s="38">
        <f t="shared" si="54"/>
        <v>0.39453071615062552</v>
      </c>
      <c r="J178">
        <f t="shared" si="55"/>
        <v>-0.26752959301746065</v>
      </c>
      <c r="K178" s="11">
        <f t="shared" si="56"/>
        <v>1.1700394520294481</v>
      </c>
      <c r="L178" s="17">
        <f t="shared" si="70"/>
        <v>2.8913415246474998E-2</v>
      </c>
      <c r="M178" s="10">
        <f t="shared" si="57"/>
        <v>1.3755857012124202</v>
      </c>
      <c r="N178">
        <f t="shared" si="58"/>
        <v>0.79828110873439051</v>
      </c>
      <c r="O178">
        <f t="shared" si="59"/>
        <v>0.83549727154645481</v>
      </c>
      <c r="P178" s="11">
        <f t="shared" si="60"/>
        <v>2.3017962528010023</v>
      </c>
      <c r="Q178" s="17">
        <f t="shared" si="71"/>
        <v>7.280303461398713</v>
      </c>
      <c r="R178" s="17">
        <f t="shared" si="61"/>
        <v>-1.1317568007715542</v>
      </c>
      <c r="S178" s="17">
        <f t="shared" si="62"/>
        <v>-0.97004778672605896</v>
      </c>
      <c r="T178" s="64">
        <f t="shared" si="63"/>
        <v>0</v>
      </c>
      <c r="U178" s="63">
        <f t="shared" si="64"/>
        <v>0</v>
      </c>
      <c r="V178" s="63">
        <f t="shared" si="65"/>
        <v>0</v>
      </c>
      <c r="W178" s="8">
        <f t="shared" si="69"/>
        <v>1</v>
      </c>
      <c r="X178" s="6">
        <f t="shared" si="66"/>
        <v>0.16383556275740607</v>
      </c>
      <c r="Y178" s="11">
        <f t="shared" si="72"/>
        <v>3.0299522132739409</v>
      </c>
      <c r="Z178" s="10">
        <f t="shared" si="67"/>
        <v>2.6842091624035943E-2</v>
      </c>
      <c r="AA178" s="17">
        <f t="shared" si="68"/>
        <v>-0.17892998997315235</v>
      </c>
      <c r="AH178" s="6"/>
      <c r="AI178" s="11"/>
      <c r="AP178" s="11"/>
      <c r="AQ178" s="11"/>
      <c r="AR178" s="11"/>
      <c r="AT178" s="11"/>
      <c r="AU178" s="12"/>
      <c r="AV178" s="12"/>
      <c r="AZ178" s="6"/>
      <c r="BC178" s="41"/>
      <c r="BD178" s="6"/>
      <c r="BG178" s="8"/>
      <c r="BH178" s="6"/>
      <c r="BJ178" s="11"/>
      <c r="BK178" s="11"/>
      <c r="BL178" s="11"/>
      <c r="BM178" s="11"/>
      <c r="BN178" s="11"/>
      <c r="BO178" s="11"/>
      <c r="BP178" s="11"/>
      <c r="BQ178" s="8"/>
      <c r="BR178" s="6"/>
      <c r="BS178" s="6"/>
      <c r="BT178"/>
      <c r="BW178" s="17"/>
      <c r="BX178" s="17"/>
      <c r="BY178" s="17"/>
      <c r="BZ178" s="17"/>
      <c r="CA178" s="17"/>
      <c r="CB178" s="17"/>
      <c r="CC178" s="17"/>
      <c r="CE178" s="12"/>
      <c r="CF178" s="12"/>
      <c r="CG178" s="12"/>
      <c r="CH178" s="12"/>
      <c r="CI178" s="6"/>
      <c r="CJ178" s="12"/>
      <c r="CK178" s="12"/>
      <c r="CL178" s="13"/>
      <c r="CN178" s="13"/>
      <c r="CO178" s="13"/>
      <c r="CQ178" s="13"/>
      <c r="CR178" s="13"/>
      <c r="CS178" s="14"/>
      <c r="CT178" s="11"/>
      <c r="CU178" s="13"/>
      <c r="CV178"/>
      <c r="CY178" s="13"/>
      <c r="DA178"/>
    </row>
    <row r="179" spans="1:105">
      <c r="A179" s="35" t="s">
        <v>112</v>
      </c>
      <c r="B179" s="36" t="s">
        <v>66</v>
      </c>
      <c r="C179" s="37">
        <v>1</v>
      </c>
      <c r="D179" s="36" t="s">
        <v>72</v>
      </c>
      <c r="E179" s="37">
        <v>0</v>
      </c>
      <c r="F179" s="36">
        <f t="shared" si="51"/>
        <v>1</v>
      </c>
      <c r="G179" s="37">
        <f t="shared" si="52"/>
        <v>-1</v>
      </c>
      <c r="H179" s="10">
        <f t="shared" si="53"/>
        <v>0.46282616954563038</v>
      </c>
      <c r="I179" s="38">
        <f t="shared" si="54"/>
        <v>0.61368440759557008</v>
      </c>
      <c r="J179">
        <f t="shared" si="55"/>
        <v>0.28893491441722813</v>
      </c>
      <c r="K179" s="11">
        <f t="shared" si="56"/>
        <v>1.916943880977281</v>
      </c>
      <c r="L179" s="17">
        <f t="shared" si="70"/>
        <v>3.6746738428162398</v>
      </c>
      <c r="M179" s="10">
        <f t="shared" si="57"/>
        <v>-0.71951179892436801</v>
      </c>
      <c r="N179">
        <f t="shared" si="58"/>
        <v>0.32750049719524377</v>
      </c>
      <c r="O179">
        <f t="shared" si="59"/>
        <v>-0.44682558826822738</v>
      </c>
      <c r="P179" s="11">
        <f t="shared" si="60"/>
        <v>0.79552946768317157</v>
      </c>
      <c r="Q179" s="17">
        <f t="shared" si="71"/>
        <v>4.180819858592718E-2</v>
      </c>
      <c r="R179" s="17">
        <f t="shared" si="61"/>
        <v>1.1214144132941093</v>
      </c>
      <c r="S179" s="17">
        <f t="shared" si="62"/>
        <v>1.122982738486713</v>
      </c>
      <c r="T179" s="64">
        <f t="shared" si="63"/>
        <v>0</v>
      </c>
      <c r="U179" s="63">
        <f t="shared" si="64"/>
        <v>0</v>
      </c>
      <c r="V179" s="63">
        <f t="shared" si="65"/>
        <v>1</v>
      </c>
      <c r="W179" s="8">
        <f t="shared" si="69"/>
        <v>0</v>
      </c>
      <c r="X179" s="6">
        <f t="shared" si="66"/>
        <v>0.66085817323076901</v>
      </c>
      <c r="Y179" s="11">
        <f t="shared" si="72"/>
        <v>2.122982738486713</v>
      </c>
      <c r="Z179" s="10">
        <f t="shared" si="67"/>
        <v>0.43673352512590907</v>
      </c>
      <c r="AA179" s="17">
        <f t="shared" si="68"/>
        <v>-1.0813368910423693</v>
      </c>
      <c r="AH179" s="6"/>
      <c r="AI179" s="11"/>
      <c r="AP179" s="11"/>
      <c r="AQ179" s="11"/>
      <c r="AR179" s="11"/>
      <c r="AT179" s="11"/>
      <c r="AU179" s="12"/>
      <c r="AV179" s="12"/>
      <c r="AZ179" s="6"/>
      <c r="BC179" s="41"/>
      <c r="BD179" s="6"/>
      <c r="BG179" s="8"/>
      <c r="BH179" s="6"/>
      <c r="BJ179" s="11"/>
      <c r="BK179" s="11"/>
      <c r="BL179" s="11"/>
      <c r="BM179" s="11"/>
      <c r="BN179" s="11"/>
      <c r="BO179" s="11"/>
      <c r="BP179" s="11"/>
      <c r="BQ179" s="8"/>
      <c r="BR179" s="6"/>
      <c r="BS179" s="6"/>
      <c r="BT179"/>
      <c r="BW179" s="17"/>
      <c r="BX179" s="17"/>
      <c r="BY179" s="17"/>
      <c r="BZ179" s="17"/>
      <c r="CA179" s="17"/>
      <c r="CB179" s="17"/>
      <c r="CC179" s="17"/>
      <c r="CE179" s="12"/>
      <c r="CF179" s="12"/>
      <c r="CG179" s="12"/>
      <c r="CH179" s="12"/>
      <c r="CI179" s="6"/>
      <c r="CJ179" s="12"/>
      <c r="CK179" s="12"/>
      <c r="CL179" s="13"/>
      <c r="CN179" s="13"/>
      <c r="CO179" s="13"/>
      <c r="CQ179" s="13"/>
      <c r="CR179" s="13"/>
      <c r="CS179" s="14"/>
      <c r="CT179" s="11"/>
      <c r="CU179" s="13"/>
      <c r="CV179"/>
      <c r="CY179" s="13"/>
      <c r="DA179"/>
    </row>
    <row r="180" spans="1:105">
      <c r="A180" s="35" t="s">
        <v>112</v>
      </c>
      <c r="B180" s="36" t="s">
        <v>85</v>
      </c>
      <c r="C180" s="37">
        <v>3</v>
      </c>
      <c r="D180" s="36" t="s">
        <v>73</v>
      </c>
      <c r="E180" s="37">
        <v>1</v>
      </c>
      <c r="F180" s="36">
        <f t="shared" si="51"/>
        <v>4</v>
      </c>
      <c r="G180" s="37">
        <f t="shared" si="52"/>
        <v>-2</v>
      </c>
      <c r="H180" s="10">
        <f t="shared" si="53"/>
        <v>-0.66117565607863438</v>
      </c>
      <c r="I180" s="38">
        <f t="shared" si="54"/>
        <v>0.34047556618752567</v>
      </c>
      <c r="J180">
        <f t="shared" si="55"/>
        <v>-0.411165570308133</v>
      </c>
      <c r="K180" s="11">
        <f t="shared" si="56"/>
        <v>0.97724665723068016</v>
      </c>
      <c r="L180" s="17">
        <f t="shared" si="70"/>
        <v>5.1771460717815949E-4</v>
      </c>
      <c r="M180" s="10">
        <f t="shared" si="57"/>
        <v>3.5409453514616773E-2</v>
      </c>
      <c r="N180">
        <f t="shared" si="58"/>
        <v>0.50885143854849135</v>
      </c>
      <c r="O180">
        <f t="shared" si="59"/>
        <v>2.2189086822438E-2</v>
      </c>
      <c r="P180" s="11">
        <f t="shared" si="60"/>
        <v>1.3464525222125094</v>
      </c>
      <c r="Q180" s="17">
        <f t="shared" si="71"/>
        <v>2.7342192612973717</v>
      </c>
      <c r="R180" s="17">
        <f t="shared" si="61"/>
        <v>-0.36920586498182928</v>
      </c>
      <c r="S180" s="17">
        <f t="shared" si="62"/>
        <v>-0.2616939893430672</v>
      </c>
      <c r="T180" s="64">
        <f t="shared" si="63"/>
        <v>0</v>
      </c>
      <c r="U180" s="63">
        <f t="shared" si="64"/>
        <v>0</v>
      </c>
      <c r="V180" s="63">
        <f t="shared" si="65"/>
        <v>3</v>
      </c>
      <c r="W180" s="8">
        <f t="shared" si="69"/>
        <v>0</v>
      </c>
      <c r="X180" s="6">
        <f t="shared" si="66"/>
        <v>0.30601925457475421</v>
      </c>
      <c r="Y180" s="11">
        <f t="shared" si="72"/>
        <v>1.7383060106569328</v>
      </c>
      <c r="Z180" s="10">
        <f t="shared" si="67"/>
        <v>9.3647784170488219E-2</v>
      </c>
      <c r="AA180" s="17">
        <f t="shared" si="68"/>
        <v>-0.36531106320424023</v>
      </c>
      <c r="AH180" s="6"/>
      <c r="AI180" s="11"/>
      <c r="AP180" s="11"/>
      <c r="AQ180" s="11"/>
      <c r="AR180" s="11"/>
      <c r="AT180" s="11"/>
      <c r="AU180" s="12"/>
      <c r="AV180" s="12"/>
      <c r="AZ180" s="6"/>
      <c r="BC180" s="41"/>
      <c r="BD180" s="6"/>
      <c r="BG180" s="8"/>
      <c r="BH180" s="6"/>
      <c r="BJ180" s="11"/>
      <c r="BK180" s="11"/>
      <c r="BL180" s="11"/>
      <c r="BM180" s="11"/>
      <c r="BN180" s="11"/>
      <c r="BO180" s="11"/>
      <c r="BP180" s="11"/>
      <c r="BQ180" s="8"/>
      <c r="BR180" s="6"/>
      <c r="BS180" s="6"/>
      <c r="BT180"/>
      <c r="BW180" s="17"/>
      <c r="BX180" s="17"/>
      <c r="BY180" s="17"/>
      <c r="BZ180" s="17"/>
      <c r="CA180" s="17"/>
      <c r="CB180" s="17"/>
      <c r="CC180" s="17"/>
      <c r="CE180" s="12"/>
      <c r="CF180" s="12"/>
      <c r="CG180" s="12"/>
      <c r="CH180" s="12"/>
      <c r="CI180" s="6"/>
      <c r="CJ180" s="12"/>
      <c r="CK180" s="12"/>
      <c r="CL180" s="13"/>
      <c r="CN180" s="13"/>
      <c r="CO180" s="13"/>
      <c r="CQ180" s="13"/>
      <c r="CR180" s="13"/>
      <c r="CS180" s="14"/>
      <c r="CT180" s="11"/>
      <c r="CU180" s="13"/>
      <c r="CV180"/>
      <c r="CY180" s="13"/>
      <c r="DA180"/>
    </row>
    <row r="181" spans="1:105">
      <c r="A181" s="35" t="s">
        <v>112</v>
      </c>
      <c r="B181" s="36" t="s">
        <v>70</v>
      </c>
      <c r="C181" s="37">
        <v>3</v>
      </c>
      <c r="D181" s="36" t="s">
        <v>80</v>
      </c>
      <c r="E181" s="37">
        <v>2</v>
      </c>
      <c r="F181" s="36">
        <f t="shared" si="51"/>
        <v>5</v>
      </c>
      <c r="G181" s="37">
        <f t="shared" si="52"/>
        <v>-1</v>
      </c>
      <c r="H181" s="10">
        <f t="shared" si="53"/>
        <v>2.3394092244722464</v>
      </c>
      <c r="I181" s="38">
        <f t="shared" si="54"/>
        <v>0.91208872661753482</v>
      </c>
      <c r="J181">
        <f t="shared" si="55"/>
        <v>1.353729957976596</v>
      </c>
      <c r="K181" s="11">
        <f t="shared" si="56"/>
        <v>3.3461457857358434</v>
      </c>
      <c r="L181" s="17">
        <f t="shared" si="70"/>
        <v>1.8121084764543713</v>
      </c>
      <c r="M181" s="10">
        <f t="shared" si="57"/>
        <v>-0.40615974403909094</v>
      </c>
      <c r="N181">
        <f t="shared" si="58"/>
        <v>0.39983329896293368</v>
      </c>
      <c r="O181">
        <f t="shared" si="59"/>
        <v>-0.25377861180997624</v>
      </c>
      <c r="P181" s="11">
        <f t="shared" si="60"/>
        <v>1.0222900267583723</v>
      </c>
      <c r="Q181" s="17">
        <f t="shared" si="71"/>
        <v>3.9113367382593998</v>
      </c>
      <c r="R181" s="17">
        <f t="shared" si="61"/>
        <v>2.3238557589774711</v>
      </c>
      <c r="S181" s="17">
        <f t="shared" si="62"/>
        <v>2.2399624094420933</v>
      </c>
      <c r="T181" s="64">
        <f t="shared" si="63"/>
        <v>0</v>
      </c>
      <c r="U181" s="63">
        <f t="shared" si="64"/>
        <v>0</v>
      </c>
      <c r="V181" s="63">
        <f t="shared" si="65"/>
        <v>1</v>
      </c>
      <c r="W181" s="8">
        <f t="shared" si="69"/>
        <v>0</v>
      </c>
      <c r="X181" s="6">
        <f t="shared" si="66"/>
        <v>0.8766771736067156</v>
      </c>
      <c r="Y181" s="11">
        <f t="shared" si="72"/>
        <v>3.2399624094420933</v>
      </c>
      <c r="Z181" s="10">
        <f t="shared" si="67"/>
        <v>0.7685628667230594</v>
      </c>
      <c r="AA181" s="17">
        <f t="shared" si="68"/>
        <v>-2.0929497570467728</v>
      </c>
      <c r="AH181" s="6"/>
      <c r="AI181" s="11"/>
      <c r="AP181" s="11"/>
      <c r="AQ181" s="11"/>
      <c r="AR181" s="11"/>
      <c r="AT181" s="11"/>
      <c r="AU181" s="12"/>
      <c r="AV181" s="12"/>
      <c r="AZ181" s="6"/>
      <c r="BC181" s="41"/>
      <c r="BD181" s="6"/>
      <c r="BG181" s="8"/>
      <c r="BH181" s="6"/>
      <c r="BJ181" s="11"/>
      <c r="BK181" s="11"/>
      <c r="BL181" s="11"/>
      <c r="BM181" s="11"/>
      <c r="BN181" s="11"/>
      <c r="BO181" s="11"/>
      <c r="BP181" s="11"/>
      <c r="BQ181" s="8"/>
      <c r="BR181" s="6"/>
      <c r="BS181" s="6"/>
      <c r="BT181"/>
      <c r="BW181" s="17"/>
      <c r="BX181" s="17"/>
      <c r="BY181" s="17"/>
      <c r="BZ181" s="17"/>
      <c r="CA181" s="17"/>
      <c r="CB181" s="17"/>
      <c r="CC181" s="17"/>
      <c r="CE181" s="12"/>
      <c r="CF181" s="12"/>
      <c r="CG181" s="12"/>
      <c r="CH181" s="12"/>
      <c r="CI181" s="6"/>
      <c r="CJ181" s="12"/>
      <c r="CK181" s="12"/>
      <c r="CL181" s="13"/>
      <c r="CN181" s="13"/>
      <c r="CO181" s="13"/>
      <c r="CQ181" s="13"/>
      <c r="CR181" s="13"/>
      <c r="CS181" s="14"/>
      <c r="CT181" s="11"/>
      <c r="CU181" s="13"/>
      <c r="CV181"/>
      <c r="CY181" s="13"/>
      <c r="DA181"/>
    </row>
    <row r="182" spans="1:105">
      <c r="A182" s="35" t="s">
        <v>112</v>
      </c>
      <c r="B182" s="36" t="s">
        <v>71</v>
      </c>
      <c r="C182" s="37">
        <v>0</v>
      </c>
      <c r="D182" s="36" t="s">
        <v>75</v>
      </c>
      <c r="E182" s="37">
        <v>0</v>
      </c>
      <c r="F182" s="36">
        <f t="shared" si="51"/>
        <v>0</v>
      </c>
      <c r="G182" s="37">
        <f t="shared" si="52"/>
        <v>0</v>
      </c>
      <c r="H182" s="10">
        <f t="shared" si="53"/>
        <v>0.5704614072324008</v>
      </c>
      <c r="I182" s="38">
        <f t="shared" si="54"/>
        <v>0.63886963564157306</v>
      </c>
      <c r="J182">
        <f t="shared" si="55"/>
        <v>0.35543900973411674</v>
      </c>
      <c r="K182" s="11">
        <f t="shared" si="56"/>
        <v>2.0062078010866564</v>
      </c>
      <c r="L182" s="17">
        <f t="shared" si="70"/>
        <v>4.0248697411409573</v>
      </c>
      <c r="M182" s="10">
        <f t="shared" si="57"/>
        <v>-0.3683005722143653</v>
      </c>
      <c r="N182">
        <f t="shared" si="58"/>
        <v>0.4089517269702499</v>
      </c>
      <c r="O182">
        <f t="shared" si="59"/>
        <v>-0.23024235157069511</v>
      </c>
      <c r="P182" s="11">
        <f t="shared" si="60"/>
        <v>1.0499366422522596</v>
      </c>
      <c r="Q182" s="17">
        <f t="shared" si="71"/>
        <v>1.1023669527439492</v>
      </c>
      <c r="R182" s="17">
        <f t="shared" si="61"/>
        <v>0.95627115883439684</v>
      </c>
      <c r="S182" s="17">
        <f t="shared" si="62"/>
        <v>0.96957678759429877</v>
      </c>
      <c r="T182" s="64">
        <f t="shared" si="63"/>
        <v>0.5</v>
      </c>
      <c r="U182" s="63">
        <f t="shared" si="64"/>
        <v>3</v>
      </c>
      <c r="V182" s="63">
        <f t="shared" si="65"/>
        <v>1</v>
      </c>
      <c r="W182" s="8">
        <f t="shared" si="69"/>
        <v>0</v>
      </c>
      <c r="X182" s="6">
        <f t="shared" si="66"/>
        <v>0.62273151894033263</v>
      </c>
      <c r="Y182" s="11">
        <f t="shared" si="72"/>
        <v>0.96957678759429877</v>
      </c>
      <c r="Z182" s="10">
        <f t="shared" si="67"/>
        <v>1.5063025741401228E-2</v>
      </c>
      <c r="AA182" s="17">
        <f t="shared" si="68"/>
        <v>-0.72421899772642695</v>
      </c>
      <c r="AH182" s="6"/>
      <c r="AI182" s="11"/>
      <c r="AP182" s="11"/>
      <c r="AQ182" s="11"/>
      <c r="AR182" s="11"/>
      <c r="AT182" s="11"/>
      <c r="AU182" s="12"/>
      <c r="AV182" s="12"/>
      <c r="AZ182" s="6"/>
      <c r="BC182" s="41"/>
      <c r="BD182" s="6"/>
      <c r="BG182" s="8"/>
      <c r="BH182" s="6"/>
      <c r="BJ182" s="11"/>
      <c r="BK182" s="11"/>
      <c r="BL182" s="11"/>
      <c r="BM182" s="11"/>
      <c r="BN182" s="11"/>
      <c r="BO182" s="11"/>
      <c r="BP182" s="11"/>
      <c r="BQ182" s="8"/>
      <c r="BR182" s="6"/>
      <c r="BS182" s="6"/>
      <c r="BT182"/>
      <c r="BW182" s="17"/>
      <c r="BX182" s="17"/>
      <c r="BY182" s="17"/>
      <c r="BZ182" s="17"/>
      <c r="CA182" s="17"/>
      <c r="CB182" s="17"/>
      <c r="CC182" s="17"/>
      <c r="CE182" s="12"/>
      <c r="CF182" s="12"/>
      <c r="CG182" s="12"/>
      <c r="CH182" s="12"/>
      <c r="CI182" s="6"/>
      <c r="CJ182" s="12"/>
      <c r="CK182" s="12"/>
      <c r="CL182" s="13"/>
      <c r="CN182" s="13"/>
      <c r="CO182" s="13"/>
      <c r="CQ182" s="13"/>
      <c r="CR182" s="13"/>
      <c r="CS182" s="14"/>
      <c r="CT182" s="11"/>
      <c r="CU182" s="13"/>
      <c r="CV182"/>
      <c r="CY182" s="13"/>
      <c r="DA182"/>
    </row>
    <row r="183" spans="1:105">
      <c r="A183" s="35" t="s">
        <v>112</v>
      </c>
      <c r="B183" s="36" t="s">
        <v>77</v>
      </c>
      <c r="C183" s="37">
        <v>2</v>
      </c>
      <c r="D183" s="36" t="s">
        <v>82</v>
      </c>
      <c r="E183" s="37">
        <v>0</v>
      </c>
      <c r="F183" s="36">
        <f t="shared" si="51"/>
        <v>2</v>
      </c>
      <c r="G183" s="37">
        <f t="shared" si="52"/>
        <v>-2</v>
      </c>
      <c r="H183" s="10">
        <f t="shared" si="53"/>
        <v>-6.7695325413598351E-2</v>
      </c>
      <c r="I183" s="38">
        <f t="shared" si="54"/>
        <v>0.48308262869583257</v>
      </c>
      <c r="J183">
        <f t="shared" si="55"/>
        <v>-4.2418278418800005E-2</v>
      </c>
      <c r="K183" s="11">
        <f t="shared" si="56"/>
        <v>1.4721910459471295</v>
      </c>
      <c r="L183" s="17">
        <f t="shared" si="70"/>
        <v>2.167346475766903</v>
      </c>
      <c r="M183" s="10">
        <f t="shared" si="57"/>
        <v>2.7251836729623946E-2</v>
      </c>
      <c r="N183">
        <f t="shared" si="58"/>
        <v>0.50681253756954969</v>
      </c>
      <c r="O183">
        <f t="shared" si="59"/>
        <v>1.7077329315834385E-2</v>
      </c>
      <c r="P183" s="11">
        <f t="shared" si="60"/>
        <v>1.3404480511178534</v>
      </c>
      <c r="Q183" s="17">
        <f t="shared" si="71"/>
        <v>0.43500877327423776</v>
      </c>
      <c r="R183" s="17">
        <f t="shared" si="61"/>
        <v>0.13174299482927609</v>
      </c>
      <c r="S183" s="17">
        <f t="shared" si="62"/>
        <v>0.20365069845065015</v>
      </c>
      <c r="T183" s="64">
        <f t="shared" si="63"/>
        <v>0</v>
      </c>
      <c r="U183" s="63">
        <f t="shared" si="64"/>
        <v>0</v>
      </c>
      <c r="V183" s="63">
        <f t="shared" si="65"/>
        <v>3</v>
      </c>
      <c r="W183" s="8">
        <f t="shared" si="69"/>
        <v>0</v>
      </c>
      <c r="X183" s="6">
        <f t="shared" si="66"/>
        <v>0.42178817207175379</v>
      </c>
      <c r="Y183" s="11">
        <f t="shared" si="72"/>
        <v>2.2036506984506503</v>
      </c>
      <c r="Z183" s="10">
        <f t="shared" si="67"/>
        <v>0.17790526209963137</v>
      </c>
      <c r="AA183" s="17">
        <f t="shared" si="68"/>
        <v>-0.54781499314380511</v>
      </c>
      <c r="AH183" s="6"/>
      <c r="AI183" s="11"/>
      <c r="AP183" s="11"/>
      <c r="AQ183" s="11"/>
      <c r="AR183" s="11"/>
      <c r="AT183" s="11"/>
      <c r="AU183" s="12"/>
      <c r="AV183" s="12"/>
      <c r="AZ183" s="6"/>
      <c r="BC183" s="41"/>
      <c r="BD183" s="6"/>
      <c r="BG183" s="8"/>
      <c r="BH183" s="6"/>
      <c r="BJ183" s="11"/>
      <c r="BK183" s="11"/>
      <c r="BL183" s="11"/>
      <c r="BM183" s="11"/>
      <c r="BN183" s="11"/>
      <c r="BO183" s="11"/>
      <c r="BP183" s="11"/>
      <c r="BQ183" s="8"/>
      <c r="BR183" s="6"/>
      <c r="BS183" s="6"/>
      <c r="BT183"/>
      <c r="BW183" s="17"/>
      <c r="BX183" s="17"/>
      <c r="BY183" s="17"/>
      <c r="BZ183" s="17"/>
      <c r="CA183" s="17"/>
      <c r="CB183" s="17"/>
      <c r="CC183" s="17"/>
      <c r="CE183" s="12"/>
      <c r="CF183" s="12"/>
      <c r="CG183" s="12"/>
      <c r="CH183" s="12"/>
      <c r="CI183" s="6"/>
      <c r="CJ183" s="12"/>
      <c r="CK183" s="12"/>
      <c r="CL183" s="13"/>
      <c r="CN183" s="13"/>
      <c r="CO183" s="13"/>
      <c r="CQ183" s="13"/>
      <c r="CR183" s="13"/>
      <c r="CS183" s="14"/>
      <c r="CT183" s="11"/>
      <c r="CU183" s="13"/>
      <c r="CV183"/>
      <c r="CY183" s="13"/>
      <c r="DA183"/>
    </row>
    <row r="184" spans="1:105">
      <c r="A184" s="35" t="s">
        <v>113</v>
      </c>
      <c r="B184" s="36" t="s">
        <v>74</v>
      </c>
      <c r="C184" s="37">
        <v>6</v>
      </c>
      <c r="D184" s="36" t="s">
        <v>78</v>
      </c>
      <c r="E184" s="37">
        <v>2</v>
      </c>
      <c r="F184" s="36">
        <f t="shared" si="51"/>
        <v>8</v>
      </c>
      <c r="G184" s="37">
        <f t="shared" si="52"/>
        <v>-4</v>
      </c>
      <c r="H184" s="10">
        <f t="shared" si="53"/>
        <v>-0.49784476960028567</v>
      </c>
      <c r="I184" s="38">
        <f t="shared" si="54"/>
        <v>0.37804728945803751</v>
      </c>
      <c r="J184">
        <f t="shared" si="55"/>
        <v>-0.31061334755295433</v>
      </c>
      <c r="K184" s="11">
        <f t="shared" si="56"/>
        <v>1.1122110610928737</v>
      </c>
      <c r="L184" s="17">
        <f t="shared" si="70"/>
        <v>0.78816920004584123</v>
      </c>
      <c r="M184" s="10">
        <f t="shared" si="57"/>
        <v>1.0162490443251169</v>
      </c>
      <c r="N184">
        <f t="shared" si="58"/>
        <v>0.73424131509599655</v>
      </c>
      <c r="O184">
        <f t="shared" si="59"/>
        <v>0.62569140818421554</v>
      </c>
      <c r="P184" s="11">
        <f t="shared" si="60"/>
        <v>2.0553500470839947</v>
      </c>
      <c r="Q184" s="17">
        <f t="shared" si="71"/>
        <v>15.560263251040242</v>
      </c>
      <c r="R184" s="17">
        <f t="shared" si="61"/>
        <v>-0.943138985991121</v>
      </c>
      <c r="S184" s="17">
        <f t="shared" si="62"/>
        <v>-0.79483569389001485</v>
      </c>
      <c r="T184" s="64">
        <f t="shared" si="63"/>
        <v>0</v>
      </c>
      <c r="U184" s="63">
        <f t="shared" si="64"/>
        <v>0</v>
      </c>
      <c r="V184" s="63">
        <f t="shared" si="65"/>
        <v>0</v>
      </c>
      <c r="W184" s="8">
        <f t="shared" si="69"/>
        <v>1</v>
      </c>
      <c r="X184" s="6">
        <f t="shared" si="66"/>
        <v>0.19430181417907577</v>
      </c>
      <c r="Y184" s="11">
        <f t="shared" si="72"/>
        <v>3.2051643061099853</v>
      </c>
      <c r="Z184" s="10">
        <f t="shared" si="67"/>
        <v>3.7753194993280094E-2</v>
      </c>
      <c r="AA184" s="17">
        <f t="shared" si="68"/>
        <v>-0.21604606588214212</v>
      </c>
      <c r="AH184" s="6"/>
      <c r="AI184" s="11"/>
      <c r="AP184" s="11"/>
      <c r="AQ184" s="11"/>
      <c r="AR184" s="11"/>
      <c r="AT184" s="11"/>
      <c r="AU184" s="12"/>
      <c r="AV184" s="12"/>
      <c r="AZ184" s="6"/>
      <c r="BC184" s="41"/>
      <c r="BD184" s="6"/>
      <c r="BG184" s="8"/>
      <c r="BH184" s="6"/>
      <c r="BJ184" s="11"/>
      <c r="BK184" s="11"/>
      <c r="BL184" s="11"/>
      <c r="BM184" s="11"/>
      <c r="BN184" s="11"/>
      <c r="BO184" s="11"/>
      <c r="BP184" s="11"/>
      <c r="BQ184" s="8"/>
      <c r="BR184" s="6"/>
      <c r="BS184" s="6"/>
      <c r="BT184"/>
      <c r="BW184" s="17"/>
      <c r="BX184" s="17"/>
      <c r="BY184" s="17"/>
      <c r="BZ184" s="17"/>
      <c r="CA184" s="17"/>
      <c r="CB184" s="17"/>
      <c r="CC184" s="17"/>
      <c r="CE184" s="12"/>
      <c r="CF184" s="12"/>
      <c r="CG184" s="12"/>
      <c r="CH184" s="12"/>
      <c r="CI184" s="6"/>
      <c r="CJ184" s="12"/>
      <c r="CK184" s="12"/>
      <c r="CL184" s="13"/>
      <c r="CN184" s="13"/>
      <c r="CO184" s="13"/>
      <c r="CQ184" s="13"/>
      <c r="CR184" s="13"/>
      <c r="CS184" s="14"/>
      <c r="CT184" s="11"/>
      <c r="CU184" s="13"/>
      <c r="CV184"/>
      <c r="CY184" s="13"/>
      <c r="DA184"/>
    </row>
    <row r="185" spans="1:105">
      <c r="A185" s="35" t="s">
        <v>114</v>
      </c>
      <c r="B185" s="36" t="s">
        <v>81</v>
      </c>
      <c r="C185" s="37">
        <v>1</v>
      </c>
      <c r="D185" s="36" t="s">
        <v>76</v>
      </c>
      <c r="E185" s="37">
        <v>1</v>
      </c>
      <c r="F185" s="36">
        <f t="shared" si="51"/>
        <v>2</v>
      </c>
      <c r="G185" s="37">
        <f t="shared" si="52"/>
        <v>0</v>
      </c>
      <c r="H185" s="10">
        <f t="shared" si="53"/>
        <v>-0.18083396675664543</v>
      </c>
      <c r="I185" s="38">
        <f t="shared" si="54"/>
        <v>0.45491430339434885</v>
      </c>
      <c r="J185">
        <f t="shared" si="55"/>
        <v>-0.11325472960306417</v>
      </c>
      <c r="K185" s="11">
        <f t="shared" si="56"/>
        <v>1.377112099467001</v>
      </c>
      <c r="L185" s="17">
        <f t="shared" si="70"/>
        <v>0.14221353556440924</v>
      </c>
      <c r="M185" s="10">
        <f t="shared" si="57"/>
        <v>1.1146847812772958</v>
      </c>
      <c r="N185">
        <f t="shared" si="58"/>
        <v>0.75300146748566021</v>
      </c>
      <c r="O185">
        <f t="shared" si="59"/>
        <v>0.68396532014015521</v>
      </c>
      <c r="P185" s="11">
        <f t="shared" si="60"/>
        <v>2.1238008723549391</v>
      </c>
      <c r="Q185" s="17">
        <f t="shared" si="71"/>
        <v>1.262928400705722</v>
      </c>
      <c r="R185" s="17">
        <f t="shared" si="61"/>
        <v>-0.74668877288793811</v>
      </c>
      <c r="S185" s="17">
        <f t="shared" si="62"/>
        <v>-0.61234787843120564</v>
      </c>
      <c r="T185" s="64">
        <f t="shared" si="63"/>
        <v>0.5</v>
      </c>
      <c r="U185" s="63">
        <f t="shared" si="64"/>
        <v>3</v>
      </c>
      <c r="V185" s="63">
        <f t="shared" si="65"/>
        <v>0</v>
      </c>
      <c r="W185" s="8">
        <f t="shared" si="69"/>
        <v>0</v>
      </c>
      <c r="X185" s="6">
        <f t="shared" si="66"/>
        <v>0.22945438744309876</v>
      </c>
      <c r="Y185" s="11">
        <f t="shared" si="72"/>
        <v>-0.61234787843120564</v>
      </c>
      <c r="Z185" s="10">
        <f t="shared" si="67"/>
        <v>7.3194928473788917E-2</v>
      </c>
      <c r="AA185" s="17">
        <f t="shared" si="68"/>
        <v>-0.86635372204349992</v>
      </c>
      <c r="AH185" s="6"/>
      <c r="AI185" s="11"/>
      <c r="AP185" s="11"/>
      <c r="AQ185" s="11"/>
      <c r="AR185" s="11"/>
      <c r="AT185" s="11"/>
      <c r="AU185" s="12"/>
      <c r="AV185" s="12"/>
      <c r="AZ185" s="6"/>
      <c r="BC185" s="41"/>
      <c r="BD185" s="6"/>
      <c r="BG185" s="8"/>
      <c r="BH185" s="6"/>
      <c r="BJ185" s="11"/>
      <c r="BK185" s="11"/>
      <c r="BL185" s="11"/>
      <c r="BM185" s="11"/>
      <c r="BN185" s="11"/>
      <c r="BO185" s="11"/>
      <c r="BP185" s="11"/>
      <c r="BQ185" s="8"/>
      <c r="BR185" s="6"/>
      <c r="BS185" s="6"/>
      <c r="BT185"/>
      <c r="BW185" s="17"/>
      <c r="BX185" s="17"/>
      <c r="BY185" s="17"/>
      <c r="BZ185" s="17"/>
      <c r="CA185" s="17"/>
      <c r="CB185" s="17"/>
      <c r="CC185" s="17"/>
      <c r="CE185" s="12"/>
      <c r="CF185" s="12"/>
      <c r="CG185" s="12"/>
      <c r="CH185" s="12"/>
      <c r="CI185" s="6"/>
      <c r="CJ185" s="12"/>
      <c r="CK185" s="12"/>
      <c r="CL185" s="13"/>
      <c r="CN185" s="13"/>
      <c r="CO185" s="13"/>
      <c r="CQ185" s="13"/>
      <c r="CR185" s="13"/>
      <c r="CS185" s="14"/>
      <c r="CT185" s="11"/>
      <c r="CU185" s="13"/>
      <c r="CV185"/>
      <c r="CY185" s="13"/>
      <c r="DA185"/>
    </row>
    <row r="186" spans="1:105">
      <c r="A186" s="35" t="s">
        <v>114</v>
      </c>
      <c r="B186" s="36" t="s">
        <v>78</v>
      </c>
      <c r="C186" s="37">
        <v>5</v>
      </c>
      <c r="D186" s="36" t="s">
        <v>84</v>
      </c>
      <c r="E186" s="37">
        <v>1</v>
      </c>
      <c r="F186" s="36">
        <f t="shared" si="51"/>
        <v>6</v>
      </c>
      <c r="G186" s="37">
        <f t="shared" si="52"/>
        <v>-4</v>
      </c>
      <c r="H186" s="10">
        <f t="shared" si="53"/>
        <v>-0.58054741532398224</v>
      </c>
      <c r="I186" s="38">
        <f t="shared" si="54"/>
        <v>0.35880664313567717</v>
      </c>
      <c r="J186">
        <f t="shared" si="55"/>
        <v>-0.36165041378338941</v>
      </c>
      <c r="K186" s="11">
        <f t="shared" si="56"/>
        <v>1.0437074812621514</v>
      </c>
      <c r="L186" s="17">
        <f t="shared" si="70"/>
        <v>1.9103439182813161E-3</v>
      </c>
      <c r="M186" s="10">
        <f t="shared" si="57"/>
        <v>0.67780166580846535</v>
      </c>
      <c r="N186">
        <f t="shared" si="58"/>
        <v>0.66324787551496289</v>
      </c>
      <c r="O186">
        <f t="shared" si="59"/>
        <v>0.42134352886210558</v>
      </c>
      <c r="P186" s="11">
        <f t="shared" si="60"/>
        <v>1.8153150037434713</v>
      </c>
      <c r="Q186" s="17">
        <f t="shared" si="71"/>
        <v>10.142218525381447</v>
      </c>
      <c r="R186" s="17">
        <f t="shared" si="61"/>
        <v>-0.77160752248131992</v>
      </c>
      <c r="S186" s="17">
        <f t="shared" si="62"/>
        <v>-0.6354955661095737</v>
      </c>
      <c r="T186" s="64">
        <f t="shared" si="63"/>
        <v>0</v>
      </c>
      <c r="U186" s="63">
        <f t="shared" si="64"/>
        <v>0</v>
      </c>
      <c r="V186" s="63">
        <f t="shared" si="65"/>
        <v>0</v>
      </c>
      <c r="W186" s="8">
        <f t="shared" si="69"/>
        <v>1</v>
      </c>
      <c r="X186" s="6">
        <f t="shared" si="66"/>
        <v>0.22480734837393934</v>
      </c>
      <c r="Y186" s="11">
        <f t="shared" si="72"/>
        <v>3.3645044338904264</v>
      </c>
      <c r="Z186" s="10">
        <f t="shared" si="67"/>
        <v>5.0538343882921728E-2</v>
      </c>
      <c r="AA186" s="17">
        <f t="shared" si="68"/>
        <v>-0.25464369777705681</v>
      </c>
      <c r="AH186" s="6"/>
      <c r="AI186" s="11"/>
      <c r="AP186" s="11"/>
      <c r="AQ186" s="11"/>
      <c r="AR186" s="11"/>
      <c r="AT186" s="11"/>
      <c r="AU186" s="12"/>
      <c r="AV186" s="12"/>
      <c r="AZ186" s="6"/>
      <c r="BC186" s="41"/>
      <c r="BD186" s="6"/>
      <c r="BG186" s="8"/>
      <c r="BH186" s="6"/>
      <c r="BJ186" s="11"/>
      <c r="BK186" s="11"/>
      <c r="BL186" s="11"/>
      <c r="BM186" s="11"/>
      <c r="BN186" s="11"/>
      <c r="BO186" s="11"/>
      <c r="BP186" s="11"/>
      <c r="BQ186" s="8"/>
      <c r="BR186" s="6"/>
      <c r="BS186" s="6"/>
      <c r="BT186"/>
      <c r="BW186" s="17"/>
      <c r="BX186" s="17"/>
      <c r="BY186" s="17"/>
      <c r="BZ186" s="17"/>
      <c r="CA186" s="17"/>
      <c r="CB186" s="17"/>
      <c r="CC186" s="17"/>
      <c r="CE186" s="12"/>
      <c r="CF186" s="12"/>
      <c r="CG186" s="12"/>
      <c r="CH186" s="12"/>
      <c r="CI186" s="6"/>
      <c r="CJ186" s="12"/>
      <c r="CK186" s="12"/>
      <c r="CL186" s="13"/>
      <c r="CN186" s="13"/>
      <c r="CO186" s="13"/>
      <c r="CQ186" s="13"/>
      <c r="CR186" s="13"/>
      <c r="CS186" s="14"/>
      <c r="CT186" s="11"/>
      <c r="CU186" s="13"/>
      <c r="CV186"/>
      <c r="CY186" s="13"/>
      <c r="DA186"/>
    </row>
    <row r="187" spans="1:105">
      <c r="A187" s="35" t="s">
        <v>114</v>
      </c>
      <c r="B187" s="36" t="s">
        <v>68</v>
      </c>
      <c r="C187" s="37">
        <v>0</v>
      </c>
      <c r="D187" s="36" t="s">
        <v>70</v>
      </c>
      <c r="E187" s="37">
        <v>0</v>
      </c>
      <c r="F187" s="36">
        <f t="shared" si="51"/>
        <v>0</v>
      </c>
      <c r="G187" s="37">
        <f t="shared" si="52"/>
        <v>0</v>
      </c>
      <c r="H187" s="10">
        <f t="shared" si="53"/>
        <v>-0.35671042374105355</v>
      </c>
      <c r="I187" s="38">
        <f t="shared" si="54"/>
        <v>0.41175611218551145</v>
      </c>
      <c r="J187">
        <f t="shared" si="55"/>
        <v>-0.22302991456244067</v>
      </c>
      <c r="K187" s="11">
        <f t="shared" si="56"/>
        <v>1.2297683412591174</v>
      </c>
      <c r="L187" s="17">
        <f t="shared" si="70"/>
        <v>1.5123301731632011</v>
      </c>
      <c r="M187" s="10">
        <f t="shared" si="57"/>
        <v>-1.1945764761903619</v>
      </c>
      <c r="N187">
        <f t="shared" si="58"/>
        <v>0.23244143602135595</v>
      </c>
      <c r="O187">
        <f t="shared" si="59"/>
        <v>-0.73083020426899914</v>
      </c>
      <c r="P187" s="11">
        <f t="shared" si="60"/>
        <v>0.46192649349621129</v>
      </c>
      <c r="Q187" s="17">
        <f t="shared" si="71"/>
        <v>0.21337608539370534</v>
      </c>
      <c r="R187" s="17">
        <f t="shared" si="61"/>
        <v>0.76784184776290609</v>
      </c>
      <c r="S187" s="17">
        <f t="shared" si="62"/>
        <v>0.79453980085515008</v>
      </c>
      <c r="T187" s="64">
        <f t="shared" si="63"/>
        <v>0.5</v>
      </c>
      <c r="U187" s="63">
        <f t="shared" si="64"/>
        <v>3</v>
      </c>
      <c r="V187" s="63">
        <f t="shared" si="65"/>
        <v>1</v>
      </c>
      <c r="W187" s="8">
        <f t="shared" si="69"/>
        <v>0</v>
      </c>
      <c r="X187" s="6">
        <f t="shared" si="66"/>
        <v>0.57774037862955041</v>
      </c>
      <c r="Y187" s="11">
        <f t="shared" si="72"/>
        <v>0.79453980085515008</v>
      </c>
      <c r="Z187" s="10">
        <f t="shared" si="67"/>
        <v>6.0435664694658579E-3</v>
      </c>
      <c r="AA187" s="17">
        <f t="shared" si="68"/>
        <v>-0.70538281036772488</v>
      </c>
      <c r="AH187" s="6"/>
      <c r="AI187" s="11"/>
      <c r="AP187" s="11"/>
      <c r="AQ187" s="11"/>
      <c r="AR187" s="11"/>
      <c r="AT187" s="11"/>
      <c r="AU187" s="12"/>
      <c r="AV187" s="12"/>
      <c r="AZ187" s="6"/>
      <c r="BC187" s="41"/>
      <c r="BD187" s="6"/>
      <c r="BG187" s="8"/>
      <c r="BH187" s="6"/>
      <c r="BJ187" s="11"/>
      <c r="BK187" s="11"/>
      <c r="BL187" s="11"/>
      <c r="BM187" s="11"/>
      <c r="BN187" s="11"/>
      <c r="BO187" s="11"/>
      <c r="BP187" s="11"/>
      <c r="BQ187" s="8"/>
      <c r="BR187" s="6"/>
      <c r="BS187" s="6"/>
      <c r="BT187"/>
      <c r="BW187" s="17"/>
      <c r="BX187" s="17"/>
      <c r="BY187" s="17"/>
      <c r="BZ187" s="17"/>
      <c r="CA187" s="17"/>
      <c r="CB187" s="17"/>
      <c r="CC187" s="17"/>
      <c r="CE187" s="12"/>
      <c r="CF187" s="12"/>
      <c r="CG187" s="12"/>
      <c r="CH187" s="12"/>
      <c r="CI187" s="6"/>
      <c r="CJ187" s="12"/>
      <c r="CK187" s="12"/>
      <c r="CL187" s="13"/>
      <c r="CN187" s="13"/>
      <c r="CO187" s="13"/>
      <c r="CQ187" s="13"/>
      <c r="CR187" s="13"/>
      <c r="CS187" s="14"/>
      <c r="CT187" s="11"/>
      <c r="CU187" s="13"/>
      <c r="CV187"/>
      <c r="CY187" s="13"/>
      <c r="DA187"/>
    </row>
    <row r="188" spans="1:105">
      <c r="A188" s="35" t="s">
        <v>114</v>
      </c>
      <c r="B188" s="36" t="s">
        <v>79</v>
      </c>
      <c r="C188" s="37">
        <v>1</v>
      </c>
      <c r="D188" s="36" t="s">
        <v>71</v>
      </c>
      <c r="E188" s="37">
        <v>1</v>
      </c>
      <c r="F188" s="36">
        <f t="shared" si="51"/>
        <v>2</v>
      </c>
      <c r="G188" s="37">
        <f t="shared" si="52"/>
        <v>0</v>
      </c>
      <c r="H188" s="10">
        <f t="shared" si="53"/>
        <v>-1.0068342256392238</v>
      </c>
      <c r="I188" s="38">
        <f t="shared" si="54"/>
        <v>0.26759985475304154</v>
      </c>
      <c r="J188">
        <f t="shared" si="55"/>
        <v>-0.62008821666172609</v>
      </c>
      <c r="K188" s="11">
        <f t="shared" si="56"/>
        <v>0.69682401071118905</v>
      </c>
      <c r="L188" s="17">
        <f t="shared" si="70"/>
        <v>9.1915680481249221E-2</v>
      </c>
      <c r="M188" s="10">
        <f t="shared" si="57"/>
        <v>0.71629205035144117</v>
      </c>
      <c r="N188">
        <f t="shared" si="58"/>
        <v>0.67178997929273743</v>
      </c>
      <c r="O188">
        <f t="shared" si="59"/>
        <v>0.44486123082514589</v>
      </c>
      <c r="P188" s="11">
        <f t="shared" si="60"/>
        <v>1.8429398199573437</v>
      </c>
      <c r="Q188" s="17">
        <f t="shared" si="71"/>
        <v>0.71054754006971899</v>
      </c>
      <c r="R188" s="17">
        <f t="shared" si="61"/>
        <v>-1.1461158092461545</v>
      </c>
      <c r="S188" s="17">
        <f t="shared" si="62"/>
        <v>-0.98338625069254004</v>
      </c>
      <c r="T188" s="64">
        <f t="shared" si="63"/>
        <v>0.5</v>
      </c>
      <c r="U188" s="63">
        <f t="shared" si="64"/>
        <v>3</v>
      </c>
      <c r="V188" s="63">
        <f t="shared" si="65"/>
        <v>0</v>
      </c>
      <c r="W188" s="8">
        <f t="shared" si="69"/>
        <v>0</v>
      </c>
      <c r="X188" s="6">
        <f t="shared" si="66"/>
        <v>0.16165057568211372</v>
      </c>
      <c r="Y188" s="11">
        <f t="shared" si="72"/>
        <v>-0.98338625069254004</v>
      </c>
      <c r="Z188" s="10">
        <f t="shared" si="67"/>
        <v>0.11448033293624506</v>
      </c>
      <c r="AA188" s="17">
        <f t="shared" si="68"/>
        <v>-0.99931925240642649</v>
      </c>
      <c r="AH188" s="6"/>
      <c r="AI188" s="11"/>
      <c r="AP188" s="11"/>
      <c r="AQ188" s="11"/>
      <c r="AR188" s="11"/>
      <c r="AT188" s="11"/>
      <c r="AU188" s="12"/>
      <c r="AV188" s="12"/>
      <c r="AZ188" s="6"/>
      <c r="BC188" s="41"/>
      <c r="BD188" s="6"/>
      <c r="BG188" s="8"/>
      <c r="BH188" s="6"/>
      <c r="BJ188" s="11"/>
      <c r="BK188" s="11"/>
      <c r="BL188" s="11"/>
      <c r="BM188" s="11"/>
      <c r="BN188" s="11"/>
      <c r="BO188" s="11"/>
      <c r="BP188" s="11"/>
      <c r="BQ188" s="8"/>
      <c r="BR188" s="6"/>
      <c r="BS188" s="6"/>
      <c r="BT188"/>
      <c r="BW188" s="17"/>
      <c r="BX188" s="17"/>
      <c r="BY188" s="17"/>
      <c r="BZ188" s="17"/>
      <c r="CA188" s="17"/>
      <c r="CB188" s="17"/>
      <c r="CC188" s="17"/>
      <c r="CE188" s="12"/>
      <c r="CF188" s="12"/>
      <c r="CG188" s="12"/>
      <c r="CH188" s="12"/>
      <c r="CI188" s="6"/>
      <c r="CJ188" s="12"/>
      <c r="CK188" s="12"/>
      <c r="CL188" s="13"/>
      <c r="CN188" s="13"/>
      <c r="CO188" s="13"/>
      <c r="CQ188" s="13"/>
      <c r="CR188" s="13"/>
      <c r="CS188" s="14"/>
      <c r="CT188" s="11"/>
      <c r="CU188" s="13"/>
      <c r="CV188"/>
      <c r="CY188" s="13"/>
      <c r="DA188"/>
    </row>
    <row r="189" spans="1:105">
      <c r="A189" s="35" t="s">
        <v>114</v>
      </c>
      <c r="B189" s="36" t="s">
        <v>80</v>
      </c>
      <c r="C189" s="37">
        <v>1</v>
      </c>
      <c r="D189" s="36" t="s">
        <v>66</v>
      </c>
      <c r="E189" s="37">
        <v>2</v>
      </c>
      <c r="F189" s="36">
        <f t="shared" si="51"/>
        <v>3</v>
      </c>
      <c r="G189" s="37">
        <f t="shared" si="52"/>
        <v>1</v>
      </c>
      <c r="H189" s="10">
        <f t="shared" si="53"/>
        <v>-1.6480188457576102</v>
      </c>
      <c r="I189" s="38">
        <f t="shared" si="54"/>
        <v>0.16137688803553019</v>
      </c>
      <c r="J189">
        <f t="shared" si="55"/>
        <v>-0.98881477077281554</v>
      </c>
      <c r="K189" s="11">
        <f t="shared" si="56"/>
        <v>0.20190745690282408</v>
      </c>
      <c r="L189" s="17">
        <f t="shared" si="70"/>
        <v>3.2331367935416693</v>
      </c>
      <c r="M189" s="10">
        <f t="shared" si="57"/>
        <v>0.54277050206073729</v>
      </c>
      <c r="N189">
        <f t="shared" si="58"/>
        <v>0.63245667144102025</v>
      </c>
      <c r="O189">
        <f t="shared" si="59"/>
        <v>0.33836697623527451</v>
      </c>
      <c r="P189" s="11">
        <f t="shared" si="60"/>
        <v>1.7178474867224929</v>
      </c>
      <c r="Q189" s="17">
        <f t="shared" si="71"/>
        <v>0.51530501419379959</v>
      </c>
      <c r="R189" s="17">
        <f t="shared" si="61"/>
        <v>-1.5159400298196688</v>
      </c>
      <c r="S189" s="17">
        <f t="shared" si="62"/>
        <v>-1.3269257819058251</v>
      </c>
      <c r="T189" s="64">
        <f t="shared" si="63"/>
        <v>1</v>
      </c>
      <c r="U189" s="63">
        <f t="shared" si="64"/>
        <v>1</v>
      </c>
      <c r="V189" s="63">
        <f t="shared" si="65"/>
        <v>0</v>
      </c>
      <c r="W189" s="8">
        <f t="shared" si="69"/>
        <v>0</v>
      </c>
      <c r="X189" s="6">
        <f t="shared" si="66"/>
        <v>0.11190888012677325</v>
      </c>
      <c r="Y189" s="11">
        <f t="shared" si="72"/>
        <v>-2.3269257819058251</v>
      </c>
      <c r="Z189" s="10">
        <f t="shared" si="67"/>
        <v>0.78870583719768206</v>
      </c>
      <c r="AA189" s="17">
        <f t="shared" si="68"/>
        <v>-2.1900703091116331</v>
      </c>
      <c r="AH189" s="6"/>
      <c r="AI189" s="11"/>
      <c r="AP189" s="11"/>
      <c r="AQ189" s="11"/>
      <c r="AR189" s="11"/>
      <c r="AT189" s="11"/>
      <c r="AU189" s="12"/>
      <c r="AV189" s="12"/>
      <c r="AZ189" s="6"/>
      <c r="BC189" s="41"/>
      <c r="BD189" s="6"/>
      <c r="BG189" s="8"/>
      <c r="BH189" s="6"/>
      <c r="BJ189" s="11"/>
      <c r="BK189" s="11"/>
      <c r="BL189" s="11"/>
      <c r="BM189" s="11"/>
      <c r="BN189" s="11"/>
      <c r="BO189" s="11"/>
      <c r="BP189" s="11"/>
      <c r="BQ189" s="8"/>
      <c r="BR189" s="6"/>
      <c r="BS189" s="6"/>
      <c r="BT189"/>
      <c r="BW189" s="17"/>
      <c r="BX189" s="17"/>
      <c r="BY189" s="17"/>
      <c r="BZ189" s="17"/>
      <c r="CA189" s="17"/>
      <c r="CB189" s="17"/>
      <c r="CC189" s="17"/>
      <c r="CE189" s="12"/>
      <c r="CF189" s="12"/>
      <c r="CG189" s="12"/>
      <c r="CH189" s="12"/>
      <c r="CI189" s="6"/>
      <c r="CJ189" s="12"/>
      <c r="CK189" s="12"/>
      <c r="CL189" s="13"/>
      <c r="CN189" s="13"/>
      <c r="CO189" s="13"/>
      <c r="CQ189" s="13"/>
      <c r="CR189" s="13"/>
      <c r="CS189" s="14"/>
      <c r="CT189" s="11"/>
      <c r="CU189" s="13"/>
      <c r="CV189"/>
      <c r="CY189" s="13"/>
      <c r="DA189"/>
    </row>
    <row r="190" spans="1:105">
      <c r="A190" s="35" t="s">
        <v>114</v>
      </c>
      <c r="B190" s="36" t="s">
        <v>75</v>
      </c>
      <c r="C190" s="37">
        <v>0</v>
      </c>
      <c r="D190" s="36" t="s">
        <v>83</v>
      </c>
      <c r="E190" s="37">
        <v>4</v>
      </c>
      <c r="F190" s="36">
        <f t="shared" si="51"/>
        <v>4</v>
      </c>
      <c r="G190" s="37">
        <f t="shared" si="52"/>
        <v>4</v>
      </c>
      <c r="H190" s="10">
        <f t="shared" si="53"/>
        <v>1.5990817698695872</v>
      </c>
      <c r="I190" s="38">
        <f t="shared" si="54"/>
        <v>0.83189001068062285</v>
      </c>
      <c r="J190">
        <f t="shared" si="55"/>
        <v>0.96166088123014359</v>
      </c>
      <c r="K190" s="11">
        <f t="shared" si="56"/>
        <v>2.819898152754897</v>
      </c>
      <c r="L190" s="17">
        <f t="shared" si="70"/>
        <v>1.3926403698713046</v>
      </c>
      <c r="M190" s="10">
        <f t="shared" si="57"/>
        <v>-1.7607752529802627</v>
      </c>
      <c r="N190">
        <f t="shared" si="58"/>
        <v>0.14669327142682431</v>
      </c>
      <c r="O190">
        <f t="shared" si="59"/>
        <v>-1.0507214469272699</v>
      </c>
      <c r="P190" s="11">
        <f t="shared" si="60"/>
        <v>8.6169678448980713E-2</v>
      </c>
      <c r="Q190" s="17">
        <f t="shared" si="71"/>
        <v>7.4252134840007309E-3</v>
      </c>
      <c r="R190" s="17">
        <f t="shared" si="61"/>
        <v>2.7337284743059165</v>
      </c>
      <c r="S190" s="17">
        <f t="shared" si="62"/>
        <v>2.620704050059059</v>
      </c>
      <c r="T190" s="64">
        <f t="shared" si="63"/>
        <v>1</v>
      </c>
      <c r="U190" s="63">
        <f t="shared" si="64"/>
        <v>1</v>
      </c>
      <c r="V190" s="63">
        <f t="shared" si="65"/>
        <v>1</v>
      </c>
      <c r="W190" s="8">
        <f t="shared" si="69"/>
        <v>1</v>
      </c>
      <c r="X190" s="6">
        <f t="shared" si="66"/>
        <v>0.92103209202650149</v>
      </c>
      <c r="Y190" s="11">
        <f t="shared" si="72"/>
        <v>-1.379295949940941</v>
      </c>
      <c r="Z190" s="10">
        <f t="shared" si="67"/>
        <v>6.2359304897109296E-3</v>
      </c>
      <c r="AA190" s="17">
        <f t="shared" si="68"/>
        <v>-8.226039857113536E-2</v>
      </c>
      <c r="AH190" s="6"/>
      <c r="AI190" s="11"/>
      <c r="AP190" s="11"/>
      <c r="AQ190" s="11"/>
      <c r="AR190" s="11"/>
      <c r="AT190" s="11"/>
      <c r="AU190" s="12"/>
      <c r="AV190" s="12"/>
      <c r="AZ190" s="6"/>
      <c r="BC190" s="41"/>
      <c r="BD190" s="6"/>
      <c r="BG190" s="8"/>
      <c r="BH190" s="6"/>
      <c r="BJ190" s="11"/>
      <c r="BK190" s="11"/>
      <c r="BL190" s="11"/>
      <c r="BM190" s="11"/>
      <c r="BN190" s="11"/>
      <c r="BO190" s="11"/>
      <c r="BP190" s="11"/>
      <c r="BQ190" s="8"/>
      <c r="BR190" s="6"/>
      <c r="BS190" s="6"/>
      <c r="BT190"/>
      <c r="BW190" s="17"/>
      <c r="BX190" s="17"/>
      <c r="BY190" s="17"/>
      <c r="BZ190" s="17"/>
      <c r="CA190" s="17"/>
      <c r="CB190" s="17"/>
      <c r="CC190" s="17"/>
      <c r="CE190" s="12"/>
      <c r="CF190" s="12"/>
      <c r="CG190" s="12"/>
      <c r="CH190" s="12"/>
      <c r="CI190" s="6"/>
      <c r="CJ190" s="12"/>
      <c r="CK190" s="12"/>
      <c r="CL190" s="13"/>
      <c r="CN190" s="13"/>
      <c r="CO190" s="13"/>
      <c r="CQ190" s="13"/>
      <c r="CR190" s="13"/>
      <c r="CS190" s="14"/>
      <c r="CT190" s="11"/>
      <c r="CU190" s="13"/>
      <c r="CV190"/>
      <c r="CY190" s="13"/>
      <c r="DA190"/>
    </row>
    <row r="191" spans="1:105">
      <c r="A191" s="35" t="s">
        <v>114</v>
      </c>
      <c r="B191" s="36" t="s">
        <v>73</v>
      </c>
      <c r="C191" s="37">
        <v>1</v>
      </c>
      <c r="D191" s="36" t="s">
        <v>67</v>
      </c>
      <c r="E191" s="37">
        <v>3</v>
      </c>
      <c r="F191" s="36">
        <f t="shared" si="51"/>
        <v>4</v>
      </c>
      <c r="G191" s="37">
        <f t="shared" si="52"/>
        <v>2</v>
      </c>
      <c r="H191" s="10">
        <f t="shared" si="53"/>
        <v>1.1223433427819662</v>
      </c>
      <c r="I191" s="38">
        <f t="shared" si="54"/>
        <v>0.7544231237229152</v>
      </c>
      <c r="J191">
        <f t="shared" si="55"/>
        <v>0.68847492965482548</v>
      </c>
      <c r="K191" s="11">
        <f t="shared" si="56"/>
        <v>2.4532192461367934</v>
      </c>
      <c r="L191" s="17">
        <f t="shared" si="70"/>
        <v>0.2989691927952165</v>
      </c>
      <c r="M191" s="10">
        <f t="shared" si="57"/>
        <v>-0.97613795487390997</v>
      </c>
      <c r="N191">
        <f t="shared" si="58"/>
        <v>0.27365876960045771</v>
      </c>
      <c r="O191">
        <f t="shared" si="59"/>
        <v>-0.60178458227799136</v>
      </c>
      <c r="P191" s="11">
        <f t="shared" si="60"/>
        <v>0.61350854842270375</v>
      </c>
      <c r="Q191" s="17">
        <f t="shared" si="71"/>
        <v>0.14937564214232554</v>
      </c>
      <c r="R191" s="17">
        <f t="shared" si="61"/>
        <v>1.8397106977140898</v>
      </c>
      <c r="S191" s="17">
        <f t="shared" si="62"/>
        <v>1.7902272159825632</v>
      </c>
      <c r="T191" s="64">
        <f t="shared" si="63"/>
        <v>1</v>
      </c>
      <c r="U191" s="63">
        <f t="shared" si="64"/>
        <v>1</v>
      </c>
      <c r="V191" s="63">
        <f t="shared" si="65"/>
        <v>1</v>
      </c>
      <c r="W191" s="8">
        <f t="shared" si="69"/>
        <v>1</v>
      </c>
      <c r="X191" s="6">
        <f t="shared" si="66"/>
        <v>0.80485289946030369</v>
      </c>
      <c r="Y191" s="11">
        <f t="shared" si="72"/>
        <v>-0.20977278401743682</v>
      </c>
      <c r="Z191" s="10">
        <f t="shared" si="67"/>
        <v>3.8082390849050338E-2</v>
      </c>
      <c r="AA191" s="17">
        <f t="shared" si="68"/>
        <v>-0.21709575185107513</v>
      </c>
      <c r="AH191" s="6"/>
      <c r="AI191" s="11"/>
      <c r="AP191" s="11"/>
      <c r="AQ191" s="11"/>
      <c r="AR191" s="11"/>
      <c r="AT191" s="11"/>
      <c r="AU191" s="12"/>
      <c r="AV191" s="12"/>
      <c r="AZ191" s="6"/>
      <c r="BC191" s="41"/>
      <c r="BD191" s="6"/>
      <c r="BG191" s="8"/>
      <c r="BH191" s="6"/>
      <c r="BJ191" s="11"/>
      <c r="BK191" s="11"/>
      <c r="BL191" s="11"/>
      <c r="BM191" s="11"/>
      <c r="BN191" s="11"/>
      <c r="BO191" s="11"/>
      <c r="BP191" s="11"/>
      <c r="BQ191" s="8"/>
      <c r="BR191" s="6"/>
      <c r="BS191" s="6"/>
      <c r="BT191"/>
      <c r="BW191" s="17"/>
      <c r="BX191" s="17"/>
      <c r="BY191" s="17"/>
      <c r="BZ191" s="17"/>
      <c r="CA191" s="17"/>
      <c r="CB191" s="17"/>
      <c r="CC191" s="17"/>
      <c r="CE191" s="12"/>
      <c r="CF191" s="12"/>
      <c r="CG191" s="12"/>
      <c r="CH191" s="12"/>
      <c r="CI191" s="6"/>
      <c r="CJ191" s="12"/>
      <c r="CK191" s="12"/>
      <c r="CL191" s="13"/>
      <c r="CN191" s="13"/>
      <c r="CO191" s="13"/>
      <c r="CQ191" s="13"/>
      <c r="CR191" s="13"/>
      <c r="CS191" s="14"/>
      <c r="CT191" s="11"/>
      <c r="CU191" s="13"/>
      <c r="CV191"/>
      <c r="CY191" s="13"/>
      <c r="DA191"/>
    </row>
    <row r="192" spans="1:105">
      <c r="A192" s="35" t="s">
        <v>114</v>
      </c>
      <c r="B192" s="36" t="s">
        <v>69</v>
      </c>
      <c r="C192" s="37">
        <v>0</v>
      </c>
      <c r="D192" s="36" t="s">
        <v>74</v>
      </c>
      <c r="E192" s="37">
        <v>5</v>
      </c>
      <c r="F192" s="36">
        <f t="shared" si="51"/>
        <v>5</v>
      </c>
      <c r="G192" s="37">
        <f t="shared" si="52"/>
        <v>5</v>
      </c>
      <c r="H192" s="10">
        <f t="shared" si="53"/>
        <v>0.86780560922914907</v>
      </c>
      <c r="I192" s="38">
        <f t="shared" si="54"/>
        <v>0.70428888586510774</v>
      </c>
      <c r="J192">
        <f t="shared" si="55"/>
        <v>0.53677617850199855</v>
      </c>
      <c r="K192" s="11">
        <f t="shared" si="56"/>
        <v>2.2496043388280826</v>
      </c>
      <c r="L192" s="17">
        <f t="shared" si="70"/>
        <v>7.5646762929933082</v>
      </c>
      <c r="M192" s="10">
        <f t="shared" si="57"/>
        <v>-1.1531634059464784</v>
      </c>
      <c r="N192">
        <f t="shared" si="58"/>
        <v>0.2399117484730319</v>
      </c>
      <c r="O192">
        <f t="shared" si="59"/>
        <v>-0.70658647402558139</v>
      </c>
      <c r="P192" s="11">
        <f t="shared" si="60"/>
        <v>0.49040413103773817</v>
      </c>
      <c r="Q192" s="17">
        <f t="shared" si="71"/>
        <v>0.24049621173887906</v>
      </c>
      <c r="R192" s="17">
        <f t="shared" si="61"/>
        <v>1.7592002077903444</v>
      </c>
      <c r="S192" s="17">
        <f t="shared" si="62"/>
        <v>1.7154388856691423</v>
      </c>
      <c r="T192" s="64">
        <f t="shared" si="63"/>
        <v>1</v>
      </c>
      <c r="U192" s="63">
        <f t="shared" si="64"/>
        <v>1</v>
      </c>
      <c r="V192" s="63">
        <f t="shared" si="65"/>
        <v>1</v>
      </c>
      <c r="W192" s="8">
        <f t="shared" si="69"/>
        <v>1</v>
      </c>
      <c r="X192" s="6">
        <f t="shared" si="66"/>
        <v>0.79082494268661463</v>
      </c>
      <c r="Y192" s="11">
        <f t="shared" si="72"/>
        <v>-3.2845611143308577</v>
      </c>
      <c r="Z192" s="10">
        <f t="shared" si="67"/>
        <v>4.3754204602058054E-2</v>
      </c>
      <c r="AA192" s="17">
        <f t="shared" si="68"/>
        <v>-0.23467864710238834</v>
      </c>
      <c r="AH192" s="6"/>
      <c r="AI192" s="11"/>
      <c r="AP192" s="11"/>
      <c r="AQ192" s="11"/>
      <c r="AR192" s="11"/>
      <c r="AT192" s="11"/>
      <c r="AU192" s="12"/>
      <c r="AV192" s="12"/>
      <c r="AZ192" s="6"/>
      <c r="BC192" s="41"/>
      <c r="BD192" s="6"/>
      <c r="BG192" s="8"/>
      <c r="BH192" s="6"/>
      <c r="BJ192" s="11"/>
      <c r="BK192" s="11"/>
      <c r="BL192" s="11"/>
      <c r="BM192" s="11"/>
      <c r="BN192" s="11"/>
      <c r="BO192" s="11"/>
      <c r="BP192" s="11"/>
      <c r="BQ192" s="8"/>
      <c r="BR192" s="6"/>
      <c r="BS192" s="6"/>
      <c r="BT192"/>
      <c r="BW192" s="17"/>
      <c r="BX192" s="17"/>
      <c r="BY192" s="17"/>
      <c r="BZ192" s="17"/>
      <c r="CA192" s="17"/>
      <c r="CB192" s="17"/>
      <c r="CC192" s="17"/>
      <c r="CE192" s="12"/>
      <c r="CF192" s="12"/>
      <c r="CG192" s="12"/>
      <c r="CH192" s="12"/>
      <c r="CI192" s="6"/>
      <c r="CJ192" s="12"/>
      <c r="CK192" s="12"/>
      <c r="CL192" s="13"/>
      <c r="CN192" s="13"/>
      <c r="CO192" s="13"/>
      <c r="CQ192" s="13"/>
      <c r="CR192" s="13"/>
      <c r="CS192" s="14"/>
      <c r="CT192" s="11"/>
      <c r="CU192" s="13"/>
      <c r="CV192"/>
      <c r="CY192" s="13"/>
      <c r="DA192"/>
    </row>
    <row r="193" spans="1:105">
      <c r="A193" s="35" t="s">
        <v>114</v>
      </c>
      <c r="B193" s="36" t="s">
        <v>72</v>
      </c>
      <c r="C193" s="37">
        <v>2</v>
      </c>
      <c r="D193" s="36" t="s">
        <v>77</v>
      </c>
      <c r="E193" s="37">
        <v>1</v>
      </c>
      <c r="F193" s="36">
        <f t="shared" si="51"/>
        <v>3</v>
      </c>
      <c r="G193" s="37">
        <f t="shared" si="52"/>
        <v>-1</v>
      </c>
      <c r="H193" s="10">
        <f t="shared" si="53"/>
        <v>-0.41471932767171937</v>
      </c>
      <c r="I193" s="38">
        <f t="shared" si="54"/>
        <v>0.39778105659963336</v>
      </c>
      <c r="J193">
        <f t="shared" si="55"/>
        <v>-0.25909477880378101</v>
      </c>
      <c r="K193" s="11">
        <f t="shared" si="56"/>
        <v>1.181360928977893</v>
      </c>
      <c r="L193" s="17">
        <f t="shared" si="70"/>
        <v>3.2891786559724356E-2</v>
      </c>
      <c r="M193" s="10">
        <f t="shared" si="57"/>
        <v>0.9432570562116569</v>
      </c>
      <c r="N193">
        <f t="shared" si="58"/>
        <v>0.71975709784987107</v>
      </c>
      <c r="O193">
        <f t="shared" si="59"/>
        <v>0.58212007451687664</v>
      </c>
      <c r="P193" s="11">
        <f t="shared" si="60"/>
        <v>2.004169447608537</v>
      </c>
      <c r="Q193" s="17">
        <f t="shared" si="71"/>
        <v>1.7384293360334836E-5</v>
      </c>
      <c r="R193" s="17">
        <f t="shared" si="61"/>
        <v>-0.82280851863064397</v>
      </c>
      <c r="S193" s="17">
        <f t="shared" si="62"/>
        <v>-0.68305752997314806</v>
      </c>
      <c r="T193" s="64">
        <f t="shared" si="63"/>
        <v>0</v>
      </c>
      <c r="U193" s="63">
        <f t="shared" si="64"/>
        <v>0</v>
      </c>
      <c r="V193" s="63">
        <f t="shared" si="65"/>
        <v>0</v>
      </c>
      <c r="W193" s="8">
        <f t="shared" si="69"/>
        <v>1</v>
      </c>
      <c r="X193" s="6">
        <f t="shared" si="66"/>
        <v>0.21542844867506461</v>
      </c>
      <c r="Y193" s="11">
        <f t="shared" si="72"/>
        <v>0.31694247002685194</v>
      </c>
      <c r="Z193" s="10">
        <f t="shared" si="67"/>
        <v>4.640941649854495E-2</v>
      </c>
      <c r="AA193" s="17">
        <f t="shared" si="68"/>
        <v>-0.24261750469028778</v>
      </c>
      <c r="AH193" s="6"/>
      <c r="AI193" s="11"/>
      <c r="AP193" s="11"/>
      <c r="AQ193" s="11"/>
      <c r="AR193" s="11"/>
      <c r="AT193" s="11"/>
      <c r="AU193" s="12"/>
      <c r="AV193" s="12"/>
      <c r="AZ193" s="6"/>
      <c r="BC193" s="41"/>
      <c r="BD193" s="6"/>
      <c r="BG193" s="8"/>
      <c r="BH193" s="6"/>
      <c r="BJ193" s="11"/>
      <c r="BK193" s="11"/>
      <c r="BL193" s="11"/>
      <c r="BM193" s="11"/>
      <c r="BN193" s="11"/>
      <c r="BO193" s="11"/>
      <c r="BP193" s="11"/>
      <c r="BQ193" s="8"/>
      <c r="BR193" s="6"/>
      <c r="BS193" s="6"/>
      <c r="BT193"/>
      <c r="BW193" s="17"/>
      <c r="BX193" s="17"/>
      <c r="BY193" s="17"/>
      <c r="BZ193" s="17"/>
      <c r="CA193" s="17"/>
      <c r="CB193" s="17"/>
      <c r="CC193" s="17"/>
      <c r="CE193" s="12"/>
      <c r="CF193" s="12"/>
      <c r="CG193" s="12"/>
      <c r="CH193" s="12"/>
      <c r="CI193" s="6"/>
      <c r="CJ193" s="12"/>
      <c r="CK193" s="12"/>
      <c r="CL193" s="13"/>
      <c r="CN193" s="13"/>
      <c r="CO193" s="13"/>
      <c r="CQ193" s="13"/>
      <c r="CR193" s="13"/>
      <c r="CS193" s="14"/>
      <c r="CT193" s="11"/>
      <c r="CU193" s="13"/>
      <c r="CV193"/>
      <c r="CY193" s="13"/>
      <c r="DA193"/>
    </row>
    <row r="194" spans="1:105">
      <c r="A194" s="35" t="s">
        <v>115</v>
      </c>
      <c r="B194" s="36" t="s">
        <v>82</v>
      </c>
      <c r="C194" s="37">
        <v>2</v>
      </c>
      <c r="D194" s="36" t="s">
        <v>85</v>
      </c>
      <c r="E194" s="37">
        <v>1</v>
      </c>
      <c r="F194" s="36">
        <f t="shared" si="51"/>
        <v>3</v>
      </c>
      <c r="G194" s="37">
        <f t="shared" si="52"/>
        <v>-1</v>
      </c>
      <c r="H194" s="10">
        <f t="shared" si="53"/>
        <v>-0.33989565087050777</v>
      </c>
      <c r="I194" s="38">
        <f t="shared" si="54"/>
        <v>0.41583482493839191</v>
      </c>
      <c r="J194">
        <f t="shared" si="55"/>
        <v>-0.21256067161764008</v>
      </c>
      <c r="K194" s="11">
        <f t="shared" si="56"/>
        <v>1.2438204934067008</v>
      </c>
      <c r="L194" s="17">
        <f t="shared" si="70"/>
        <v>5.9448433005087009E-2</v>
      </c>
      <c r="M194" s="10">
        <f t="shared" si="57"/>
        <v>0.20064694412034223</v>
      </c>
      <c r="N194">
        <f t="shared" si="58"/>
        <v>0.54999412153592153</v>
      </c>
      <c r="O194">
        <f t="shared" si="59"/>
        <v>0.12564649494466903</v>
      </c>
      <c r="P194" s="11">
        <f t="shared" si="60"/>
        <v>1.4679776563362332</v>
      </c>
      <c r="Q194" s="17">
        <f t="shared" si="71"/>
        <v>0.28304777415748716</v>
      </c>
      <c r="R194" s="17">
        <f t="shared" si="61"/>
        <v>-0.22415716292953247</v>
      </c>
      <c r="S194" s="17">
        <f t="shared" si="62"/>
        <v>-0.1269544013602508</v>
      </c>
      <c r="T194" s="64">
        <f t="shared" si="63"/>
        <v>0</v>
      </c>
      <c r="U194" s="63">
        <f t="shared" si="64"/>
        <v>0</v>
      </c>
      <c r="V194" s="63">
        <f t="shared" si="65"/>
        <v>3</v>
      </c>
      <c r="W194" s="8">
        <f t="shared" si="69"/>
        <v>0</v>
      </c>
      <c r="X194" s="6">
        <f t="shared" si="66"/>
        <v>0.33817432922343393</v>
      </c>
      <c r="Y194" s="11">
        <f t="shared" si="72"/>
        <v>0.87304559863974918</v>
      </c>
      <c r="Z194" s="10">
        <f t="shared" si="67"/>
        <v>0.11436187694571948</v>
      </c>
      <c r="AA194" s="17">
        <f t="shared" si="68"/>
        <v>-0.41275309491997603</v>
      </c>
      <c r="AH194" s="6"/>
      <c r="AI194" s="11"/>
      <c r="AP194" s="11"/>
      <c r="AQ194" s="11"/>
      <c r="AR194" s="11"/>
      <c r="AT194" s="11"/>
      <c r="AU194" s="12"/>
      <c r="AV194" s="12"/>
      <c r="AZ194" s="6"/>
      <c r="BC194" s="41"/>
      <c r="BD194" s="6"/>
      <c r="BG194" s="8"/>
      <c r="BH194" s="6"/>
      <c r="BJ194" s="11"/>
      <c r="BK194" s="11"/>
      <c r="BL194" s="11"/>
      <c r="BM194" s="11"/>
      <c r="BN194" s="11"/>
      <c r="BO194" s="11"/>
      <c r="BP194" s="11"/>
      <c r="BQ194" s="8"/>
      <c r="BR194" s="6"/>
      <c r="BS194" s="6"/>
      <c r="BT194"/>
      <c r="BW194" s="17"/>
      <c r="BX194" s="17"/>
      <c r="BY194" s="17"/>
      <c r="BZ194" s="17"/>
      <c r="CA194" s="17"/>
      <c r="CB194" s="17"/>
      <c r="CC194" s="17"/>
      <c r="CE194" s="12"/>
      <c r="CF194" s="12"/>
      <c r="CG194" s="12"/>
      <c r="CH194" s="12"/>
      <c r="CI194" s="6"/>
      <c r="CJ194" s="12"/>
      <c r="CK194" s="12"/>
      <c r="CL194" s="13"/>
      <c r="CN194" s="13"/>
      <c r="CO194" s="13"/>
      <c r="CQ194" s="13"/>
      <c r="CR194" s="13"/>
      <c r="CS194" s="14"/>
      <c r="CT194" s="11"/>
      <c r="CU194" s="13"/>
      <c r="CV194"/>
      <c r="CY194" s="13"/>
      <c r="DA194"/>
    </row>
    <row r="195" spans="1:105">
      <c r="A195" s="35" t="s">
        <v>116</v>
      </c>
      <c r="B195" s="36" t="s">
        <v>78</v>
      </c>
      <c r="C195" s="37">
        <v>0</v>
      </c>
      <c r="D195" s="36" t="s">
        <v>76</v>
      </c>
      <c r="E195" s="37">
        <v>1</v>
      </c>
      <c r="F195" s="36">
        <f t="shared" si="51"/>
        <v>1</v>
      </c>
      <c r="G195" s="37">
        <f t="shared" si="52"/>
        <v>1</v>
      </c>
      <c r="H195" s="10">
        <f t="shared" si="53"/>
        <v>-0.14345633837766203</v>
      </c>
      <c r="I195" s="38">
        <f t="shared" si="54"/>
        <v>0.4641972951621533</v>
      </c>
      <c r="J195">
        <f t="shared" si="55"/>
        <v>-8.9864879460895636E-2</v>
      </c>
      <c r="K195" s="11">
        <f t="shared" si="56"/>
        <v>1.4085067031303122</v>
      </c>
      <c r="L195" s="17">
        <f t="shared" si="70"/>
        <v>0.16687772650239704</v>
      </c>
      <c r="M195" s="10">
        <f t="shared" si="57"/>
        <v>0.14361724645782425</v>
      </c>
      <c r="N195">
        <f t="shared" si="58"/>
        <v>0.53584272536984934</v>
      </c>
      <c r="O195">
        <f t="shared" si="59"/>
        <v>8.9965602396085406E-2</v>
      </c>
      <c r="P195" s="11">
        <f t="shared" si="60"/>
        <v>1.4260654788390177</v>
      </c>
      <c r="Q195" s="17">
        <f t="shared" si="71"/>
        <v>2.0336627499363567</v>
      </c>
      <c r="R195" s="17">
        <f t="shared" si="61"/>
        <v>-1.7558775708705454E-2</v>
      </c>
      <c r="S195" s="17">
        <f t="shared" si="62"/>
        <v>6.4960322302785228E-2</v>
      </c>
      <c r="T195" s="64">
        <f t="shared" si="63"/>
        <v>1</v>
      </c>
      <c r="U195" s="63">
        <f t="shared" si="64"/>
        <v>1</v>
      </c>
      <c r="V195" s="63">
        <f t="shared" si="65"/>
        <v>3</v>
      </c>
      <c r="W195" s="8">
        <f t="shared" si="69"/>
        <v>0</v>
      </c>
      <c r="X195" s="6">
        <f t="shared" si="66"/>
        <v>0.38603569261072912</v>
      </c>
      <c r="Y195" s="11">
        <f t="shared" si="72"/>
        <v>-0.93503967769721474</v>
      </c>
      <c r="Z195" s="10">
        <f t="shared" si="67"/>
        <v>0.37695217074798709</v>
      </c>
      <c r="AA195" s="17">
        <f t="shared" si="68"/>
        <v>-0.95182544588875595</v>
      </c>
      <c r="AH195" s="6"/>
      <c r="AI195" s="11"/>
      <c r="AP195" s="11"/>
      <c r="AQ195" s="11"/>
      <c r="AR195" s="11"/>
      <c r="AT195" s="11"/>
      <c r="AU195" s="12"/>
      <c r="AV195" s="12"/>
      <c r="AZ195" s="6"/>
      <c r="BC195" s="41"/>
      <c r="BD195" s="6"/>
      <c r="BG195" s="8"/>
      <c r="BH195" s="6"/>
      <c r="BJ195" s="11"/>
      <c r="BK195" s="11"/>
      <c r="BL195" s="11"/>
      <c r="BM195" s="11"/>
      <c r="BN195" s="11"/>
      <c r="BO195" s="11"/>
      <c r="BP195" s="11"/>
      <c r="BQ195" s="8"/>
      <c r="BR195" s="6"/>
      <c r="BS195" s="6"/>
      <c r="BT195"/>
      <c r="BW195" s="17"/>
      <c r="BX195" s="17"/>
      <c r="BY195" s="17"/>
      <c r="BZ195" s="17"/>
      <c r="CA195" s="17"/>
      <c r="CB195" s="17"/>
      <c r="CC195" s="17"/>
      <c r="CE195" s="12"/>
      <c r="CF195" s="12"/>
      <c r="CG195" s="12"/>
      <c r="CH195" s="12"/>
      <c r="CI195" s="6"/>
      <c r="CJ195" s="12"/>
      <c r="CK195" s="12"/>
      <c r="CL195" s="13"/>
      <c r="CN195" s="13"/>
      <c r="CO195" s="13"/>
      <c r="CQ195" s="13"/>
      <c r="CR195" s="13"/>
      <c r="CS195" s="14"/>
      <c r="CT195" s="11"/>
      <c r="CU195" s="13"/>
      <c r="CV195"/>
      <c r="CY195" s="13"/>
      <c r="DA195"/>
    </row>
    <row r="196" spans="1:105">
      <c r="A196" s="35" t="s">
        <v>116</v>
      </c>
      <c r="B196" s="36" t="s">
        <v>73</v>
      </c>
      <c r="C196" s="37">
        <v>0</v>
      </c>
      <c r="D196" s="36" t="s">
        <v>71</v>
      </c>
      <c r="E196" s="37">
        <v>1</v>
      </c>
      <c r="F196" s="36">
        <f t="shared" si="51"/>
        <v>1</v>
      </c>
      <c r="G196" s="37">
        <f t="shared" si="52"/>
        <v>1</v>
      </c>
      <c r="H196" s="10">
        <f t="shared" si="53"/>
        <v>0.16437904665115027</v>
      </c>
      <c r="I196" s="38">
        <f t="shared" si="54"/>
        <v>0.54100247769249843</v>
      </c>
      <c r="J196">
        <f t="shared" si="55"/>
        <v>0.10295958791303168</v>
      </c>
      <c r="K196" s="11">
        <f t="shared" si="56"/>
        <v>1.6673218598328208</v>
      </c>
      <c r="L196" s="17">
        <f t="shared" si="70"/>
        <v>0.44531846461073488</v>
      </c>
      <c r="M196" s="10">
        <f t="shared" si="57"/>
        <v>0.30154611366781015</v>
      </c>
      <c r="N196">
        <f t="shared" si="58"/>
        <v>0.57482043357635881</v>
      </c>
      <c r="O196">
        <f t="shared" si="59"/>
        <v>0.18866021823256307</v>
      </c>
      <c r="P196" s="11">
        <f t="shared" si="60"/>
        <v>1.541996050119588</v>
      </c>
      <c r="Q196" s="17">
        <f t="shared" si="71"/>
        <v>2.3777518185844109</v>
      </c>
      <c r="R196" s="17">
        <f t="shared" si="61"/>
        <v>0.12532580971323282</v>
      </c>
      <c r="S196" s="17">
        <f t="shared" si="62"/>
        <v>0.19768960492612214</v>
      </c>
      <c r="T196" s="64">
        <f t="shared" si="63"/>
        <v>1</v>
      </c>
      <c r="U196" s="63">
        <f t="shared" si="64"/>
        <v>1</v>
      </c>
      <c r="V196" s="63">
        <f t="shared" si="65"/>
        <v>3</v>
      </c>
      <c r="W196" s="8">
        <f t="shared" si="69"/>
        <v>0</v>
      </c>
      <c r="X196" s="6">
        <f t="shared" si="66"/>
        <v>0.42023585848746847</v>
      </c>
      <c r="Y196" s="11">
        <f t="shared" si="72"/>
        <v>-0.80231039507387791</v>
      </c>
      <c r="Z196" s="10">
        <f t="shared" si="67"/>
        <v>0.33612645978376271</v>
      </c>
      <c r="AA196" s="17">
        <f t="shared" si="68"/>
        <v>-0.86693915749762263</v>
      </c>
      <c r="AH196" s="6"/>
      <c r="AI196" s="11"/>
      <c r="AP196" s="11"/>
      <c r="AQ196" s="11"/>
      <c r="AR196" s="11"/>
      <c r="AT196" s="11"/>
      <c r="AU196" s="12"/>
      <c r="AV196" s="12"/>
      <c r="AZ196" s="6"/>
      <c r="BC196" s="41"/>
      <c r="BD196" s="6"/>
      <c r="BG196" s="8"/>
      <c r="BH196" s="6"/>
      <c r="BJ196" s="11"/>
      <c r="BK196" s="11"/>
      <c r="BL196" s="11"/>
      <c r="BM196" s="11"/>
      <c r="BN196" s="11"/>
      <c r="BO196" s="11"/>
      <c r="BP196" s="11"/>
      <c r="BQ196" s="8"/>
      <c r="BR196" s="6"/>
      <c r="BS196" s="6"/>
      <c r="BT196"/>
      <c r="BW196" s="17"/>
      <c r="BX196" s="17"/>
      <c r="BY196" s="17"/>
      <c r="BZ196" s="17"/>
      <c r="CA196" s="17"/>
      <c r="CB196" s="17"/>
      <c r="CC196" s="17"/>
      <c r="CE196" s="12"/>
      <c r="CF196" s="12"/>
      <c r="CG196" s="12"/>
      <c r="CH196" s="12"/>
      <c r="CI196" s="6"/>
      <c r="CJ196" s="12"/>
      <c r="CK196" s="12"/>
      <c r="CL196" s="13"/>
      <c r="CN196" s="13"/>
      <c r="CO196" s="13"/>
      <c r="CQ196" s="13"/>
      <c r="CR196" s="13"/>
      <c r="CS196" s="14"/>
      <c r="CT196" s="11"/>
      <c r="CU196" s="13"/>
      <c r="CV196"/>
      <c r="CY196" s="13"/>
      <c r="DA196"/>
    </row>
    <row r="197" spans="1:105">
      <c r="A197" s="35" t="s">
        <v>116</v>
      </c>
      <c r="B197" s="36" t="s">
        <v>68</v>
      </c>
      <c r="C197" s="37">
        <v>1</v>
      </c>
      <c r="D197" s="36" t="s">
        <v>66</v>
      </c>
      <c r="E197" s="37">
        <v>0</v>
      </c>
      <c r="F197" s="36">
        <f t="shared" si="51"/>
        <v>1</v>
      </c>
      <c r="G197" s="37">
        <f t="shared" si="52"/>
        <v>-1</v>
      </c>
      <c r="H197" s="10">
        <f t="shared" si="53"/>
        <v>0.33306862050307817</v>
      </c>
      <c r="I197" s="38">
        <f t="shared" si="54"/>
        <v>0.58250583161751712</v>
      </c>
      <c r="J197">
        <f t="shared" si="55"/>
        <v>0.20830819057756961</v>
      </c>
      <c r="K197" s="11">
        <f t="shared" si="56"/>
        <v>1.8087241179505029</v>
      </c>
      <c r="L197" s="17">
        <f t="shared" si="70"/>
        <v>3.271482934855825</v>
      </c>
      <c r="M197" s="10">
        <f t="shared" si="57"/>
        <v>-1.0236728221330491</v>
      </c>
      <c r="N197">
        <f t="shared" si="58"/>
        <v>0.26431259699372095</v>
      </c>
      <c r="O197">
        <f t="shared" si="59"/>
        <v>-0.6301060617046178</v>
      </c>
      <c r="P197" s="11">
        <f t="shared" si="60"/>
        <v>0.58024102656639809</v>
      </c>
      <c r="Q197" s="17">
        <f t="shared" si="71"/>
        <v>0.17619759577803132</v>
      </c>
      <c r="R197" s="17">
        <f t="shared" si="61"/>
        <v>1.2284830913841049</v>
      </c>
      <c r="S197" s="17">
        <f t="shared" si="62"/>
        <v>1.2224416744688456</v>
      </c>
      <c r="T197" s="64">
        <f t="shared" si="63"/>
        <v>0</v>
      </c>
      <c r="U197" s="63">
        <f t="shared" si="64"/>
        <v>0</v>
      </c>
      <c r="V197" s="63">
        <f t="shared" si="65"/>
        <v>1</v>
      </c>
      <c r="W197" s="8">
        <f t="shared" si="69"/>
        <v>0</v>
      </c>
      <c r="X197" s="6">
        <f t="shared" si="66"/>
        <v>0.68475242526757563</v>
      </c>
      <c r="Y197" s="11">
        <f t="shared" si="72"/>
        <v>2.2224416744688456</v>
      </c>
      <c r="Z197" s="10">
        <f t="shared" si="67"/>
        <v>0.46888588390982672</v>
      </c>
      <c r="AA197" s="17">
        <f t="shared" si="68"/>
        <v>-1.1543969973231658</v>
      </c>
      <c r="AH197" s="6"/>
      <c r="AI197" s="11"/>
      <c r="AP197" s="11"/>
      <c r="AQ197" s="11"/>
      <c r="AR197" s="11"/>
      <c r="AT197" s="11"/>
      <c r="AU197" s="12"/>
      <c r="AV197" s="12"/>
      <c r="AZ197" s="6"/>
      <c r="BC197" s="41"/>
      <c r="BD197" s="6"/>
      <c r="BG197" s="8"/>
      <c r="BH197" s="6"/>
      <c r="BJ197" s="11"/>
      <c r="BK197" s="11"/>
      <c r="BL197" s="11"/>
      <c r="BM197" s="11"/>
      <c r="BN197" s="11"/>
      <c r="BO197" s="11"/>
      <c r="BP197" s="11"/>
      <c r="BQ197" s="8"/>
      <c r="BR197" s="6"/>
      <c r="BS197" s="6"/>
      <c r="BT197"/>
      <c r="BW197" s="17"/>
      <c r="BX197" s="17"/>
      <c r="BY197" s="17"/>
      <c r="BZ197" s="17"/>
      <c r="CA197" s="17"/>
      <c r="CB197" s="17"/>
      <c r="CC197" s="17"/>
      <c r="CE197" s="12"/>
      <c r="CF197" s="12"/>
      <c r="CG197" s="12"/>
      <c r="CH197" s="12"/>
      <c r="CI197" s="6"/>
      <c r="CJ197" s="12"/>
      <c r="CK197" s="12"/>
      <c r="CL197" s="13"/>
      <c r="CN197" s="13"/>
      <c r="CO197" s="13"/>
      <c r="CQ197" s="13"/>
      <c r="CR197" s="13"/>
      <c r="CS197" s="14"/>
      <c r="CT197" s="11"/>
      <c r="CU197" s="13"/>
      <c r="CV197"/>
      <c r="CY197" s="13"/>
      <c r="DA197"/>
    </row>
    <row r="198" spans="1:105">
      <c r="A198" s="35" t="s">
        <v>116</v>
      </c>
      <c r="B198" s="36" t="s">
        <v>81</v>
      </c>
      <c r="C198" s="37">
        <v>1</v>
      </c>
      <c r="D198" s="36" t="s">
        <v>83</v>
      </c>
      <c r="E198" s="37">
        <v>5</v>
      </c>
      <c r="F198" s="36">
        <f t="shared" ref="F198:F260" si="73">E198+C198</f>
        <v>6</v>
      </c>
      <c r="G198" s="37">
        <f t="shared" ref="G198:G260" si="74">E198-C198</f>
        <v>4</v>
      </c>
      <c r="H198" s="10">
        <f t="shared" ref="H198:H260" si="75">$O$2+VLOOKUP(D198,$AB$5:$AD$24,2,FALSE)-VLOOKUP(B198,$AB$5:$AD$24,2,FALSE)</f>
        <v>1.1986475506345866</v>
      </c>
      <c r="I198" s="38">
        <f t="shared" ref="I198:I260" si="76">((EXP(H198))/(1+EXP(H198)))</f>
        <v>0.76828410290529037</v>
      </c>
      <c r="J198">
        <f t="shared" ref="J198:J260" si="77">NORMSINV(I198)</f>
        <v>0.7332076434684347</v>
      </c>
      <c r="K198" s="11">
        <f t="shared" ref="K198:K260" si="78">$H$2+(J198*$I$2)</f>
        <v>2.5132609228652272</v>
      </c>
      <c r="L198" s="17">
        <f t="shared" si="70"/>
        <v>6.1838712377491012</v>
      </c>
      <c r="M198" s="10">
        <f t="shared" ref="M198:M260" si="79">$P$2+VLOOKUP(D198,$AB$5:$AD$36,3,FALSE)-VLOOKUP(B198,$AB$5:$AD$36,3,FALSE)</f>
        <v>-0.41710655795902618</v>
      </c>
      <c r="N198">
        <f t="shared" ref="N198:N260" si="80">((EXP(M198))/(1+EXP(M198)))</f>
        <v>0.39720933229425742</v>
      </c>
      <c r="O198">
        <f t="shared" ref="O198:O260" si="81">NORMSINV(N198)</f>
        <v>-0.26057708273350272</v>
      </c>
      <c r="P198" s="11">
        <f t="shared" ref="P198:P260" si="82">$J$2+(O198*$K$2)</f>
        <v>1.0143042758506975</v>
      </c>
      <c r="Q198" s="17">
        <f t="shared" si="71"/>
        <v>2.046123076128474E-4</v>
      </c>
      <c r="R198" s="17">
        <f t="shared" ref="R198:R260" si="83">K198-P198</f>
        <v>1.4989566470145297</v>
      </c>
      <c r="S198" s="17">
        <f t="shared" ref="S198:S260" si="84">$AG$7+($AG$8*R198)</f>
        <v>1.4736917368978855</v>
      </c>
      <c r="T198" s="64">
        <f t="shared" ref="T198:T261" si="85">IF(U198&gt;=3, 0.5, IF(U198=1, 1, 0))</f>
        <v>1</v>
      </c>
      <c r="U198" s="63">
        <f t="shared" ref="U198:U260" si="86">IF(G198&gt;=0.5, 1, IF(G198&lt;-0.5, 0, 3))</f>
        <v>1</v>
      </c>
      <c r="V198" s="63">
        <f t="shared" ref="V198:V260" si="87">IF(S198&gt;=0.5, 1, IF(S198&lt;-0.5, 0, 3))</f>
        <v>1</v>
      </c>
      <c r="W198" s="8">
        <f t="shared" si="69"/>
        <v>1</v>
      </c>
      <c r="X198" s="6">
        <f t="shared" ref="X198:X260" si="88">1-NORMDIST(0.5,S198,$AG$5,TRUE)</f>
        <v>0.74161171011748017</v>
      </c>
      <c r="Y198" s="11">
        <f t="shared" si="72"/>
        <v>-2.5263082631021145</v>
      </c>
      <c r="Z198" s="10">
        <f t="shared" ref="Z198:Z261" si="89">(T198-X198)^2</f>
        <v>6.6764508348413104E-2</v>
      </c>
      <c r="AA198" s="17">
        <f t="shared" ref="AA198:AA261" si="90">T198*LN(X198)+(1-T198)*LN(1-X198)</f>
        <v>-0.29892947451335605</v>
      </c>
      <c r="AH198" s="6"/>
      <c r="AI198" s="11"/>
      <c r="AM198" s="11"/>
      <c r="AN198" s="11"/>
      <c r="AO198" s="11"/>
      <c r="AQ198" s="11"/>
      <c r="AR198" s="11"/>
      <c r="AS198" s="11"/>
      <c r="AT198" s="11"/>
      <c r="AU198" s="12"/>
      <c r="AV198" s="12"/>
      <c r="AZ198" s="6"/>
      <c r="BC198" s="41"/>
      <c r="BD198" s="6"/>
      <c r="BG198" s="8"/>
      <c r="BH198" s="6"/>
      <c r="BJ198" s="11"/>
      <c r="BK198" s="11"/>
      <c r="BL198" s="11"/>
      <c r="BM198" s="11"/>
      <c r="BN198" s="11"/>
      <c r="BO198" s="11"/>
      <c r="BP198" s="11"/>
      <c r="BQ198" s="8"/>
      <c r="BR198" s="6"/>
      <c r="BS198" s="6"/>
      <c r="BT198"/>
      <c r="BW198" s="17"/>
      <c r="BX198" s="17"/>
      <c r="BY198" s="17"/>
      <c r="BZ198" s="17"/>
      <c r="CA198" s="17"/>
      <c r="CB198" s="17"/>
      <c r="CC198" s="17"/>
      <c r="CE198" s="12"/>
      <c r="CF198" s="12"/>
      <c r="CG198" s="12"/>
      <c r="CH198" s="12"/>
      <c r="CI198" s="6"/>
      <c r="CJ198" s="12"/>
      <c r="CK198" s="12"/>
      <c r="CL198" s="13"/>
      <c r="CN198" s="13"/>
      <c r="CO198" s="13"/>
      <c r="CQ198" s="13"/>
      <c r="CR198" s="13"/>
      <c r="CS198" s="14"/>
      <c r="CT198" s="11"/>
      <c r="CU198" s="13"/>
      <c r="CV198"/>
      <c r="CY198" s="13"/>
      <c r="DA198"/>
    </row>
    <row r="199" spans="1:105">
      <c r="A199" s="35" t="s">
        <v>116</v>
      </c>
      <c r="B199" s="36" t="s">
        <v>79</v>
      </c>
      <c r="C199" s="37">
        <v>3</v>
      </c>
      <c r="D199" s="36" t="s">
        <v>74</v>
      </c>
      <c r="E199" s="37">
        <v>1</v>
      </c>
      <c r="F199" s="36">
        <f t="shared" si="73"/>
        <v>4</v>
      </c>
      <c r="G199" s="37">
        <f t="shared" si="74"/>
        <v>-2</v>
      </c>
      <c r="H199" s="10">
        <f t="shared" si="75"/>
        <v>0.42452854204947987</v>
      </c>
      <c r="I199" s="38">
        <f t="shared" si="76"/>
        <v>0.60456638076619074</v>
      </c>
      <c r="J199">
        <f t="shared" si="77"/>
        <v>0.26518462504989609</v>
      </c>
      <c r="K199" s="11">
        <f t="shared" si="78"/>
        <v>1.8850654842776766</v>
      </c>
      <c r="L199" s="17">
        <f t="shared" si="70"/>
        <v>0.78334091145967821</v>
      </c>
      <c r="M199" s="10">
        <f t="shared" si="79"/>
        <v>-1.0408587263898059</v>
      </c>
      <c r="N199">
        <f t="shared" si="80"/>
        <v>0.26098433606727828</v>
      </c>
      <c r="O199">
        <f t="shared" si="81"/>
        <v>-0.64031370563293777</v>
      </c>
      <c r="P199" s="11">
        <f t="shared" si="82"/>
        <v>0.56825072717661718</v>
      </c>
      <c r="Q199" s="17">
        <f t="shared" si="71"/>
        <v>5.913404525877052</v>
      </c>
      <c r="R199" s="17">
        <f t="shared" si="83"/>
        <v>1.3168147571010596</v>
      </c>
      <c r="S199" s="17">
        <f t="shared" si="84"/>
        <v>1.3044953024995687</v>
      </c>
      <c r="T199" s="64">
        <f t="shared" si="85"/>
        <v>0</v>
      </c>
      <c r="U199" s="63">
        <f t="shared" si="86"/>
        <v>0</v>
      </c>
      <c r="V199" s="63">
        <f t="shared" si="87"/>
        <v>1</v>
      </c>
      <c r="W199" s="8">
        <f t="shared" si="69"/>
        <v>0</v>
      </c>
      <c r="X199" s="6">
        <f t="shared" si="88"/>
        <v>0.7039048018389279</v>
      </c>
      <c r="Y199" s="11">
        <f t="shared" si="72"/>
        <v>3.3044953024995687</v>
      </c>
      <c r="Z199" s="10">
        <f t="shared" si="89"/>
        <v>0.49548197005190037</v>
      </c>
      <c r="AA199" s="17">
        <f t="shared" si="90"/>
        <v>-1.2170742609561986</v>
      </c>
      <c r="AH199" s="6"/>
      <c r="AI199" s="11"/>
      <c r="AM199" s="11"/>
      <c r="AN199" s="11"/>
      <c r="AO199" s="11"/>
      <c r="AQ199" s="11"/>
      <c r="AR199" s="11"/>
      <c r="AS199" s="11"/>
      <c r="AT199" s="11"/>
      <c r="AU199" s="12"/>
      <c r="AV199" s="12"/>
      <c r="AZ199" s="6"/>
      <c r="BC199" s="41"/>
      <c r="BD199" s="6"/>
      <c r="BG199" s="8"/>
      <c r="BH199" s="6"/>
      <c r="BJ199" s="11"/>
      <c r="BK199" s="11"/>
      <c r="BL199" s="11"/>
      <c r="BM199" s="11"/>
      <c r="BN199" s="11"/>
      <c r="BO199" s="11"/>
      <c r="BP199" s="11"/>
      <c r="BQ199" s="8"/>
      <c r="BR199" s="6"/>
      <c r="BS199" s="6"/>
      <c r="BT199"/>
      <c r="BW199" s="17"/>
      <c r="BX199" s="17"/>
      <c r="BY199" s="17"/>
      <c r="BZ199" s="17"/>
      <c r="CA199" s="17"/>
      <c r="CB199" s="17"/>
      <c r="CC199" s="17"/>
      <c r="CE199" s="12"/>
      <c r="CF199" s="12"/>
      <c r="CG199" s="12"/>
      <c r="CH199" s="12"/>
      <c r="CI199" s="6"/>
      <c r="CJ199" s="12"/>
      <c r="CK199" s="12"/>
      <c r="CL199" s="13"/>
      <c r="CN199" s="13"/>
      <c r="CO199" s="13"/>
      <c r="CQ199" s="13"/>
      <c r="CR199" s="13"/>
      <c r="CS199" s="14"/>
      <c r="CT199" s="11"/>
      <c r="CU199" s="13"/>
      <c r="CV199"/>
      <c r="CY199" s="13"/>
      <c r="DA199"/>
    </row>
    <row r="200" spans="1:105">
      <c r="A200" s="35" t="s">
        <v>116</v>
      </c>
      <c r="B200" s="36" t="s">
        <v>75</v>
      </c>
      <c r="C200" s="37">
        <v>1</v>
      </c>
      <c r="D200" s="36" t="s">
        <v>77</v>
      </c>
      <c r="E200" s="37">
        <v>1</v>
      </c>
      <c r="F200" s="36">
        <f t="shared" si="73"/>
        <v>2</v>
      </c>
      <c r="G200" s="37">
        <f t="shared" si="74"/>
        <v>0</v>
      </c>
      <c r="H200" s="10">
        <f t="shared" si="75"/>
        <v>0.33876018189070334</v>
      </c>
      <c r="I200" s="38">
        <f t="shared" si="76"/>
        <v>0.58388932489283141</v>
      </c>
      <c r="J200">
        <f t="shared" si="77"/>
        <v>0.21185347245634104</v>
      </c>
      <c r="K200" s="11">
        <f t="shared" si="78"/>
        <v>1.8134827084836713</v>
      </c>
      <c r="L200" s="17">
        <f t="shared" si="70"/>
        <v>0.66175411700192976</v>
      </c>
      <c r="M200" s="10">
        <f t="shared" si="79"/>
        <v>-0.29943246392502809</v>
      </c>
      <c r="N200">
        <f t="shared" si="80"/>
        <v>0.42569622795713002</v>
      </c>
      <c r="O200">
        <f t="shared" si="81"/>
        <v>-0.18734204940288271</v>
      </c>
      <c r="P200" s="11">
        <f t="shared" si="82"/>
        <v>1.1003290217784525</v>
      </c>
      <c r="Q200" s="17">
        <f t="shared" si="71"/>
        <v>1.0065912611021193E-2</v>
      </c>
      <c r="R200" s="17">
        <f t="shared" si="83"/>
        <v>0.71315368670521884</v>
      </c>
      <c r="S200" s="17">
        <f t="shared" si="84"/>
        <v>0.74373851698158644</v>
      </c>
      <c r="T200" s="64">
        <f t="shared" si="85"/>
        <v>0.5</v>
      </c>
      <c r="U200" s="63">
        <f t="shared" si="86"/>
        <v>3</v>
      </c>
      <c r="V200" s="63">
        <f t="shared" si="87"/>
        <v>1</v>
      </c>
      <c r="W200" s="8">
        <f t="shared" ref="W200:W260" si="91">IF(V200=U200,1,0)</f>
        <v>0</v>
      </c>
      <c r="X200" s="6">
        <f t="shared" si="88"/>
        <v>0.56446152191951582</v>
      </c>
      <c r="Y200" s="11">
        <f t="shared" si="72"/>
        <v>0.74373851698158644</v>
      </c>
      <c r="Z200" s="10">
        <f t="shared" si="89"/>
        <v>4.1552878081802186E-3</v>
      </c>
      <c r="AA200" s="17">
        <f t="shared" si="90"/>
        <v>-0.7015275968127489</v>
      </c>
      <c r="AH200" s="6"/>
      <c r="AI200" s="11"/>
      <c r="AM200" s="11"/>
      <c r="AN200" s="11"/>
      <c r="AO200" s="11"/>
      <c r="AQ200" s="11"/>
      <c r="AR200" s="11"/>
      <c r="AS200" s="11"/>
      <c r="AT200" s="11"/>
      <c r="AU200" s="12"/>
      <c r="AV200" s="12"/>
      <c r="AZ200" s="6"/>
      <c r="BC200" s="41"/>
      <c r="BD200" s="6"/>
      <c r="BG200" s="8"/>
      <c r="BH200" s="6"/>
      <c r="BJ200" s="11"/>
      <c r="BK200" s="11"/>
      <c r="BL200" s="11"/>
      <c r="BM200" s="11"/>
      <c r="BN200" s="11"/>
      <c r="BO200" s="11"/>
      <c r="BP200" s="11"/>
      <c r="BQ200" s="8"/>
      <c r="BR200" s="6"/>
      <c r="BS200" s="6"/>
      <c r="BT200"/>
      <c r="BW200" s="17"/>
      <c r="BX200" s="17"/>
      <c r="BY200" s="17"/>
      <c r="BZ200" s="17"/>
      <c r="CA200" s="17"/>
      <c r="CB200" s="17"/>
      <c r="CC200" s="17"/>
      <c r="CE200" s="12"/>
      <c r="CF200" s="12"/>
      <c r="CG200" s="12"/>
      <c r="CH200" s="12"/>
      <c r="CI200" s="6"/>
      <c r="CJ200" s="12"/>
      <c r="CK200" s="12"/>
      <c r="CL200" s="13"/>
      <c r="CN200" s="13"/>
      <c r="CO200" s="13"/>
      <c r="CQ200" s="13"/>
      <c r="CR200" s="13"/>
      <c r="CS200" s="14"/>
      <c r="CT200" s="11"/>
      <c r="CU200" s="13"/>
      <c r="CV200"/>
      <c r="CY200" s="13"/>
      <c r="DA200"/>
    </row>
    <row r="201" spans="1:105">
      <c r="A201" s="35" t="s">
        <v>117</v>
      </c>
      <c r="B201" s="36" t="s">
        <v>82</v>
      </c>
      <c r="C201" s="37">
        <v>0</v>
      </c>
      <c r="D201" s="36" t="s">
        <v>84</v>
      </c>
      <c r="E201" s="37">
        <v>2</v>
      </c>
      <c r="F201" s="36">
        <f t="shared" si="73"/>
        <v>2</v>
      </c>
      <c r="G201" s="37">
        <f t="shared" si="74"/>
        <v>2</v>
      </c>
      <c r="H201" s="10">
        <f t="shared" si="75"/>
        <v>-0.48694434647456558</v>
      </c>
      <c r="I201" s="38">
        <f t="shared" si="76"/>
        <v>0.38061366525814716</v>
      </c>
      <c r="J201">
        <f t="shared" si="77"/>
        <v>-0.30386947986288332</v>
      </c>
      <c r="K201" s="11">
        <f t="shared" si="78"/>
        <v>1.1212628956279693</v>
      </c>
      <c r="L201" s="17">
        <f t="shared" si="70"/>
        <v>0.77217889860014111</v>
      </c>
      <c r="M201" s="10">
        <f t="shared" si="79"/>
        <v>0.5430882367664378</v>
      </c>
      <c r="N201">
        <f t="shared" si="80"/>
        <v>0.63253052742624305</v>
      </c>
      <c r="O201">
        <f t="shared" si="81"/>
        <v>0.33856301940003641</v>
      </c>
      <c r="P201" s="11">
        <f t="shared" si="82"/>
        <v>1.7180777667220031</v>
      </c>
      <c r="Q201" s="17">
        <f t="shared" si="71"/>
        <v>2.9517912125044656</v>
      </c>
      <c r="R201" s="17">
        <f t="shared" si="83"/>
        <v>-0.59681487109403375</v>
      </c>
      <c r="S201" s="17">
        <f t="shared" si="84"/>
        <v>-0.47312603437908241</v>
      </c>
      <c r="T201" s="64">
        <f t="shared" si="85"/>
        <v>1</v>
      </c>
      <c r="U201" s="63">
        <f t="shared" si="86"/>
        <v>1</v>
      </c>
      <c r="V201" s="63">
        <f t="shared" si="87"/>
        <v>3</v>
      </c>
      <c r="W201" s="8">
        <f t="shared" si="91"/>
        <v>0</v>
      </c>
      <c r="X201" s="6">
        <f t="shared" si="88"/>
        <v>0.25851009033803596</v>
      </c>
      <c r="Y201" s="11">
        <f t="shared" si="72"/>
        <v>-2.4731260343790824</v>
      </c>
      <c r="Z201" s="10">
        <f t="shared" si="89"/>
        <v>0.54980728613050756</v>
      </c>
      <c r="AA201" s="17">
        <f t="shared" si="90"/>
        <v>-1.3528205516057732</v>
      </c>
      <c r="AH201" s="6"/>
      <c r="AI201" s="11"/>
      <c r="AM201" s="11"/>
      <c r="AN201" s="11"/>
      <c r="AO201" s="11"/>
      <c r="AQ201" s="11"/>
      <c r="AR201" s="11"/>
      <c r="AS201" s="11"/>
      <c r="AT201" s="11"/>
      <c r="AU201" s="12"/>
      <c r="AV201" s="12"/>
      <c r="AZ201" s="6"/>
      <c r="BC201" s="41"/>
      <c r="BD201" s="6"/>
      <c r="BG201" s="8"/>
      <c r="BH201" s="6"/>
      <c r="BJ201" s="11"/>
      <c r="BK201" s="11"/>
      <c r="BL201" s="11"/>
      <c r="BM201" s="11"/>
      <c r="BN201" s="11"/>
      <c r="BO201" s="11"/>
      <c r="BP201" s="11"/>
      <c r="BQ201" s="8"/>
      <c r="BR201" s="6"/>
      <c r="BS201" s="6"/>
      <c r="BT201"/>
      <c r="BW201" s="17"/>
      <c r="BX201" s="17"/>
      <c r="BY201" s="17"/>
      <c r="BZ201" s="17"/>
      <c r="CA201" s="17"/>
      <c r="CB201" s="17"/>
      <c r="CC201" s="17"/>
      <c r="CE201" s="12"/>
      <c r="CF201" s="12"/>
      <c r="CG201" s="12"/>
      <c r="CH201" s="12"/>
      <c r="CI201" s="6"/>
      <c r="CJ201" s="12"/>
      <c r="CK201" s="12"/>
      <c r="CL201" s="13"/>
      <c r="CN201" s="13"/>
      <c r="CO201" s="13"/>
      <c r="CQ201" s="13"/>
      <c r="CR201" s="13"/>
      <c r="CS201" s="14"/>
      <c r="CT201" s="11"/>
      <c r="CU201" s="13"/>
      <c r="CV201"/>
      <c r="CY201" s="13"/>
      <c r="DA201"/>
    </row>
    <row r="202" spans="1:105">
      <c r="A202" s="35" t="s">
        <v>117</v>
      </c>
      <c r="B202" s="36" t="s">
        <v>72</v>
      </c>
      <c r="C202" s="37">
        <v>1</v>
      </c>
      <c r="D202" s="36" t="s">
        <v>70</v>
      </c>
      <c r="E202" s="37">
        <v>0</v>
      </c>
      <c r="F202" s="36">
        <f t="shared" si="73"/>
        <v>1</v>
      </c>
      <c r="G202" s="37">
        <f t="shared" si="74"/>
        <v>-1</v>
      </c>
      <c r="H202" s="10">
        <f t="shared" si="75"/>
        <v>-1.1509938793192576</v>
      </c>
      <c r="I202" s="38">
        <f t="shared" si="76"/>
        <v>0.24030759375935648</v>
      </c>
      <c r="J202">
        <f t="shared" si="77"/>
        <v>-0.70531345736270834</v>
      </c>
      <c r="K202" s="11">
        <f t="shared" si="78"/>
        <v>0.58243197152946313</v>
      </c>
      <c r="L202" s="17">
        <f t="shared" si="70"/>
        <v>0.33922700145969736</v>
      </c>
      <c r="M202" s="10">
        <f t="shared" si="79"/>
        <v>0.51431524883138846</v>
      </c>
      <c r="N202">
        <f t="shared" si="80"/>
        <v>0.62581752343880248</v>
      </c>
      <c r="O202">
        <f t="shared" si="81"/>
        <v>0.32079604979978871</v>
      </c>
      <c r="P202" s="11">
        <f t="shared" si="82"/>
        <v>1.6972079865599938</v>
      </c>
      <c r="Q202" s="17">
        <f t="shared" si="71"/>
        <v>0.48609897652304052</v>
      </c>
      <c r="R202" s="17">
        <f t="shared" si="83"/>
        <v>-1.1147760150305306</v>
      </c>
      <c r="S202" s="17">
        <f t="shared" si="84"/>
        <v>-0.95427388429192994</v>
      </c>
      <c r="T202" s="64">
        <f t="shared" si="85"/>
        <v>0</v>
      </c>
      <c r="U202" s="63">
        <f t="shared" si="86"/>
        <v>0</v>
      </c>
      <c r="V202" s="63">
        <f t="shared" si="87"/>
        <v>0</v>
      </c>
      <c r="W202" s="8">
        <f t="shared" si="91"/>
        <v>1</v>
      </c>
      <c r="X202" s="6">
        <f t="shared" si="88"/>
        <v>0.1664441206872701</v>
      </c>
      <c r="Y202" s="11">
        <f t="shared" si="72"/>
        <v>4.5726115708070059E-2</v>
      </c>
      <c r="Z202" s="10">
        <f t="shared" si="89"/>
        <v>2.7703645311358535E-2</v>
      </c>
      <c r="AA202" s="17">
        <f t="shared" si="90"/>
        <v>-0.18205453727156468</v>
      </c>
      <c r="AH202" s="6"/>
      <c r="AI202" s="11"/>
      <c r="AM202" s="11"/>
      <c r="AN202" s="11"/>
      <c r="AO202" s="11"/>
      <c r="AQ202" s="11"/>
      <c r="AR202" s="11"/>
      <c r="AS202" s="11"/>
      <c r="AT202" s="11"/>
      <c r="AU202" s="12"/>
      <c r="AV202" s="12"/>
      <c r="AZ202" s="6"/>
      <c r="BC202" s="41"/>
      <c r="BD202" s="6"/>
      <c r="BG202" s="8"/>
      <c r="BH202" s="6"/>
      <c r="BJ202" s="11"/>
      <c r="BK202" s="11"/>
      <c r="BL202" s="11"/>
      <c r="BM202" s="11"/>
      <c r="BN202" s="11"/>
      <c r="BO202" s="11"/>
      <c r="BP202" s="11"/>
      <c r="BQ202" s="8"/>
      <c r="BR202" s="6"/>
      <c r="BS202" s="6"/>
      <c r="BT202"/>
      <c r="BW202" s="17"/>
      <c r="BX202" s="17"/>
      <c r="BY202" s="17"/>
      <c r="BZ202" s="17"/>
      <c r="CA202" s="17"/>
      <c r="CB202" s="17"/>
      <c r="CC202" s="17"/>
      <c r="CE202" s="12"/>
      <c r="CF202" s="12"/>
      <c r="CG202" s="12"/>
      <c r="CH202" s="12"/>
      <c r="CI202" s="6"/>
      <c r="CJ202" s="12"/>
      <c r="CK202" s="12"/>
      <c r="CL202" s="13"/>
      <c r="CN202" s="13"/>
      <c r="CO202" s="13"/>
      <c r="CQ202" s="13"/>
      <c r="CR202" s="13"/>
      <c r="CS202" s="14"/>
      <c r="CT202" s="11"/>
      <c r="CU202" s="13"/>
      <c r="CV202"/>
      <c r="CY202" s="13"/>
      <c r="DA202"/>
    </row>
    <row r="203" spans="1:105">
      <c r="A203" s="35" t="s">
        <v>117</v>
      </c>
      <c r="B203" s="36" t="s">
        <v>69</v>
      </c>
      <c r="C203" s="37">
        <v>1</v>
      </c>
      <c r="D203" s="36" t="s">
        <v>67</v>
      </c>
      <c r="E203" s="37">
        <v>4</v>
      </c>
      <c r="F203" s="36">
        <f t="shared" si="73"/>
        <v>5</v>
      </c>
      <c r="G203" s="37">
        <f t="shared" si="74"/>
        <v>3</v>
      </c>
      <c r="H203" s="10">
        <f t="shared" si="75"/>
        <v>0.39440713767126145</v>
      </c>
      <c r="I203" s="38">
        <f t="shared" si="76"/>
        <v>0.59734317625999911</v>
      </c>
      <c r="J203">
        <f t="shared" si="77"/>
        <v>0.24647617211148384</v>
      </c>
      <c r="K203" s="11">
        <f t="shared" si="78"/>
        <v>1.8599544014111702</v>
      </c>
      <c r="L203" s="17">
        <f t="shared" si="70"/>
        <v>4.5797951640394228</v>
      </c>
      <c r="M203" s="10">
        <f t="shared" si="79"/>
        <v>-0.6736966977469514</v>
      </c>
      <c r="N203">
        <f t="shared" si="80"/>
        <v>0.33766958316570067</v>
      </c>
      <c r="O203">
        <f t="shared" si="81"/>
        <v>-0.41883165807750106</v>
      </c>
      <c r="P203" s="11">
        <f t="shared" si="82"/>
        <v>0.8284122373448557</v>
      </c>
      <c r="Q203" s="17">
        <f t="shared" si="71"/>
        <v>2.9442360292998133E-2</v>
      </c>
      <c r="R203" s="17">
        <f t="shared" si="83"/>
        <v>1.0315421640663145</v>
      </c>
      <c r="S203" s="17">
        <f t="shared" si="84"/>
        <v>1.039498021555733</v>
      </c>
      <c r="T203" s="64">
        <f t="shared" si="85"/>
        <v>1</v>
      </c>
      <c r="U203" s="63">
        <f t="shared" si="86"/>
        <v>1</v>
      </c>
      <c r="V203" s="63">
        <f t="shared" si="87"/>
        <v>1</v>
      </c>
      <c r="W203" s="8">
        <f t="shared" si="91"/>
        <v>1</v>
      </c>
      <c r="X203" s="6">
        <f t="shared" si="88"/>
        <v>0.6402843568672385</v>
      </c>
      <c r="Y203" s="11">
        <f t="shared" si="72"/>
        <v>-1.960501978444267</v>
      </c>
      <c r="Z203" s="10">
        <f t="shared" si="89"/>
        <v>0.12939534391441623</v>
      </c>
      <c r="AA203" s="17">
        <f t="shared" si="90"/>
        <v>-0.44584289369875624</v>
      </c>
      <c r="AB203" s="8"/>
      <c r="AI203" s="6"/>
      <c r="AJ203" s="11"/>
      <c r="AK203" s="11"/>
      <c r="AL203" s="11"/>
      <c r="AM203" s="11"/>
      <c r="AN203" s="11"/>
      <c r="AO203" s="11"/>
      <c r="AQ203" s="11"/>
      <c r="AR203" s="11"/>
      <c r="AS203" s="11"/>
      <c r="AU203" s="11"/>
      <c r="AV203" s="12"/>
      <c r="AW203" s="12"/>
      <c r="BD203" s="41"/>
      <c r="BK203" s="11"/>
      <c r="BL203" s="11"/>
      <c r="BM203" s="11"/>
      <c r="BN203" s="11"/>
      <c r="BO203" s="11"/>
      <c r="BP203" s="11"/>
      <c r="BQ203" s="11"/>
      <c r="BS203" s="6"/>
      <c r="BT203" s="6"/>
      <c r="BX203" s="17"/>
      <c r="BY203" s="17"/>
      <c r="BZ203" s="17"/>
      <c r="CA203" s="17"/>
      <c r="CB203" s="17"/>
      <c r="CC203" s="17"/>
      <c r="CD203" s="17"/>
      <c r="CF203" s="12"/>
      <c r="CG203" s="12"/>
      <c r="CH203" s="12"/>
      <c r="CI203" s="12"/>
      <c r="CJ203" s="6"/>
      <c r="CK203" s="12"/>
      <c r="CL203" s="12"/>
      <c r="CN203" s="13"/>
      <c r="CO203" s="13"/>
      <c r="CQ203" s="13"/>
      <c r="CR203" s="13"/>
      <c r="CS203" s="13"/>
      <c r="CU203" s="11"/>
    </row>
    <row r="204" spans="1:105">
      <c r="A204" s="35" t="s">
        <v>117</v>
      </c>
      <c r="B204" s="36" t="s">
        <v>80</v>
      </c>
      <c r="C204" s="37">
        <v>3</v>
      </c>
      <c r="D204" s="36" t="s">
        <v>85</v>
      </c>
      <c r="E204" s="37">
        <v>1</v>
      </c>
      <c r="F204" s="36">
        <f t="shared" si="73"/>
        <v>4</v>
      </c>
      <c r="G204" s="37">
        <f t="shared" si="74"/>
        <v>-2</v>
      </c>
      <c r="H204" s="10">
        <f t="shared" si="75"/>
        <v>-2.0107256491088146</v>
      </c>
      <c r="I204" s="38">
        <f t="shared" si="76"/>
        <v>0.11808138909039033</v>
      </c>
      <c r="J204">
        <f t="shared" si="77"/>
        <v>-1.184632507868371</v>
      </c>
      <c r="K204" s="11">
        <f t="shared" si="78"/>
        <v>-6.0925361990622706E-2</v>
      </c>
      <c r="L204" s="17">
        <f t="shared" si="70"/>
        <v>1.1255626237149339</v>
      </c>
      <c r="M204" s="10">
        <f t="shared" si="79"/>
        <v>1.063000332269326</v>
      </c>
      <c r="N204">
        <f t="shared" si="80"/>
        <v>0.74326349507296186</v>
      </c>
      <c r="O204">
        <f t="shared" si="81"/>
        <v>0.65343945492395739</v>
      </c>
      <c r="P204" s="11">
        <f t="shared" si="82"/>
        <v>2.0879439923888539</v>
      </c>
      <c r="Q204" s="17">
        <f t="shared" si="71"/>
        <v>0.83184616101958309</v>
      </c>
      <c r="R204" s="17">
        <f t="shared" si="83"/>
        <v>-2.1488693543794763</v>
      </c>
      <c r="S204" s="17">
        <f t="shared" si="84"/>
        <v>-1.9148706253052725</v>
      </c>
      <c r="T204" s="64">
        <f t="shared" si="85"/>
        <v>0</v>
      </c>
      <c r="U204" s="63">
        <f t="shared" si="86"/>
        <v>0</v>
      </c>
      <c r="V204" s="63">
        <f t="shared" si="87"/>
        <v>0</v>
      </c>
      <c r="W204" s="8">
        <f t="shared" si="91"/>
        <v>1</v>
      </c>
      <c r="X204" s="6">
        <f t="shared" si="88"/>
        <v>5.3926821372613842E-2</v>
      </c>
      <c r="Y204" s="11">
        <f t="shared" si="72"/>
        <v>8.5129374694727478E-2</v>
      </c>
      <c r="Z204" s="10">
        <f t="shared" si="89"/>
        <v>2.908102063353801E-3</v>
      </c>
      <c r="AA204" s="17">
        <f t="shared" si="90"/>
        <v>-5.543535707916479E-2</v>
      </c>
      <c r="AB204" s="8"/>
      <c r="AI204" s="6"/>
      <c r="AJ204" s="11"/>
      <c r="AK204" s="11"/>
      <c r="AL204" s="11"/>
      <c r="AM204" s="11"/>
      <c r="AN204" s="11"/>
      <c r="AO204" s="11"/>
      <c r="AQ204" s="11"/>
      <c r="AR204" s="11"/>
      <c r="AS204" s="11"/>
      <c r="AU204" s="11"/>
      <c r="AV204" s="12"/>
      <c r="AW204" s="12"/>
      <c r="BD204" s="41"/>
      <c r="BK204" s="11"/>
      <c r="BL204" s="11"/>
      <c r="BM204" s="11"/>
      <c r="BN204" s="11"/>
      <c r="BO204" s="11"/>
      <c r="BP204" s="11"/>
      <c r="BQ204" s="11"/>
      <c r="BS204" s="6"/>
      <c r="BT204" s="6"/>
      <c r="BX204" s="17"/>
      <c r="BY204" s="17"/>
      <c r="BZ204" s="17"/>
      <c r="CA204" s="17"/>
      <c r="CB204" s="17"/>
      <c r="CC204" s="17"/>
      <c r="CD204" s="17"/>
      <c r="CF204" s="12"/>
      <c r="CG204" s="12"/>
      <c r="CH204" s="12"/>
      <c r="CI204" s="12"/>
      <c r="CJ204" s="6"/>
      <c r="CK204" s="12"/>
      <c r="CL204" s="12"/>
      <c r="CN204" s="13"/>
      <c r="CO204" s="13"/>
      <c r="CQ204" s="13"/>
      <c r="CR204" s="13"/>
      <c r="CS204" s="13"/>
      <c r="CU204" s="11"/>
    </row>
    <row r="205" spans="1:105">
      <c r="A205" s="35">
        <v>43466</v>
      </c>
      <c r="B205" s="36" t="s">
        <v>71</v>
      </c>
      <c r="C205" s="37">
        <v>1</v>
      </c>
      <c r="D205" s="36" t="s">
        <v>81</v>
      </c>
      <c r="E205" s="37">
        <v>4</v>
      </c>
      <c r="F205" s="36">
        <f t="shared" si="73"/>
        <v>5</v>
      </c>
      <c r="G205" s="37">
        <f t="shared" si="74"/>
        <v>3</v>
      </c>
      <c r="H205" s="10">
        <f t="shared" si="75"/>
        <v>0.97089562646740124</v>
      </c>
      <c r="I205" s="38">
        <f t="shared" si="76"/>
        <v>0.72529797914467597</v>
      </c>
      <c r="J205">
        <f t="shared" si="77"/>
        <v>0.59865339499884229</v>
      </c>
      <c r="K205" s="11">
        <f t="shared" si="78"/>
        <v>2.33265791445596</v>
      </c>
      <c r="L205" s="17">
        <f t="shared" si="70"/>
        <v>2.7800296302263487</v>
      </c>
      <c r="M205" s="10">
        <f t="shared" si="79"/>
        <v>-1.7119692672356017</v>
      </c>
      <c r="N205">
        <f t="shared" si="80"/>
        <v>0.15290846718254797</v>
      </c>
      <c r="O205">
        <f t="shared" si="81"/>
        <v>-1.0240388307834034</v>
      </c>
      <c r="P205" s="11">
        <f t="shared" si="82"/>
        <v>0.11751212713882397</v>
      </c>
      <c r="Q205" s="17">
        <f t="shared" si="71"/>
        <v>0.77878484574704321</v>
      </c>
      <c r="R205" s="17">
        <f t="shared" si="83"/>
        <v>2.2151457873171361</v>
      </c>
      <c r="S205" s="17">
        <f t="shared" si="84"/>
        <v>2.1389788323132466</v>
      </c>
      <c r="T205" s="64">
        <f t="shared" si="85"/>
        <v>1</v>
      </c>
      <c r="U205" s="63">
        <f t="shared" si="86"/>
        <v>1</v>
      </c>
      <c r="V205" s="63">
        <f t="shared" si="87"/>
        <v>1</v>
      </c>
      <c r="W205" s="8">
        <f t="shared" si="91"/>
        <v>1</v>
      </c>
      <c r="X205" s="6">
        <f t="shared" si="88"/>
        <v>0.86242877548602315</v>
      </c>
      <c r="Y205" s="11">
        <f t="shared" si="72"/>
        <v>-0.86102116768675341</v>
      </c>
      <c r="Z205" s="10">
        <f t="shared" si="89"/>
        <v>1.8925841814275025E-2</v>
      </c>
      <c r="AA205" s="17">
        <f t="shared" si="90"/>
        <v>-0.14800271263310752</v>
      </c>
      <c r="AB205" s="8"/>
      <c r="AI205" s="6"/>
      <c r="AJ205" s="11"/>
      <c r="AK205" s="11"/>
      <c r="AL205" s="11"/>
      <c r="AM205" s="11"/>
      <c r="AN205" s="11"/>
      <c r="AO205" s="11"/>
      <c r="AQ205" s="11"/>
      <c r="AR205" s="11"/>
      <c r="AS205" s="11"/>
      <c r="AU205" s="11"/>
      <c r="AV205" s="12"/>
      <c r="AW205" s="12"/>
      <c r="BD205" s="41"/>
      <c r="BK205" s="11"/>
      <c r="BL205" s="11"/>
      <c r="BM205" s="11"/>
      <c r="BN205" s="11"/>
      <c r="BO205" s="11"/>
      <c r="BP205" s="11"/>
      <c r="BQ205" s="11"/>
      <c r="BS205" s="6"/>
      <c r="BT205" s="6"/>
      <c r="BX205" s="17"/>
      <c r="BY205" s="17"/>
      <c r="BZ205" s="17"/>
      <c r="CA205" s="17"/>
      <c r="CB205" s="17"/>
      <c r="CC205" s="17"/>
      <c r="CD205" s="17"/>
      <c r="CF205" s="12"/>
      <c r="CG205" s="12"/>
      <c r="CH205" s="12"/>
      <c r="CI205" s="12"/>
      <c r="CJ205" s="6"/>
      <c r="CK205" s="12"/>
      <c r="CL205" s="12"/>
      <c r="CN205" s="13"/>
      <c r="CO205" s="13"/>
      <c r="CQ205" s="13"/>
      <c r="CR205" s="13"/>
      <c r="CS205" s="13"/>
      <c r="CU205" s="11"/>
    </row>
    <row r="206" spans="1:105">
      <c r="A206" s="35">
        <v>43466</v>
      </c>
      <c r="B206" s="36" t="s">
        <v>74</v>
      </c>
      <c r="C206" s="37">
        <v>3</v>
      </c>
      <c r="D206" s="36" t="s">
        <v>68</v>
      </c>
      <c r="E206" s="37">
        <v>0</v>
      </c>
      <c r="F206" s="36">
        <f t="shared" si="73"/>
        <v>3</v>
      </c>
      <c r="G206" s="37">
        <f t="shared" si="74"/>
        <v>-3</v>
      </c>
      <c r="H206" s="10">
        <f t="shared" si="75"/>
        <v>-0.90170530647208391</v>
      </c>
      <c r="I206" s="38">
        <f t="shared" si="76"/>
        <v>0.2887001824757881</v>
      </c>
      <c r="J206">
        <f t="shared" si="77"/>
        <v>-0.55718598395933006</v>
      </c>
      <c r="K206" s="11">
        <f t="shared" si="78"/>
        <v>0.78125339581737396</v>
      </c>
      <c r="L206" s="17">
        <f t="shared" ref="L206:L260" si="92">(K206-E206)^2</f>
        <v>0.61035686847617843</v>
      </c>
      <c r="M206" s="10">
        <f t="shared" si="79"/>
        <v>1.8550524094119472</v>
      </c>
      <c r="N206">
        <f t="shared" si="80"/>
        <v>0.86471922312608174</v>
      </c>
      <c r="O206">
        <f t="shared" si="81"/>
        <v>1.1017702808131471</v>
      </c>
      <c r="P206" s="11">
        <f t="shared" si="82"/>
        <v>2.6145709854371764</v>
      </c>
      <c r="Q206" s="17">
        <f t="shared" ref="Q206:Q260" si="93">(P206-C206)^2</f>
        <v>0.14855552526686933</v>
      </c>
      <c r="R206" s="17">
        <f t="shared" si="83"/>
        <v>-1.8333175896198024</v>
      </c>
      <c r="S206" s="17">
        <f t="shared" si="84"/>
        <v>-1.6217462183344362</v>
      </c>
      <c r="T206" s="64">
        <f t="shared" si="85"/>
        <v>0</v>
      </c>
      <c r="U206" s="63">
        <f t="shared" si="86"/>
        <v>0</v>
      </c>
      <c r="V206" s="63">
        <f t="shared" si="87"/>
        <v>0</v>
      </c>
      <c r="W206" s="8">
        <f t="shared" si="91"/>
        <v>1</v>
      </c>
      <c r="X206" s="6">
        <f t="shared" si="88"/>
        <v>7.8865804841524279E-2</v>
      </c>
      <c r="Y206" s="11">
        <f t="shared" ref="Y206:Y260" si="94">S206-G206</f>
        <v>1.3782537816655638</v>
      </c>
      <c r="Z206" s="10">
        <f t="shared" si="89"/>
        <v>6.2198151733013941E-3</v>
      </c>
      <c r="AA206" s="17">
        <f t="shared" si="90"/>
        <v>-8.2149547414223992E-2</v>
      </c>
      <c r="AB206" s="8"/>
      <c r="AI206" s="6"/>
      <c r="AJ206" s="11"/>
      <c r="AK206" s="11"/>
      <c r="AL206" s="11"/>
      <c r="AM206" s="11"/>
      <c r="AN206" s="11"/>
      <c r="AO206" s="11"/>
      <c r="AQ206" s="11"/>
      <c r="AR206" s="11"/>
      <c r="AS206" s="11"/>
      <c r="AU206" s="11"/>
      <c r="AV206" s="12"/>
      <c r="AW206" s="12"/>
      <c r="BD206" s="41"/>
      <c r="BK206" s="11"/>
      <c r="BL206" s="11"/>
      <c r="BM206" s="11"/>
      <c r="BN206" s="11"/>
      <c r="BO206" s="11"/>
      <c r="BP206" s="11"/>
      <c r="BQ206" s="11"/>
      <c r="BS206" s="6"/>
      <c r="BT206" s="6"/>
      <c r="BX206" s="17"/>
      <c r="BY206" s="17"/>
      <c r="BZ206" s="17"/>
      <c r="CA206" s="17"/>
      <c r="CB206" s="17"/>
      <c r="CC206" s="17"/>
      <c r="CD206" s="17"/>
      <c r="CF206" s="12"/>
      <c r="CG206" s="12"/>
      <c r="CH206" s="12"/>
      <c r="CI206" s="12"/>
      <c r="CJ206" s="6"/>
      <c r="CK206" s="12"/>
      <c r="CL206" s="12"/>
      <c r="CN206" s="13"/>
      <c r="CO206" s="13"/>
      <c r="CQ206" s="13"/>
      <c r="CR206" s="13"/>
      <c r="CS206" s="13"/>
      <c r="CU206" s="11"/>
    </row>
    <row r="207" spans="1:105">
      <c r="A207" s="35">
        <v>43466</v>
      </c>
      <c r="B207" s="36" t="s">
        <v>66</v>
      </c>
      <c r="C207" s="37">
        <v>1</v>
      </c>
      <c r="D207" s="36" t="s">
        <v>78</v>
      </c>
      <c r="E207" s="37">
        <v>0</v>
      </c>
      <c r="F207" s="36">
        <f t="shared" si="73"/>
        <v>1</v>
      </c>
      <c r="G207" s="37">
        <f t="shared" si="74"/>
        <v>-1</v>
      </c>
      <c r="H207" s="10">
        <f t="shared" si="75"/>
        <v>7.240325083922472E-2</v>
      </c>
      <c r="I207" s="38">
        <f t="shared" si="76"/>
        <v>0.51809290946645425</v>
      </c>
      <c r="J207">
        <f t="shared" si="77"/>
        <v>4.5367756540112825E-2</v>
      </c>
      <c r="K207" s="11">
        <f t="shared" si="78"/>
        <v>1.5900202649441322</v>
      </c>
      <c r="L207" s="17">
        <f t="shared" si="92"/>
        <v>2.5281644429330083</v>
      </c>
      <c r="M207" s="10">
        <f t="shared" si="79"/>
        <v>0.15057656101055206</v>
      </c>
      <c r="N207">
        <f t="shared" si="80"/>
        <v>0.5375731747411584</v>
      </c>
      <c r="O207">
        <f t="shared" si="81"/>
        <v>9.4321652329489261E-2</v>
      </c>
      <c r="P207" s="11">
        <f t="shared" si="82"/>
        <v>1.4311822661432301</v>
      </c>
      <c r="Q207" s="17">
        <f t="shared" si="93"/>
        <v>0.18591814663641129</v>
      </c>
      <c r="R207" s="17">
        <f t="shared" si="83"/>
        <v>0.1588379988009021</v>
      </c>
      <c r="S207" s="17">
        <f t="shared" si="84"/>
        <v>0.22881996656456535</v>
      </c>
      <c r="T207" s="64">
        <f t="shared" si="85"/>
        <v>0</v>
      </c>
      <c r="U207" s="63">
        <f t="shared" si="86"/>
        <v>0</v>
      </c>
      <c r="V207" s="63">
        <f t="shared" si="87"/>
        <v>3</v>
      </c>
      <c r="W207" s="8">
        <f t="shared" si="91"/>
        <v>0</v>
      </c>
      <c r="X207" s="6">
        <f t="shared" si="88"/>
        <v>0.42835556847236811</v>
      </c>
      <c r="Y207" s="11">
        <f t="shared" si="94"/>
        <v>1.2288199665645654</v>
      </c>
      <c r="Z207" s="10">
        <f t="shared" si="89"/>
        <v>0.18348849304128564</v>
      </c>
      <c r="AA207" s="17">
        <f t="shared" si="90"/>
        <v>-0.55923810409358909</v>
      </c>
      <c r="AB207" s="8"/>
      <c r="AI207" s="6"/>
      <c r="AJ207" s="11"/>
      <c r="AK207" s="11"/>
      <c r="AL207" s="11"/>
      <c r="AM207" s="11"/>
      <c r="AN207" s="11"/>
      <c r="AO207" s="11"/>
      <c r="AQ207" s="11"/>
      <c r="AR207" s="11"/>
      <c r="AS207" s="11"/>
      <c r="AU207" s="11"/>
      <c r="AV207" s="12"/>
      <c r="AW207" s="12"/>
      <c r="BD207" s="41"/>
      <c r="BK207" s="11"/>
      <c r="BL207" s="11"/>
      <c r="BM207" s="11"/>
      <c r="BN207" s="11"/>
      <c r="BO207" s="11"/>
      <c r="BP207" s="11"/>
      <c r="BQ207" s="11"/>
      <c r="BS207" s="6"/>
      <c r="BT207" s="6"/>
      <c r="BX207" s="17"/>
      <c r="BY207" s="17"/>
      <c r="BZ207" s="17"/>
      <c r="CA207" s="17"/>
      <c r="CB207" s="17"/>
      <c r="CC207" s="17"/>
      <c r="CD207" s="17"/>
      <c r="CF207" s="12"/>
      <c r="CG207" s="12"/>
      <c r="CH207" s="12"/>
      <c r="CI207" s="12"/>
      <c r="CJ207" s="6"/>
      <c r="CK207" s="12"/>
      <c r="CL207" s="12"/>
      <c r="CN207" s="13"/>
      <c r="CO207" s="13"/>
      <c r="CQ207" s="13"/>
      <c r="CR207" s="13"/>
      <c r="CS207" s="13"/>
      <c r="CU207" s="11"/>
    </row>
    <row r="208" spans="1:105">
      <c r="A208" s="35">
        <v>43497</v>
      </c>
      <c r="B208" s="36" t="s">
        <v>77</v>
      </c>
      <c r="C208" s="37">
        <v>3</v>
      </c>
      <c r="D208" s="36" t="s">
        <v>69</v>
      </c>
      <c r="E208" s="37">
        <v>3</v>
      </c>
      <c r="F208" s="36">
        <f t="shared" si="73"/>
        <v>6</v>
      </c>
      <c r="G208" s="37">
        <f t="shared" si="74"/>
        <v>0</v>
      </c>
      <c r="H208" s="10">
        <f t="shared" si="75"/>
        <v>-0.34244176172254037</v>
      </c>
      <c r="I208" s="38">
        <f t="shared" si="76"/>
        <v>0.41521646615064239</v>
      </c>
      <c r="J208">
        <f t="shared" si="77"/>
        <v>-0.21414634960185239</v>
      </c>
      <c r="K208" s="11">
        <f t="shared" si="78"/>
        <v>1.2416921457879946</v>
      </c>
      <c r="L208" s="17">
        <f t="shared" si="92"/>
        <v>3.0916465101836268</v>
      </c>
      <c r="M208" s="10">
        <f t="shared" si="79"/>
        <v>-4.8401267267088599E-3</v>
      </c>
      <c r="N208">
        <f t="shared" si="80"/>
        <v>0.49878997068058412</v>
      </c>
      <c r="O208">
        <f t="shared" si="81"/>
        <v>-3.0330983557658397E-3</v>
      </c>
      <c r="P208" s="11">
        <f t="shared" si="82"/>
        <v>1.3168255530828239</v>
      </c>
      <c r="Q208" s="17">
        <f t="shared" si="93"/>
        <v>2.8330762187549419</v>
      </c>
      <c r="R208" s="17">
        <f t="shared" si="83"/>
        <v>-7.5133407294829313E-2</v>
      </c>
      <c r="S208" s="17">
        <f t="shared" si="84"/>
        <v>1.1477719367256681E-2</v>
      </c>
      <c r="T208" s="64">
        <f t="shared" si="85"/>
        <v>0.5</v>
      </c>
      <c r="U208" s="63">
        <f t="shared" si="86"/>
        <v>3</v>
      </c>
      <c r="V208" s="63">
        <f t="shared" si="87"/>
        <v>3</v>
      </c>
      <c r="W208" s="8">
        <f t="shared" si="91"/>
        <v>1</v>
      </c>
      <c r="X208" s="6">
        <f t="shared" si="88"/>
        <v>0.37248559720496255</v>
      </c>
      <c r="Y208" s="11">
        <f t="shared" si="94"/>
        <v>1.1477719367256681E-2</v>
      </c>
      <c r="Z208" s="10">
        <f t="shared" si="89"/>
        <v>1.6259922920175054E-2</v>
      </c>
      <c r="AA208" s="17">
        <f t="shared" si="90"/>
        <v>-0.72677278135490542</v>
      </c>
      <c r="AB208" s="8"/>
      <c r="AI208" s="6"/>
      <c r="AJ208" s="11"/>
      <c r="AK208" s="11"/>
      <c r="AL208" s="11"/>
      <c r="AM208" s="11"/>
      <c r="AN208" s="11"/>
      <c r="AO208" s="11"/>
      <c r="AQ208" s="11"/>
      <c r="AR208" s="11"/>
      <c r="AS208" s="11"/>
      <c r="AU208" s="11"/>
      <c r="AV208" s="12"/>
      <c r="AW208" s="12"/>
      <c r="BD208" s="41"/>
      <c r="BK208" s="11"/>
      <c r="BL208" s="11"/>
      <c r="BM208" s="11"/>
      <c r="BN208" s="11"/>
      <c r="BO208" s="11"/>
      <c r="BP208" s="11"/>
      <c r="BQ208" s="11"/>
      <c r="BS208" s="6"/>
      <c r="BT208" s="6"/>
      <c r="BX208" s="17"/>
      <c r="BY208" s="17"/>
      <c r="BZ208" s="17"/>
      <c r="CA208" s="17"/>
      <c r="CB208" s="17"/>
      <c r="CC208" s="17"/>
      <c r="CD208" s="17"/>
      <c r="CF208" s="12"/>
      <c r="CG208" s="12"/>
      <c r="CH208" s="12"/>
      <c r="CI208" s="12"/>
      <c r="CJ208" s="6"/>
      <c r="CK208" s="12"/>
      <c r="CL208" s="12"/>
      <c r="CN208" s="13"/>
      <c r="CO208" s="13"/>
      <c r="CQ208" s="13"/>
      <c r="CR208" s="13"/>
      <c r="CS208" s="13"/>
      <c r="CU208" s="11"/>
    </row>
    <row r="209" spans="1:99">
      <c r="A209" s="35">
        <v>43497</v>
      </c>
      <c r="B209" s="36" t="s">
        <v>85</v>
      </c>
      <c r="C209" s="37">
        <v>0</v>
      </c>
      <c r="D209" s="36" t="s">
        <v>72</v>
      </c>
      <c r="E209" s="37">
        <v>0</v>
      </c>
      <c r="F209" s="36">
        <f t="shared" si="73"/>
        <v>0</v>
      </c>
      <c r="G209" s="37">
        <f t="shared" si="74"/>
        <v>0</v>
      </c>
      <c r="H209" s="10">
        <f t="shared" si="75"/>
        <v>0.8255329728968348</v>
      </c>
      <c r="I209" s="38">
        <f t="shared" si="76"/>
        <v>0.69540957281039295</v>
      </c>
      <c r="J209">
        <f t="shared" si="77"/>
        <v>0.51124308283025677</v>
      </c>
      <c r="K209" s="11">
        <f t="shared" si="78"/>
        <v>2.2153330025843943</v>
      </c>
      <c r="L209" s="17">
        <f t="shared" si="92"/>
        <v>4.9077003123395881</v>
      </c>
      <c r="M209" s="10">
        <f t="shared" si="79"/>
        <v>-1.2397416291329566</v>
      </c>
      <c r="N209">
        <f t="shared" si="80"/>
        <v>0.22448096212197166</v>
      </c>
      <c r="O209">
        <f t="shared" si="81"/>
        <v>-0.75714679042095712</v>
      </c>
      <c r="P209" s="11">
        <f t="shared" si="82"/>
        <v>0.43101399800805096</v>
      </c>
      <c r="Q209" s="17">
        <f t="shared" si="93"/>
        <v>0.18577306647888417</v>
      </c>
      <c r="R209" s="17">
        <f t="shared" si="83"/>
        <v>1.7843190045763433</v>
      </c>
      <c r="S209" s="17">
        <f t="shared" si="84"/>
        <v>1.7387724024926801</v>
      </c>
      <c r="T209" s="64">
        <f t="shared" si="85"/>
        <v>0.5</v>
      </c>
      <c r="U209" s="63">
        <f t="shared" si="86"/>
        <v>3</v>
      </c>
      <c r="V209" s="63">
        <f t="shared" si="87"/>
        <v>1</v>
      </c>
      <c r="W209" s="8">
        <f t="shared" si="91"/>
        <v>0</v>
      </c>
      <c r="X209" s="6">
        <f t="shared" si="88"/>
        <v>0.79526404612768797</v>
      </c>
      <c r="Y209" s="11">
        <f t="shared" si="94"/>
        <v>1.7387724024926801</v>
      </c>
      <c r="Z209" s="10">
        <f t="shared" si="89"/>
        <v>8.7180856935693454E-2</v>
      </c>
      <c r="AA209" s="17">
        <f t="shared" si="90"/>
        <v>-0.90755762296817266</v>
      </c>
      <c r="AB209" s="8"/>
      <c r="AI209" s="6"/>
      <c r="AJ209" s="11"/>
      <c r="AK209" s="11"/>
      <c r="AL209" s="11"/>
      <c r="AM209" s="11"/>
      <c r="AN209" s="11"/>
      <c r="AO209" s="11"/>
      <c r="AQ209" s="11"/>
      <c r="AR209" s="11"/>
      <c r="AS209" s="11"/>
      <c r="AU209" s="11"/>
      <c r="AV209" s="12"/>
      <c r="AW209" s="12"/>
      <c r="BD209" s="41"/>
      <c r="BK209" s="11"/>
      <c r="BL209" s="11"/>
      <c r="BM209" s="11"/>
      <c r="BN209" s="11"/>
      <c r="BO209" s="11"/>
      <c r="BP209" s="11"/>
      <c r="BQ209" s="11"/>
      <c r="BS209" s="6"/>
      <c r="BT209" s="6"/>
      <c r="BX209" s="17"/>
      <c r="BY209" s="17"/>
      <c r="BZ209" s="17"/>
      <c r="CA209" s="17"/>
      <c r="CB209" s="17"/>
      <c r="CC209" s="17"/>
      <c r="CD209" s="17"/>
      <c r="CF209" s="12"/>
      <c r="CG209" s="12"/>
      <c r="CH209" s="12"/>
      <c r="CI209" s="12"/>
      <c r="CJ209" s="6"/>
      <c r="CK209" s="12"/>
      <c r="CL209" s="12"/>
      <c r="CN209" s="13"/>
      <c r="CO209" s="13"/>
      <c r="CQ209" s="13"/>
      <c r="CR209" s="13"/>
      <c r="CS209" s="13"/>
      <c r="CU209" s="11"/>
    </row>
    <row r="210" spans="1:99">
      <c r="A210" s="35">
        <v>43497</v>
      </c>
      <c r="B210" s="36" t="s">
        <v>84</v>
      </c>
      <c r="C210" s="37">
        <v>2</v>
      </c>
      <c r="D210" s="36" t="s">
        <v>73</v>
      </c>
      <c r="E210" s="37">
        <v>1</v>
      </c>
      <c r="F210" s="36">
        <f t="shared" si="73"/>
        <v>3</v>
      </c>
      <c r="G210" s="37">
        <f t="shared" si="74"/>
        <v>-1</v>
      </c>
      <c r="H210" s="10">
        <f t="shared" si="75"/>
        <v>-0.51412696047457662</v>
      </c>
      <c r="I210" s="38">
        <f t="shared" si="76"/>
        <v>0.37422656908086793</v>
      </c>
      <c r="J210">
        <f t="shared" si="77"/>
        <v>-0.32067969256479895</v>
      </c>
      <c r="K210" s="11">
        <f t="shared" si="78"/>
        <v>1.0986996914148246</v>
      </c>
      <c r="L210" s="17">
        <f t="shared" si="92"/>
        <v>9.741629085381601E-3</v>
      </c>
      <c r="M210" s="10">
        <f t="shared" si="79"/>
        <v>-0.3070318391314788</v>
      </c>
      <c r="N210">
        <f t="shared" si="80"/>
        <v>0.42383939810787363</v>
      </c>
      <c r="O210">
        <f t="shared" si="81"/>
        <v>-0.19208095069232489</v>
      </c>
      <c r="P210" s="11">
        <f t="shared" si="82"/>
        <v>1.0947625222377124</v>
      </c>
      <c r="Q210" s="17">
        <f t="shared" si="93"/>
        <v>0.81945489114542813</v>
      </c>
      <c r="R210" s="17">
        <f t="shared" si="83"/>
        <v>3.9371691771121764E-3</v>
      </c>
      <c r="S210" s="17">
        <f t="shared" si="84"/>
        <v>8.4928475869386094E-2</v>
      </c>
      <c r="T210" s="64">
        <f t="shared" si="85"/>
        <v>0</v>
      </c>
      <c r="U210" s="63">
        <f t="shared" si="86"/>
        <v>0</v>
      </c>
      <c r="V210" s="63">
        <f t="shared" si="87"/>
        <v>3</v>
      </c>
      <c r="W210" s="8">
        <f t="shared" si="91"/>
        <v>0</v>
      </c>
      <c r="X210" s="6">
        <f t="shared" si="88"/>
        <v>0.3911315942079685</v>
      </c>
      <c r="Y210" s="11">
        <f t="shared" si="94"/>
        <v>1.084928475869386</v>
      </c>
      <c r="Z210" s="10">
        <f t="shared" si="89"/>
        <v>0.15298392398766694</v>
      </c>
      <c r="AA210" s="17">
        <f t="shared" si="90"/>
        <v>-0.49615311706471282</v>
      </c>
      <c r="AB210" s="8"/>
      <c r="AI210" s="6"/>
      <c r="AJ210" s="11"/>
      <c r="AK210" s="11"/>
      <c r="AL210" s="11"/>
      <c r="AM210" s="11"/>
      <c r="AN210" s="11"/>
      <c r="AO210" s="11"/>
      <c r="AQ210" s="11"/>
      <c r="AR210" s="11"/>
      <c r="AS210" s="11"/>
      <c r="AU210" s="11"/>
      <c r="AV210" s="12"/>
      <c r="AW210" s="12"/>
      <c r="BD210" s="41"/>
      <c r="BK210" s="11"/>
      <c r="BL210" s="11"/>
      <c r="BM210" s="11"/>
      <c r="BN210" s="11"/>
      <c r="BO210" s="11"/>
      <c r="BP210" s="11"/>
      <c r="BQ210" s="11"/>
      <c r="BS210" s="6"/>
      <c r="BT210" s="6"/>
      <c r="BX210" s="17"/>
      <c r="BY210" s="17"/>
      <c r="BZ210" s="17"/>
      <c r="CA210" s="17"/>
      <c r="CB210" s="17"/>
      <c r="CC210" s="17"/>
      <c r="CD210" s="17"/>
      <c r="CF210" s="12"/>
      <c r="CG210" s="12"/>
      <c r="CH210" s="12"/>
      <c r="CI210" s="12"/>
      <c r="CJ210" s="6"/>
      <c r="CK210" s="12"/>
      <c r="CL210" s="12"/>
      <c r="CN210" s="13"/>
      <c r="CO210" s="13"/>
      <c r="CQ210" s="13"/>
      <c r="CR210" s="13"/>
      <c r="CS210" s="13"/>
      <c r="CU210" s="11"/>
    </row>
    <row r="211" spans="1:99">
      <c r="A211" s="35">
        <v>43497</v>
      </c>
      <c r="B211" s="36" t="s">
        <v>67</v>
      </c>
      <c r="C211" s="37">
        <v>2</v>
      </c>
      <c r="D211" s="36" t="s">
        <v>75</v>
      </c>
      <c r="E211" s="37">
        <v>0</v>
      </c>
      <c r="F211" s="36">
        <f t="shared" si="73"/>
        <v>2</v>
      </c>
      <c r="G211" s="37">
        <f t="shared" si="74"/>
        <v>-2</v>
      </c>
      <c r="H211" s="10">
        <f t="shared" si="75"/>
        <v>-0.38750288889841511</v>
      </c>
      <c r="I211" s="38">
        <f t="shared" si="76"/>
        <v>0.40431857361503493</v>
      </c>
      <c r="J211">
        <f t="shared" si="77"/>
        <v>-0.24218457431995538</v>
      </c>
      <c r="K211" s="11">
        <f t="shared" si="78"/>
        <v>1.2040583453533036</v>
      </c>
      <c r="L211" s="17">
        <f t="shared" si="92"/>
        <v>1.4497564990149352</v>
      </c>
      <c r="M211" s="10">
        <f t="shared" si="79"/>
        <v>0.90938349632735493</v>
      </c>
      <c r="N211">
        <f t="shared" si="80"/>
        <v>0.71287399046762279</v>
      </c>
      <c r="O211">
        <f t="shared" si="81"/>
        <v>0.56180040070598547</v>
      </c>
      <c r="P211" s="11">
        <f t="shared" si="82"/>
        <v>1.9803011608416634</v>
      </c>
      <c r="Q211" s="17">
        <f t="shared" si="93"/>
        <v>3.8804426418601501E-4</v>
      </c>
      <c r="R211" s="17">
        <f t="shared" si="83"/>
        <v>-0.77624281548835983</v>
      </c>
      <c r="S211" s="17">
        <f t="shared" si="84"/>
        <v>-0.63980141277425473</v>
      </c>
      <c r="T211" s="64">
        <f t="shared" si="85"/>
        <v>0</v>
      </c>
      <c r="U211" s="63">
        <f t="shared" si="86"/>
        <v>0</v>
      </c>
      <c r="V211" s="63">
        <f t="shared" si="87"/>
        <v>0</v>
      </c>
      <c r="W211" s="8">
        <f t="shared" si="91"/>
        <v>1</v>
      </c>
      <c r="X211" s="6">
        <f t="shared" si="88"/>
        <v>0.22394884803210113</v>
      </c>
      <c r="Y211" s="11">
        <f t="shared" si="94"/>
        <v>1.3601985872257454</v>
      </c>
      <c r="Z211" s="10">
        <f t="shared" si="89"/>
        <v>5.0153086534905127E-2</v>
      </c>
      <c r="AA211" s="17">
        <f t="shared" si="90"/>
        <v>-0.25353684348697447</v>
      </c>
      <c r="AB211" s="8"/>
      <c r="AI211" s="6"/>
      <c r="AJ211" s="11"/>
      <c r="AK211" s="11"/>
      <c r="AL211" s="11"/>
      <c r="AM211" s="11"/>
      <c r="AN211" s="11"/>
      <c r="AO211" s="11"/>
      <c r="AQ211" s="11"/>
      <c r="AR211" s="11"/>
      <c r="AS211" s="11"/>
      <c r="AU211" s="11"/>
      <c r="AV211" s="12"/>
      <c r="AW211" s="12"/>
      <c r="BD211" s="41"/>
      <c r="BK211" s="11"/>
      <c r="BL211" s="11"/>
      <c r="BM211" s="11"/>
      <c r="BN211" s="11"/>
      <c r="BO211" s="11"/>
      <c r="BP211" s="11"/>
      <c r="BQ211" s="11"/>
      <c r="BS211" s="6"/>
      <c r="BT211" s="6"/>
      <c r="BX211" s="17"/>
      <c r="BY211" s="17"/>
      <c r="BZ211" s="17"/>
      <c r="CA211" s="17"/>
      <c r="CB211" s="17"/>
      <c r="CC211" s="17"/>
      <c r="CD211" s="17"/>
      <c r="CF211" s="12"/>
      <c r="CG211" s="12"/>
      <c r="CH211" s="12"/>
      <c r="CI211" s="12"/>
      <c r="CJ211" s="6"/>
      <c r="CK211" s="12"/>
      <c r="CL211" s="12"/>
      <c r="CN211" s="13"/>
      <c r="CO211" s="13"/>
      <c r="CQ211" s="13"/>
      <c r="CR211" s="13"/>
      <c r="CS211" s="13"/>
      <c r="CU211" s="11"/>
    </row>
    <row r="212" spans="1:99">
      <c r="A212" s="35">
        <v>43497</v>
      </c>
      <c r="B212" s="36" t="s">
        <v>76</v>
      </c>
      <c r="C212" s="37">
        <v>2</v>
      </c>
      <c r="D212" s="36" t="s">
        <v>82</v>
      </c>
      <c r="E212" s="37">
        <v>2</v>
      </c>
      <c r="F212" s="36">
        <f t="shared" si="73"/>
        <v>4</v>
      </c>
      <c r="G212" s="37">
        <f t="shared" si="74"/>
        <v>0</v>
      </c>
      <c r="H212" s="10">
        <f t="shared" si="75"/>
        <v>5.1464603998749969E-2</v>
      </c>
      <c r="I212" s="38">
        <f t="shared" si="76"/>
        <v>0.5128633119718109</v>
      </c>
      <c r="J212">
        <f t="shared" si="77"/>
        <v>3.224913050580689E-2</v>
      </c>
      <c r="K212" s="11">
        <f t="shared" si="78"/>
        <v>1.5724120262230248</v>
      </c>
      <c r="L212" s="17">
        <f t="shared" si="92"/>
        <v>0.18283147531869925</v>
      </c>
      <c r="M212" s="10">
        <f t="shared" si="79"/>
        <v>-4.3196713451463475E-2</v>
      </c>
      <c r="N212">
        <f t="shared" si="80"/>
        <v>0.48920250055654202</v>
      </c>
      <c r="O212">
        <f t="shared" si="81"/>
        <v>-2.7068622613580302E-2</v>
      </c>
      <c r="P212" s="11">
        <f t="shared" si="82"/>
        <v>1.2885924824677746</v>
      </c>
      <c r="Q212" s="17">
        <f t="shared" si="93"/>
        <v>0.50610065600136367</v>
      </c>
      <c r="R212" s="17">
        <f t="shared" si="83"/>
        <v>0.2838195437552502</v>
      </c>
      <c r="S212" s="17">
        <f t="shared" si="84"/>
        <v>0.3449186398676406</v>
      </c>
      <c r="T212" s="64">
        <f t="shared" si="85"/>
        <v>0.5</v>
      </c>
      <c r="U212" s="63">
        <f t="shared" si="86"/>
        <v>3</v>
      </c>
      <c r="V212" s="63">
        <f t="shared" si="87"/>
        <v>3</v>
      </c>
      <c r="W212" s="8">
        <f t="shared" si="91"/>
        <v>1</v>
      </c>
      <c r="X212" s="6">
        <f t="shared" si="88"/>
        <v>0.45887860426077942</v>
      </c>
      <c r="Y212" s="11">
        <f t="shared" si="94"/>
        <v>0.3449186398676406</v>
      </c>
      <c r="Z212" s="10">
        <f t="shared" si="89"/>
        <v>1.6909691875415884E-3</v>
      </c>
      <c r="AA212" s="17">
        <f t="shared" si="90"/>
        <v>-0.69654060827985087</v>
      </c>
      <c r="AB212" s="8"/>
      <c r="AI212" s="6"/>
      <c r="AJ212" s="11"/>
      <c r="AK212" s="11"/>
      <c r="AL212" s="11"/>
      <c r="AM212" s="11"/>
      <c r="AN212" s="11"/>
      <c r="AO212" s="11"/>
      <c r="AQ212" s="11"/>
      <c r="AR212" s="11"/>
      <c r="AS212" s="11"/>
      <c r="AU212" s="11"/>
      <c r="AV212" s="12"/>
      <c r="AW212" s="12"/>
      <c r="BD212" s="41"/>
      <c r="BK212" s="11"/>
      <c r="BL212" s="11"/>
      <c r="BM212" s="11"/>
      <c r="BN212" s="11"/>
      <c r="BO212" s="11"/>
      <c r="BP212" s="11"/>
      <c r="BQ212" s="11"/>
      <c r="BS212" s="6"/>
      <c r="BT212" s="6"/>
      <c r="BX212" s="17"/>
      <c r="BY212" s="17"/>
      <c r="BZ212" s="17"/>
      <c r="CA212" s="17"/>
      <c r="CB212" s="17"/>
      <c r="CC212" s="17"/>
      <c r="CD212" s="17"/>
      <c r="CF212" s="12"/>
      <c r="CG212" s="12"/>
      <c r="CH212" s="12"/>
      <c r="CI212" s="12"/>
      <c r="CJ212" s="6"/>
      <c r="CK212" s="12"/>
      <c r="CL212" s="12"/>
      <c r="CN212" s="13"/>
      <c r="CO212" s="13"/>
      <c r="CQ212" s="13"/>
      <c r="CR212" s="13"/>
      <c r="CS212" s="13"/>
      <c r="CU212" s="11"/>
    </row>
    <row r="213" spans="1:99">
      <c r="A213" s="35">
        <v>43497</v>
      </c>
      <c r="B213" s="36" t="s">
        <v>70</v>
      </c>
      <c r="C213" s="37">
        <v>2</v>
      </c>
      <c r="D213" s="36" t="s">
        <v>79</v>
      </c>
      <c r="E213" s="37">
        <v>0</v>
      </c>
      <c r="F213" s="36">
        <f t="shared" si="73"/>
        <v>2</v>
      </c>
      <c r="G213" s="37">
        <f t="shared" si="74"/>
        <v>-2</v>
      </c>
      <c r="H213" s="10">
        <f t="shared" si="75"/>
        <v>0.8371098571046669</v>
      </c>
      <c r="I213" s="38">
        <f t="shared" si="76"/>
        <v>0.69785616958368479</v>
      </c>
      <c r="J213">
        <f t="shared" si="77"/>
        <v>0.51824454226209693</v>
      </c>
      <c r="K213" s="11">
        <f t="shared" si="78"/>
        <v>2.2247305849798065</v>
      </c>
      <c r="L213" s="17">
        <f t="shared" si="92"/>
        <v>4.9494261757445921</v>
      </c>
      <c r="M213" s="10">
        <f t="shared" si="79"/>
        <v>0.31179700109688735</v>
      </c>
      <c r="N213">
        <f t="shared" si="80"/>
        <v>0.57732382800404236</v>
      </c>
      <c r="O213">
        <f t="shared" si="81"/>
        <v>0.19505186615026024</v>
      </c>
      <c r="P213" s="11">
        <f t="shared" si="82"/>
        <v>1.549503930749577</v>
      </c>
      <c r="Q213" s="17">
        <f t="shared" si="93"/>
        <v>0.20294670841008189</v>
      </c>
      <c r="R213" s="17">
        <f t="shared" si="83"/>
        <v>0.67522665423022943</v>
      </c>
      <c r="S213" s="17">
        <f t="shared" si="84"/>
        <v>0.70850709017951496</v>
      </c>
      <c r="T213" s="64">
        <f t="shared" si="85"/>
        <v>0</v>
      </c>
      <c r="U213" s="63">
        <f t="shared" si="86"/>
        <v>0</v>
      </c>
      <c r="V213" s="63">
        <f t="shared" si="87"/>
        <v>1</v>
      </c>
      <c r="W213" s="8">
        <f t="shared" si="91"/>
        <v>0</v>
      </c>
      <c r="X213" s="6">
        <f t="shared" si="88"/>
        <v>0.55520862942608162</v>
      </c>
      <c r="Y213" s="11">
        <f t="shared" si="94"/>
        <v>2.708507090179515</v>
      </c>
      <c r="Z213" s="10">
        <f t="shared" si="89"/>
        <v>0.30825662218918803</v>
      </c>
      <c r="AA213" s="17">
        <f t="shared" si="90"/>
        <v>-0.81014993692209336</v>
      </c>
      <c r="AB213" s="8"/>
      <c r="AI213" s="6"/>
      <c r="AJ213" s="11"/>
      <c r="AK213" s="11"/>
      <c r="AL213" s="11"/>
      <c r="AM213" s="11"/>
      <c r="AN213" s="11"/>
      <c r="AO213" s="11"/>
      <c r="AQ213" s="11"/>
      <c r="AR213" s="11"/>
      <c r="AS213" s="11"/>
      <c r="AU213" s="11"/>
      <c r="AV213" s="12"/>
      <c r="AW213" s="12"/>
      <c r="BD213" s="41"/>
      <c r="BK213" s="11"/>
      <c r="BL213" s="11"/>
      <c r="BM213" s="11"/>
      <c r="BN213" s="11"/>
      <c r="BO213" s="11"/>
      <c r="BP213" s="11"/>
      <c r="BQ213" s="11"/>
      <c r="BS213" s="6"/>
      <c r="BT213" s="6"/>
      <c r="BX213" s="17"/>
      <c r="BY213" s="17"/>
      <c r="BZ213" s="17"/>
      <c r="CA213" s="17"/>
      <c r="CB213" s="17"/>
      <c r="CC213" s="17"/>
      <c r="CD213" s="17"/>
      <c r="CF213" s="12"/>
      <c r="CG213" s="12"/>
      <c r="CH213" s="12"/>
      <c r="CI213" s="12"/>
      <c r="CJ213" s="6"/>
      <c r="CK213" s="12"/>
      <c r="CL213" s="12"/>
      <c r="CN213" s="13"/>
      <c r="CO213" s="13"/>
      <c r="CQ213" s="13"/>
      <c r="CR213" s="13"/>
      <c r="CS213" s="13"/>
      <c r="CU213" s="11"/>
    </row>
    <row r="214" spans="1:99">
      <c r="A214" s="35">
        <v>43525</v>
      </c>
      <c r="B214" s="36" t="s">
        <v>83</v>
      </c>
      <c r="C214" s="37">
        <v>1</v>
      </c>
      <c r="D214" s="36" t="s">
        <v>80</v>
      </c>
      <c r="E214" s="37">
        <v>2</v>
      </c>
      <c r="F214" s="36">
        <f t="shared" si="73"/>
        <v>3</v>
      </c>
      <c r="G214" s="37">
        <f t="shared" si="74"/>
        <v>1</v>
      </c>
      <c r="H214" s="10">
        <f t="shared" si="75"/>
        <v>0.34281308484582418</v>
      </c>
      <c r="I214" s="38">
        <f t="shared" si="76"/>
        <v>0.58487369262820188</v>
      </c>
      <c r="J214">
        <f t="shared" si="77"/>
        <v>0.21437759164243075</v>
      </c>
      <c r="K214" s="11">
        <f t="shared" si="78"/>
        <v>1.816870661846544</v>
      </c>
      <c r="L214" s="17">
        <f t="shared" si="92"/>
        <v>3.3536354492522832E-2</v>
      </c>
      <c r="M214" s="10">
        <f t="shared" si="79"/>
        <v>0.62624123763587503</v>
      </c>
      <c r="N214">
        <f t="shared" si="80"/>
        <v>0.65163668645572626</v>
      </c>
      <c r="O214">
        <f t="shared" si="81"/>
        <v>0.38974295861044345</v>
      </c>
      <c r="P214" s="11">
        <f t="shared" si="82"/>
        <v>1.7781957330414422</v>
      </c>
      <c r="Q214" s="17">
        <f t="shared" si="93"/>
        <v>0.6055885989239076</v>
      </c>
      <c r="R214" s="17">
        <f t="shared" si="83"/>
        <v>3.8674928805101816E-2</v>
      </c>
      <c r="S214" s="17">
        <f t="shared" si="84"/>
        <v>0.11719730250138091</v>
      </c>
      <c r="T214" s="64">
        <f t="shared" si="85"/>
        <v>1</v>
      </c>
      <c r="U214" s="63">
        <f t="shared" si="86"/>
        <v>1</v>
      </c>
      <c r="V214" s="63">
        <f t="shared" si="87"/>
        <v>3</v>
      </c>
      <c r="W214" s="8">
        <f t="shared" si="91"/>
        <v>0</v>
      </c>
      <c r="X214" s="6">
        <f t="shared" si="88"/>
        <v>0.39940593410530778</v>
      </c>
      <c r="Y214" s="11">
        <f t="shared" si="94"/>
        <v>-0.88280269749861906</v>
      </c>
      <c r="Z214" s="10">
        <f t="shared" si="89"/>
        <v>0.36071323198791788</v>
      </c>
      <c r="AA214" s="17">
        <f t="shared" si="90"/>
        <v>-0.91777700056120071</v>
      </c>
      <c r="AB214" s="8"/>
      <c r="AI214" s="6"/>
      <c r="AJ214" s="11"/>
      <c r="AK214" s="11"/>
      <c r="AL214" s="11"/>
      <c r="AM214" s="11"/>
      <c r="AN214" s="11"/>
      <c r="AO214" s="11"/>
      <c r="AQ214" s="11"/>
      <c r="AR214" s="11"/>
      <c r="AS214" s="11"/>
      <c r="AU214" s="11"/>
      <c r="AV214" s="12"/>
      <c r="AW214" s="12"/>
      <c r="BD214" s="41"/>
      <c r="BK214" s="11"/>
      <c r="BL214" s="11"/>
      <c r="BM214" s="11"/>
      <c r="BN214" s="11"/>
      <c r="BO214" s="11"/>
      <c r="BP214" s="11"/>
      <c r="BQ214" s="11"/>
      <c r="BS214" s="6"/>
      <c r="BT214" s="6"/>
      <c r="BX214" s="17"/>
      <c r="BY214" s="17"/>
      <c r="BZ214" s="17"/>
      <c r="CA214" s="17"/>
      <c r="CB214" s="17"/>
      <c r="CC214" s="17"/>
      <c r="CD214" s="17"/>
      <c r="CF214" s="12"/>
      <c r="CG214" s="12"/>
      <c r="CH214" s="12"/>
      <c r="CI214" s="12"/>
      <c r="CJ214" s="6"/>
      <c r="CK214" s="12"/>
      <c r="CL214" s="12"/>
      <c r="CN214" s="13"/>
      <c r="CO214" s="13"/>
      <c r="CQ214" s="13"/>
      <c r="CR214" s="13"/>
      <c r="CS214" s="13"/>
      <c r="CU214" s="11"/>
    </row>
    <row r="215" spans="1:99">
      <c r="A215" s="35">
        <v>43800</v>
      </c>
      <c r="B215" s="36" t="s">
        <v>83</v>
      </c>
      <c r="C215" s="37">
        <v>1</v>
      </c>
      <c r="D215" s="36" t="s">
        <v>76</v>
      </c>
      <c r="E215" s="37">
        <v>0</v>
      </c>
      <c r="F215" s="36">
        <f t="shared" si="73"/>
        <v>1</v>
      </c>
      <c r="G215" s="37">
        <f t="shared" si="74"/>
        <v>-1</v>
      </c>
      <c r="H215" s="10">
        <f t="shared" si="75"/>
        <v>-1.3786758501559802</v>
      </c>
      <c r="I215" s="38">
        <f t="shared" si="76"/>
        <v>0.20122174821552102</v>
      </c>
      <c r="J215">
        <f t="shared" si="77"/>
        <v>-0.83726523431468969</v>
      </c>
      <c r="K215" s="11">
        <f t="shared" si="78"/>
        <v>0.40532208348410803</v>
      </c>
      <c r="L215" s="17">
        <f t="shared" si="92"/>
        <v>0.16428599135989824</v>
      </c>
      <c r="M215" s="10">
        <f t="shared" si="79"/>
        <v>1.5146448912184887</v>
      </c>
      <c r="N215">
        <f t="shared" si="80"/>
        <v>0.81974855958122217</v>
      </c>
      <c r="O215">
        <f t="shared" si="81"/>
        <v>0.91440727446056469</v>
      </c>
      <c r="P215" s="11">
        <f t="shared" si="82"/>
        <v>2.3944870408450152</v>
      </c>
      <c r="Q215" s="17">
        <f t="shared" si="93"/>
        <v>1.9445941070846871</v>
      </c>
      <c r="R215" s="17">
        <f t="shared" si="83"/>
        <v>-1.9891649573609071</v>
      </c>
      <c r="S215" s="17">
        <f t="shared" si="84"/>
        <v>-1.7665169734017367</v>
      </c>
      <c r="T215" s="64">
        <f t="shared" si="85"/>
        <v>0</v>
      </c>
      <c r="U215" s="63">
        <f t="shared" si="86"/>
        <v>0</v>
      </c>
      <c r="V215" s="63">
        <f t="shared" si="87"/>
        <v>0</v>
      </c>
      <c r="W215" s="8">
        <f t="shared" si="91"/>
        <v>1</v>
      </c>
      <c r="X215" s="6">
        <f t="shared" si="88"/>
        <v>6.5632014049236576E-2</v>
      </c>
      <c r="Y215" s="11">
        <f t="shared" si="94"/>
        <v>-0.76651697340173675</v>
      </c>
      <c r="Z215" s="10">
        <f t="shared" si="89"/>
        <v>4.3075612681591872E-3</v>
      </c>
      <c r="AA215" s="17">
        <f t="shared" si="90"/>
        <v>-6.7884929106029265E-2</v>
      </c>
      <c r="AB215" s="8"/>
      <c r="AI215" s="6"/>
      <c r="AJ215" s="11"/>
      <c r="AK215" s="11"/>
      <c r="AL215" s="11"/>
      <c r="AM215" s="11"/>
      <c r="AN215" s="11"/>
      <c r="AO215" s="11"/>
      <c r="AQ215" s="11"/>
      <c r="AR215" s="11"/>
      <c r="AS215" s="11"/>
      <c r="AU215" s="11"/>
      <c r="AV215" s="12"/>
      <c r="AW215" s="12"/>
      <c r="BD215" s="41"/>
      <c r="BK215" s="11"/>
      <c r="BL215" s="11"/>
      <c r="BM215" s="11"/>
      <c r="BN215" s="11"/>
      <c r="BO215" s="11"/>
      <c r="BP215" s="11"/>
      <c r="BQ215" s="11"/>
      <c r="BS215" s="6"/>
      <c r="BT215" s="6"/>
      <c r="BX215" s="17"/>
      <c r="BY215" s="17"/>
      <c r="BZ215" s="17"/>
      <c r="CA215" s="17"/>
      <c r="CB215" s="17"/>
      <c r="CC215" s="17"/>
      <c r="CD215" s="17"/>
      <c r="CF215" s="12"/>
      <c r="CG215" s="12"/>
      <c r="CH215" s="12"/>
      <c r="CI215" s="12"/>
      <c r="CJ215" s="6"/>
      <c r="CK215" s="12"/>
      <c r="CL215" s="12"/>
      <c r="CN215" s="13"/>
      <c r="CO215" s="13"/>
      <c r="CQ215" s="13"/>
      <c r="CR215" s="13"/>
      <c r="CS215" s="13"/>
      <c r="CU215" s="11"/>
    </row>
    <row r="216" spans="1:99">
      <c r="A216" s="35">
        <v>43800</v>
      </c>
      <c r="B216" s="36" t="s">
        <v>71</v>
      </c>
      <c r="C216" s="37">
        <v>1</v>
      </c>
      <c r="D216" s="36" t="s">
        <v>84</v>
      </c>
      <c r="E216" s="37">
        <v>2</v>
      </c>
      <c r="F216" s="36">
        <f t="shared" si="73"/>
        <v>3</v>
      </c>
      <c r="G216" s="37">
        <f t="shared" si="74"/>
        <v>1</v>
      </c>
      <c r="H216" s="10">
        <f t="shared" si="75"/>
        <v>0.35216491552918322</v>
      </c>
      <c r="I216" s="38">
        <f t="shared" si="76"/>
        <v>0.58714246666178027</v>
      </c>
      <c r="J216">
        <f t="shared" si="77"/>
        <v>0.22020042368091178</v>
      </c>
      <c r="K216" s="11">
        <f t="shared" si="78"/>
        <v>1.8246862529228018</v>
      </c>
      <c r="L216" s="17">
        <f t="shared" si="92"/>
        <v>3.0734909914247804E-2</v>
      </c>
      <c r="M216" s="10">
        <f t="shared" si="79"/>
        <v>-4.5953618589831491E-2</v>
      </c>
      <c r="N216">
        <f t="shared" si="80"/>
        <v>0.48851361663127718</v>
      </c>
      <c r="O216">
        <f t="shared" si="81"/>
        <v>-2.8796072513754524E-2</v>
      </c>
      <c r="P216" s="11">
        <f t="shared" si="82"/>
        <v>1.2865633519818971</v>
      </c>
      <c r="Q216" s="17">
        <f t="shared" si="93"/>
        <v>8.2118554699100635E-2</v>
      </c>
      <c r="R216" s="17">
        <f t="shared" si="83"/>
        <v>0.53812290094090476</v>
      </c>
      <c r="S216" s="17">
        <f t="shared" si="84"/>
        <v>0.58114777590974076</v>
      </c>
      <c r="T216" s="64">
        <f t="shared" si="85"/>
        <v>1</v>
      </c>
      <c r="U216" s="63">
        <f t="shared" si="86"/>
        <v>1</v>
      </c>
      <c r="V216" s="63">
        <f t="shared" si="87"/>
        <v>1</v>
      </c>
      <c r="W216" s="8">
        <f t="shared" si="91"/>
        <v>1</v>
      </c>
      <c r="X216" s="6">
        <f t="shared" si="88"/>
        <v>0.52154491687602667</v>
      </c>
      <c r="Y216" s="11">
        <f t="shared" si="94"/>
        <v>-0.41885222409025924</v>
      </c>
      <c r="Z216" s="10">
        <f t="shared" si="89"/>
        <v>0.22891926656716824</v>
      </c>
      <c r="AA216" s="17">
        <f t="shared" si="90"/>
        <v>-0.6509598780949265</v>
      </c>
      <c r="AB216" s="8"/>
      <c r="AI216" s="6"/>
      <c r="AJ216" s="11"/>
      <c r="AK216" s="11"/>
      <c r="AL216" s="11"/>
      <c r="AM216" s="11"/>
      <c r="AN216" s="11"/>
      <c r="AO216" s="11"/>
      <c r="AQ216" s="11"/>
      <c r="AR216" s="11"/>
      <c r="AS216" s="11"/>
      <c r="AU216" s="11"/>
      <c r="AV216" s="12"/>
      <c r="AW216" s="12"/>
      <c r="BD216" s="41"/>
      <c r="BK216" s="11"/>
      <c r="BL216" s="11"/>
      <c r="BM216" s="11"/>
      <c r="BN216" s="11"/>
      <c r="BO216" s="11"/>
      <c r="BP216" s="11"/>
      <c r="BQ216" s="11"/>
      <c r="BS216" s="6"/>
      <c r="BT216" s="6"/>
      <c r="BX216" s="17"/>
      <c r="BY216" s="17"/>
      <c r="BZ216" s="17"/>
      <c r="CA216" s="17"/>
      <c r="CB216" s="17"/>
      <c r="CC216" s="17"/>
      <c r="CD216" s="17"/>
      <c r="CF216" s="12"/>
      <c r="CG216" s="12"/>
      <c r="CH216" s="12"/>
      <c r="CI216" s="12"/>
      <c r="CJ216" s="6"/>
      <c r="CK216" s="12"/>
      <c r="CL216" s="12"/>
      <c r="CN216" s="13"/>
      <c r="CO216" s="13"/>
      <c r="CQ216" s="13"/>
      <c r="CR216" s="13"/>
      <c r="CS216" s="13"/>
      <c r="CU216" s="11"/>
    </row>
    <row r="217" spans="1:99">
      <c r="A217" s="35">
        <v>43800</v>
      </c>
      <c r="B217" s="36" t="s">
        <v>73</v>
      </c>
      <c r="C217" s="37">
        <v>0</v>
      </c>
      <c r="D217" s="36" t="s">
        <v>68</v>
      </c>
      <c r="E217" s="37">
        <v>0</v>
      </c>
      <c r="F217" s="36">
        <f t="shared" si="73"/>
        <v>0</v>
      </c>
      <c r="G217" s="37">
        <f t="shared" si="74"/>
        <v>0</v>
      </c>
      <c r="H217" s="10">
        <f t="shared" si="75"/>
        <v>0.69323084063251761</v>
      </c>
      <c r="I217" s="38">
        <f t="shared" si="76"/>
        <v>0.66668525753467522</v>
      </c>
      <c r="J217">
        <f t="shared" si="77"/>
        <v>0.43077842989021814</v>
      </c>
      <c r="K217" s="11">
        <f t="shared" si="78"/>
        <v>2.1073307762937645</v>
      </c>
      <c r="L217" s="17">
        <f t="shared" si="92"/>
        <v>4.4408430007148798</v>
      </c>
      <c r="M217" s="10">
        <f t="shared" si="79"/>
        <v>0.41659419435634359</v>
      </c>
      <c r="N217">
        <f t="shared" si="80"/>
        <v>0.60266798394000587</v>
      </c>
      <c r="O217">
        <f t="shared" si="81"/>
        <v>0.26025895361175172</v>
      </c>
      <c r="P217" s="11">
        <f t="shared" si="82"/>
        <v>1.6260987362197941</v>
      </c>
      <c r="Q217" s="17">
        <f t="shared" si="93"/>
        <v>2.6441970999356115</v>
      </c>
      <c r="R217" s="17">
        <f t="shared" si="83"/>
        <v>0.48123204007397047</v>
      </c>
      <c r="S217" s="17">
        <f t="shared" si="84"/>
        <v>0.52830034573808227</v>
      </c>
      <c r="T217" s="64">
        <f t="shared" si="85"/>
        <v>0.5</v>
      </c>
      <c r="U217" s="63">
        <f t="shared" si="86"/>
        <v>3</v>
      </c>
      <c r="V217" s="63">
        <f t="shared" si="87"/>
        <v>1</v>
      </c>
      <c r="W217" s="8">
        <f t="shared" si="91"/>
        <v>0</v>
      </c>
      <c r="X217" s="6">
        <f t="shared" si="88"/>
        <v>0.50751701667212834</v>
      </c>
      <c r="Y217" s="11">
        <f t="shared" si="94"/>
        <v>0.52830034573808227</v>
      </c>
      <c r="Z217" s="10">
        <f t="shared" si="89"/>
        <v>5.6505539649055431E-5</v>
      </c>
      <c r="AA217" s="17">
        <f t="shared" si="90"/>
        <v>-0.69326020441267222</v>
      </c>
      <c r="AB217" s="8"/>
      <c r="AI217" s="6"/>
      <c r="AJ217" s="11"/>
      <c r="AK217" s="11"/>
      <c r="AL217" s="11"/>
      <c r="AM217" s="11"/>
      <c r="AN217" s="11"/>
      <c r="AO217" s="11"/>
      <c r="AQ217" s="11"/>
      <c r="AR217" s="11"/>
      <c r="AS217" s="11"/>
      <c r="AU217" s="11"/>
      <c r="AV217" s="12"/>
      <c r="AW217" s="12"/>
      <c r="BD217" s="41"/>
      <c r="BK217" s="11"/>
      <c r="BL217" s="11"/>
      <c r="BM217" s="11"/>
      <c r="BN217" s="11"/>
      <c r="BO217" s="11"/>
      <c r="BP217" s="11"/>
      <c r="BQ217" s="11"/>
      <c r="BS217" s="6"/>
      <c r="BT217" s="6"/>
      <c r="BX217" s="17"/>
      <c r="BY217" s="17"/>
      <c r="BZ217" s="17"/>
      <c r="CA217" s="17"/>
      <c r="CB217" s="17"/>
      <c r="CC217" s="17"/>
      <c r="CD217" s="17"/>
      <c r="CF217" s="12"/>
      <c r="CG217" s="12"/>
      <c r="CH217" s="12"/>
      <c r="CI217" s="12"/>
      <c r="CJ217" s="6"/>
      <c r="CK217" s="12"/>
      <c r="CL217" s="12"/>
      <c r="CN217" s="13"/>
      <c r="CO217" s="13"/>
      <c r="CQ217" s="13"/>
      <c r="CR217" s="13"/>
      <c r="CS217" s="13"/>
      <c r="CU217" s="11"/>
    </row>
    <row r="218" spans="1:99">
      <c r="A218" s="35">
        <v>43800</v>
      </c>
      <c r="B218" s="36" t="s">
        <v>75</v>
      </c>
      <c r="C218" s="37">
        <v>1</v>
      </c>
      <c r="D218" s="36" t="s">
        <v>72</v>
      </c>
      <c r="E218" s="37">
        <v>2</v>
      </c>
      <c r="F218" s="36">
        <f t="shared" si="73"/>
        <v>3</v>
      </c>
      <c r="G218" s="37">
        <f t="shared" si="74"/>
        <v>1</v>
      </c>
      <c r="H218" s="10">
        <f t="shared" si="75"/>
        <v>0.75428517679767504</v>
      </c>
      <c r="I218" s="38">
        <f t="shared" si="76"/>
        <v>0.6801116999497191</v>
      </c>
      <c r="J218">
        <f t="shared" si="77"/>
        <v>0.46801117241113505</v>
      </c>
      <c r="K218" s="11">
        <f t="shared" si="78"/>
        <v>2.1573057520904215</v>
      </c>
      <c r="L218" s="17">
        <f t="shared" si="92"/>
        <v>2.4745099640733157E-2</v>
      </c>
      <c r="M218" s="10">
        <f t="shared" si="79"/>
        <v>-1.2598359681545184</v>
      </c>
      <c r="N218">
        <f t="shared" si="80"/>
        <v>0.22100213068131075</v>
      </c>
      <c r="O218">
        <f t="shared" si="81"/>
        <v>-0.7688131161823144</v>
      </c>
      <c r="P218" s="11">
        <f t="shared" si="82"/>
        <v>0.41731027365797857</v>
      </c>
      <c r="Q218" s="17">
        <f t="shared" si="93"/>
        <v>0.33952731718453982</v>
      </c>
      <c r="R218" s="17">
        <f t="shared" si="83"/>
        <v>1.739995478432443</v>
      </c>
      <c r="S218" s="17">
        <f t="shared" si="84"/>
        <v>1.6975991030003379</v>
      </c>
      <c r="T218" s="64">
        <f t="shared" si="85"/>
        <v>1</v>
      </c>
      <c r="U218" s="63">
        <f t="shared" si="86"/>
        <v>1</v>
      </c>
      <c r="V218" s="63">
        <f t="shared" si="87"/>
        <v>1</v>
      </c>
      <c r="W218" s="8">
        <f t="shared" si="91"/>
        <v>1</v>
      </c>
      <c r="X218" s="6">
        <f t="shared" si="88"/>
        <v>0.78739309236052091</v>
      </c>
      <c r="Y218" s="11">
        <f t="shared" si="94"/>
        <v>0.69759910300033789</v>
      </c>
      <c r="Z218" s="10">
        <f t="shared" si="89"/>
        <v>4.5201697176021995E-2</v>
      </c>
      <c r="AA218" s="17">
        <f t="shared" si="90"/>
        <v>-0.23902767323066432</v>
      </c>
      <c r="AB218" s="8"/>
      <c r="AI218" s="6"/>
      <c r="AJ218" s="11"/>
      <c r="AK218" s="11"/>
      <c r="AL218" s="11"/>
      <c r="AM218" s="11"/>
      <c r="AN218" s="11"/>
      <c r="AO218" s="11"/>
      <c r="AQ218" s="11"/>
      <c r="AR218" s="11"/>
      <c r="AS218" s="11"/>
      <c r="AU218" s="11"/>
      <c r="AV218" s="12"/>
      <c r="AW218" s="12"/>
      <c r="BD218" s="41"/>
      <c r="BK218" s="11"/>
      <c r="BL218" s="11"/>
      <c r="BM218" s="11"/>
      <c r="BN218" s="11"/>
      <c r="BO218" s="11"/>
      <c r="BP218" s="11"/>
      <c r="BQ218" s="11"/>
      <c r="BS218" s="6"/>
      <c r="BT218" s="6"/>
      <c r="BX218" s="17"/>
      <c r="BY218" s="17"/>
      <c r="BZ218" s="17"/>
      <c r="CA218" s="17"/>
      <c r="CB218" s="17"/>
      <c r="CC218" s="17"/>
      <c r="CD218" s="17"/>
      <c r="CF218" s="12"/>
      <c r="CG218" s="12"/>
      <c r="CH218" s="12"/>
      <c r="CI218" s="12"/>
      <c r="CJ218" s="6"/>
      <c r="CK218" s="12"/>
      <c r="CL218" s="12"/>
      <c r="CN218" s="13"/>
      <c r="CO218" s="13"/>
      <c r="CQ218" s="13"/>
      <c r="CR218" s="13"/>
      <c r="CS218" s="13"/>
      <c r="CU218" s="11"/>
    </row>
    <row r="219" spans="1:99">
      <c r="A219" s="35">
        <v>43800</v>
      </c>
      <c r="B219" s="36" t="s">
        <v>77</v>
      </c>
      <c r="C219" s="37">
        <v>2</v>
      </c>
      <c r="D219" s="36" t="s">
        <v>70</v>
      </c>
      <c r="E219" s="37">
        <v>1</v>
      </c>
      <c r="F219" s="36">
        <f t="shared" si="73"/>
        <v>3</v>
      </c>
      <c r="G219" s="37">
        <f t="shared" si="74"/>
        <v>-1</v>
      </c>
      <c r="H219" s="10">
        <f t="shared" si="75"/>
        <v>-0.73546888441228575</v>
      </c>
      <c r="I219" s="38">
        <f t="shared" si="76"/>
        <v>0.32399576755921344</v>
      </c>
      <c r="J219">
        <f t="shared" si="77"/>
        <v>-0.45655415833234853</v>
      </c>
      <c r="K219" s="11">
        <f t="shared" si="78"/>
        <v>0.91632464519570056</v>
      </c>
      <c r="L219" s="17">
        <f t="shared" si="92"/>
        <v>7.0015650016253973E-3</v>
      </c>
      <c r="M219" s="10">
        <f t="shared" si="79"/>
        <v>-0.44608825539810193</v>
      </c>
      <c r="N219">
        <f t="shared" si="80"/>
        <v>0.39029121988567217</v>
      </c>
      <c r="O219">
        <f t="shared" si="81"/>
        <v>-0.27856009590791109</v>
      </c>
      <c r="P219" s="11">
        <f t="shared" si="82"/>
        <v>0.99318072242292632</v>
      </c>
      <c r="Q219" s="17">
        <f t="shared" si="93"/>
        <v>1.0136850577008205</v>
      </c>
      <c r="R219" s="17">
        <f t="shared" si="83"/>
        <v>-7.6856077227225761E-2</v>
      </c>
      <c r="S219" s="17">
        <f t="shared" si="84"/>
        <v>9.8774855586301474E-3</v>
      </c>
      <c r="T219" s="64">
        <f t="shared" si="85"/>
        <v>0</v>
      </c>
      <c r="U219" s="63">
        <f t="shared" si="86"/>
        <v>0</v>
      </c>
      <c r="V219" s="63">
        <f t="shared" si="87"/>
        <v>3</v>
      </c>
      <c r="W219" s="8">
        <f t="shared" si="91"/>
        <v>0</v>
      </c>
      <c r="X219" s="6">
        <f t="shared" si="88"/>
        <v>0.37208249772429602</v>
      </c>
      <c r="Y219" s="11">
        <f t="shared" si="94"/>
        <v>1.0098774855586301</v>
      </c>
      <c r="Z219" s="10">
        <f t="shared" si="89"/>
        <v>0.13844538511275076</v>
      </c>
      <c r="AA219" s="17">
        <f t="shared" si="90"/>
        <v>-0.46534648694620034</v>
      </c>
      <c r="AB219" s="8"/>
      <c r="AI219" s="6"/>
      <c r="AJ219" s="11"/>
      <c r="AK219" s="11"/>
      <c r="AL219" s="11"/>
      <c r="AM219" s="11"/>
      <c r="AN219" s="11"/>
      <c r="AO219" s="11"/>
      <c r="AQ219" s="11"/>
      <c r="AR219" s="11"/>
      <c r="AS219" s="11"/>
      <c r="AU219" s="11"/>
      <c r="AV219" s="12"/>
      <c r="AW219" s="12"/>
      <c r="BD219" s="41"/>
      <c r="BK219" s="11"/>
      <c r="BL219" s="11"/>
      <c r="BM219" s="11"/>
      <c r="BN219" s="11"/>
      <c r="BO219" s="11"/>
      <c r="BP219" s="11"/>
      <c r="BQ219" s="11"/>
      <c r="BS219" s="6"/>
      <c r="BT219" s="6"/>
      <c r="BX219" s="17"/>
      <c r="BY219" s="17"/>
      <c r="BZ219" s="17"/>
      <c r="CA219" s="17"/>
      <c r="CB219" s="17"/>
      <c r="CC219" s="17"/>
      <c r="CD219" s="17"/>
      <c r="CF219" s="12"/>
      <c r="CG219" s="12"/>
      <c r="CH219" s="12"/>
      <c r="CI219" s="12"/>
      <c r="CJ219" s="6"/>
      <c r="CK219" s="12"/>
      <c r="CL219" s="12"/>
      <c r="CN219" s="13"/>
      <c r="CO219" s="13"/>
      <c r="CQ219" s="13"/>
      <c r="CR219" s="13"/>
      <c r="CS219" s="13"/>
      <c r="CU219" s="11"/>
    </row>
    <row r="220" spans="1:99">
      <c r="A220" s="35">
        <v>43800</v>
      </c>
      <c r="B220" s="36" t="s">
        <v>85</v>
      </c>
      <c r="C220" s="37">
        <v>2</v>
      </c>
      <c r="D220" s="36" t="s">
        <v>66</v>
      </c>
      <c r="E220" s="37">
        <v>1</v>
      </c>
      <c r="F220" s="36">
        <f t="shared" si="73"/>
        <v>3</v>
      </c>
      <c r="G220" s="37">
        <f t="shared" si="74"/>
        <v>-1</v>
      </c>
      <c r="H220" s="10">
        <f t="shared" si="75"/>
        <v>0.36351247058645675</v>
      </c>
      <c r="I220" s="38">
        <f t="shared" si="76"/>
        <v>0.58989043742576996</v>
      </c>
      <c r="J220">
        <f t="shared" si="77"/>
        <v>0.22726315040966713</v>
      </c>
      <c r="K220" s="11">
        <f t="shared" si="78"/>
        <v>1.8341660702403058</v>
      </c>
      <c r="L220" s="17">
        <f t="shared" si="92"/>
        <v>0.69583303274015473</v>
      </c>
      <c r="M220" s="10">
        <f t="shared" si="79"/>
        <v>-0.53737627822642198</v>
      </c>
      <c r="N220">
        <f t="shared" si="80"/>
        <v>0.36879813762166863</v>
      </c>
      <c r="O220">
        <f t="shared" si="81"/>
        <v>-0.3350381935485271</v>
      </c>
      <c r="P220" s="11">
        <f t="shared" si="82"/>
        <v>0.92683933116441297</v>
      </c>
      <c r="Q220" s="17">
        <f t="shared" si="93"/>
        <v>1.1516738211356445</v>
      </c>
      <c r="R220" s="17">
        <f t="shared" si="83"/>
        <v>0.90732673907589279</v>
      </c>
      <c r="S220" s="17">
        <f t="shared" si="84"/>
        <v>0.92411101741497559</v>
      </c>
      <c r="T220" s="64">
        <f t="shared" si="85"/>
        <v>0</v>
      </c>
      <c r="U220" s="63">
        <f t="shared" si="86"/>
        <v>0</v>
      </c>
      <c r="V220" s="63">
        <f t="shared" si="87"/>
        <v>1</v>
      </c>
      <c r="W220" s="8">
        <f t="shared" si="91"/>
        <v>0</v>
      </c>
      <c r="X220" s="6">
        <f t="shared" si="88"/>
        <v>0.61117767135600132</v>
      </c>
      <c r="Y220" s="11">
        <f t="shared" si="94"/>
        <v>1.9241110174149756</v>
      </c>
      <c r="Z220" s="10">
        <f t="shared" si="89"/>
        <v>0.37353814596414436</v>
      </c>
      <c r="AA220" s="17">
        <f t="shared" si="90"/>
        <v>-0.94463277840495741</v>
      </c>
      <c r="AB220" s="8"/>
      <c r="AI220" s="6"/>
      <c r="AJ220" s="11"/>
      <c r="AK220" s="11"/>
      <c r="AL220" s="11"/>
      <c r="AM220" s="11"/>
      <c r="AN220" s="11"/>
      <c r="AO220" s="11"/>
      <c r="AQ220" s="11"/>
      <c r="AR220" s="11"/>
      <c r="AS220" s="11"/>
      <c r="AU220" s="11"/>
      <c r="AV220" s="12"/>
      <c r="AW220" s="12"/>
      <c r="BD220" s="41"/>
      <c r="BK220" s="11"/>
      <c r="BL220" s="11"/>
      <c r="BM220" s="11"/>
      <c r="BN220" s="11"/>
      <c r="BO220" s="11"/>
      <c r="BP220" s="11"/>
      <c r="BQ220" s="11"/>
      <c r="BS220" s="6"/>
      <c r="BT220" s="6"/>
      <c r="BX220" s="17"/>
      <c r="BY220" s="17"/>
      <c r="BZ220" s="17"/>
      <c r="CA220" s="17"/>
      <c r="CB220" s="17"/>
      <c r="CC220" s="17"/>
      <c r="CD220" s="17"/>
      <c r="CF220" s="12"/>
      <c r="CG220" s="12"/>
      <c r="CH220" s="12"/>
      <c r="CI220" s="12"/>
      <c r="CJ220" s="6"/>
      <c r="CK220" s="12"/>
      <c r="CL220" s="12"/>
      <c r="CN220" s="13"/>
      <c r="CO220" s="13"/>
      <c r="CQ220" s="13"/>
      <c r="CR220" s="13"/>
      <c r="CS220" s="13"/>
      <c r="CU220" s="11"/>
    </row>
    <row r="221" spans="1:99">
      <c r="A221" s="35">
        <v>43800</v>
      </c>
      <c r="B221" s="36" t="s">
        <v>81</v>
      </c>
      <c r="C221" s="37">
        <v>0</v>
      </c>
      <c r="D221" s="36" t="s">
        <v>82</v>
      </c>
      <c r="E221" s="37">
        <v>1</v>
      </c>
      <c r="F221" s="36">
        <f t="shared" si="73"/>
        <v>1</v>
      </c>
      <c r="G221" s="37">
        <f t="shared" si="74"/>
        <v>1</v>
      </c>
      <c r="H221" s="10">
        <f t="shared" si="75"/>
        <v>-0.13017502999314778</v>
      </c>
      <c r="I221" s="38">
        <f t="shared" si="76"/>
        <v>0.46750212071796221</v>
      </c>
      <c r="J221">
        <f t="shared" si="77"/>
        <v>-8.1550404372078458E-2</v>
      </c>
      <c r="K221" s="11">
        <f t="shared" si="78"/>
        <v>1.4196666570631205</v>
      </c>
      <c r="L221" s="17">
        <f t="shared" si="92"/>
        <v>0.17612010305053474</v>
      </c>
      <c r="M221" s="10">
        <f t="shared" si="79"/>
        <v>1.0886345158436657</v>
      </c>
      <c r="N221">
        <f t="shared" si="80"/>
        <v>0.74812450483895365</v>
      </c>
      <c r="O221">
        <f t="shared" si="81"/>
        <v>0.66859950203272134</v>
      </c>
      <c r="P221" s="11">
        <f t="shared" si="82"/>
        <v>2.1057515790242918</v>
      </c>
      <c r="Q221" s="17">
        <f t="shared" si="93"/>
        <v>4.4341897125632981</v>
      </c>
      <c r="R221" s="17">
        <f t="shared" si="83"/>
        <v>-0.68608492196117132</v>
      </c>
      <c r="S221" s="17">
        <f t="shared" si="84"/>
        <v>-0.55605135327443134</v>
      </c>
      <c r="T221" s="64">
        <f t="shared" si="85"/>
        <v>1</v>
      </c>
      <c r="U221" s="63">
        <f t="shared" si="86"/>
        <v>1</v>
      </c>
      <c r="V221" s="63">
        <f t="shared" si="87"/>
        <v>0</v>
      </c>
      <c r="W221" s="8">
        <f t="shared" si="91"/>
        <v>0</v>
      </c>
      <c r="X221" s="6">
        <f t="shared" si="88"/>
        <v>0.24097787711881269</v>
      </c>
      <c r="Y221" s="11">
        <f t="shared" si="94"/>
        <v>-1.5560513532744313</v>
      </c>
      <c r="Z221" s="10">
        <f t="shared" si="89"/>
        <v>0.57611458302306418</v>
      </c>
      <c r="AA221" s="17">
        <f t="shared" si="90"/>
        <v>-1.4230501458925091</v>
      </c>
      <c r="AB221" s="8"/>
      <c r="AI221" s="6"/>
      <c r="AJ221" s="11"/>
      <c r="AK221" s="11"/>
      <c r="AL221" s="11"/>
      <c r="AM221" s="11"/>
      <c r="AN221" s="11"/>
      <c r="AO221" s="11"/>
      <c r="AQ221" s="11"/>
      <c r="AR221" s="11"/>
      <c r="AS221" s="11"/>
      <c r="AU221" s="11"/>
      <c r="AV221" s="12"/>
      <c r="AW221" s="12"/>
      <c r="BD221" s="41"/>
      <c r="BK221" s="11"/>
      <c r="BL221" s="11"/>
      <c r="BM221" s="11"/>
      <c r="BN221" s="11"/>
      <c r="BO221" s="11"/>
      <c r="BP221" s="11"/>
      <c r="BQ221" s="11"/>
      <c r="BS221" s="6"/>
      <c r="BT221" s="6"/>
      <c r="BX221" s="17"/>
      <c r="BY221" s="17"/>
      <c r="BZ221" s="17"/>
      <c r="CA221" s="17"/>
      <c r="CB221" s="17"/>
      <c r="CC221" s="17"/>
      <c r="CD221" s="17"/>
      <c r="CF221" s="12"/>
      <c r="CG221" s="12"/>
      <c r="CH221" s="12"/>
      <c r="CI221" s="12"/>
      <c r="CJ221" s="6"/>
      <c r="CK221" s="12"/>
      <c r="CL221" s="12"/>
      <c r="CN221" s="13"/>
      <c r="CO221" s="13"/>
      <c r="CQ221" s="13"/>
      <c r="CR221" s="13"/>
      <c r="CS221" s="13"/>
      <c r="CU221" s="11"/>
    </row>
    <row r="222" spans="1:99">
      <c r="A222" s="35" t="s">
        <v>118</v>
      </c>
      <c r="B222" s="36" t="s">
        <v>69</v>
      </c>
      <c r="C222" s="37">
        <v>0</v>
      </c>
      <c r="D222" s="36" t="s">
        <v>78</v>
      </c>
      <c r="E222" s="37">
        <v>2</v>
      </c>
      <c r="F222" s="36">
        <f t="shared" si="73"/>
        <v>2</v>
      </c>
      <c r="G222" s="37">
        <f t="shared" si="74"/>
        <v>2</v>
      </c>
      <c r="H222" s="10">
        <f t="shared" si="75"/>
        <v>0.36915517239361106</v>
      </c>
      <c r="I222" s="38">
        <f t="shared" si="76"/>
        <v>0.59125482253607098</v>
      </c>
      <c r="J222">
        <f t="shared" si="77"/>
        <v>0.23077403363196927</v>
      </c>
      <c r="K222" s="11">
        <f t="shared" si="78"/>
        <v>1.8388784897984638</v>
      </c>
      <c r="L222" s="17">
        <f t="shared" si="92"/>
        <v>2.5960141049623735E-2</v>
      </c>
      <c r="M222" s="10">
        <f t="shared" si="79"/>
        <v>-0.11976791360352812</v>
      </c>
      <c r="N222">
        <f t="shared" si="80"/>
        <v>0.47009376185886609</v>
      </c>
      <c r="O222">
        <f t="shared" si="81"/>
        <v>-7.5034171341493955E-2</v>
      </c>
      <c r="P222" s="11">
        <f t="shared" si="82"/>
        <v>1.2322502654310694</v>
      </c>
      <c r="Q222" s="17">
        <f t="shared" si="93"/>
        <v>1.518440716654941</v>
      </c>
      <c r="R222" s="17">
        <f t="shared" si="83"/>
        <v>0.60662822436739439</v>
      </c>
      <c r="S222" s="17">
        <f t="shared" si="84"/>
        <v>0.64478418852504849</v>
      </c>
      <c r="T222" s="64">
        <f t="shared" si="85"/>
        <v>1</v>
      </c>
      <c r="U222" s="63">
        <f t="shared" si="86"/>
        <v>1</v>
      </c>
      <c r="V222" s="63">
        <f t="shared" si="87"/>
        <v>1</v>
      </c>
      <c r="W222" s="8">
        <f t="shared" si="91"/>
        <v>1</v>
      </c>
      <c r="X222" s="6">
        <f t="shared" si="88"/>
        <v>0.53839974472509156</v>
      </c>
      <c r="Y222" s="11">
        <f t="shared" si="94"/>
        <v>-1.3552158114749515</v>
      </c>
      <c r="Z222" s="10">
        <f t="shared" si="89"/>
        <v>0.21307479566986065</v>
      </c>
      <c r="AA222" s="17">
        <f t="shared" si="90"/>
        <v>-0.61915397478789125</v>
      </c>
      <c r="AB222" s="8"/>
      <c r="AI222" s="6"/>
      <c r="AJ222" s="11"/>
      <c r="AK222" s="11"/>
      <c r="AL222" s="11"/>
      <c r="AM222" s="11"/>
      <c r="AN222" s="11"/>
      <c r="AO222" s="11"/>
      <c r="AQ222" s="11"/>
      <c r="AR222" s="11"/>
      <c r="AS222" s="11"/>
      <c r="AU222" s="11"/>
      <c r="AV222" s="12"/>
      <c r="AW222" s="12"/>
      <c r="BD222" s="41"/>
      <c r="BK222" s="11"/>
      <c r="BL222" s="11"/>
      <c r="BM222" s="11"/>
      <c r="BN222" s="11"/>
      <c r="BO222" s="11"/>
      <c r="BP222" s="11"/>
      <c r="BQ222" s="11"/>
      <c r="BS222" s="6"/>
      <c r="BT222" s="6"/>
      <c r="BX222" s="17"/>
      <c r="BY222" s="17"/>
      <c r="BZ222" s="17"/>
      <c r="CA222" s="17"/>
      <c r="CB222" s="17"/>
      <c r="CC222" s="17"/>
      <c r="CD222" s="17"/>
      <c r="CF222" s="12"/>
      <c r="CG222" s="12"/>
      <c r="CH222" s="12"/>
      <c r="CI222" s="12"/>
      <c r="CJ222" s="6"/>
      <c r="CK222" s="12"/>
      <c r="CL222" s="12"/>
      <c r="CN222" s="13"/>
      <c r="CO222" s="13"/>
      <c r="CQ222" s="13"/>
      <c r="CR222" s="13"/>
      <c r="CS222" s="13"/>
      <c r="CU222" s="11"/>
    </row>
    <row r="223" spans="1:99">
      <c r="A223" s="35" t="s">
        <v>118</v>
      </c>
      <c r="B223" s="36" t="s">
        <v>67</v>
      </c>
      <c r="C223" s="37">
        <v>1</v>
      </c>
      <c r="D223" s="36" t="s">
        <v>74</v>
      </c>
      <c r="E223" s="37">
        <v>0</v>
      </c>
      <c r="F223" s="36">
        <f t="shared" si="73"/>
        <v>1</v>
      </c>
      <c r="G223" s="37">
        <f t="shared" si="74"/>
        <v>-1</v>
      </c>
      <c r="H223" s="10">
        <f t="shared" si="75"/>
        <v>0.47420413879313994</v>
      </c>
      <c r="I223" s="38">
        <f t="shared" si="76"/>
        <v>0.61637833573606993</v>
      </c>
      <c r="J223">
        <f t="shared" si="77"/>
        <v>0.29598265372412896</v>
      </c>
      <c r="K223" s="11">
        <f t="shared" si="78"/>
        <v>1.926403581698646</v>
      </c>
      <c r="L223" s="17">
        <f t="shared" si="92"/>
        <v>3.7110307595813721</v>
      </c>
      <c r="M223" s="10">
        <f t="shared" si="79"/>
        <v>-0.49661315621736019</v>
      </c>
      <c r="N223">
        <f t="shared" si="80"/>
        <v>0.37833691914391121</v>
      </c>
      <c r="O223">
        <f t="shared" si="81"/>
        <v>-0.30985156297856942</v>
      </c>
      <c r="P223" s="11">
        <f t="shared" si="82"/>
        <v>0.95642453645510184</v>
      </c>
      <c r="Q223" s="17">
        <f t="shared" si="93"/>
        <v>1.8988210231527488E-3</v>
      </c>
      <c r="R223" s="17">
        <f t="shared" si="83"/>
        <v>0.96997904524354417</v>
      </c>
      <c r="S223" s="17">
        <f t="shared" si="84"/>
        <v>0.98231040699764816</v>
      </c>
      <c r="T223" s="64">
        <f t="shared" si="85"/>
        <v>0</v>
      </c>
      <c r="U223" s="63">
        <f t="shared" si="86"/>
        <v>0</v>
      </c>
      <c r="V223" s="63">
        <f t="shared" si="87"/>
        <v>1</v>
      </c>
      <c r="W223" s="8">
        <f t="shared" si="91"/>
        <v>0</v>
      </c>
      <c r="X223" s="6">
        <f t="shared" si="88"/>
        <v>0.62594830928756962</v>
      </c>
      <c r="Y223" s="11">
        <f t="shared" si="94"/>
        <v>1.982310406997648</v>
      </c>
      <c r="Z223" s="10">
        <f t="shared" si="89"/>
        <v>0.39181128589996689</v>
      </c>
      <c r="AA223" s="17">
        <f t="shared" si="90"/>
        <v>-0.98336128065674711</v>
      </c>
      <c r="AB223" s="8"/>
      <c r="AI223" s="6"/>
      <c r="AJ223" s="11"/>
      <c r="AK223" s="11"/>
      <c r="AL223" s="11"/>
      <c r="AM223" s="11"/>
      <c r="AN223" s="11"/>
      <c r="AO223" s="11"/>
      <c r="AQ223" s="11"/>
      <c r="AR223" s="11"/>
      <c r="AS223" s="11"/>
      <c r="AU223" s="11"/>
      <c r="AV223" s="12"/>
      <c r="AW223" s="12"/>
      <c r="BD223" s="41"/>
      <c r="BK223" s="11"/>
      <c r="BL223" s="11"/>
      <c r="BM223" s="11"/>
      <c r="BN223" s="11"/>
      <c r="BO223" s="11"/>
      <c r="BP223" s="11"/>
      <c r="BQ223" s="11"/>
      <c r="BS223" s="6"/>
      <c r="BT223" s="6"/>
      <c r="BX223" s="17"/>
      <c r="BY223" s="17"/>
      <c r="BZ223" s="17"/>
      <c r="CA223" s="17"/>
      <c r="CB223" s="17"/>
      <c r="CC223" s="17"/>
      <c r="CD223" s="17"/>
      <c r="CF223" s="12"/>
      <c r="CG223" s="12"/>
      <c r="CH223" s="12"/>
      <c r="CI223" s="12"/>
      <c r="CJ223" s="6"/>
      <c r="CK223" s="12"/>
      <c r="CL223" s="12"/>
      <c r="CN223" s="13"/>
      <c r="CO223" s="13"/>
      <c r="CQ223" s="13"/>
      <c r="CR223" s="13"/>
      <c r="CS223" s="13"/>
      <c r="CU223" s="11"/>
    </row>
    <row r="224" spans="1:99">
      <c r="A224" s="35" t="s">
        <v>119</v>
      </c>
      <c r="B224" s="36" t="s">
        <v>79</v>
      </c>
      <c r="C224" s="37">
        <v>0</v>
      </c>
      <c r="D224" s="36" t="s">
        <v>80</v>
      </c>
      <c r="E224" s="37">
        <v>3</v>
      </c>
      <c r="F224" s="36">
        <f t="shared" si="73"/>
        <v>3</v>
      </c>
      <c r="G224" s="37">
        <f t="shared" si="74"/>
        <v>3</v>
      </c>
      <c r="H224" s="10">
        <f t="shared" si="75"/>
        <v>1.5031050346028318</v>
      </c>
      <c r="I224" s="38">
        <f t="shared" si="76"/>
        <v>0.81803712450837429</v>
      </c>
      <c r="J224">
        <f t="shared" si="77"/>
        <v>0.90791004320750146</v>
      </c>
      <c r="K224" s="11">
        <f t="shared" si="78"/>
        <v>2.7477520617780509</v>
      </c>
      <c r="L224" s="17">
        <f t="shared" si="92"/>
        <v>6.362902233722427E-2</v>
      </c>
      <c r="M224" s="10">
        <f t="shared" si="79"/>
        <v>-0.73510319315381167</v>
      </c>
      <c r="N224">
        <f t="shared" si="80"/>
        <v>0.32407586733117477</v>
      </c>
      <c r="O224">
        <f t="shared" si="81"/>
        <v>-0.45633133448605639</v>
      </c>
      <c r="P224" s="11">
        <f t="shared" si="82"/>
        <v>0.78436364490610233</v>
      </c>
      <c r="Q224" s="17">
        <f t="shared" si="93"/>
        <v>0.61522632745038619</v>
      </c>
      <c r="R224" s="17">
        <f t="shared" si="83"/>
        <v>1.9633884168719486</v>
      </c>
      <c r="S224" s="17">
        <f t="shared" si="84"/>
        <v>1.9051147309082475</v>
      </c>
      <c r="T224" s="64">
        <f t="shared" si="85"/>
        <v>1</v>
      </c>
      <c r="U224" s="63">
        <f t="shared" si="86"/>
        <v>1</v>
      </c>
      <c r="V224" s="63">
        <f t="shared" si="87"/>
        <v>1</v>
      </c>
      <c r="W224" s="8">
        <f t="shared" si="91"/>
        <v>1</v>
      </c>
      <c r="X224" s="6">
        <f t="shared" si="88"/>
        <v>0.82525540889620541</v>
      </c>
      <c r="Y224" s="11">
        <f t="shared" si="94"/>
        <v>-1.0948852690917525</v>
      </c>
      <c r="Z224" s="10">
        <f t="shared" si="89"/>
        <v>3.0535672120032366E-2</v>
      </c>
      <c r="AA224" s="17">
        <f t="shared" si="90"/>
        <v>-0.19206235401862581</v>
      </c>
      <c r="AB224" s="8"/>
      <c r="AI224" s="6"/>
      <c r="AJ224" s="11"/>
      <c r="AK224" s="11"/>
      <c r="AL224" s="11"/>
      <c r="AM224" s="11"/>
      <c r="AN224" s="11"/>
      <c r="AO224" s="11"/>
      <c r="AQ224" s="11"/>
      <c r="AR224" s="11"/>
      <c r="AS224" s="11"/>
      <c r="AU224" s="11"/>
      <c r="AV224" s="12"/>
      <c r="AW224" s="12"/>
      <c r="BD224" s="41"/>
      <c r="BK224" s="11"/>
      <c r="BL224" s="11"/>
      <c r="BM224" s="11"/>
      <c r="BN224" s="11"/>
      <c r="BO224" s="11"/>
      <c r="BP224" s="11"/>
      <c r="BQ224" s="11"/>
      <c r="BS224" s="6"/>
      <c r="BT224" s="6"/>
      <c r="BX224" s="17"/>
      <c r="BY224" s="17"/>
      <c r="BZ224" s="17"/>
      <c r="CA224" s="17"/>
      <c r="CB224" s="17"/>
      <c r="CC224" s="17"/>
      <c r="CD224" s="17"/>
      <c r="CF224" s="12"/>
      <c r="CG224" s="12"/>
      <c r="CH224" s="12"/>
      <c r="CI224" s="12"/>
      <c r="CJ224" s="6"/>
      <c r="CK224" s="12"/>
      <c r="CL224" s="12"/>
      <c r="CN224" s="13"/>
      <c r="CO224" s="13"/>
      <c r="CQ224" s="13"/>
      <c r="CR224" s="13"/>
      <c r="CS224" s="13"/>
      <c r="CU224" s="11"/>
    </row>
    <row r="225" spans="1:99">
      <c r="A225" s="35" t="s">
        <v>120</v>
      </c>
      <c r="B225" s="36" t="s">
        <v>72</v>
      </c>
      <c r="C225" s="37">
        <v>0</v>
      </c>
      <c r="D225" s="36" t="s">
        <v>81</v>
      </c>
      <c r="E225" s="37">
        <v>2</v>
      </c>
      <c r="F225" s="36">
        <f t="shared" si="73"/>
        <v>2</v>
      </c>
      <c r="G225" s="37">
        <f t="shared" si="74"/>
        <v>2</v>
      </c>
      <c r="H225" s="10">
        <f t="shared" si="75"/>
        <v>-0.35223962309216994</v>
      </c>
      <c r="I225" s="38">
        <f t="shared" si="76"/>
        <v>0.41283942388037892</v>
      </c>
      <c r="J225">
        <f t="shared" si="77"/>
        <v>-0.22024693157678135</v>
      </c>
      <c r="K225" s="11">
        <f t="shared" si="78"/>
        <v>1.2335037498789014</v>
      </c>
      <c r="L225" s="17">
        <f t="shared" si="92"/>
        <v>0.58751650144970569</v>
      </c>
      <c r="M225" s="10">
        <f t="shared" si="79"/>
        <v>-0.11812562290238471</v>
      </c>
      <c r="N225">
        <f t="shared" si="80"/>
        <v>0.47050288569919191</v>
      </c>
      <c r="O225">
        <f t="shared" si="81"/>
        <v>-7.4005798476495591E-2</v>
      </c>
      <c r="P225" s="11">
        <f t="shared" si="82"/>
        <v>1.2334582325802221</v>
      </c>
      <c r="Q225" s="17">
        <f t="shared" si="93"/>
        <v>1.5214192115199254</v>
      </c>
      <c r="R225" s="17">
        <f t="shared" si="83"/>
        <v>4.5517298679298435E-5</v>
      </c>
      <c r="S225" s="17">
        <f t="shared" si="84"/>
        <v>8.1313417180453165E-2</v>
      </c>
      <c r="T225" s="64">
        <f t="shared" si="85"/>
        <v>1</v>
      </c>
      <c r="U225" s="63">
        <f t="shared" si="86"/>
        <v>1</v>
      </c>
      <c r="V225" s="63">
        <f t="shared" si="87"/>
        <v>3</v>
      </c>
      <c r="W225" s="8">
        <f t="shared" si="91"/>
        <v>0</v>
      </c>
      <c r="X225" s="6">
        <f t="shared" si="88"/>
        <v>0.39020761103837942</v>
      </c>
      <c r="Y225" s="11">
        <f t="shared" si="94"/>
        <v>-1.9186865828195467</v>
      </c>
      <c r="Z225" s="10">
        <f t="shared" si="89"/>
        <v>0.37184675763552039</v>
      </c>
      <c r="AA225" s="17">
        <f t="shared" si="90"/>
        <v>-0.94107634550314179</v>
      </c>
      <c r="AB225" s="8"/>
      <c r="AI225" s="6"/>
      <c r="AJ225" s="11"/>
      <c r="AK225" s="11"/>
      <c r="AL225" s="11"/>
      <c r="AM225" s="11"/>
      <c r="AN225" s="11"/>
      <c r="AO225" s="11"/>
      <c r="AQ225" s="11"/>
      <c r="AR225" s="11"/>
      <c r="AS225" s="11"/>
      <c r="AU225" s="11"/>
      <c r="AV225" s="12"/>
      <c r="AW225" s="12"/>
      <c r="BD225" s="41"/>
      <c r="BK225" s="11"/>
      <c r="BL225" s="11"/>
      <c r="BM225" s="11"/>
      <c r="BN225" s="11"/>
      <c r="BO225" s="11"/>
      <c r="BP225" s="11"/>
      <c r="BQ225" s="11"/>
      <c r="BS225" s="6"/>
      <c r="BT225" s="6"/>
      <c r="BX225" s="17"/>
      <c r="BY225" s="17"/>
      <c r="BZ225" s="17"/>
      <c r="CA225" s="17"/>
      <c r="CB225" s="17"/>
      <c r="CC225" s="17"/>
      <c r="CD225" s="17"/>
      <c r="CF225" s="12"/>
      <c r="CG225" s="12"/>
      <c r="CH225" s="12"/>
      <c r="CI225" s="12"/>
      <c r="CJ225" s="6"/>
      <c r="CK225" s="12"/>
      <c r="CL225" s="12"/>
      <c r="CN225" s="13"/>
      <c r="CO225" s="13"/>
      <c r="CQ225" s="13"/>
      <c r="CR225" s="13"/>
      <c r="CS225" s="13"/>
      <c r="CU225" s="11"/>
    </row>
    <row r="226" spans="1:99">
      <c r="A226" s="35" t="s">
        <v>120</v>
      </c>
      <c r="B226" s="36" t="s">
        <v>82</v>
      </c>
      <c r="C226" s="37">
        <v>0</v>
      </c>
      <c r="D226" s="36" t="s">
        <v>69</v>
      </c>
      <c r="E226" s="37">
        <v>2</v>
      </c>
      <c r="F226" s="36">
        <f t="shared" si="73"/>
        <v>2</v>
      </c>
      <c r="G226" s="37">
        <f t="shared" si="74"/>
        <v>2</v>
      </c>
      <c r="H226" s="10">
        <f t="shared" si="75"/>
        <v>-0.27394076907368969</v>
      </c>
      <c r="I226" s="38">
        <f t="shared" si="76"/>
        <v>0.43193989894824175</v>
      </c>
      <c r="J226">
        <f t="shared" si="77"/>
        <v>-0.17143746514819436</v>
      </c>
      <c r="K226" s="11">
        <f t="shared" si="78"/>
        <v>1.299017374131695</v>
      </c>
      <c r="L226" s="17">
        <f t="shared" si="92"/>
        <v>0.49137664176922402</v>
      </c>
      <c r="M226" s="10">
        <f t="shared" si="79"/>
        <v>-4.9238411474166188E-2</v>
      </c>
      <c r="N226">
        <f t="shared" si="80"/>
        <v>0.48769288350046974</v>
      </c>
      <c r="O226">
        <f t="shared" si="81"/>
        <v>-3.0854260965680069E-2</v>
      </c>
      <c r="P226" s="11">
        <f t="shared" si="82"/>
        <v>1.2841457230057618</v>
      </c>
      <c r="Q226" s="17">
        <f t="shared" si="93"/>
        <v>1.6490302379139907</v>
      </c>
      <c r="R226" s="17">
        <f t="shared" si="83"/>
        <v>1.487165112593325E-2</v>
      </c>
      <c r="S226" s="17">
        <f t="shared" si="84"/>
        <v>9.5085806281474158E-2</v>
      </c>
      <c r="T226" s="64">
        <f t="shared" si="85"/>
        <v>1</v>
      </c>
      <c r="U226" s="63">
        <f t="shared" si="86"/>
        <v>1</v>
      </c>
      <c r="V226" s="63">
        <f t="shared" si="87"/>
        <v>3</v>
      </c>
      <c r="W226" s="8">
        <f t="shared" si="91"/>
        <v>0</v>
      </c>
      <c r="X226" s="6">
        <f t="shared" si="88"/>
        <v>0.39373101018100898</v>
      </c>
      <c r="Y226" s="11">
        <f t="shared" si="94"/>
        <v>-1.9049141937185259</v>
      </c>
      <c r="Z226" s="10">
        <f t="shared" si="89"/>
        <v>0.36756208801613982</v>
      </c>
      <c r="AA226" s="17">
        <f t="shared" si="90"/>
        <v>-0.93208731811703027</v>
      </c>
      <c r="AB226" s="8"/>
      <c r="AI226" s="6"/>
      <c r="AJ226" s="11"/>
      <c r="AK226" s="11"/>
      <c r="AL226" s="11"/>
      <c r="AM226" s="11"/>
      <c r="AN226" s="11"/>
      <c r="AO226" s="11"/>
      <c r="AQ226" s="11"/>
      <c r="AR226" s="11"/>
      <c r="AS226" s="11"/>
      <c r="AU226" s="11"/>
      <c r="AV226" s="12"/>
      <c r="AW226" s="12"/>
      <c r="BD226" s="41"/>
      <c r="BK226" s="11"/>
      <c r="BL226" s="11"/>
      <c r="BM226" s="11"/>
      <c r="BN226" s="11"/>
      <c r="BO226" s="11"/>
      <c r="BP226" s="11"/>
      <c r="BQ226" s="11"/>
      <c r="BS226" s="6"/>
      <c r="BT226" s="6"/>
      <c r="BX226" s="17"/>
      <c r="BY226" s="17"/>
      <c r="BZ226" s="17"/>
      <c r="CA226" s="17"/>
      <c r="CB226" s="17"/>
      <c r="CC226" s="17"/>
      <c r="CD226" s="17"/>
      <c r="CF226" s="12"/>
      <c r="CG226" s="12"/>
      <c r="CH226" s="12"/>
      <c r="CI226" s="12"/>
      <c r="CJ226" s="6"/>
      <c r="CK226" s="12"/>
      <c r="CL226" s="12"/>
      <c r="CN226" s="13"/>
      <c r="CO226" s="13"/>
      <c r="CQ226" s="13"/>
      <c r="CR226" s="13"/>
      <c r="CS226" s="13"/>
      <c r="CU226" s="11"/>
    </row>
    <row r="227" spans="1:99">
      <c r="A227" s="35" t="s">
        <v>120</v>
      </c>
      <c r="B227" s="36" t="s">
        <v>70</v>
      </c>
      <c r="C227" s="37">
        <v>3</v>
      </c>
      <c r="D227" s="36" t="s">
        <v>83</v>
      </c>
      <c r="E227" s="37">
        <v>4</v>
      </c>
      <c r="F227" s="36">
        <f t="shared" si="73"/>
        <v>7</v>
      </c>
      <c r="G227" s="37">
        <f t="shared" si="74"/>
        <v>1</v>
      </c>
      <c r="H227" s="10">
        <f t="shared" si="75"/>
        <v>1.9974018068616741</v>
      </c>
      <c r="I227" s="38">
        <f t="shared" si="76"/>
        <v>0.88052401435345296</v>
      </c>
      <c r="J227">
        <f t="shared" si="77"/>
        <v>1.1776103762703234</v>
      </c>
      <c r="K227" s="11">
        <f t="shared" si="78"/>
        <v>3.1097524599381616</v>
      </c>
      <c r="L227" s="17">
        <f t="shared" si="92"/>
        <v>0.79254068258615451</v>
      </c>
      <c r="M227" s="10">
        <f t="shared" si="79"/>
        <v>-1.0495474296927991</v>
      </c>
      <c r="N227">
        <f t="shared" si="80"/>
        <v>0.25931201620841932</v>
      </c>
      <c r="O227">
        <f t="shared" si="81"/>
        <v>-0.64546787135141503</v>
      </c>
      <c r="P227" s="11">
        <f t="shared" si="82"/>
        <v>0.5621964417310179</v>
      </c>
      <c r="Q227" s="17">
        <f t="shared" si="93"/>
        <v>5.9428861887089095</v>
      </c>
      <c r="R227" s="17">
        <f t="shared" si="83"/>
        <v>2.5475560182071435</v>
      </c>
      <c r="S227" s="17">
        <f t="shared" si="84"/>
        <v>2.4477635157862778</v>
      </c>
      <c r="T227" s="64">
        <f t="shared" si="85"/>
        <v>1</v>
      </c>
      <c r="U227" s="63">
        <f t="shared" si="86"/>
        <v>1</v>
      </c>
      <c r="V227" s="63">
        <f t="shared" si="87"/>
        <v>1</v>
      </c>
      <c r="W227" s="8">
        <f t="shared" si="91"/>
        <v>1</v>
      </c>
      <c r="X227" s="6">
        <f t="shared" si="88"/>
        <v>0.90266676168550974</v>
      </c>
      <c r="Y227" s="11">
        <f t="shared" si="94"/>
        <v>1.4477635157862778</v>
      </c>
      <c r="Z227" s="10">
        <f t="shared" si="89"/>
        <v>9.4737592807853533E-3</v>
      </c>
      <c r="AA227" s="17">
        <f t="shared" si="90"/>
        <v>-0.10240182835348946</v>
      </c>
      <c r="AB227" s="8"/>
      <c r="AI227" s="6"/>
      <c r="AJ227" s="11"/>
      <c r="AK227" s="11"/>
      <c r="AL227" s="11"/>
      <c r="AM227" s="11"/>
      <c r="AN227" s="11"/>
      <c r="AO227" s="11"/>
      <c r="AQ227" s="11"/>
      <c r="AR227" s="11"/>
      <c r="AS227" s="11"/>
      <c r="AU227" s="11"/>
      <c r="AV227" s="12"/>
      <c r="AW227" s="12"/>
      <c r="BD227" s="41"/>
      <c r="BK227" s="11"/>
      <c r="BL227" s="11"/>
      <c r="BM227" s="11"/>
      <c r="BN227" s="11"/>
      <c r="BO227" s="11"/>
      <c r="BP227" s="11"/>
      <c r="BQ227" s="11"/>
      <c r="BS227" s="6"/>
      <c r="BT227" s="6"/>
      <c r="BX227" s="17"/>
      <c r="BY227" s="17"/>
      <c r="BZ227" s="17"/>
      <c r="CA227" s="17"/>
      <c r="CB227" s="17"/>
      <c r="CC227" s="17"/>
      <c r="CD227" s="17"/>
      <c r="CF227" s="12"/>
      <c r="CG227" s="12"/>
      <c r="CH227" s="12"/>
      <c r="CI227" s="12"/>
      <c r="CJ227" s="6"/>
      <c r="CK227" s="12"/>
      <c r="CL227" s="12"/>
      <c r="CN227" s="13"/>
      <c r="CO227" s="13"/>
      <c r="CQ227" s="13"/>
      <c r="CR227" s="13"/>
      <c r="CS227" s="13"/>
      <c r="CU227" s="11"/>
    </row>
    <row r="228" spans="1:99">
      <c r="A228" s="35" t="s">
        <v>120</v>
      </c>
      <c r="B228" s="36" t="s">
        <v>76</v>
      </c>
      <c r="C228" s="37">
        <v>1</v>
      </c>
      <c r="D228" s="36" t="s">
        <v>67</v>
      </c>
      <c r="E228" s="37">
        <v>2</v>
      </c>
      <c r="F228" s="36">
        <f t="shared" si="73"/>
        <v>3</v>
      </c>
      <c r="G228" s="37">
        <f t="shared" si="74"/>
        <v>1</v>
      </c>
      <c r="H228" s="10">
        <f t="shared" si="75"/>
        <v>0.17031963812581707</v>
      </c>
      <c r="I228" s="38">
        <f t="shared" si="76"/>
        <v>0.54247727465317475</v>
      </c>
      <c r="J228">
        <f t="shared" si="77"/>
        <v>0.10667672158097075</v>
      </c>
      <c r="K228" s="11">
        <f t="shared" si="78"/>
        <v>1.672311115324377</v>
      </c>
      <c r="L228" s="17">
        <f t="shared" si="92"/>
        <v>0.10738000513995373</v>
      </c>
      <c r="M228" s="10">
        <f t="shared" si="79"/>
        <v>-0.7318389266369143</v>
      </c>
      <c r="N228">
        <f t="shared" si="80"/>
        <v>0.32479131741661105</v>
      </c>
      <c r="O228">
        <f t="shared" si="81"/>
        <v>-0.4543420779326155</v>
      </c>
      <c r="P228" s="11">
        <f t="shared" si="82"/>
        <v>0.78670030376747446</v>
      </c>
      <c r="Q228" s="17">
        <f t="shared" si="93"/>
        <v>4.5496760412887666E-2</v>
      </c>
      <c r="R228" s="17">
        <f t="shared" si="83"/>
        <v>0.88561081155690258</v>
      </c>
      <c r="S228" s="17">
        <f t="shared" si="84"/>
        <v>0.9039385161435165</v>
      </c>
      <c r="T228" s="64">
        <f t="shared" si="85"/>
        <v>1</v>
      </c>
      <c r="U228" s="63">
        <f t="shared" si="86"/>
        <v>1</v>
      </c>
      <c r="V228" s="63">
        <f t="shared" si="87"/>
        <v>1</v>
      </c>
      <c r="W228" s="8">
        <f t="shared" si="91"/>
        <v>1</v>
      </c>
      <c r="X228" s="6">
        <f t="shared" si="88"/>
        <v>0.60601904754049374</v>
      </c>
      <c r="Y228" s="11">
        <f t="shared" si="94"/>
        <v>-9.6061483856483498E-2</v>
      </c>
      <c r="Z228" s="10">
        <f t="shared" si="89"/>
        <v>0.15522099090089975</v>
      </c>
      <c r="AA228" s="17">
        <f t="shared" si="90"/>
        <v>-0.5008438618218114</v>
      </c>
      <c r="AB228" s="8"/>
      <c r="AI228" s="6"/>
      <c r="AJ228" s="11"/>
      <c r="AK228" s="11"/>
      <c r="AL228" s="11"/>
      <c r="AM228" s="11"/>
      <c r="AN228" s="11"/>
      <c r="AO228" s="11"/>
      <c r="AQ228" s="11"/>
      <c r="AR228" s="11"/>
      <c r="AS228" s="11"/>
      <c r="AU228" s="11"/>
      <c r="AV228" s="12"/>
      <c r="AW228" s="12"/>
      <c r="BD228" s="41"/>
      <c r="BK228" s="11"/>
      <c r="BL228" s="11"/>
      <c r="BM228" s="11"/>
      <c r="BN228" s="11"/>
      <c r="BO228" s="11"/>
      <c r="BP228" s="11"/>
      <c r="BQ228" s="11"/>
      <c r="BS228" s="6"/>
      <c r="BT228" s="6"/>
      <c r="BX228" s="17"/>
      <c r="BY228" s="17"/>
      <c r="BZ228" s="17"/>
      <c r="CA228" s="17"/>
      <c r="CB228" s="17"/>
      <c r="CC228" s="17"/>
      <c r="CD228" s="17"/>
      <c r="CF228" s="12"/>
      <c r="CG228" s="12"/>
      <c r="CH228" s="12"/>
      <c r="CI228" s="12"/>
      <c r="CJ228" s="6"/>
      <c r="CK228" s="12"/>
      <c r="CL228" s="12"/>
      <c r="CN228" s="13"/>
      <c r="CO228" s="13"/>
      <c r="CQ228" s="13"/>
      <c r="CR228" s="13"/>
      <c r="CS228" s="13"/>
      <c r="CU228" s="11"/>
    </row>
    <row r="229" spans="1:99">
      <c r="A229" s="35" t="s">
        <v>120</v>
      </c>
      <c r="B229" s="36" t="s">
        <v>68</v>
      </c>
      <c r="C229" s="37">
        <v>0</v>
      </c>
      <c r="D229" s="36" t="s">
        <v>75</v>
      </c>
      <c r="E229" s="37">
        <v>3</v>
      </c>
      <c r="F229" s="36">
        <f t="shared" si="73"/>
        <v>3</v>
      </c>
      <c r="G229" s="37">
        <f t="shared" si="74"/>
        <v>3</v>
      </c>
      <c r="H229" s="10">
        <f t="shared" si="75"/>
        <v>4.1609613251033517E-2</v>
      </c>
      <c r="I229" s="38">
        <f t="shared" si="76"/>
        <v>0.51040090271388938</v>
      </c>
      <c r="J229">
        <f t="shared" si="77"/>
        <v>2.607415099096657E-2</v>
      </c>
      <c r="K229" s="11">
        <f t="shared" si="78"/>
        <v>1.5641237715604619</v>
      </c>
      <c r="L229" s="17">
        <f t="shared" si="92"/>
        <v>2.0617405433977525</v>
      </c>
      <c r="M229" s="10">
        <f t="shared" si="79"/>
        <v>-0.48334865290289875</v>
      </c>
      <c r="N229">
        <f t="shared" si="80"/>
        <v>0.3814617020107901</v>
      </c>
      <c r="O229">
        <f t="shared" si="81"/>
        <v>-0.30164407635677015</v>
      </c>
      <c r="P229" s="11">
        <f t="shared" si="82"/>
        <v>0.96606537253089464</v>
      </c>
      <c r="Q229" s="17">
        <f t="shared" si="93"/>
        <v>0.93328230400325629</v>
      </c>
      <c r="R229" s="17">
        <f t="shared" si="83"/>
        <v>0.59805839902956726</v>
      </c>
      <c r="S229" s="17">
        <f t="shared" si="84"/>
        <v>0.63682345038147514</v>
      </c>
      <c r="T229" s="64">
        <f t="shared" si="85"/>
        <v>1</v>
      </c>
      <c r="U229" s="63">
        <f t="shared" si="86"/>
        <v>1</v>
      </c>
      <c r="V229" s="63">
        <f t="shared" si="87"/>
        <v>1</v>
      </c>
      <c r="W229" s="8">
        <f t="shared" si="91"/>
        <v>1</v>
      </c>
      <c r="X229" s="6">
        <f t="shared" si="88"/>
        <v>0.53629439776978594</v>
      </c>
      <c r="Y229" s="11">
        <f t="shared" si="94"/>
        <v>-2.3631765496185251</v>
      </c>
      <c r="Z229" s="10">
        <f t="shared" si="89"/>
        <v>0.21502288553968552</v>
      </c>
      <c r="AA229" s="17">
        <f t="shared" si="90"/>
        <v>-0.62307201912317534</v>
      </c>
      <c r="AB229" s="8"/>
      <c r="AI229" s="6"/>
      <c r="AJ229" s="11"/>
      <c r="AK229" s="11"/>
      <c r="AL229" s="11"/>
      <c r="AM229" s="11"/>
      <c r="AN229" s="11"/>
      <c r="AO229" s="11"/>
      <c r="AQ229" s="11"/>
      <c r="AR229" s="11"/>
      <c r="AS229" s="11"/>
      <c r="AU229" s="11"/>
      <c r="AV229" s="12"/>
      <c r="AW229" s="12"/>
      <c r="BD229" s="41"/>
      <c r="BK229" s="11"/>
      <c r="BL229" s="11"/>
      <c r="BM229" s="11"/>
      <c r="BN229" s="11"/>
      <c r="BO229" s="11"/>
      <c r="BP229" s="11"/>
      <c r="BQ229" s="11"/>
      <c r="BS229" s="6"/>
      <c r="BT229" s="6"/>
      <c r="BX229" s="17"/>
      <c r="BY229" s="17"/>
      <c r="BZ229" s="17"/>
      <c r="CA229" s="17"/>
      <c r="CB229" s="17"/>
      <c r="CC229" s="17"/>
      <c r="CD229" s="17"/>
      <c r="CF229" s="12"/>
      <c r="CG229" s="12"/>
      <c r="CH229" s="12"/>
      <c r="CI229" s="12"/>
      <c r="CJ229" s="6"/>
      <c r="CK229" s="12"/>
      <c r="CL229" s="12"/>
      <c r="CN229" s="13"/>
      <c r="CO229" s="13"/>
      <c r="CQ229" s="13"/>
      <c r="CR229" s="13"/>
      <c r="CS229" s="13"/>
      <c r="CU229" s="11"/>
    </row>
    <row r="230" spans="1:99">
      <c r="A230" s="35" t="s">
        <v>120</v>
      </c>
      <c r="B230" s="36" t="s">
        <v>78</v>
      </c>
      <c r="C230" s="37">
        <v>1</v>
      </c>
      <c r="D230" s="36" t="s">
        <v>85</v>
      </c>
      <c r="E230" s="37">
        <v>2</v>
      </c>
      <c r="F230" s="36">
        <f t="shared" si="73"/>
        <v>3</v>
      </c>
      <c r="G230" s="37">
        <f t="shared" si="74"/>
        <v>1</v>
      </c>
      <c r="H230" s="10">
        <f t="shared" si="75"/>
        <v>-0.43349871971992449</v>
      </c>
      <c r="I230" s="38">
        <f t="shared" si="76"/>
        <v>0.39329117981588785</v>
      </c>
      <c r="J230">
        <f t="shared" si="77"/>
        <v>-0.2707512460860052</v>
      </c>
      <c r="K230" s="11">
        <f t="shared" si="78"/>
        <v>1.1657152464183442</v>
      </c>
      <c r="L230" s="17">
        <f t="shared" si="92"/>
        <v>0.69603105005880406</v>
      </c>
      <c r="M230" s="10">
        <f t="shared" si="79"/>
        <v>0.33536037316236977</v>
      </c>
      <c r="N230">
        <f t="shared" si="80"/>
        <v>0.5830630637285773</v>
      </c>
      <c r="O230">
        <f t="shared" si="81"/>
        <v>0.20973581283541029</v>
      </c>
      <c r="P230" s="11">
        <f t="shared" si="82"/>
        <v>1.5667522711320288</v>
      </c>
      <c r="Q230" s="17">
        <f t="shared" si="93"/>
        <v>0.32120813683331262</v>
      </c>
      <c r="R230" s="17">
        <f t="shared" si="83"/>
        <v>-0.40103702471368452</v>
      </c>
      <c r="S230" s="17">
        <f t="shared" si="84"/>
        <v>-0.29126279820934048</v>
      </c>
      <c r="T230" s="64">
        <f t="shared" si="85"/>
        <v>1</v>
      </c>
      <c r="U230" s="63">
        <f t="shared" si="86"/>
        <v>1</v>
      </c>
      <c r="V230" s="63">
        <f t="shared" si="87"/>
        <v>3</v>
      </c>
      <c r="W230" s="8">
        <f t="shared" si="91"/>
        <v>0</v>
      </c>
      <c r="X230" s="6">
        <f t="shared" si="88"/>
        <v>0.29914754347901362</v>
      </c>
      <c r="Y230" s="11">
        <f t="shared" si="94"/>
        <v>-1.2912627982093405</v>
      </c>
      <c r="Z230" s="10">
        <f t="shared" si="89"/>
        <v>0.4911941658115011</v>
      </c>
      <c r="AA230" s="17">
        <f t="shared" si="90"/>
        <v>-1.2068183708494975</v>
      </c>
      <c r="AB230" s="8"/>
      <c r="AI230" s="6"/>
      <c r="AJ230" s="11"/>
      <c r="AK230" s="11"/>
      <c r="AL230" s="11"/>
      <c r="AM230" s="11"/>
      <c r="AN230" s="11"/>
      <c r="AO230" s="11"/>
      <c r="AQ230" s="11"/>
      <c r="AR230" s="11"/>
      <c r="AS230" s="11"/>
      <c r="AU230" s="11"/>
      <c r="AV230" s="12"/>
      <c r="AW230" s="12"/>
      <c r="BD230" s="41"/>
      <c r="BK230" s="11"/>
      <c r="BL230" s="11"/>
      <c r="BM230" s="11"/>
      <c r="BN230" s="11"/>
      <c r="BO230" s="11"/>
      <c r="BP230" s="11"/>
      <c r="BQ230" s="11"/>
      <c r="BS230" s="6"/>
      <c r="BT230" s="6"/>
      <c r="BX230" s="17"/>
      <c r="BY230" s="17"/>
      <c r="BZ230" s="17"/>
      <c r="CA230" s="17"/>
      <c r="CB230" s="17"/>
      <c r="CC230" s="17"/>
      <c r="CD230" s="17"/>
      <c r="CF230" s="12"/>
      <c r="CG230" s="12"/>
      <c r="CH230" s="12"/>
      <c r="CI230" s="12"/>
      <c r="CJ230" s="6"/>
      <c r="CK230" s="12"/>
      <c r="CL230" s="12"/>
      <c r="CN230" s="13"/>
      <c r="CO230" s="13"/>
      <c r="CQ230" s="13"/>
      <c r="CR230" s="13"/>
      <c r="CS230" s="13"/>
      <c r="CU230" s="11"/>
    </row>
    <row r="231" spans="1:99">
      <c r="A231" s="35" t="s">
        <v>120</v>
      </c>
      <c r="B231" s="36" t="s">
        <v>84</v>
      </c>
      <c r="C231" s="37">
        <v>0</v>
      </c>
      <c r="D231" s="36" t="s">
        <v>77</v>
      </c>
      <c r="E231" s="37">
        <v>0</v>
      </c>
      <c r="F231" s="36">
        <f t="shared" si="73"/>
        <v>0</v>
      </c>
      <c r="G231" s="37">
        <f t="shared" si="74"/>
        <v>0</v>
      </c>
      <c r="H231" s="10">
        <f t="shared" si="75"/>
        <v>0.55705667359392086</v>
      </c>
      <c r="I231" s="38">
        <f t="shared" si="76"/>
        <v>0.63577123820922887</v>
      </c>
      <c r="J231">
        <f t="shared" si="77"/>
        <v>0.34717809853317294</v>
      </c>
      <c r="K231" s="11">
        <f t="shared" si="78"/>
        <v>1.9951197423143654</v>
      </c>
      <c r="L231" s="17">
        <f t="shared" si="92"/>
        <v>3.9805027861725399</v>
      </c>
      <c r="M231" s="10">
        <f t="shared" si="79"/>
        <v>-0.6217794175495619</v>
      </c>
      <c r="N231">
        <f t="shared" si="80"/>
        <v>0.34937685894033216</v>
      </c>
      <c r="O231">
        <f t="shared" si="81"/>
        <v>-0.38700336352030212</v>
      </c>
      <c r="P231" s="11">
        <f t="shared" si="82"/>
        <v>0.86579900195839765</v>
      </c>
      <c r="Q231" s="17">
        <f t="shared" si="93"/>
        <v>0.74960791179215747</v>
      </c>
      <c r="R231" s="17">
        <f t="shared" si="83"/>
        <v>1.1293207403559677</v>
      </c>
      <c r="S231" s="17">
        <f t="shared" si="84"/>
        <v>1.1303271354768225</v>
      </c>
      <c r="T231" s="64">
        <f t="shared" si="85"/>
        <v>0.5</v>
      </c>
      <c r="U231" s="63">
        <f t="shared" si="86"/>
        <v>3</v>
      </c>
      <c r="V231" s="63">
        <f t="shared" si="87"/>
        <v>1</v>
      </c>
      <c r="W231" s="8">
        <f t="shared" si="91"/>
        <v>0</v>
      </c>
      <c r="X231" s="6">
        <f t="shared" si="88"/>
        <v>0.66264643127880385</v>
      </c>
      <c r="Y231" s="11">
        <f t="shared" si="94"/>
        <v>1.1303271354768225</v>
      </c>
      <c r="Z231" s="10">
        <f t="shared" si="89"/>
        <v>2.6453861607730663E-2</v>
      </c>
      <c r="AA231" s="17">
        <f t="shared" si="90"/>
        <v>-0.74906872523692436</v>
      </c>
      <c r="AB231" s="8"/>
      <c r="AI231" s="6"/>
      <c r="AJ231" s="11"/>
      <c r="AK231" s="11"/>
      <c r="AL231" s="11"/>
      <c r="AM231" s="11"/>
      <c r="AN231" s="11"/>
      <c r="AO231" s="11"/>
      <c r="AQ231" s="11"/>
      <c r="AR231" s="11"/>
      <c r="AS231" s="11"/>
      <c r="AU231" s="11"/>
      <c r="AV231" s="12"/>
      <c r="AW231" s="12"/>
      <c r="BD231" s="41"/>
      <c r="BK231" s="11"/>
      <c r="BL231" s="11"/>
      <c r="BM231" s="11"/>
      <c r="BN231" s="11"/>
      <c r="BO231" s="11"/>
      <c r="BP231" s="11"/>
      <c r="BQ231" s="11"/>
      <c r="BS231" s="6"/>
      <c r="BT231" s="6"/>
      <c r="BX231" s="17"/>
      <c r="BY231" s="17"/>
      <c r="BZ231" s="17"/>
      <c r="CA231" s="17"/>
      <c r="CB231" s="17"/>
      <c r="CC231" s="17"/>
      <c r="CD231" s="17"/>
      <c r="CF231" s="12"/>
      <c r="CG231" s="12"/>
      <c r="CH231" s="12"/>
      <c r="CI231" s="12"/>
      <c r="CJ231" s="6"/>
      <c r="CK231" s="12"/>
      <c r="CL231" s="12"/>
      <c r="CN231" s="13"/>
      <c r="CO231" s="13"/>
      <c r="CQ231" s="13"/>
      <c r="CR231" s="13"/>
      <c r="CS231" s="13"/>
      <c r="CU231" s="11"/>
    </row>
    <row r="232" spans="1:99">
      <c r="A232" s="35" t="s">
        <v>120</v>
      </c>
      <c r="B232" s="36" t="s">
        <v>66</v>
      </c>
      <c r="C232" s="37">
        <v>3</v>
      </c>
      <c r="D232" s="36" t="s">
        <v>79</v>
      </c>
      <c r="E232" s="37">
        <v>4</v>
      </c>
      <c r="F232" s="36">
        <f t="shared" si="73"/>
        <v>7</v>
      </c>
      <c r="G232" s="37">
        <f t="shared" si="74"/>
        <v>1</v>
      </c>
      <c r="H232" s="10">
        <f t="shared" si="75"/>
        <v>0.14733081286053518</v>
      </c>
      <c r="I232" s="38">
        <f t="shared" si="76"/>
        <v>0.53676622216546932</v>
      </c>
      <c r="J232">
        <f t="shared" si="77"/>
        <v>9.2290097718454547E-2</v>
      </c>
      <c r="K232" s="11">
        <f t="shared" si="78"/>
        <v>1.6530009294329955</v>
      </c>
      <c r="L232" s="17">
        <f t="shared" si="92"/>
        <v>5.5084046372423829</v>
      </c>
      <c r="M232" s="10">
        <f t="shared" si="79"/>
        <v>0.14089334703957435</v>
      </c>
      <c r="N232">
        <f t="shared" si="80"/>
        <v>0.535165184180728</v>
      </c>
      <c r="O232">
        <f t="shared" si="81"/>
        <v>8.8260501494037233E-2</v>
      </c>
      <c r="P232" s="11">
        <f t="shared" si="82"/>
        <v>1.4240626003639347</v>
      </c>
      <c r="Q232" s="17">
        <f t="shared" si="93"/>
        <v>2.4835786875716832</v>
      </c>
      <c r="R232" s="17">
        <f t="shared" si="83"/>
        <v>0.22893832906906075</v>
      </c>
      <c r="S232" s="17">
        <f t="shared" si="84"/>
        <v>0.29393802335617719</v>
      </c>
      <c r="T232" s="64">
        <f t="shared" si="85"/>
        <v>1</v>
      </c>
      <c r="U232" s="63">
        <f t="shared" si="86"/>
        <v>1</v>
      </c>
      <c r="V232" s="63">
        <f t="shared" si="87"/>
        <v>3</v>
      </c>
      <c r="W232" s="8">
        <f t="shared" si="91"/>
        <v>0</v>
      </c>
      <c r="X232" s="6">
        <f t="shared" si="88"/>
        <v>0.44543471273541102</v>
      </c>
      <c r="Y232" s="11">
        <f t="shared" si="94"/>
        <v>-0.70606197664382275</v>
      </c>
      <c r="Z232" s="10">
        <f t="shared" si="89"/>
        <v>0.30754265783885609</v>
      </c>
      <c r="AA232" s="17">
        <f t="shared" si="90"/>
        <v>-0.80870459110365245</v>
      </c>
      <c r="AB232" s="8"/>
      <c r="AI232" s="6"/>
      <c r="AJ232" s="11"/>
      <c r="AK232" s="11"/>
      <c r="AL232" s="11"/>
      <c r="AM232" s="11"/>
      <c r="AN232" s="11"/>
      <c r="AO232" s="11"/>
      <c r="AQ232" s="11"/>
      <c r="AR232" s="11"/>
      <c r="AS232" s="11"/>
      <c r="AU232" s="11"/>
      <c r="AV232" s="12"/>
      <c r="AW232" s="12"/>
      <c r="BD232" s="41"/>
      <c r="BK232" s="11"/>
      <c r="BL232" s="11"/>
      <c r="BM232" s="11"/>
      <c r="BN232" s="11"/>
      <c r="BO232" s="11"/>
      <c r="BP232" s="11"/>
      <c r="BQ232" s="11"/>
      <c r="BS232" s="6"/>
      <c r="BT232" s="6"/>
      <c r="BX232" s="17"/>
      <c r="BY232" s="17"/>
      <c r="BZ232" s="17"/>
      <c r="CA232" s="17"/>
      <c r="CB232" s="17"/>
      <c r="CC232" s="17"/>
      <c r="CD232" s="17"/>
      <c r="CF232" s="12"/>
      <c r="CG232" s="12"/>
      <c r="CH232" s="12"/>
      <c r="CI232" s="12"/>
      <c r="CJ232" s="6"/>
      <c r="CK232" s="12"/>
      <c r="CL232" s="12"/>
      <c r="CN232" s="13"/>
      <c r="CO232" s="13"/>
      <c r="CQ232" s="13"/>
      <c r="CR232" s="13"/>
      <c r="CS232" s="13"/>
      <c r="CU232" s="11"/>
    </row>
    <row r="233" spans="1:99">
      <c r="A233" s="35" t="s">
        <v>121</v>
      </c>
      <c r="B233" s="36" t="s">
        <v>74</v>
      </c>
      <c r="C233" s="37">
        <v>2</v>
      </c>
      <c r="D233" s="36" t="s">
        <v>71</v>
      </c>
      <c r="E233" s="37">
        <v>1</v>
      </c>
      <c r="F233" s="36">
        <f t="shared" si="73"/>
        <v>3</v>
      </c>
      <c r="G233" s="37">
        <f t="shared" si="74"/>
        <v>-1</v>
      </c>
      <c r="H233" s="10">
        <f t="shared" si="75"/>
        <v>-1.4305571004534512</v>
      </c>
      <c r="I233" s="38">
        <f t="shared" si="76"/>
        <v>0.19301189637080668</v>
      </c>
      <c r="J233">
        <f t="shared" si="77"/>
        <v>-0.86685074725836175</v>
      </c>
      <c r="K233" s="11">
        <f t="shared" si="78"/>
        <v>0.36561146339048833</v>
      </c>
      <c r="L233" s="17">
        <f t="shared" si="92"/>
        <v>0.40244881538155775</v>
      </c>
      <c r="M233" s="10">
        <f t="shared" si="79"/>
        <v>1.7400043287234137</v>
      </c>
      <c r="N233">
        <f t="shared" si="80"/>
        <v>0.85068761529663195</v>
      </c>
      <c r="O233">
        <f t="shared" si="81"/>
        <v>1.0393870390761222</v>
      </c>
      <c r="P233" s="11">
        <f t="shared" si="82"/>
        <v>2.541293180041087</v>
      </c>
      <c r="Q233" s="17">
        <f t="shared" si="93"/>
        <v>0.29299830675899258</v>
      </c>
      <c r="R233" s="17">
        <f t="shared" si="83"/>
        <v>-2.1756817166505984</v>
      </c>
      <c r="S233" s="17">
        <f t="shared" si="84"/>
        <v>-1.9397773400441225</v>
      </c>
      <c r="T233" s="64">
        <f t="shared" si="85"/>
        <v>0</v>
      </c>
      <c r="U233" s="63">
        <f t="shared" si="86"/>
        <v>0</v>
      </c>
      <c r="V233" s="63">
        <f t="shared" si="87"/>
        <v>0</v>
      </c>
      <c r="W233" s="8">
        <f t="shared" si="91"/>
        <v>1</v>
      </c>
      <c r="X233" s="6">
        <f t="shared" si="88"/>
        <v>5.2134616120287913E-2</v>
      </c>
      <c r="Y233" s="11">
        <f t="shared" si="94"/>
        <v>-0.9397773400441225</v>
      </c>
      <c r="Z233" s="10">
        <f t="shared" si="89"/>
        <v>2.7180181980097843E-3</v>
      </c>
      <c r="AA233" s="17">
        <f t="shared" si="90"/>
        <v>-5.3542786936973785E-2</v>
      </c>
      <c r="AB233" s="8"/>
      <c r="AI233" s="6"/>
      <c r="AJ233" s="11"/>
      <c r="AK233" s="11"/>
      <c r="AL233" s="11"/>
      <c r="AM233" s="11"/>
      <c r="AN233" s="11"/>
      <c r="AO233" s="11"/>
      <c r="AQ233" s="11"/>
      <c r="AR233" s="11"/>
      <c r="AS233" s="11"/>
      <c r="AU233" s="11"/>
      <c r="AV233" s="12"/>
      <c r="AW233" s="12"/>
      <c r="BD233" s="41"/>
      <c r="BK233" s="11"/>
      <c r="BL233" s="11"/>
      <c r="BM233" s="11"/>
      <c r="BN233" s="11"/>
      <c r="BO233" s="11"/>
      <c r="BP233" s="11"/>
      <c r="BQ233" s="11"/>
      <c r="BS233" s="6"/>
      <c r="BT233" s="6"/>
      <c r="BX233" s="17"/>
      <c r="BY233" s="17"/>
      <c r="BZ233" s="17"/>
      <c r="CA233" s="17"/>
      <c r="CB233" s="17"/>
      <c r="CC233" s="17"/>
      <c r="CD233" s="17"/>
      <c r="CF233" s="12"/>
      <c r="CG233" s="12"/>
      <c r="CH233" s="12"/>
      <c r="CI233" s="12"/>
      <c r="CJ233" s="6"/>
      <c r="CK233" s="12"/>
      <c r="CL233" s="12"/>
      <c r="CN233" s="13"/>
      <c r="CO233" s="13"/>
      <c r="CQ233" s="13"/>
      <c r="CR233" s="13"/>
      <c r="CS233" s="13"/>
      <c r="CU233" s="11"/>
    </row>
    <row r="234" spans="1:99">
      <c r="A234" s="35" t="s">
        <v>121</v>
      </c>
      <c r="B234" s="36" t="s">
        <v>80</v>
      </c>
      <c r="C234" s="37">
        <v>3</v>
      </c>
      <c r="D234" s="36" t="s">
        <v>73</v>
      </c>
      <c r="E234" s="37">
        <v>0</v>
      </c>
      <c r="F234" s="36">
        <f t="shared" si="73"/>
        <v>3</v>
      </c>
      <c r="G234" s="37">
        <f t="shared" si="74"/>
        <v>-3</v>
      </c>
      <c r="H234" s="10">
        <f t="shared" si="75"/>
        <v>-2.6727069724227013</v>
      </c>
      <c r="I234" s="38">
        <f t="shared" si="76"/>
        <v>6.4603194362003319E-2</v>
      </c>
      <c r="J234">
        <f t="shared" si="77"/>
        <v>-1.5172388584985299</v>
      </c>
      <c r="K234" s="11">
        <f t="shared" si="78"/>
        <v>-0.50736022542348724</v>
      </c>
      <c r="L234" s="17">
        <f t="shared" si="92"/>
        <v>0.25741439834177177</v>
      </c>
      <c r="M234" s="10">
        <f t="shared" si="79"/>
        <v>1.1155562338017759</v>
      </c>
      <c r="N234">
        <f t="shared" si="80"/>
        <v>0.7531635134270992</v>
      </c>
      <c r="O234">
        <f t="shared" si="81"/>
        <v>0.68447863954967181</v>
      </c>
      <c r="P234" s="11">
        <f t="shared" si="82"/>
        <v>2.1244038374902741</v>
      </c>
      <c r="Q234" s="17">
        <f t="shared" si="93"/>
        <v>0.76666863980175837</v>
      </c>
      <c r="R234" s="17">
        <f t="shared" si="83"/>
        <v>-2.6317640629137613</v>
      </c>
      <c r="S234" s="17">
        <f t="shared" si="84"/>
        <v>-2.3634443329385388</v>
      </c>
      <c r="T234" s="64">
        <f t="shared" si="85"/>
        <v>0</v>
      </c>
      <c r="U234" s="63">
        <f t="shared" si="86"/>
        <v>0</v>
      </c>
      <c r="V234" s="63">
        <f t="shared" si="87"/>
        <v>0</v>
      </c>
      <c r="W234" s="8">
        <f t="shared" si="91"/>
        <v>1</v>
      </c>
      <c r="X234" s="6">
        <f t="shared" si="88"/>
        <v>2.8286611317129506E-2</v>
      </c>
      <c r="Y234" s="11">
        <f t="shared" si="94"/>
        <v>0.63655566706146116</v>
      </c>
      <c r="Z234" s="10">
        <f t="shared" si="89"/>
        <v>8.0013237980635905E-4</v>
      </c>
      <c r="AA234" s="17">
        <f t="shared" si="90"/>
        <v>-2.8694385613915126E-2</v>
      </c>
      <c r="AB234" s="8"/>
      <c r="AI234" s="6"/>
      <c r="AJ234" s="11"/>
      <c r="AK234" s="11"/>
      <c r="AL234" s="11"/>
      <c r="AM234" s="11"/>
      <c r="AN234" s="11"/>
      <c r="AO234" s="11"/>
      <c r="AQ234" s="11"/>
      <c r="AR234" s="11"/>
      <c r="AS234" s="11"/>
      <c r="AU234" s="11"/>
      <c r="AV234" s="12"/>
      <c r="AW234" s="12"/>
      <c r="BD234" s="41"/>
      <c r="BK234" s="11"/>
      <c r="BL234" s="11"/>
      <c r="BM234" s="11"/>
      <c r="BN234" s="11"/>
      <c r="BO234" s="11"/>
      <c r="BP234" s="11"/>
      <c r="BQ234" s="11"/>
      <c r="BS234" s="6"/>
      <c r="BT234" s="6"/>
      <c r="BX234" s="17"/>
      <c r="BY234" s="17"/>
      <c r="BZ234" s="17"/>
      <c r="CA234" s="17"/>
      <c r="CB234" s="17"/>
      <c r="CC234" s="17"/>
      <c r="CD234" s="17"/>
      <c r="CF234" s="12"/>
      <c r="CG234" s="12"/>
      <c r="CH234" s="12"/>
      <c r="CI234" s="12"/>
      <c r="CJ234" s="6"/>
      <c r="CK234" s="12"/>
      <c r="CL234" s="12"/>
      <c r="CN234" s="13"/>
      <c r="CO234" s="13"/>
      <c r="CQ234" s="13"/>
      <c r="CR234" s="13"/>
      <c r="CS234" s="13"/>
      <c r="CU234" s="11"/>
    </row>
    <row r="235" spans="1:99">
      <c r="A235" s="35" t="s">
        <v>122</v>
      </c>
      <c r="B235" s="36" t="s">
        <v>68</v>
      </c>
      <c r="C235" s="37">
        <v>1</v>
      </c>
      <c r="D235" s="36" t="s">
        <v>81</v>
      </c>
      <c r="E235" s="37">
        <v>2</v>
      </c>
      <c r="F235" s="36">
        <f t="shared" si="73"/>
        <v>3</v>
      </c>
      <c r="G235" s="37">
        <f t="shared" si="74"/>
        <v>1</v>
      </c>
      <c r="H235" s="10">
        <f t="shared" si="75"/>
        <v>0.44204383248603396</v>
      </c>
      <c r="I235" s="38">
        <f t="shared" si="76"/>
        <v>0.60874592721321141</v>
      </c>
      <c r="J235">
        <f t="shared" si="77"/>
        <v>0.27605197591816644</v>
      </c>
      <c r="K235" s="11">
        <f t="shared" si="78"/>
        <v>1.8996519895911246</v>
      </c>
      <c r="L235" s="17">
        <f t="shared" si="92"/>
        <v>1.0069723193019769E-2</v>
      </c>
      <c r="M235" s="10">
        <f t="shared" si="79"/>
        <v>-1.8270173479241352</v>
      </c>
      <c r="N235">
        <f t="shared" si="80"/>
        <v>0.13859397544251781</v>
      </c>
      <c r="O235">
        <f t="shared" si="81"/>
        <v>-1.086658070537132</v>
      </c>
      <c r="P235" s="11">
        <f t="shared" si="82"/>
        <v>4.3957109205194911E-2</v>
      </c>
      <c r="Q235" s="17">
        <f t="shared" si="93"/>
        <v>0.91401800903928765</v>
      </c>
      <c r="R235" s="17">
        <f t="shared" si="83"/>
        <v>1.8556948803859297</v>
      </c>
      <c r="S235" s="17">
        <f t="shared" si="84"/>
        <v>1.8050753473823828</v>
      </c>
      <c r="T235" s="64">
        <f t="shared" si="85"/>
        <v>1</v>
      </c>
      <c r="U235" s="63">
        <f t="shared" si="86"/>
        <v>1</v>
      </c>
      <c r="V235" s="63">
        <f t="shared" si="87"/>
        <v>1</v>
      </c>
      <c r="W235" s="8">
        <f t="shared" si="91"/>
        <v>1</v>
      </c>
      <c r="X235" s="6">
        <f t="shared" si="88"/>
        <v>0.8075683448876958</v>
      </c>
      <c r="Y235" s="11">
        <f t="shared" si="94"/>
        <v>0.80507534738238284</v>
      </c>
      <c r="Z235" s="10">
        <f t="shared" si="89"/>
        <v>3.7029941889260794E-2</v>
      </c>
      <c r="AA235" s="17">
        <f t="shared" si="90"/>
        <v>-0.21372758983506629</v>
      </c>
      <c r="AB235" s="8"/>
      <c r="AI235" s="6"/>
      <c r="AJ235" s="11"/>
      <c r="AK235" s="11"/>
      <c r="AL235" s="11"/>
      <c r="AM235" s="11"/>
      <c r="AN235" s="11"/>
      <c r="AO235" s="11"/>
      <c r="AQ235" s="11"/>
      <c r="AR235" s="11"/>
      <c r="AS235" s="11"/>
      <c r="AU235" s="11"/>
      <c r="AV235" s="12"/>
      <c r="AW235" s="12"/>
      <c r="BD235" s="41"/>
      <c r="BK235" s="11"/>
      <c r="BL235" s="11"/>
      <c r="BM235" s="11"/>
      <c r="BN235" s="11"/>
      <c r="BO235" s="11"/>
      <c r="BP235" s="11"/>
      <c r="BQ235" s="11"/>
      <c r="BS235" s="6"/>
      <c r="BT235" s="6"/>
      <c r="BX235" s="17"/>
      <c r="BY235" s="17"/>
      <c r="BZ235" s="17"/>
      <c r="CA235" s="17"/>
      <c r="CB235" s="17"/>
      <c r="CC235" s="17"/>
      <c r="CD235" s="17"/>
      <c r="CF235" s="12"/>
      <c r="CG235" s="12"/>
      <c r="CH235" s="12"/>
      <c r="CI235" s="12"/>
      <c r="CJ235" s="6"/>
      <c r="CK235" s="12"/>
      <c r="CL235" s="12"/>
      <c r="CN235" s="13"/>
      <c r="CO235" s="13"/>
      <c r="CQ235" s="13"/>
      <c r="CR235" s="13"/>
      <c r="CS235" s="13"/>
      <c r="CU235" s="11"/>
    </row>
    <row r="236" spans="1:99">
      <c r="A236" s="35" t="s">
        <v>122</v>
      </c>
      <c r="B236" s="36" t="s">
        <v>76</v>
      </c>
      <c r="C236" s="37">
        <v>2</v>
      </c>
      <c r="D236" s="36" t="s">
        <v>71</v>
      </c>
      <c r="E236" s="37">
        <v>4</v>
      </c>
      <c r="F236" s="36">
        <f t="shared" si="73"/>
        <v>6</v>
      </c>
      <c r="G236" s="37">
        <f t="shared" si="74"/>
        <v>2</v>
      </c>
      <c r="H236" s="10">
        <f t="shared" si="75"/>
        <v>-0.78764465800499883</v>
      </c>
      <c r="I236" s="38">
        <f t="shared" si="76"/>
        <v>0.3126746306233979</v>
      </c>
      <c r="J236">
        <f t="shared" si="77"/>
        <v>-0.48828319756417748</v>
      </c>
      <c r="K236" s="11">
        <f t="shared" si="78"/>
        <v>0.87373691567856859</v>
      </c>
      <c r="L236" s="17">
        <f t="shared" si="92"/>
        <v>9.7735208723909501</v>
      </c>
      <c r="M236" s="10">
        <f t="shared" si="79"/>
        <v>0.54584514190480582</v>
      </c>
      <c r="N236">
        <f t="shared" si="80"/>
        <v>0.63317109603681154</v>
      </c>
      <c r="O236">
        <f t="shared" si="81"/>
        <v>0.34026389018003284</v>
      </c>
      <c r="P236" s="11">
        <f t="shared" si="82"/>
        <v>1.7200756763296166</v>
      </c>
      <c r="Q236" s="17">
        <f t="shared" si="93"/>
        <v>7.8357626982321599E-2</v>
      </c>
      <c r="R236" s="17">
        <f t="shared" si="83"/>
        <v>-0.84633876065104796</v>
      </c>
      <c r="S236" s="17">
        <f t="shared" si="84"/>
        <v>-0.70491539612504295</v>
      </c>
      <c r="T236" s="64">
        <f t="shared" si="85"/>
        <v>1</v>
      </c>
      <c r="U236" s="63">
        <f t="shared" si="86"/>
        <v>1</v>
      </c>
      <c r="V236" s="63">
        <f t="shared" si="87"/>
        <v>0</v>
      </c>
      <c r="W236" s="8">
        <f t="shared" si="91"/>
        <v>0</v>
      </c>
      <c r="X236" s="6">
        <f t="shared" si="88"/>
        <v>0.2111955070717958</v>
      </c>
      <c r="Y236" s="11">
        <f t="shared" si="94"/>
        <v>-2.7049153961250427</v>
      </c>
      <c r="Z236" s="10">
        <f t="shared" si="89"/>
        <v>0.6222125280637214</v>
      </c>
      <c r="AA236" s="17">
        <f t="shared" si="90"/>
        <v>-1.5549710007106115</v>
      </c>
      <c r="AB236" s="8"/>
      <c r="AI236" s="6"/>
      <c r="AJ236" s="11"/>
      <c r="AK236" s="11"/>
      <c r="AL236" s="11"/>
      <c r="AM236" s="11"/>
      <c r="AN236" s="11"/>
      <c r="AO236" s="11"/>
      <c r="AQ236" s="11"/>
      <c r="AR236" s="11"/>
      <c r="AS236" s="11"/>
      <c r="AU236" s="11"/>
      <c r="AV236" s="12"/>
      <c r="AW236" s="12"/>
      <c r="BD236" s="41"/>
      <c r="BK236" s="11"/>
      <c r="BL236" s="11"/>
      <c r="BM236" s="11"/>
      <c r="BN236" s="11"/>
      <c r="BO236" s="11"/>
      <c r="BP236" s="11"/>
      <c r="BQ236" s="11"/>
      <c r="BS236" s="6"/>
      <c r="BT236" s="6"/>
      <c r="BX236" s="17"/>
      <c r="BY236" s="17"/>
      <c r="BZ236" s="17"/>
      <c r="CA236" s="17"/>
      <c r="CB236" s="17"/>
      <c r="CC236" s="17"/>
      <c r="CD236" s="17"/>
      <c r="CF236" s="12"/>
      <c r="CG236" s="12"/>
      <c r="CH236" s="12"/>
      <c r="CI236" s="12"/>
      <c r="CJ236" s="6"/>
      <c r="CK236" s="12"/>
      <c r="CL236" s="12"/>
      <c r="CN236" s="13"/>
      <c r="CO236" s="13"/>
      <c r="CQ236" s="13"/>
      <c r="CR236" s="13"/>
      <c r="CS236" s="13"/>
      <c r="CU236" s="11"/>
    </row>
    <row r="237" spans="1:99">
      <c r="A237" s="35" t="s">
        <v>122</v>
      </c>
      <c r="B237" s="36" t="s">
        <v>78</v>
      </c>
      <c r="C237" s="37">
        <v>1</v>
      </c>
      <c r="D237" s="36" t="s">
        <v>73</v>
      </c>
      <c r="E237" s="37">
        <v>0</v>
      </c>
      <c r="F237" s="36">
        <f t="shared" si="73"/>
        <v>1</v>
      </c>
      <c r="G237" s="37">
        <f t="shared" si="74"/>
        <v>-1</v>
      </c>
      <c r="H237" s="10">
        <f t="shared" si="75"/>
        <v>-1.0954800430338112</v>
      </c>
      <c r="I237" s="38">
        <f t="shared" si="76"/>
        <v>0.25058775582479759</v>
      </c>
      <c r="J237">
        <f t="shared" si="77"/>
        <v>-0.67264131361113344</v>
      </c>
      <c r="K237" s="11">
        <f t="shared" si="78"/>
        <v>0.62628556604489716</v>
      </c>
      <c r="L237" s="17">
        <f t="shared" si="92"/>
        <v>0.39223361023617725</v>
      </c>
      <c r="M237" s="10">
        <f t="shared" si="79"/>
        <v>0.38791627469481993</v>
      </c>
      <c r="N237">
        <f t="shared" si="80"/>
        <v>0.5957809843745544</v>
      </c>
      <c r="O237">
        <f t="shared" si="81"/>
        <v>0.24244156418073545</v>
      </c>
      <c r="P237" s="11">
        <f t="shared" si="82"/>
        <v>1.6051697309446888</v>
      </c>
      <c r="Q237" s="17">
        <f t="shared" si="93"/>
        <v>0.36623040325166711</v>
      </c>
      <c r="R237" s="17">
        <f t="shared" si="83"/>
        <v>-0.97888416489979169</v>
      </c>
      <c r="S237" s="17">
        <f t="shared" si="84"/>
        <v>-0.82804033902217089</v>
      </c>
      <c r="T237" s="64">
        <f t="shared" si="85"/>
        <v>0</v>
      </c>
      <c r="U237" s="63">
        <f t="shared" si="86"/>
        <v>0</v>
      </c>
      <c r="V237" s="63">
        <f t="shared" si="87"/>
        <v>0</v>
      </c>
      <c r="W237" s="8">
        <f t="shared" si="91"/>
        <v>1</v>
      </c>
      <c r="X237" s="6">
        <f t="shared" si="88"/>
        <v>0.18827755650932676</v>
      </c>
      <c r="Y237" s="11">
        <f t="shared" si="94"/>
        <v>0.17195966097782911</v>
      </c>
      <c r="Z237" s="10">
        <f t="shared" si="89"/>
        <v>3.544843828512273E-2</v>
      </c>
      <c r="AA237" s="17">
        <f t="shared" si="90"/>
        <v>-0.20859681561491106</v>
      </c>
      <c r="AB237" s="8"/>
      <c r="AI237" s="6"/>
      <c r="AJ237" s="11"/>
      <c r="AK237" s="11"/>
      <c r="AL237" s="11"/>
      <c r="AM237" s="11"/>
      <c r="AN237" s="11"/>
      <c r="AO237" s="11"/>
      <c r="AQ237" s="11"/>
      <c r="AR237" s="11"/>
      <c r="AS237" s="11"/>
      <c r="AU237" s="11"/>
      <c r="AV237" s="12"/>
      <c r="AW237" s="12"/>
      <c r="BD237" s="41"/>
      <c r="BK237" s="11"/>
      <c r="BL237" s="11"/>
      <c r="BM237" s="11"/>
      <c r="BN237" s="11"/>
      <c r="BO237" s="11"/>
      <c r="BP237" s="11"/>
      <c r="BQ237" s="11"/>
      <c r="BS237" s="6"/>
      <c r="BT237" s="6"/>
      <c r="BX237" s="17"/>
      <c r="BY237" s="17"/>
      <c r="BZ237" s="17"/>
      <c r="CA237" s="17"/>
      <c r="CB237" s="17"/>
      <c r="CC237" s="17"/>
      <c r="CD237" s="17"/>
      <c r="CF237" s="12"/>
      <c r="CG237" s="12"/>
      <c r="CH237" s="12"/>
      <c r="CI237" s="12"/>
      <c r="CJ237" s="6"/>
      <c r="CK237" s="12"/>
      <c r="CL237" s="12"/>
      <c r="CN237" s="13"/>
      <c r="CO237" s="13"/>
      <c r="CQ237" s="13"/>
      <c r="CR237" s="13"/>
      <c r="CS237" s="13"/>
      <c r="CU237" s="11"/>
    </row>
    <row r="238" spans="1:99">
      <c r="A238" s="35" t="s">
        <v>122</v>
      </c>
      <c r="B238" s="36" t="s">
        <v>84</v>
      </c>
      <c r="C238" s="37">
        <v>2</v>
      </c>
      <c r="D238" s="36" t="s">
        <v>67</v>
      </c>
      <c r="E238" s="37">
        <v>2</v>
      </c>
      <c r="F238" s="36">
        <f t="shared" si="73"/>
        <v>4</v>
      </c>
      <c r="G238" s="37">
        <f t="shared" si="74"/>
        <v>0</v>
      </c>
      <c r="H238" s="10">
        <f t="shared" si="75"/>
        <v>0.60741071507213729</v>
      </c>
      <c r="I238" s="38">
        <f t="shared" si="76"/>
        <v>0.64734992517214418</v>
      </c>
      <c r="J238">
        <f t="shared" si="77"/>
        <v>0.3781756007609644</v>
      </c>
      <c r="K238" s="11">
        <f t="shared" si="78"/>
        <v>2.0367255795078094</v>
      </c>
      <c r="L238" s="17">
        <f t="shared" si="92"/>
        <v>1.3487681901844307E-3</v>
      </c>
      <c r="M238" s="10">
        <f t="shared" si="79"/>
        <v>-1.2660233459875554</v>
      </c>
      <c r="N238">
        <f t="shared" si="80"/>
        <v>0.21993874961495238</v>
      </c>
      <c r="O238">
        <f t="shared" si="81"/>
        <v>-0.77240009228852113</v>
      </c>
      <c r="P238" s="11">
        <f t="shared" si="82"/>
        <v>0.41309687067101841</v>
      </c>
      <c r="Q238" s="17">
        <f t="shared" si="93"/>
        <v>2.5182615418741148</v>
      </c>
      <c r="R238" s="17">
        <f t="shared" si="83"/>
        <v>1.6236287088367911</v>
      </c>
      <c r="S238" s="17">
        <f t="shared" si="84"/>
        <v>1.5895029231079021</v>
      </c>
      <c r="T238" s="64">
        <f t="shared" si="85"/>
        <v>0.5</v>
      </c>
      <c r="U238" s="63">
        <f t="shared" si="86"/>
        <v>3</v>
      </c>
      <c r="V238" s="63">
        <f t="shared" si="87"/>
        <v>1</v>
      </c>
      <c r="W238" s="8">
        <f t="shared" si="91"/>
        <v>0</v>
      </c>
      <c r="X238" s="6">
        <f t="shared" si="88"/>
        <v>0.76590703852508535</v>
      </c>
      <c r="Y238" s="11">
        <f t="shared" si="94"/>
        <v>1.5895029231079021</v>
      </c>
      <c r="Z238" s="10">
        <f t="shared" si="89"/>
        <v>7.070655313718123E-2</v>
      </c>
      <c r="AA238" s="17">
        <f t="shared" si="90"/>
        <v>-0.85936572374474873</v>
      </c>
      <c r="AB238" s="8"/>
      <c r="AI238" s="6"/>
      <c r="AJ238" s="11"/>
      <c r="AK238" s="11"/>
      <c r="AL238" s="11"/>
      <c r="AM238" s="11"/>
      <c r="AN238" s="11"/>
      <c r="AO238" s="11"/>
      <c r="AQ238" s="11"/>
      <c r="AR238" s="11"/>
      <c r="AS238" s="11"/>
      <c r="AU238" s="11"/>
      <c r="AV238" s="12"/>
      <c r="AW238" s="12"/>
      <c r="BD238" s="41"/>
      <c r="BK238" s="11"/>
      <c r="BL238" s="11"/>
      <c r="BM238" s="11"/>
      <c r="BN238" s="11"/>
      <c r="BO238" s="11"/>
      <c r="BP238" s="11"/>
      <c r="BQ238" s="11"/>
      <c r="BS238" s="6"/>
      <c r="BT238" s="6"/>
      <c r="BX238" s="17"/>
      <c r="BY238" s="17"/>
      <c r="BZ238" s="17"/>
      <c r="CA238" s="17"/>
      <c r="CB238" s="17"/>
      <c r="CC238" s="17"/>
      <c r="CD238" s="17"/>
      <c r="CF238" s="12"/>
      <c r="CG238" s="12"/>
      <c r="CH238" s="12"/>
      <c r="CI238" s="12"/>
      <c r="CJ238" s="6"/>
      <c r="CK238" s="12"/>
      <c r="CL238" s="12"/>
      <c r="CN238" s="13"/>
      <c r="CO238" s="13"/>
      <c r="CQ238" s="13"/>
      <c r="CR238" s="13"/>
      <c r="CS238" s="13"/>
      <c r="CU238" s="11"/>
    </row>
    <row r="239" spans="1:99">
      <c r="A239" s="35" t="s">
        <v>122</v>
      </c>
      <c r="B239" s="36" t="s">
        <v>80</v>
      </c>
      <c r="C239" s="37">
        <v>1</v>
      </c>
      <c r="D239" s="36" t="s">
        <v>75</v>
      </c>
      <c r="E239" s="37">
        <v>2</v>
      </c>
      <c r="F239" s="36">
        <f t="shared" si="73"/>
        <v>3</v>
      </c>
      <c r="G239" s="37">
        <f t="shared" si="74"/>
        <v>1</v>
      </c>
      <c r="H239" s="10">
        <f t="shared" si="75"/>
        <v>-1.9394778530096548</v>
      </c>
      <c r="I239" s="38">
        <f t="shared" si="76"/>
        <v>0.12570523104402198</v>
      </c>
      <c r="J239">
        <f t="shared" si="77"/>
        <v>-1.1469302191528969</v>
      </c>
      <c r="K239" s="11">
        <f t="shared" si="78"/>
        <v>-1.0320146299732436E-2</v>
      </c>
      <c r="L239" s="17">
        <f t="shared" si="92"/>
        <v>4.0413870906185778</v>
      </c>
      <c r="M239" s="10">
        <f t="shared" si="79"/>
        <v>1.0830946712908878</v>
      </c>
      <c r="N239">
        <f t="shared" si="80"/>
        <v>0.74707917428795101</v>
      </c>
      <c r="O239">
        <f t="shared" si="81"/>
        <v>0.66532655185630318</v>
      </c>
      <c r="P239" s="11">
        <f t="shared" si="82"/>
        <v>2.1019070432255642</v>
      </c>
      <c r="Q239" s="17">
        <f t="shared" si="93"/>
        <v>1.2141991319101055</v>
      </c>
      <c r="R239" s="17">
        <f t="shared" si="83"/>
        <v>-2.1122271895252966</v>
      </c>
      <c r="S239" s="17">
        <f t="shared" si="84"/>
        <v>-1.8808327461281769</v>
      </c>
      <c r="T239" s="64">
        <f t="shared" si="85"/>
        <v>1</v>
      </c>
      <c r="U239" s="63">
        <f t="shared" si="86"/>
        <v>1</v>
      </c>
      <c r="V239" s="63">
        <f t="shared" si="87"/>
        <v>0</v>
      </c>
      <c r="W239" s="8">
        <f t="shared" si="91"/>
        <v>0</v>
      </c>
      <c r="X239" s="6">
        <f t="shared" si="88"/>
        <v>5.6454551446663004E-2</v>
      </c>
      <c r="Y239" s="11">
        <f t="shared" si="94"/>
        <v>-2.8808327461281769</v>
      </c>
      <c r="Z239" s="10">
        <f t="shared" si="89"/>
        <v>0.89027801348571789</v>
      </c>
      <c r="AA239" s="17">
        <f t="shared" si="90"/>
        <v>-2.8743193637064661</v>
      </c>
      <c r="AB239" s="8"/>
      <c r="AI239" s="6"/>
      <c r="AJ239" s="11"/>
      <c r="AK239" s="11"/>
      <c r="AL239" s="11"/>
      <c r="AM239" s="11"/>
      <c r="AN239" s="11"/>
      <c r="AO239" s="11"/>
      <c r="AQ239" s="11"/>
      <c r="AR239" s="11"/>
      <c r="AS239" s="11"/>
      <c r="AU239" s="11"/>
      <c r="AV239" s="12"/>
      <c r="AW239" s="12"/>
      <c r="BD239" s="41"/>
      <c r="BK239" s="11"/>
      <c r="BL239" s="11"/>
      <c r="BM239" s="11"/>
      <c r="BN239" s="11"/>
      <c r="BO239" s="11"/>
      <c r="BP239" s="11"/>
      <c r="BQ239" s="11"/>
      <c r="BS239" s="6"/>
      <c r="BT239" s="6"/>
      <c r="BX239" s="17"/>
      <c r="BY239" s="17"/>
      <c r="BZ239" s="17"/>
      <c r="CA239" s="17"/>
      <c r="CB239" s="17"/>
      <c r="CC239" s="17"/>
      <c r="CD239" s="17"/>
      <c r="CF239" s="12"/>
      <c r="CG239" s="12"/>
      <c r="CH239" s="12"/>
      <c r="CI239" s="12"/>
      <c r="CJ239" s="6"/>
      <c r="CK239" s="12"/>
      <c r="CL239" s="12"/>
      <c r="CN239" s="13"/>
      <c r="CO239" s="13"/>
      <c r="CQ239" s="13"/>
      <c r="CR239" s="13"/>
      <c r="CS239" s="13"/>
      <c r="CU239" s="11"/>
    </row>
    <row r="240" spans="1:99">
      <c r="A240" s="35" t="s">
        <v>122</v>
      </c>
      <c r="B240" s="36" t="s">
        <v>82</v>
      </c>
      <c r="C240" s="37">
        <v>0</v>
      </c>
      <c r="D240" s="36" t="s">
        <v>79</v>
      </c>
      <c r="E240" s="37">
        <v>3</v>
      </c>
      <c r="F240" s="36">
        <f t="shared" si="73"/>
        <v>3</v>
      </c>
      <c r="G240" s="37">
        <f t="shared" si="74"/>
        <v>3</v>
      </c>
      <c r="H240" s="10">
        <f t="shared" si="75"/>
        <v>0.1693362981059795</v>
      </c>
      <c r="I240" s="38">
        <f t="shared" si="76"/>
        <v>0.54223320373208228</v>
      </c>
      <c r="J240">
        <f t="shared" si="77"/>
        <v>0.10606145564929075</v>
      </c>
      <c r="K240" s="11">
        <f t="shared" si="78"/>
        <v>1.6714852857463669</v>
      </c>
      <c r="L240" s="17">
        <f t="shared" si="92"/>
        <v>1.7649513459884123</v>
      </c>
      <c r="M240" s="10">
        <f t="shared" si="79"/>
        <v>-0.16154309103083864</v>
      </c>
      <c r="N240">
        <f t="shared" si="80"/>
        <v>0.45970182482008948</v>
      </c>
      <c r="O240">
        <f t="shared" si="81"/>
        <v>-0.10118494233795815</v>
      </c>
      <c r="P240" s="11">
        <f t="shared" si="82"/>
        <v>1.2015325429357462</v>
      </c>
      <c r="Q240" s="17">
        <f t="shared" si="93"/>
        <v>1.4436804517336408</v>
      </c>
      <c r="R240" s="17">
        <f t="shared" si="83"/>
        <v>0.46995274281062072</v>
      </c>
      <c r="S240" s="17">
        <f t="shared" si="84"/>
        <v>0.51782270723117918</v>
      </c>
      <c r="T240" s="64">
        <f t="shared" si="85"/>
        <v>1</v>
      </c>
      <c r="U240" s="63">
        <f t="shared" si="86"/>
        <v>1</v>
      </c>
      <c r="V240" s="63">
        <f t="shared" si="87"/>
        <v>1</v>
      </c>
      <c r="W240" s="8">
        <f t="shared" si="91"/>
        <v>1</v>
      </c>
      <c r="X240" s="6">
        <f t="shared" si="88"/>
        <v>0.50473416023018958</v>
      </c>
      <c r="Y240" s="11">
        <f t="shared" si="94"/>
        <v>-2.4821772927688208</v>
      </c>
      <c r="Z240" s="10">
        <f t="shared" si="89"/>
        <v>0.24528825204289553</v>
      </c>
      <c r="AA240" s="17">
        <f t="shared" si="90"/>
        <v>-0.68372340369776441</v>
      </c>
      <c r="AB240" s="8"/>
      <c r="AI240" s="6"/>
      <c r="AJ240" s="11"/>
      <c r="AK240" s="11"/>
      <c r="AL240" s="11"/>
      <c r="AM240" s="11"/>
      <c r="AN240" s="11"/>
      <c r="AO240" s="11"/>
      <c r="AQ240" s="11"/>
      <c r="AR240" s="11"/>
      <c r="AS240" s="11"/>
      <c r="AU240" s="11"/>
      <c r="AV240" s="12"/>
      <c r="AW240" s="12"/>
      <c r="BD240" s="41"/>
      <c r="BK240" s="11"/>
      <c r="BL240" s="11"/>
      <c r="BM240" s="11"/>
      <c r="BN240" s="11"/>
      <c r="BO240" s="11"/>
      <c r="BP240" s="11"/>
      <c r="BQ240" s="11"/>
      <c r="BS240" s="6"/>
      <c r="BT240" s="6"/>
      <c r="BX240" s="17"/>
      <c r="BY240" s="17"/>
      <c r="BZ240" s="17"/>
      <c r="CA240" s="17"/>
      <c r="CB240" s="17"/>
      <c r="CC240" s="17"/>
      <c r="CD240" s="17"/>
      <c r="CF240" s="12"/>
      <c r="CG240" s="12"/>
      <c r="CH240" s="12"/>
      <c r="CI240" s="12"/>
      <c r="CJ240" s="6"/>
      <c r="CK240" s="12"/>
      <c r="CL240" s="12"/>
      <c r="CN240" s="13"/>
      <c r="CO240" s="13"/>
      <c r="CQ240" s="13"/>
      <c r="CR240" s="13"/>
      <c r="CS240" s="13"/>
      <c r="CU240" s="11"/>
    </row>
    <row r="241" spans="1:99">
      <c r="A241" s="35" t="s">
        <v>123</v>
      </c>
      <c r="B241" s="36" t="s">
        <v>72</v>
      </c>
      <c r="C241" s="37">
        <v>0</v>
      </c>
      <c r="D241" s="36" t="s">
        <v>69</v>
      </c>
      <c r="E241" s="37">
        <v>4</v>
      </c>
      <c r="F241" s="36">
        <f t="shared" si="73"/>
        <v>4</v>
      </c>
      <c r="G241" s="37">
        <f t="shared" si="74"/>
        <v>4</v>
      </c>
      <c r="H241" s="10">
        <f t="shared" si="75"/>
        <v>-0.75796675662951207</v>
      </c>
      <c r="I241" s="38">
        <f t="shared" si="76"/>
        <v>0.3190878680354679</v>
      </c>
      <c r="J241">
        <f t="shared" si="77"/>
        <v>-0.47025095094952263</v>
      </c>
      <c r="K241" s="11">
        <f t="shared" si="78"/>
        <v>0.89794037282708405</v>
      </c>
      <c r="L241" s="17">
        <f t="shared" si="92"/>
        <v>9.6227739305361695</v>
      </c>
      <c r="M241" s="10">
        <f t="shared" si="79"/>
        <v>0.95556337750278142</v>
      </c>
      <c r="N241">
        <f t="shared" si="80"/>
        <v>0.72223264065413795</v>
      </c>
      <c r="O241">
        <f t="shared" si="81"/>
        <v>0.58948686817828688</v>
      </c>
      <c r="P241" s="11">
        <f t="shared" si="82"/>
        <v>2.0128227727209054</v>
      </c>
      <c r="Q241" s="17">
        <f t="shared" si="93"/>
        <v>4.0514555143838731</v>
      </c>
      <c r="R241" s="17">
        <f t="shared" si="83"/>
        <v>-1.1148823998938213</v>
      </c>
      <c r="S241" s="17">
        <f t="shared" si="84"/>
        <v>-0.95437270801420093</v>
      </c>
      <c r="T241" s="64">
        <f t="shared" si="85"/>
        <v>1</v>
      </c>
      <c r="U241" s="63">
        <f t="shared" si="86"/>
        <v>1</v>
      </c>
      <c r="V241" s="63">
        <f t="shared" si="87"/>
        <v>0</v>
      </c>
      <c r="W241" s="8">
        <f t="shared" si="91"/>
        <v>0</v>
      </c>
      <c r="X241" s="6">
        <f t="shared" si="88"/>
        <v>0.16642769501309129</v>
      </c>
      <c r="Y241" s="11">
        <f t="shared" si="94"/>
        <v>-4.9543727080142013</v>
      </c>
      <c r="Z241" s="10">
        <f t="shared" si="89"/>
        <v>0.6948427876411879</v>
      </c>
      <c r="AA241" s="17">
        <f t="shared" si="90"/>
        <v>-1.7931943280672753</v>
      </c>
      <c r="AB241" s="8"/>
      <c r="AI241" s="6"/>
      <c r="AJ241" s="11"/>
      <c r="AK241" s="11"/>
      <c r="AL241" s="11"/>
      <c r="AM241" s="11"/>
      <c r="AN241" s="11"/>
      <c r="AO241" s="11"/>
      <c r="AQ241" s="11"/>
      <c r="AR241" s="11"/>
      <c r="AS241" s="11"/>
      <c r="AU241" s="11"/>
      <c r="AV241" s="12"/>
      <c r="AW241" s="12"/>
      <c r="BD241" s="41"/>
      <c r="BK241" s="11"/>
      <c r="BL241" s="11"/>
      <c r="BM241" s="11"/>
      <c r="BN241" s="11"/>
      <c r="BO241" s="11"/>
      <c r="BP241" s="11"/>
      <c r="BQ241" s="11"/>
      <c r="BS241" s="6"/>
      <c r="BT241" s="6"/>
      <c r="BX241" s="17"/>
      <c r="BY241" s="17"/>
      <c r="BZ241" s="17"/>
      <c r="CA241" s="17"/>
      <c r="CB241" s="17"/>
      <c r="CC241" s="17"/>
      <c r="CD241" s="17"/>
      <c r="CF241" s="12"/>
      <c r="CG241" s="12"/>
      <c r="CH241" s="12"/>
      <c r="CI241" s="12"/>
      <c r="CJ241" s="6"/>
      <c r="CK241" s="12"/>
      <c r="CL241" s="12"/>
      <c r="CN241" s="13"/>
      <c r="CO241" s="13"/>
      <c r="CQ241" s="13"/>
      <c r="CR241" s="13"/>
      <c r="CS241" s="13"/>
      <c r="CU241" s="11"/>
    </row>
    <row r="242" spans="1:99">
      <c r="A242" s="35" t="s">
        <v>123</v>
      </c>
      <c r="B242" s="36" t="s">
        <v>66</v>
      </c>
      <c r="C242" s="37">
        <v>1</v>
      </c>
      <c r="D242" s="36" t="s">
        <v>83</v>
      </c>
      <c r="E242" s="37">
        <v>1</v>
      </c>
      <c r="F242" s="36">
        <f t="shared" si="73"/>
        <v>2</v>
      </c>
      <c r="G242" s="37">
        <f t="shared" si="74"/>
        <v>0</v>
      </c>
      <c r="H242" s="10">
        <f t="shared" si="75"/>
        <v>1.3076227626175425</v>
      </c>
      <c r="I242" s="38">
        <f t="shared" si="76"/>
        <v>0.78711508615454839</v>
      </c>
      <c r="J242">
        <f t="shared" si="77"/>
        <v>0.79645120236803368</v>
      </c>
      <c r="K242" s="11">
        <f t="shared" si="78"/>
        <v>2.5981484468913267</v>
      </c>
      <c r="L242" s="17">
        <f t="shared" si="92"/>
        <v>2.5540784583011598</v>
      </c>
      <c r="M242" s="10">
        <f t="shared" si="79"/>
        <v>-1.2204510837501124</v>
      </c>
      <c r="N242">
        <f t="shared" si="80"/>
        <v>0.22785707795427129</v>
      </c>
      <c r="O242">
        <f t="shared" si="81"/>
        <v>-0.74592262687858368</v>
      </c>
      <c r="P242" s="11">
        <f t="shared" si="82"/>
        <v>0.44419834125297364</v>
      </c>
      <c r="Q242" s="17">
        <f t="shared" si="93"/>
        <v>0.30891548386594597</v>
      </c>
      <c r="R242" s="17">
        <f t="shared" si="83"/>
        <v>2.1539501056383532</v>
      </c>
      <c r="S242" s="17">
        <f t="shared" si="84"/>
        <v>2.0821325398675969</v>
      </c>
      <c r="T242" s="64">
        <f t="shared" si="85"/>
        <v>0.5</v>
      </c>
      <c r="U242" s="63">
        <f t="shared" si="86"/>
        <v>3</v>
      </c>
      <c r="V242" s="63">
        <f t="shared" si="87"/>
        <v>1</v>
      </c>
      <c r="W242" s="8">
        <f t="shared" si="91"/>
        <v>0</v>
      </c>
      <c r="X242" s="6">
        <f t="shared" si="88"/>
        <v>0.85393167976815665</v>
      </c>
      <c r="Y242" s="11">
        <f t="shared" si="94"/>
        <v>2.0821325398675969</v>
      </c>
      <c r="Z242" s="10">
        <f t="shared" si="89"/>
        <v>0.12526763394350898</v>
      </c>
      <c r="AA242" s="17">
        <f t="shared" si="90"/>
        <v>-1.0407924542992744</v>
      </c>
      <c r="AB242" s="8"/>
      <c r="AI242" s="6"/>
      <c r="AJ242" s="11"/>
      <c r="AK242" s="11"/>
      <c r="AL242" s="11"/>
      <c r="AM242" s="11"/>
      <c r="AN242" s="11"/>
      <c r="AO242" s="11"/>
      <c r="AQ242" s="11"/>
      <c r="AR242" s="11"/>
      <c r="AS242" s="11"/>
      <c r="AU242" s="11"/>
      <c r="AV242" s="12"/>
      <c r="AW242" s="12"/>
      <c r="BD242" s="41"/>
      <c r="BK242" s="11"/>
      <c r="BL242" s="11"/>
      <c r="BM242" s="11"/>
      <c r="BN242" s="11"/>
      <c r="BO242" s="11"/>
      <c r="BP242" s="11"/>
      <c r="BQ242" s="11"/>
      <c r="BS242" s="6"/>
      <c r="BT242" s="6"/>
      <c r="BX242" s="17"/>
      <c r="BY242" s="17"/>
      <c r="BZ242" s="17"/>
      <c r="CA242" s="17"/>
      <c r="CB242" s="17"/>
      <c r="CC242" s="17"/>
      <c r="CD242" s="17"/>
      <c r="CF242" s="12"/>
      <c r="CG242" s="12"/>
      <c r="CH242" s="12"/>
      <c r="CI242" s="12"/>
      <c r="CJ242" s="6"/>
      <c r="CK242" s="12"/>
      <c r="CL242" s="12"/>
      <c r="CN242" s="13"/>
      <c r="CO242" s="13"/>
      <c r="CQ242" s="13"/>
      <c r="CR242" s="13"/>
      <c r="CS242" s="13"/>
      <c r="CU242" s="11"/>
    </row>
    <row r="243" spans="1:99">
      <c r="A243" s="35" t="s">
        <v>123</v>
      </c>
      <c r="B243" s="36" t="s">
        <v>70</v>
      </c>
      <c r="C243" s="37">
        <v>1</v>
      </c>
      <c r="D243" s="36" t="s">
        <v>85</v>
      </c>
      <c r="E243" s="37">
        <v>1</v>
      </c>
      <c r="F243" s="36">
        <f t="shared" si="73"/>
        <v>2</v>
      </c>
      <c r="G243" s="37">
        <f t="shared" si="74"/>
        <v>0</v>
      </c>
      <c r="H243" s="10">
        <f t="shared" si="75"/>
        <v>0.32787790812817963</v>
      </c>
      <c r="I243" s="38">
        <f t="shared" si="76"/>
        <v>0.58124294979332458</v>
      </c>
      <c r="J243">
        <f t="shared" si="77"/>
        <v>0.20507426789265121</v>
      </c>
      <c r="K243" s="11">
        <f t="shared" si="78"/>
        <v>1.8043834436685517</v>
      </c>
      <c r="L243" s="17">
        <f t="shared" si="92"/>
        <v>0.64703272444807813</v>
      </c>
      <c r="M243" s="10">
        <f t="shared" si="79"/>
        <v>0.67398703624806822</v>
      </c>
      <c r="N243">
        <f t="shared" si="80"/>
        <v>0.66239534764135843</v>
      </c>
      <c r="O243">
        <f t="shared" si="81"/>
        <v>0.4190093422963076</v>
      </c>
      <c r="P243" s="11">
        <f t="shared" si="82"/>
        <v>1.8125731765449467</v>
      </c>
      <c r="Q243" s="17">
        <f t="shared" si="93"/>
        <v>0.66027516724034507</v>
      </c>
      <c r="R243" s="17">
        <f t="shared" si="83"/>
        <v>-8.1897328763949062E-3</v>
      </c>
      <c r="S243" s="17">
        <f t="shared" si="84"/>
        <v>7.366347478300346E-2</v>
      </c>
      <c r="T243" s="64">
        <f t="shared" si="85"/>
        <v>0.5</v>
      </c>
      <c r="U243" s="63">
        <f t="shared" si="86"/>
        <v>3</v>
      </c>
      <c r="V243" s="63">
        <f t="shared" si="87"/>
        <v>3</v>
      </c>
      <c r="W243" s="8">
        <f t="shared" si="91"/>
        <v>1</v>
      </c>
      <c r="X243" s="6">
        <f t="shared" si="88"/>
        <v>0.38825439004421403</v>
      </c>
      <c r="Y243" s="11">
        <f t="shared" si="94"/>
        <v>7.366347478300346E-2</v>
      </c>
      <c r="Z243" s="10">
        <f t="shared" si="89"/>
        <v>1.2487081344390654E-2</v>
      </c>
      <c r="AA243" s="17">
        <f t="shared" si="90"/>
        <v>-0.71876663132367591</v>
      </c>
      <c r="AB243" s="8"/>
      <c r="AI243" s="6"/>
      <c r="AJ243" s="11"/>
      <c r="AK243" s="11"/>
      <c r="AL243" s="11"/>
      <c r="AM243" s="11"/>
      <c r="AN243" s="11"/>
      <c r="AO243" s="11"/>
      <c r="AQ243" s="11"/>
      <c r="AR243" s="11"/>
      <c r="AS243" s="11"/>
      <c r="AU243" s="11"/>
      <c r="AV243" s="12"/>
      <c r="AW243" s="12"/>
      <c r="BD243" s="41"/>
      <c r="BK243" s="11"/>
      <c r="BL243" s="11"/>
      <c r="BM243" s="11"/>
      <c r="BN243" s="11"/>
      <c r="BO243" s="11"/>
      <c r="BP243" s="11"/>
      <c r="BQ243" s="11"/>
      <c r="BS243" s="6"/>
      <c r="BT243" s="6"/>
      <c r="BX243" s="17"/>
      <c r="BY243" s="17"/>
      <c r="BZ243" s="17"/>
      <c r="CA243" s="17"/>
      <c r="CB243" s="17"/>
      <c r="CC243" s="17"/>
      <c r="CD243" s="17"/>
      <c r="CF243" s="12"/>
      <c r="CG243" s="12"/>
      <c r="CH243" s="12"/>
      <c r="CI243" s="12"/>
      <c r="CJ243" s="6"/>
      <c r="CK243" s="12"/>
      <c r="CL243" s="12"/>
      <c r="CN243" s="13"/>
      <c r="CO243" s="13"/>
      <c r="CQ243" s="13"/>
      <c r="CR243" s="13"/>
      <c r="CS243" s="13"/>
      <c r="CU243" s="11"/>
    </row>
    <row r="244" spans="1:99">
      <c r="A244" s="35" t="s">
        <v>123</v>
      </c>
      <c r="B244" s="36" t="s">
        <v>77</v>
      </c>
      <c r="C244" s="37">
        <v>1</v>
      </c>
      <c r="D244" s="36" t="s">
        <v>74</v>
      </c>
      <c r="E244" s="37">
        <v>2</v>
      </c>
      <c r="F244" s="36">
        <f t="shared" si="73"/>
        <v>3</v>
      </c>
      <c r="G244" s="37">
        <f t="shared" si="74"/>
        <v>1</v>
      </c>
      <c r="H244" s="10">
        <f t="shared" si="75"/>
        <v>0.52455818027135637</v>
      </c>
      <c r="I244" s="38">
        <f t="shared" si="76"/>
        <v>0.62821300209633868</v>
      </c>
      <c r="J244">
        <f t="shared" si="77"/>
        <v>0.32712413798282497</v>
      </c>
      <c r="K244" s="11">
        <f t="shared" si="78"/>
        <v>1.9682026761710985</v>
      </c>
      <c r="L244" s="17">
        <f t="shared" si="92"/>
        <v>1.0110698026800302E-3</v>
      </c>
      <c r="M244" s="10">
        <f t="shared" si="79"/>
        <v>-1.1408570846553538</v>
      </c>
      <c r="N244">
        <f t="shared" si="80"/>
        <v>0.24216303397776487</v>
      </c>
      <c r="O244">
        <f t="shared" si="81"/>
        <v>-0.69936161821626019</v>
      </c>
      <c r="P244" s="11">
        <f t="shared" si="82"/>
        <v>0.49889073037545795</v>
      </c>
      <c r="Q244" s="17">
        <f t="shared" si="93"/>
        <v>0.251110500103642</v>
      </c>
      <c r="R244" s="17">
        <f t="shared" si="83"/>
        <v>1.4693119457956405</v>
      </c>
      <c r="S244" s="17">
        <f t="shared" si="84"/>
        <v>1.4461539873586537</v>
      </c>
      <c r="T244" s="64">
        <f t="shared" si="85"/>
        <v>1</v>
      </c>
      <c r="U244" s="63">
        <f t="shared" si="86"/>
        <v>1</v>
      </c>
      <c r="V244" s="63">
        <f t="shared" si="87"/>
        <v>1</v>
      </c>
      <c r="W244" s="8">
        <f t="shared" si="91"/>
        <v>1</v>
      </c>
      <c r="X244" s="6">
        <f t="shared" si="88"/>
        <v>0.73564828589743669</v>
      </c>
      <c r="Y244" s="11">
        <f t="shared" si="94"/>
        <v>0.44615398735865375</v>
      </c>
      <c r="Z244" s="10">
        <f t="shared" si="89"/>
        <v>6.988182874896337E-2</v>
      </c>
      <c r="AA244" s="17">
        <f t="shared" si="90"/>
        <v>-0.30700314689263669</v>
      </c>
      <c r="AB244" s="8"/>
      <c r="AI244" s="6"/>
      <c r="AJ244" s="11"/>
      <c r="AK244" s="11"/>
      <c r="AL244" s="11"/>
      <c r="AM244" s="11"/>
      <c r="AN244" s="11"/>
      <c r="AO244" s="11"/>
      <c r="AQ244" s="11"/>
      <c r="AR244" s="11"/>
      <c r="AS244" s="11"/>
      <c r="AU244" s="11"/>
      <c r="AV244" s="12"/>
      <c r="AW244" s="12"/>
      <c r="BD244" s="41"/>
      <c r="BK244" s="11"/>
      <c r="BL244" s="11"/>
      <c r="BM244" s="11"/>
      <c r="BN244" s="11"/>
      <c r="BO244" s="11"/>
      <c r="BP244" s="11"/>
      <c r="BQ244" s="11"/>
      <c r="BS244" s="6"/>
      <c r="BT244" s="6"/>
      <c r="BX244" s="17"/>
      <c r="BY244" s="17"/>
      <c r="BZ244" s="17"/>
      <c r="CA244" s="17"/>
      <c r="CB244" s="17"/>
      <c r="CC244" s="17"/>
      <c r="CD244" s="17"/>
      <c r="CF244" s="12"/>
      <c r="CG244" s="12"/>
      <c r="CH244" s="12"/>
      <c r="CI244" s="12"/>
      <c r="CJ244" s="6"/>
      <c r="CK244" s="12"/>
      <c r="CL244" s="12"/>
      <c r="CN244" s="13"/>
      <c r="CO244" s="13"/>
      <c r="CQ244" s="13"/>
      <c r="CR244" s="13"/>
      <c r="CS244" s="13"/>
      <c r="CU244" s="11"/>
    </row>
    <row r="245" spans="1:99">
      <c r="A245" s="35">
        <v>43498</v>
      </c>
      <c r="B245" s="36" t="s">
        <v>77</v>
      </c>
      <c r="C245" s="37">
        <v>0</v>
      </c>
      <c r="D245" s="36" t="s">
        <v>76</v>
      </c>
      <c r="E245" s="37">
        <v>0</v>
      </c>
      <c r="F245" s="36">
        <f t="shared" si="73"/>
        <v>0</v>
      </c>
      <c r="G245" s="37">
        <f t="shared" si="74"/>
        <v>0</v>
      </c>
      <c r="H245" s="10">
        <f t="shared" si="75"/>
        <v>-0.11835426217709599</v>
      </c>
      <c r="I245" s="38">
        <f t="shared" si="76"/>
        <v>0.4704459251993186</v>
      </c>
      <c r="J245">
        <f t="shared" si="77"/>
        <v>-7.4148969560443215E-2</v>
      </c>
      <c r="K245" s="11">
        <f t="shared" si="78"/>
        <v>1.4296010991839019</v>
      </c>
      <c r="L245" s="17">
        <f t="shared" si="92"/>
        <v>2.0437593027878203</v>
      </c>
      <c r="M245" s="10">
        <f t="shared" si="79"/>
        <v>5.3302102163254039E-2</v>
      </c>
      <c r="N245">
        <f t="shared" si="80"/>
        <v>0.51332237149204185</v>
      </c>
      <c r="O245">
        <f t="shared" si="81"/>
        <v>3.3400442225357811E-2</v>
      </c>
      <c r="P245" s="11">
        <f t="shared" si="82"/>
        <v>1.3596218205138826</v>
      </c>
      <c r="Q245" s="17">
        <f t="shared" si="93"/>
        <v>1.8485714948174843</v>
      </c>
      <c r="R245" s="17">
        <f t="shared" si="83"/>
        <v>6.9979278670019296E-2</v>
      </c>
      <c r="S245" s="17">
        <f t="shared" si="84"/>
        <v>0.14627674370415811</v>
      </c>
      <c r="T245" s="64">
        <f t="shared" si="85"/>
        <v>0.5</v>
      </c>
      <c r="U245" s="63">
        <f t="shared" si="86"/>
        <v>3</v>
      </c>
      <c r="V245" s="63">
        <f t="shared" si="87"/>
        <v>3</v>
      </c>
      <c r="W245" s="8">
        <f t="shared" si="91"/>
        <v>1</v>
      </c>
      <c r="X245" s="6">
        <f t="shared" si="88"/>
        <v>0.4069014784958529</v>
      </c>
      <c r="Y245" s="11">
        <f t="shared" si="94"/>
        <v>0.14627674370415811</v>
      </c>
      <c r="Z245" s="10">
        <f t="shared" si="89"/>
        <v>8.667334706258141E-3</v>
      </c>
      <c r="AA245" s="17">
        <f t="shared" si="90"/>
        <v>-0.71078947169410789</v>
      </c>
      <c r="AB245" s="8"/>
      <c r="AI245" s="6"/>
      <c r="AJ245" s="11"/>
      <c r="AK245" s="11"/>
      <c r="AL245" s="11"/>
      <c r="AM245" s="11"/>
      <c r="AN245" s="11"/>
      <c r="AO245" s="11"/>
      <c r="AQ245" s="11"/>
      <c r="AR245" s="11"/>
      <c r="AS245" s="11"/>
      <c r="AU245" s="11"/>
      <c r="AV245" s="12"/>
      <c r="AW245" s="12"/>
      <c r="BD245" s="41"/>
      <c r="BK245" s="11"/>
      <c r="BL245" s="11"/>
      <c r="BM245" s="11"/>
      <c r="BN245" s="11"/>
      <c r="BO245" s="11"/>
      <c r="BP245" s="11"/>
      <c r="BQ245" s="11"/>
      <c r="BS245" s="6"/>
      <c r="BT245" s="6"/>
      <c r="BX245" s="17"/>
      <c r="BY245" s="17"/>
      <c r="BZ245" s="17"/>
      <c r="CA245" s="17"/>
      <c r="CB245" s="17"/>
      <c r="CC245" s="17"/>
      <c r="CD245" s="17"/>
      <c r="CF245" s="12"/>
      <c r="CG245" s="12"/>
      <c r="CH245" s="12"/>
      <c r="CI245" s="12"/>
      <c r="CJ245" s="6"/>
      <c r="CK245" s="12"/>
      <c r="CL245" s="12"/>
      <c r="CN245" s="13"/>
      <c r="CO245" s="13"/>
      <c r="CQ245" s="13"/>
      <c r="CR245" s="13"/>
      <c r="CS245" s="13"/>
      <c r="CU245" s="11"/>
    </row>
    <row r="246" spans="1:99">
      <c r="A246" s="35">
        <v>43498</v>
      </c>
      <c r="B246" s="36" t="s">
        <v>85</v>
      </c>
      <c r="C246" s="37">
        <v>1</v>
      </c>
      <c r="D246" s="36" t="s">
        <v>84</v>
      </c>
      <c r="E246" s="37">
        <v>1</v>
      </c>
      <c r="F246" s="36">
        <f t="shared" si="73"/>
        <v>2</v>
      </c>
      <c r="G246" s="37">
        <f t="shared" si="74"/>
        <v>0</v>
      </c>
      <c r="H246" s="10">
        <f t="shared" si="75"/>
        <v>-0.14624302836880548</v>
      </c>
      <c r="I246" s="38">
        <f t="shared" si="76"/>
        <v>0.46350426433032821</v>
      </c>
      <c r="J246">
        <f t="shared" si="77"/>
        <v>-9.1609216345234445E-2</v>
      </c>
      <c r="K246" s="11">
        <f t="shared" si="78"/>
        <v>1.4061653984701175</v>
      </c>
      <c r="L246" s="17">
        <f t="shared" si="92"/>
        <v>0.16497033091438928</v>
      </c>
      <c r="M246" s="10">
        <f t="shared" si="79"/>
        <v>0.32529484462826219</v>
      </c>
      <c r="N246">
        <f t="shared" si="80"/>
        <v>0.58061410159657434</v>
      </c>
      <c r="O246">
        <f t="shared" si="81"/>
        <v>0.2034647474699956</v>
      </c>
      <c r="P246" s="11">
        <f t="shared" si="82"/>
        <v>1.5593860315029604</v>
      </c>
      <c r="Q246" s="17">
        <f t="shared" si="93"/>
        <v>0.31291273224063099</v>
      </c>
      <c r="R246" s="17">
        <f t="shared" si="83"/>
        <v>-0.15322063303284295</v>
      </c>
      <c r="S246" s="17">
        <f t="shared" si="84"/>
        <v>-6.1059576546412808E-2</v>
      </c>
      <c r="T246" s="64">
        <f t="shared" si="85"/>
        <v>0.5</v>
      </c>
      <c r="U246" s="63">
        <f t="shared" si="86"/>
        <v>3</v>
      </c>
      <c r="V246" s="63">
        <f t="shared" si="87"/>
        <v>3</v>
      </c>
      <c r="W246" s="8">
        <f t="shared" si="91"/>
        <v>1</v>
      </c>
      <c r="X246" s="6">
        <f t="shared" si="88"/>
        <v>0.35436008212358183</v>
      </c>
      <c r="Y246" s="11">
        <f t="shared" si="94"/>
        <v>-6.1059576546412808E-2</v>
      </c>
      <c r="Z246" s="10">
        <f t="shared" si="89"/>
        <v>2.1210985679049828E-2</v>
      </c>
      <c r="AA246" s="17">
        <f t="shared" si="90"/>
        <v>-0.73747751748036527</v>
      </c>
      <c r="AB246" s="8"/>
      <c r="AI246" s="6"/>
      <c r="AJ246" s="11"/>
      <c r="AK246" s="11"/>
      <c r="AL246" s="11"/>
      <c r="AM246" s="11"/>
      <c r="AN246" s="11"/>
      <c r="AO246" s="11"/>
      <c r="AQ246" s="11"/>
      <c r="AR246" s="11"/>
      <c r="AS246" s="11"/>
      <c r="AU246" s="11"/>
      <c r="AV246" s="12"/>
      <c r="AW246" s="12"/>
      <c r="BD246" s="41"/>
      <c r="BK246" s="11"/>
      <c r="BL246" s="11"/>
      <c r="BM246" s="11"/>
      <c r="BN246" s="11"/>
      <c r="BO246" s="11"/>
      <c r="BP246" s="11"/>
      <c r="BQ246" s="11"/>
      <c r="BS246" s="6"/>
      <c r="BT246" s="6"/>
      <c r="BX246" s="17"/>
      <c r="BY246" s="17"/>
      <c r="BZ246" s="17"/>
      <c r="CA246" s="17"/>
      <c r="CB246" s="17"/>
      <c r="CC246" s="17"/>
      <c r="CD246" s="17"/>
      <c r="CF246" s="12"/>
      <c r="CG246" s="12"/>
      <c r="CH246" s="12"/>
      <c r="CI246" s="12"/>
      <c r="CJ246" s="6"/>
      <c r="CK246" s="12"/>
      <c r="CL246" s="12"/>
      <c r="CN246" s="13"/>
      <c r="CO246" s="13"/>
      <c r="CQ246" s="13"/>
      <c r="CR246" s="13"/>
      <c r="CS246" s="13"/>
      <c r="CU246" s="11"/>
    </row>
    <row r="247" spans="1:99">
      <c r="A247" s="35">
        <v>43498</v>
      </c>
      <c r="B247" s="36" t="s">
        <v>69</v>
      </c>
      <c r="C247" s="37">
        <v>0</v>
      </c>
      <c r="D247" s="36" t="s">
        <v>68</v>
      </c>
      <c r="E247" s="37">
        <v>2</v>
      </c>
      <c r="F247" s="36">
        <f t="shared" si="73"/>
        <v>2</v>
      </c>
      <c r="G247" s="37">
        <f t="shared" si="74"/>
        <v>2</v>
      </c>
      <c r="H247" s="10">
        <f t="shared" si="75"/>
        <v>-3.4705364478187173E-2</v>
      </c>
      <c r="I247" s="38">
        <f t="shared" si="76"/>
        <v>0.49132452963607287</v>
      </c>
      <c r="J247">
        <f t="shared" si="77"/>
        <v>-2.1747893541691543E-2</v>
      </c>
      <c r="K247" s="11">
        <f t="shared" si="78"/>
        <v>1.4999354965032696</v>
      </c>
      <c r="L247" s="17">
        <f t="shared" si="92"/>
        <v>0.25006450765743149</v>
      </c>
      <c r="M247" s="10">
        <f t="shared" si="79"/>
        <v>0.71903545148330217</v>
      </c>
      <c r="N247">
        <f t="shared" si="80"/>
        <v>0.67239458155696097</v>
      </c>
      <c r="O247">
        <f t="shared" si="81"/>
        <v>0.44653499917277673</v>
      </c>
      <c r="P247" s="11">
        <f t="shared" si="82"/>
        <v>1.8449058939836482</v>
      </c>
      <c r="Q247" s="17">
        <f t="shared" si="93"/>
        <v>3.4036777576556041</v>
      </c>
      <c r="R247" s="17">
        <f t="shared" si="83"/>
        <v>-0.34497039748037861</v>
      </c>
      <c r="S247" s="17">
        <f t="shared" si="84"/>
        <v>-0.23918102052974377</v>
      </c>
      <c r="T247" s="64">
        <f t="shared" si="85"/>
        <v>1</v>
      </c>
      <c r="U247" s="63">
        <f t="shared" si="86"/>
        <v>1</v>
      </c>
      <c r="V247" s="63">
        <f t="shared" si="87"/>
        <v>3</v>
      </c>
      <c r="W247" s="8">
        <f t="shared" si="91"/>
        <v>0</v>
      </c>
      <c r="X247" s="6">
        <f t="shared" si="88"/>
        <v>0.31129755190948494</v>
      </c>
      <c r="Y247" s="11">
        <f t="shared" si="94"/>
        <v>-2.2391810205297435</v>
      </c>
      <c r="Z247" s="10">
        <f t="shared" si="89"/>
        <v>0.47431106200586859</v>
      </c>
      <c r="AA247" s="17">
        <f t="shared" si="90"/>
        <v>-1.1670060656532417</v>
      </c>
      <c r="AB247" s="8"/>
      <c r="AI247" s="6"/>
      <c r="AJ247" s="11"/>
      <c r="AK247" s="11"/>
      <c r="AL247" s="11"/>
      <c r="AM247" s="11"/>
      <c r="AN247" s="11"/>
      <c r="AO247" s="11"/>
      <c r="AQ247" s="11"/>
      <c r="AR247" s="11"/>
      <c r="AS247" s="11"/>
      <c r="AU247" s="11"/>
      <c r="AV247" s="12"/>
      <c r="AW247" s="12"/>
      <c r="BD247" s="41"/>
      <c r="BK247" s="11"/>
      <c r="BL247" s="11"/>
      <c r="BM247" s="11"/>
      <c r="BN247" s="11"/>
      <c r="BO247" s="11"/>
      <c r="BP247" s="11"/>
      <c r="BQ247" s="11"/>
      <c r="BS247" s="6"/>
      <c r="BT247" s="6"/>
      <c r="BX247" s="17"/>
      <c r="BY247" s="17"/>
      <c r="BZ247" s="17"/>
      <c r="CA247" s="17"/>
      <c r="CB247" s="17"/>
      <c r="CC247" s="17"/>
      <c r="CD247" s="17"/>
      <c r="CF247" s="12"/>
      <c r="CG247" s="12"/>
      <c r="CH247" s="12"/>
      <c r="CI247" s="12"/>
      <c r="CJ247" s="6"/>
      <c r="CK247" s="12"/>
      <c r="CL247" s="12"/>
      <c r="CN247" s="13"/>
      <c r="CO247" s="13"/>
      <c r="CQ247" s="13"/>
      <c r="CR247" s="13"/>
      <c r="CS247" s="13"/>
      <c r="CU247" s="11"/>
    </row>
    <row r="248" spans="1:99">
      <c r="A248" s="35">
        <v>43498</v>
      </c>
      <c r="B248" s="36" t="s">
        <v>73</v>
      </c>
      <c r="C248" s="37">
        <v>0</v>
      </c>
      <c r="D248" s="36" t="s">
        <v>72</v>
      </c>
      <c r="E248" s="37">
        <v>5</v>
      </c>
      <c r="F248" s="36">
        <f t="shared" si="73"/>
        <v>5</v>
      </c>
      <c r="G248" s="37">
        <f t="shared" si="74"/>
        <v>5</v>
      </c>
      <c r="H248" s="10">
        <f t="shared" si="75"/>
        <v>1.4875142962107215</v>
      </c>
      <c r="I248" s="38">
        <f t="shared" si="76"/>
        <v>0.81570488888273995</v>
      </c>
      <c r="J248">
        <f t="shared" si="77"/>
        <v>0.89911722853470977</v>
      </c>
      <c r="K248" s="11">
        <f t="shared" si="78"/>
        <v>2.7359500651829736</v>
      </c>
      <c r="L248" s="17">
        <f t="shared" si="92"/>
        <v>5.1259221073449819</v>
      </c>
      <c r="M248" s="10">
        <f t="shared" si="79"/>
        <v>-1.2922975306654068</v>
      </c>
      <c r="N248">
        <f t="shared" si="80"/>
        <v>0.21546418380178772</v>
      </c>
      <c r="O248">
        <f t="shared" si="81"/>
        <v>-0.78760401134654612</v>
      </c>
      <c r="P248" s="11">
        <f t="shared" si="82"/>
        <v>0.39523775032122388</v>
      </c>
      <c r="Q248" s="17">
        <f t="shared" si="93"/>
        <v>0.15621287927898211</v>
      </c>
      <c r="R248" s="17">
        <f t="shared" si="83"/>
        <v>2.3407123148617499</v>
      </c>
      <c r="S248" s="17">
        <f t="shared" si="84"/>
        <v>2.2556209114660422</v>
      </c>
      <c r="T248" s="64">
        <f t="shared" si="85"/>
        <v>1</v>
      </c>
      <c r="U248" s="63">
        <f t="shared" si="86"/>
        <v>1</v>
      </c>
      <c r="V248" s="63">
        <f t="shared" si="87"/>
        <v>1</v>
      </c>
      <c r="W248" s="8">
        <f t="shared" si="91"/>
        <v>1</v>
      </c>
      <c r="X248" s="6">
        <f t="shared" si="88"/>
        <v>0.87879039824626493</v>
      </c>
      <c r="Y248" s="11">
        <f t="shared" si="94"/>
        <v>-2.7443790885339578</v>
      </c>
      <c r="Z248" s="10">
        <f t="shared" si="89"/>
        <v>1.4691767557299057E-2</v>
      </c>
      <c r="AA248" s="17">
        <f t="shared" si="90"/>
        <v>-0.12920886451422828</v>
      </c>
      <c r="AB248" s="8"/>
      <c r="AI248" s="6"/>
      <c r="AJ248" s="11"/>
      <c r="AK248" s="11"/>
      <c r="AL248" s="11"/>
      <c r="AM248" s="11"/>
      <c r="AN248" s="11"/>
      <c r="AO248" s="11"/>
      <c r="AQ248" s="11"/>
      <c r="AR248" s="11"/>
      <c r="AS248" s="11"/>
      <c r="AU248" s="11"/>
      <c r="AV248" s="12"/>
      <c r="AW248" s="12"/>
      <c r="BD248" s="41"/>
      <c r="BK248" s="11"/>
      <c r="BL248" s="11"/>
      <c r="BM248" s="11"/>
      <c r="BN248" s="11"/>
      <c r="BO248" s="11"/>
      <c r="BP248" s="11"/>
      <c r="BQ248" s="11"/>
      <c r="BS248" s="6"/>
      <c r="BT248" s="6"/>
      <c r="BX248" s="17"/>
      <c r="BY248" s="17"/>
      <c r="BZ248" s="17"/>
      <c r="CA248" s="17"/>
      <c r="CB248" s="17"/>
      <c r="CC248" s="17"/>
      <c r="CD248" s="17"/>
      <c r="CF248" s="12"/>
      <c r="CG248" s="12"/>
      <c r="CH248" s="12"/>
      <c r="CI248" s="12"/>
      <c r="CJ248" s="6"/>
      <c r="CK248" s="12"/>
      <c r="CL248" s="12"/>
      <c r="CN248" s="13"/>
      <c r="CO248" s="13"/>
      <c r="CQ248" s="13"/>
      <c r="CR248" s="13"/>
      <c r="CS248" s="13"/>
      <c r="CU248" s="11"/>
    </row>
    <row r="249" spans="1:99">
      <c r="A249" s="35">
        <v>43498</v>
      </c>
      <c r="B249" s="36" t="s">
        <v>71</v>
      </c>
      <c r="C249" s="37">
        <v>0</v>
      </c>
      <c r="D249" s="36" t="s">
        <v>70</v>
      </c>
      <c r="E249" s="37">
        <v>2</v>
      </c>
      <c r="F249" s="36">
        <f t="shared" si="73"/>
        <v>2</v>
      </c>
      <c r="G249" s="37">
        <f t="shared" si="74"/>
        <v>2</v>
      </c>
      <c r="H249" s="10">
        <f t="shared" si="75"/>
        <v>0.17214137024031373</v>
      </c>
      <c r="I249" s="38">
        <f t="shared" si="76"/>
        <v>0.54292938558580228</v>
      </c>
      <c r="J249">
        <f t="shared" si="77"/>
        <v>0.1078165318331422</v>
      </c>
      <c r="K249" s="11">
        <f t="shared" si="78"/>
        <v>1.6738410050372567</v>
      </c>
      <c r="L249" s="17">
        <f t="shared" si="92"/>
        <v>0.10637968999510677</v>
      </c>
      <c r="M249" s="10">
        <f t="shared" si="79"/>
        <v>-1.0795283955018284</v>
      </c>
      <c r="N249">
        <f t="shared" si="80"/>
        <v>0.25359527380960595</v>
      </c>
      <c r="O249">
        <f t="shared" si="81"/>
        <v>-0.66321862039784485</v>
      </c>
      <c r="P249" s="11">
        <f t="shared" si="82"/>
        <v>0.5413457148684685</v>
      </c>
      <c r="Q249" s="17">
        <f t="shared" si="93"/>
        <v>0.29305518300645317</v>
      </c>
      <c r="R249" s="17">
        <f t="shared" si="83"/>
        <v>1.1324952901687881</v>
      </c>
      <c r="S249" s="17">
        <f t="shared" si="84"/>
        <v>1.1332760590297966</v>
      </c>
      <c r="T249" s="64">
        <f t="shared" si="85"/>
        <v>1</v>
      </c>
      <c r="U249" s="63">
        <f t="shared" si="86"/>
        <v>1</v>
      </c>
      <c r="V249" s="63">
        <f t="shared" si="87"/>
        <v>1</v>
      </c>
      <c r="W249" s="8">
        <f t="shared" si="91"/>
        <v>1</v>
      </c>
      <c r="X249" s="6">
        <f t="shared" si="88"/>
        <v>0.66336342331054787</v>
      </c>
      <c r="Y249" s="11">
        <f t="shared" si="94"/>
        <v>-0.86672394097020344</v>
      </c>
      <c r="Z249" s="10">
        <f t="shared" si="89"/>
        <v>0.11332418476519339</v>
      </c>
      <c r="AA249" s="17">
        <f t="shared" si="90"/>
        <v>-0.41043228918582758</v>
      </c>
      <c r="AB249" s="8"/>
      <c r="AI249" s="6"/>
      <c r="AJ249" s="11"/>
      <c r="AK249" s="11"/>
      <c r="AL249" s="11"/>
      <c r="AM249" s="11"/>
      <c r="AN249" s="11"/>
      <c r="AO249" s="11"/>
      <c r="AQ249" s="11"/>
      <c r="AR249" s="11"/>
      <c r="AS249" s="11"/>
      <c r="AU249" s="11"/>
      <c r="AV249" s="12"/>
      <c r="AW249" s="12"/>
      <c r="BD249" s="41"/>
      <c r="BK249" s="11"/>
      <c r="BL249" s="11"/>
      <c r="BM249" s="11"/>
      <c r="BN249" s="11"/>
      <c r="BO249" s="11"/>
      <c r="BP249" s="11"/>
      <c r="BQ249" s="11"/>
      <c r="BS249" s="6"/>
      <c r="BT249" s="6"/>
      <c r="BX249" s="17"/>
      <c r="BY249" s="17"/>
      <c r="BZ249" s="17"/>
      <c r="CA249" s="17"/>
      <c r="CB249" s="17"/>
      <c r="CC249" s="17"/>
      <c r="CD249" s="17"/>
      <c r="CF249" s="12"/>
      <c r="CG249" s="12"/>
      <c r="CH249" s="12"/>
      <c r="CI249" s="12"/>
      <c r="CJ249" s="6"/>
      <c r="CK249" s="12"/>
      <c r="CL249" s="12"/>
      <c r="CN249" s="13"/>
      <c r="CO249" s="13"/>
      <c r="CQ249" s="13"/>
      <c r="CR249" s="13"/>
      <c r="CS249" s="13"/>
      <c r="CU249" s="11"/>
    </row>
    <row r="250" spans="1:99">
      <c r="A250" s="35">
        <v>43498</v>
      </c>
      <c r="B250" s="36" t="s">
        <v>79</v>
      </c>
      <c r="C250" s="37">
        <v>3</v>
      </c>
      <c r="D250" s="36" t="s">
        <v>78</v>
      </c>
      <c r="E250" s="37">
        <v>1</v>
      </c>
      <c r="F250" s="36">
        <f t="shared" si="73"/>
        <v>4</v>
      </c>
      <c r="G250" s="37">
        <f t="shared" si="74"/>
        <v>-2</v>
      </c>
      <c r="H250" s="10">
        <f t="shared" si="75"/>
        <v>-7.4121894786058129E-2</v>
      </c>
      <c r="I250" s="38">
        <f t="shared" si="76"/>
        <v>0.48147800559885889</v>
      </c>
      <c r="J250">
        <f t="shared" si="77"/>
        <v>-4.6444446916564679E-2</v>
      </c>
      <c r="K250" s="11">
        <f t="shared" si="78"/>
        <v>1.4667869940399669</v>
      </c>
      <c r="L250" s="17">
        <f t="shared" si="92"/>
        <v>0.21789009780486812</v>
      </c>
      <c r="M250" s="10">
        <f t="shared" si="79"/>
        <v>-7.4632340468556713E-3</v>
      </c>
      <c r="N250">
        <f t="shared" si="80"/>
        <v>0.49813420014867765</v>
      </c>
      <c r="O250">
        <f t="shared" si="81"/>
        <v>-4.6768837118385974E-3</v>
      </c>
      <c r="P250" s="11">
        <f t="shared" si="82"/>
        <v>1.3148946982557694</v>
      </c>
      <c r="Q250" s="17">
        <f t="shared" si="93"/>
        <v>2.8395798779665142</v>
      </c>
      <c r="R250" s="17">
        <f t="shared" si="83"/>
        <v>0.1518922957841975</v>
      </c>
      <c r="S250" s="17">
        <f t="shared" si="84"/>
        <v>0.22236791873869535</v>
      </c>
      <c r="T250" s="64">
        <f t="shared" si="85"/>
        <v>0</v>
      </c>
      <c r="U250" s="63">
        <f t="shared" si="86"/>
        <v>0</v>
      </c>
      <c r="V250" s="63">
        <f t="shared" si="87"/>
        <v>3</v>
      </c>
      <c r="W250" s="8">
        <f t="shared" si="91"/>
        <v>0</v>
      </c>
      <c r="X250" s="6">
        <f t="shared" si="88"/>
        <v>0.42667007262167989</v>
      </c>
      <c r="Y250" s="11">
        <f t="shared" si="94"/>
        <v>2.2223679187386955</v>
      </c>
      <c r="Z250" s="10">
        <f t="shared" si="89"/>
        <v>0.18204735087098958</v>
      </c>
      <c r="AA250" s="17">
        <f t="shared" si="90"/>
        <v>-0.55629393847960262</v>
      </c>
      <c r="AB250" s="8"/>
      <c r="AI250" s="6"/>
      <c r="AJ250" s="11"/>
      <c r="AK250" s="11"/>
      <c r="AL250" s="11"/>
      <c r="AM250" s="11"/>
      <c r="AN250" s="11"/>
      <c r="AO250" s="11"/>
      <c r="AQ250" s="11"/>
      <c r="AR250" s="11"/>
      <c r="AS250" s="11"/>
      <c r="AU250" s="11"/>
      <c r="AV250" s="12"/>
      <c r="AW250" s="12"/>
      <c r="BD250" s="41"/>
      <c r="BK250" s="11"/>
      <c r="BL250" s="11"/>
      <c r="BM250" s="11"/>
      <c r="BN250" s="11"/>
      <c r="BO250" s="11"/>
      <c r="BP250" s="11"/>
      <c r="BQ250" s="11"/>
      <c r="BS250" s="6"/>
      <c r="BT250" s="6"/>
      <c r="BX250" s="17"/>
      <c r="BY250" s="17"/>
      <c r="BZ250" s="17"/>
      <c r="CA250" s="17"/>
      <c r="CB250" s="17"/>
      <c r="CC250" s="17"/>
      <c r="CD250" s="17"/>
      <c r="CF250" s="12"/>
      <c r="CG250" s="12"/>
      <c r="CH250" s="12"/>
      <c r="CI250" s="12"/>
      <c r="CJ250" s="6"/>
      <c r="CK250" s="12"/>
      <c r="CL250" s="12"/>
      <c r="CN250" s="13"/>
      <c r="CO250" s="13"/>
      <c r="CQ250" s="13"/>
      <c r="CR250" s="13"/>
      <c r="CS250" s="13"/>
      <c r="CU250" s="11"/>
    </row>
    <row r="251" spans="1:99">
      <c r="A251" s="35">
        <v>43498</v>
      </c>
      <c r="B251" s="36" t="s">
        <v>75</v>
      </c>
      <c r="C251" s="37">
        <v>0</v>
      </c>
      <c r="D251" s="36" t="s">
        <v>74</v>
      </c>
      <c r="E251" s="37">
        <v>1</v>
      </c>
      <c r="F251" s="36">
        <f t="shared" si="73"/>
        <v>1</v>
      </c>
      <c r="G251" s="37">
        <f t="shared" si="74"/>
        <v>1</v>
      </c>
      <c r="H251" s="10">
        <f t="shared" si="75"/>
        <v>0.86251269492680738</v>
      </c>
      <c r="I251" s="38">
        <f t="shared" si="76"/>
        <v>0.703185360857294</v>
      </c>
      <c r="J251">
        <f t="shared" si="77"/>
        <v>0.5335841476391574</v>
      </c>
      <c r="K251" s="11">
        <f t="shared" si="78"/>
        <v>2.2453198930872662</v>
      </c>
      <c r="L251" s="17">
        <f t="shared" si="92"/>
        <v>1.5508216361188802</v>
      </c>
      <c r="M251" s="10">
        <f t="shared" si="79"/>
        <v>-1.4231431005625486</v>
      </c>
      <c r="N251">
        <f t="shared" si="80"/>
        <v>0.1941693174212947</v>
      </c>
      <c r="O251">
        <f t="shared" si="81"/>
        <v>-0.86263417397770292</v>
      </c>
      <c r="P251" s="11">
        <f t="shared" si="82"/>
        <v>0.30710437502630539</v>
      </c>
      <c r="Q251" s="17">
        <f t="shared" si="93"/>
        <v>9.4313097160297621E-2</v>
      </c>
      <c r="R251" s="17">
        <f t="shared" si="83"/>
        <v>1.9382155180609608</v>
      </c>
      <c r="S251" s="17">
        <f t="shared" si="84"/>
        <v>1.8817309572781826</v>
      </c>
      <c r="T251" s="64">
        <f t="shared" si="85"/>
        <v>1</v>
      </c>
      <c r="U251" s="63">
        <f t="shared" si="86"/>
        <v>1</v>
      </c>
      <c r="V251" s="63">
        <f t="shared" si="87"/>
        <v>1</v>
      </c>
      <c r="W251" s="8">
        <f t="shared" si="91"/>
        <v>1</v>
      </c>
      <c r="X251" s="6">
        <f t="shared" si="88"/>
        <v>0.8212164253971691</v>
      </c>
      <c r="Y251" s="11">
        <f t="shared" si="94"/>
        <v>0.88173095727818263</v>
      </c>
      <c r="Z251" s="10">
        <f t="shared" si="89"/>
        <v>3.1963566547765998E-2</v>
      </c>
      <c r="AA251" s="17">
        <f t="shared" si="90"/>
        <v>-0.19696859233601496</v>
      </c>
      <c r="AB251" s="8"/>
      <c r="AI251" s="6"/>
      <c r="AJ251" s="11"/>
      <c r="AK251" s="11"/>
      <c r="AL251" s="11"/>
      <c r="AM251" s="11"/>
      <c r="AN251" s="11"/>
      <c r="AO251" s="11"/>
      <c r="AQ251" s="11"/>
      <c r="AR251" s="11"/>
      <c r="AS251" s="11"/>
      <c r="AU251" s="11"/>
      <c r="AV251" s="12"/>
      <c r="AW251" s="12"/>
      <c r="BD251" s="41"/>
      <c r="BK251" s="11"/>
      <c r="BL251" s="11"/>
      <c r="BM251" s="11"/>
      <c r="BN251" s="11"/>
      <c r="BO251" s="11"/>
      <c r="BP251" s="11"/>
      <c r="BQ251" s="11"/>
      <c r="BS251" s="6"/>
      <c r="BT251" s="6"/>
      <c r="BX251" s="17"/>
      <c r="BY251" s="17"/>
      <c r="BZ251" s="17"/>
      <c r="CA251" s="17"/>
      <c r="CB251" s="17"/>
      <c r="CC251" s="17"/>
      <c r="CD251" s="17"/>
      <c r="CF251" s="12"/>
      <c r="CG251" s="12"/>
      <c r="CH251" s="12"/>
      <c r="CI251" s="12"/>
      <c r="CJ251" s="6"/>
      <c r="CK251" s="12"/>
      <c r="CL251" s="12"/>
      <c r="CN251" s="13"/>
      <c r="CO251" s="13"/>
      <c r="CQ251" s="13"/>
      <c r="CR251" s="13"/>
      <c r="CS251" s="13"/>
      <c r="CU251" s="11"/>
    </row>
    <row r="252" spans="1:99">
      <c r="A252" s="35">
        <v>43526</v>
      </c>
      <c r="B252" s="36" t="s">
        <v>67</v>
      </c>
      <c r="C252" s="37">
        <v>1</v>
      </c>
      <c r="D252" s="36" t="s">
        <v>66</v>
      </c>
      <c r="E252" s="37">
        <v>0</v>
      </c>
      <c r="F252" s="36">
        <f t="shared" si="73"/>
        <v>1</v>
      </c>
      <c r="G252" s="37">
        <f t="shared" si="74"/>
        <v>-1</v>
      </c>
      <c r="H252" s="10">
        <f t="shared" si="75"/>
        <v>-9.6043881646370455E-2</v>
      </c>
      <c r="I252" s="38">
        <f t="shared" si="76"/>
        <v>0.47600746986587811</v>
      </c>
      <c r="J252">
        <f t="shared" si="77"/>
        <v>-6.0176653608367728E-2</v>
      </c>
      <c r="K252" s="11">
        <f t="shared" si="78"/>
        <v>1.4483551877696657</v>
      </c>
      <c r="L252" s="17">
        <f t="shared" si="92"/>
        <v>2.0977327499393033</v>
      </c>
      <c r="M252" s="10">
        <f t="shared" si="79"/>
        <v>0.36905932709720457</v>
      </c>
      <c r="N252">
        <f t="shared" si="80"/>
        <v>0.59123165915559994</v>
      </c>
      <c r="O252">
        <f t="shared" si="81"/>
        <v>0.23071440519537129</v>
      </c>
      <c r="P252" s="11">
        <f t="shared" si="82"/>
        <v>1.5913945495009121</v>
      </c>
      <c r="Q252" s="17">
        <f t="shared" si="93"/>
        <v>0.34974751317938674</v>
      </c>
      <c r="R252" s="17">
        <f t="shared" si="83"/>
        <v>-0.14303936173124643</v>
      </c>
      <c r="S252" s="17">
        <f t="shared" si="84"/>
        <v>-5.1601923489829199E-2</v>
      </c>
      <c r="T252" s="64">
        <f t="shared" si="85"/>
        <v>0</v>
      </c>
      <c r="U252" s="63">
        <f t="shared" si="86"/>
        <v>0</v>
      </c>
      <c r="V252" s="63">
        <f t="shared" si="87"/>
        <v>3</v>
      </c>
      <c r="W252" s="8">
        <f t="shared" si="91"/>
        <v>0</v>
      </c>
      <c r="X252" s="6">
        <f t="shared" si="88"/>
        <v>0.3567057479641349</v>
      </c>
      <c r="Y252" s="11">
        <f t="shared" si="94"/>
        <v>0.94839807651017083</v>
      </c>
      <c r="Z252" s="10">
        <f t="shared" si="89"/>
        <v>0.12723899063065294</v>
      </c>
      <c r="AA252" s="17">
        <f t="shared" si="90"/>
        <v>-0.44115303572733755</v>
      </c>
      <c r="AB252" s="8"/>
      <c r="AI252" s="6"/>
      <c r="AJ252" s="11"/>
      <c r="AK252" s="11"/>
      <c r="AL252" s="11"/>
      <c r="AM252" s="11"/>
      <c r="AN252" s="11"/>
      <c r="AO252" s="11"/>
      <c r="AQ252" s="11"/>
      <c r="AR252" s="11"/>
      <c r="AS252" s="11"/>
      <c r="AU252" s="11"/>
      <c r="AV252" s="12"/>
      <c r="AW252" s="12"/>
      <c r="BD252" s="41"/>
      <c r="BK252" s="11"/>
      <c r="BL252" s="11"/>
      <c r="BM252" s="11"/>
      <c r="BN252" s="11"/>
      <c r="BO252" s="11"/>
      <c r="BP252" s="11"/>
      <c r="BQ252" s="11"/>
      <c r="BS252" s="6"/>
      <c r="BT252" s="6"/>
      <c r="BX252" s="17"/>
      <c r="BY252" s="17"/>
      <c r="BZ252" s="17"/>
      <c r="CA252" s="17"/>
      <c r="CB252" s="17"/>
      <c r="CC252" s="17"/>
      <c r="CD252" s="17"/>
      <c r="CF252" s="12"/>
      <c r="CG252" s="12"/>
      <c r="CH252" s="12"/>
      <c r="CI252" s="12"/>
      <c r="CJ252" s="6"/>
      <c r="CK252" s="12"/>
      <c r="CL252" s="12"/>
      <c r="CN252" s="13"/>
      <c r="CO252" s="13"/>
      <c r="CQ252" s="13"/>
      <c r="CR252" s="13"/>
      <c r="CS252" s="13"/>
      <c r="CU252" s="11"/>
    </row>
    <row r="253" spans="1:99">
      <c r="A253" s="35">
        <v>43526</v>
      </c>
      <c r="B253" s="36" t="s">
        <v>81</v>
      </c>
      <c r="C253" s="37">
        <v>1</v>
      </c>
      <c r="D253" s="36" t="s">
        <v>80</v>
      </c>
      <c r="E253" s="37">
        <v>3</v>
      </c>
      <c r="F253" s="36">
        <f t="shared" si="73"/>
        <v>4</v>
      </c>
      <c r="G253" s="37">
        <f t="shared" si="74"/>
        <v>2</v>
      </c>
      <c r="H253" s="10">
        <f t="shared" si="75"/>
        <v>1.5406549682451587</v>
      </c>
      <c r="I253" s="38">
        <f t="shared" si="76"/>
        <v>0.82355991815812579</v>
      </c>
      <c r="J253">
        <f t="shared" si="77"/>
        <v>0.92901721726312547</v>
      </c>
      <c r="K253" s="11">
        <f t="shared" si="78"/>
        <v>2.7760827847156118</v>
      </c>
      <c r="L253" s="17">
        <f t="shared" si="92"/>
        <v>5.0138919300715068E-2</v>
      </c>
      <c r="M253" s="10">
        <f t="shared" si="79"/>
        <v>0.22628112769468212</v>
      </c>
      <c r="N253">
        <f t="shared" si="80"/>
        <v>0.55633013012158516</v>
      </c>
      <c r="O253">
        <f t="shared" si="81"/>
        <v>0.14167118071114709</v>
      </c>
      <c r="P253" s="11">
        <f t="shared" si="82"/>
        <v>1.4868008814914679</v>
      </c>
      <c r="Q253" s="17">
        <f t="shared" si="93"/>
        <v>0.23697509822087021</v>
      </c>
      <c r="R253" s="17">
        <f t="shared" si="83"/>
        <v>1.2892819032241438</v>
      </c>
      <c r="S253" s="17">
        <f t="shared" si="84"/>
        <v>1.2789193039909494</v>
      </c>
      <c r="T253" s="64">
        <f t="shared" si="85"/>
        <v>1</v>
      </c>
      <c r="U253" s="63">
        <f t="shared" si="86"/>
        <v>1</v>
      </c>
      <c r="V253" s="63">
        <f t="shared" si="87"/>
        <v>1</v>
      </c>
      <c r="W253" s="8">
        <f t="shared" si="91"/>
        <v>1</v>
      </c>
      <c r="X253" s="6">
        <f t="shared" si="88"/>
        <v>0.69799237333802022</v>
      </c>
      <c r="Y253" s="11">
        <f t="shared" si="94"/>
        <v>-0.72108069600905056</v>
      </c>
      <c r="Z253" s="10">
        <f t="shared" si="89"/>
        <v>9.1208606562001762E-2</v>
      </c>
      <c r="AA253" s="17">
        <f t="shared" si="90"/>
        <v>-0.35954710272928642</v>
      </c>
      <c r="AB253" s="8"/>
      <c r="AI253" s="6"/>
      <c r="AJ253" s="11"/>
      <c r="AK253" s="11"/>
      <c r="AL253" s="11"/>
      <c r="AM253" s="11"/>
      <c r="AN253" s="11"/>
      <c r="AO253" s="11"/>
      <c r="AQ253" s="11"/>
      <c r="AR253" s="11"/>
      <c r="AS253" s="11"/>
      <c r="AU253" s="11"/>
      <c r="AV253" s="12"/>
      <c r="AW253" s="12"/>
      <c r="BD253" s="41"/>
      <c r="BK253" s="11"/>
      <c r="BL253" s="11"/>
      <c r="BM253" s="11"/>
      <c r="BN253" s="11"/>
      <c r="BO253" s="11"/>
      <c r="BP253" s="11"/>
      <c r="BQ253" s="11"/>
      <c r="BS253" s="6"/>
      <c r="BT253" s="6"/>
      <c r="BX253" s="17"/>
      <c r="BY253" s="17"/>
      <c r="BZ253" s="17"/>
      <c r="CA253" s="17"/>
      <c r="CB253" s="17"/>
      <c r="CC253" s="17"/>
      <c r="CD253" s="17"/>
      <c r="CF253" s="12"/>
      <c r="CG253" s="12"/>
      <c r="CH253" s="12"/>
      <c r="CI253" s="12"/>
      <c r="CJ253" s="6"/>
      <c r="CK253" s="12"/>
      <c r="CL253" s="12"/>
      <c r="CN253" s="13"/>
      <c r="CO253" s="13"/>
      <c r="CQ253" s="13"/>
      <c r="CR253" s="13"/>
      <c r="CS253" s="13"/>
      <c r="CU253" s="11"/>
    </row>
    <row r="254" spans="1:99">
      <c r="A254" s="35">
        <v>43557</v>
      </c>
      <c r="B254" s="36" t="s">
        <v>83</v>
      </c>
      <c r="C254" s="37">
        <v>1</v>
      </c>
      <c r="D254" s="36" t="s">
        <v>82</v>
      </c>
      <c r="E254" s="37">
        <v>1</v>
      </c>
      <c r="F254" s="36">
        <f t="shared" si="73"/>
        <v>2</v>
      </c>
      <c r="G254" s="37">
        <f t="shared" si="74"/>
        <v>0</v>
      </c>
      <c r="H254" s="10">
        <f t="shared" si="75"/>
        <v>-1.3280169133924824</v>
      </c>
      <c r="I254" s="38">
        <f t="shared" si="76"/>
        <v>0.20948758018436395</v>
      </c>
      <c r="J254">
        <f t="shared" si="77"/>
        <v>-0.8082005166691153</v>
      </c>
      <c r="K254" s="11">
        <f t="shared" si="78"/>
        <v>0.44433367550041569</v>
      </c>
      <c r="L254" s="17">
        <f t="shared" si="92"/>
        <v>0.3087650641828773</v>
      </c>
      <c r="M254" s="10">
        <f t="shared" si="79"/>
        <v>1.4885946257848586</v>
      </c>
      <c r="N254">
        <f t="shared" si="80"/>
        <v>0.81586723989665377</v>
      </c>
      <c r="O254">
        <f t="shared" si="81"/>
        <v>0.89972705801393338</v>
      </c>
      <c r="P254" s="11">
        <f t="shared" si="82"/>
        <v>2.3772430821472055</v>
      </c>
      <c r="Q254" s="17">
        <f t="shared" si="93"/>
        <v>1.8967985073223341</v>
      </c>
      <c r="R254" s="17">
        <f t="shared" si="83"/>
        <v>-1.9329094066467898</v>
      </c>
      <c r="S254" s="17">
        <f t="shared" si="84"/>
        <v>-1.7142596996880171</v>
      </c>
      <c r="T254" s="64">
        <f t="shared" si="85"/>
        <v>0.5</v>
      </c>
      <c r="U254" s="63">
        <f t="shared" si="86"/>
        <v>3</v>
      </c>
      <c r="V254" s="63">
        <f t="shared" si="87"/>
        <v>0</v>
      </c>
      <c r="W254" s="8">
        <f t="shared" si="91"/>
        <v>0</v>
      </c>
      <c r="X254" s="6">
        <f t="shared" si="88"/>
        <v>7.0194891549813954E-2</v>
      </c>
      <c r="Y254" s="11">
        <f t="shared" si="94"/>
        <v>-1.7142596996880171</v>
      </c>
      <c r="Z254" s="10">
        <f t="shared" si="89"/>
        <v>0.18473243124987618</v>
      </c>
      <c r="AA254" s="17">
        <f t="shared" si="90"/>
        <v>-1.3646300080729619</v>
      </c>
      <c r="AB254" s="8"/>
      <c r="AI254" s="6"/>
      <c r="AJ254" s="11"/>
      <c r="AK254" s="11"/>
      <c r="AL254" s="11"/>
      <c r="AM254" s="11"/>
      <c r="AN254" s="11"/>
      <c r="AO254" s="11"/>
      <c r="AQ254" s="11"/>
      <c r="AR254" s="11"/>
      <c r="AS254" s="11"/>
      <c r="AU254" s="11"/>
      <c r="AV254" s="12"/>
      <c r="AW254" s="12"/>
      <c r="BD254" s="41"/>
      <c r="BK254" s="11"/>
      <c r="BL254" s="11"/>
      <c r="BM254" s="11"/>
      <c r="BN254" s="11"/>
      <c r="BO254" s="11"/>
      <c r="BP254" s="11"/>
      <c r="BQ254" s="11"/>
      <c r="BS254" s="6"/>
      <c r="BT254" s="6"/>
      <c r="BX254" s="17"/>
      <c r="BY254" s="17"/>
      <c r="BZ254" s="17"/>
      <c r="CA254" s="17"/>
      <c r="CB254" s="17"/>
      <c r="CC254" s="17"/>
      <c r="CD254" s="17"/>
      <c r="CF254" s="12"/>
      <c r="CG254" s="12"/>
      <c r="CH254" s="12"/>
      <c r="CI254" s="12"/>
      <c r="CJ254" s="6"/>
      <c r="CK254" s="12"/>
      <c r="CL254" s="12"/>
      <c r="CN254" s="13"/>
      <c r="CO254" s="13"/>
      <c r="CQ254" s="13"/>
      <c r="CR254" s="13"/>
      <c r="CS254" s="13"/>
      <c r="CU254" s="11"/>
    </row>
    <row r="255" spans="1:99">
      <c r="A255" s="35">
        <v>43618</v>
      </c>
      <c r="B255" s="36" t="s">
        <v>80</v>
      </c>
      <c r="C255" s="37">
        <v>2</v>
      </c>
      <c r="D255" s="36" t="s">
        <v>78</v>
      </c>
      <c r="E255" s="37">
        <v>0</v>
      </c>
      <c r="F255" s="36">
        <f t="shared" si="73"/>
        <v>2</v>
      </c>
      <c r="G255" s="37">
        <f t="shared" si="74"/>
        <v>-2</v>
      </c>
      <c r="H255" s="10">
        <f t="shared" si="75"/>
        <v>-1.5764212621536378</v>
      </c>
      <c r="I255" s="38">
        <f t="shared" si="76"/>
        <v>0.17130291585500027</v>
      </c>
      <c r="J255">
        <f t="shared" si="77"/>
        <v>-0.94902906124315489</v>
      </c>
      <c r="K255" s="11">
        <f t="shared" si="78"/>
        <v>0.25530910653098715</v>
      </c>
      <c r="L255" s="17">
        <f t="shared" si="92"/>
        <v>6.5182739877650941E-2</v>
      </c>
      <c r="M255" s="10">
        <f t="shared" si="79"/>
        <v>0.71049351108912273</v>
      </c>
      <c r="N255">
        <f t="shared" si="80"/>
        <v>0.67051019854732574</v>
      </c>
      <c r="O255">
        <f t="shared" si="81"/>
        <v>0.44132241236060565</v>
      </c>
      <c r="P255" s="11">
        <f t="shared" si="82"/>
        <v>1.8387829848273292</v>
      </c>
      <c r="Q255" s="17">
        <f t="shared" si="93"/>
        <v>2.599092598118518E-2</v>
      </c>
      <c r="R255" s="17">
        <f t="shared" si="83"/>
        <v>-1.583473878296342</v>
      </c>
      <c r="S255" s="17">
        <f t="shared" si="84"/>
        <v>-1.38965976566364</v>
      </c>
      <c r="T255" s="64">
        <f t="shared" si="85"/>
        <v>0</v>
      </c>
      <c r="U255" s="63">
        <f t="shared" si="86"/>
        <v>0</v>
      </c>
      <c r="V255" s="63">
        <f t="shared" si="87"/>
        <v>0</v>
      </c>
      <c r="W255" s="8">
        <f t="shared" si="91"/>
        <v>1</v>
      </c>
      <c r="X255" s="6">
        <f t="shared" si="88"/>
        <v>0.10415796687392198</v>
      </c>
      <c r="Y255" s="11">
        <f t="shared" si="94"/>
        <v>0.61034023433635998</v>
      </c>
      <c r="Z255" s="10">
        <f t="shared" si="89"/>
        <v>1.0848882063309029E-2</v>
      </c>
      <c r="AA255" s="17">
        <f t="shared" si="90"/>
        <v>-0.1099911838649316</v>
      </c>
      <c r="AB255" s="8"/>
      <c r="AI255" s="6"/>
      <c r="AJ255" s="11"/>
      <c r="AK255" s="11"/>
      <c r="AL255" s="11"/>
      <c r="AM255" s="11"/>
      <c r="AN255" s="11"/>
      <c r="AO255" s="11"/>
      <c r="AQ255" s="11"/>
      <c r="AR255" s="11"/>
      <c r="AS255" s="11"/>
      <c r="AU255" s="11"/>
      <c r="AV255" s="12"/>
      <c r="AW255" s="12"/>
      <c r="BD255" s="41"/>
      <c r="BK255" s="11"/>
      <c r="BL255" s="11"/>
      <c r="BM255" s="11"/>
      <c r="BN255" s="11"/>
      <c r="BO255" s="11"/>
      <c r="BP255" s="11"/>
      <c r="BQ255" s="11"/>
      <c r="BS255" s="6"/>
      <c r="BT255" s="6"/>
      <c r="BX255" s="17"/>
      <c r="BY255" s="17"/>
      <c r="BZ255" s="17"/>
      <c r="CA255" s="17"/>
      <c r="CB255" s="17"/>
      <c r="CC255" s="17"/>
      <c r="CD255" s="17"/>
      <c r="CF255" s="12"/>
      <c r="CG255" s="12"/>
      <c r="CH255" s="12"/>
      <c r="CI255" s="12"/>
      <c r="CJ255" s="6"/>
      <c r="CK255" s="12"/>
      <c r="CL255" s="12"/>
      <c r="CN255" s="13"/>
      <c r="CO255" s="13"/>
      <c r="CQ255" s="13"/>
      <c r="CR255" s="13"/>
      <c r="CS255" s="13"/>
      <c r="CU255" s="11"/>
    </row>
    <row r="256" spans="1:99">
      <c r="A256" s="35">
        <v>43710</v>
      </c>
      <c r="B256" s="36" t="s">
        <v>84</v>
      </c>
      <c r="C256" s="37">
        <v>3</v>
      </c>
      <c r="D256" s="36" t="s">
        <v>76</v>
      </c>
      <c r="E256" s="37">
        <v>1</v>
      </c>
      <c r="F256" s="36">
        <f t="shared" si="73"/>
        <v>4</v>
      </c>
      <c r="G256" s="37">
        <f t="shared" si="74"/>
        <v>-2</v>
      </c>
      <c r="H256" s="10">
        <f t="shared" si="75"/>
        <v>0.43789674418157259</v>
      </c>
      <c r="I256" s="38">
        <f t="shared" si="76"/>
        <v>0.60775775303304969</v>
      </c>
      <c r="J256">
        <f t="shared" si="77"/>
        <v>0.27347970117875636</v>
      </c>
      <c r="K256" s="11">
        <f t="shared" si="78"/>
        <v>1.8961994003070513</v>
      </c>
      <c r="L256" s="17">
        <f t="shared" si="92"/>
        <v>0.80317336511071835</v>
      </c>
      <c r="M256" s="10">
        <f t="shared" si="79"/>
        <v>-0.55133086736847448</v>
      </c>
      <c r="N256">
        <f t="shared" si="80"/>
        <v>0.36555569274416178</v>
      </c>
      <c r="O256">
        <f t="shared" si="81"/>
        <v>-0.34364751658106224</v>
      </c>
      <c r="P256" s="11">
        <f t="shared" si="82"/>
        <v>0.91672648226134368</v>
      </c>
      <c r="Q256" s="17">
        <f t="shared" si="93"/>
        <v>4.3400285497111968</v>
      </c>
      <c r="R256" s="17">
        <f t="shared" si="83"/>
        <v>0.97947291804570757</v>
      </c>
      <c r="S256" s="17">
        <f t="shared" si="84"/>
        <v>0.99112951734903587</v>
      </c>
      <c r="T256" s="64">
        <f t="shared" si="85"/>
        <v>0</v>
      </c>
      <c r="U256" s="63">
        <f t="shared" si="86"/>
        <v>0</v>
      </c>
      <c r="V256" s="63">
        <f t="shared" si="87"/>
        <v>1</v>
      </c>
      <c r="W256" s="8">
        <f t="shared" si="91"/>
        <v>0</v>
      </c>
      <c r="X256" s="6">
        <f t="shared" si="88"/>
        <v>0.6281710948597965</v>
      </c>
      <c r="Y256" s="11">
        <f t="shared" si="94"/>
        <v>2.991129517349036</v>
      </c>
      <c r="Z256" s="10">
        <f t="shared" si="89"/>
        <v>0.39459892441735545</v>
      </c>
      <c r="AA256" s="17">
        <f t="shared" si="90"/>
        <v>-0.98932146292915546</v>
      </c>
      <c r="AB256" s="8"/>
      <c r="AI256" s="6"/>
      <c r="AJ256" s="11"/>
      <c r="AK256" s="11"/>
      <c r="AL256" s="11"/>
      <c r="AM256" s="11"/>
      <c r="AN256" s="11"/>
      <c r="AO256" s="11"/>
      <c r="AQ256" s="11"/>
      <c r="AR256" s="11"/>
      <c r="AS256" s="11"/>
      <c r="AU256" s="11"/>
      <c r="AV256" s="12"/>
      <c r="AW256" s="12"/>
      <c r="BD256" s="41"/>
      <c r="BK256" s="11"/>
      <c r="BL256" s="11"/>
      <c r="BM256" s="11"/>
      <c r="BN256" s="11"/>
      <c r="BO256" s="11"/>
      <c r="BP256" s="11"/>
      <c r="BQ256" s="11"/>
      <c r="BS256" s="6"/>
      <c r="BT256" s="6"/>
      <c r="BX256" s="17"/>
      <c r="BY256" s="17"/>
      <c r="BZ256" s="17"/>
      <c r="CA256" s="17"/>
      <c r="CB256" s="17"/>
      <c r="CC256" s="17"/>
      <c r="CD256" s="17"/>
      <c r="CF256" s="12"/>
      <c r="CG256" s="12"/>
      <c r="CH256" s="12"/>
      <c r="CI256" s="12"/>
      <c r="CJ256" s="6"/>
      <c r="CK256" s="12"/>
      <c r="CL256" s="12"/>
      <c r="CN256" s="13"/>
      <c r="CO256" s="13"/>
      <c r="CQ256" s="13"/>
      <c r="CR256" s="13"/>
      <c r="CS256" s="13"/>
      <c r="CU256" s="11"/>
    </row>
    <row r="257" spans="1:99">
      <c r="A257" s="35">
        <v>43710</v>
      </c>
      <c r="B257" s="36" t="s">
        <v>82</v>
      </c>
      <c r="C257" s="37">
        <v>1</v>
      </c>
      <c r="D257" s="36" t="s">
        <v>70</v>
      </c>
      <c r="E257" s="37">
        <v>1</v>
      </c>
      <c r="F257" s="36">
        <f t="shared" si="73"/>
        <v>2</v>
      </c>
      <c r="G257" s="37">
        <f t="shared" si="74"/>
        <v>0</v>
      </c>
      <c r="H257" s="10">
        <f t="shared" si="75"/>
        <v>-0.66696789176343507</v>
      </c>
      <c r="I257" s="38">
        <f t="shared" si="76"/>
        <v>0.33917611267273789</v>
      </c>
      <c r="J257">
        <f t="shared" si="77"/>
        <v>-0.41471271205718013</v>
      </c>
      <c r="K257" s="11">
        <f t="shared" si="78"/>
        <v>0.97248557032024496</v>
      </c>
      <c r="L257" s="17">
        <f t="shared" si="92"/>
        <v>7.5704384060218486E-4</v>
      </c>
      <c r="M257" s="10">
        <f t="shared" si="79"/>
        <v>-0.49048654014555926</v>
      </c>
      <c r="N257">
        <f t="shared" si="80"/>
        <v>0.37977895793185706</v>
      </c>
      <c r="O257">
        <f t="shared" si="81"/>
        <v>-0.3060613750409788</v>
      </c>
      <c r="P257" s="11">
        <f t="shared" si="82"/>
        <v>0.96087664003888418</v>
      </c>
      <c r="Q257" s="17">
        <f t="shared" si="93"/>
        <v>1.5306372946470405E-3</v>
      </c>
      <c r="R257" s="17">
        <f t="shared" si="83"/>
        <v>1.1608930281360785E-2</v>
      </c>
      <c r="S257" s="17">
        <f t="shared" si="84"/>
        <v>9.2054978317621453E-2</v>
      </c>
      <c r="T257" s="64">
        <f t="shared" si="85"/>
        <v>0.5</v>
      </c>
      <c r="U257" s="63">
        <f t="shared" si="86"/>
        <v>3</v>
      </c>
      <c r="V257" s="63">
        <f t="shared" si="87"/>
        <v>3</v>
      </c>
      <c r="W257" s="8">
        <f t="shared" si="91"/>
        <v>1</v>
      </c>
      <c r="X257" s="6">
        <f t="shared" si="88"/>
        <v>0.39295487342910418</v>
      </c>
      <c r="Y257" s="11">
        <f t="shared" si="94"/>
        <v>9.2054978317621453E-2</v>
      </c>
      <c r="Z257" s="10">
        <f t="shared" si="89"/>
        <v>1.1458659122579106E-2</v>
      </c>
      <c r="AA257" s="17">
        <f t="shared" si="90"/>
        <v>-0.71660632333130914</v>
      </c>
      <c r="AB257" s="8"/>
      <c r="AI257" s="6"/>
      <c r="AJ257" s="11"/>
      <c r="AK257" s="11"/>
      <c r="AL257" s="11"/>
      <c r="AM257" s="11"/>
      <c r="AN257" s="11"/>
      <c r="AO257" s="11"/>
      <c r="AQ257" s="11"/>
      <c r="AR257" s="11"/>
      <c r="AS257" s="11"/>
      <c r="AU257" s="11"/>
      <c r="AV257" s="12"/>
      <c r="AW257" s="12"/>
      <c r="BD257" s="41"/>
      <c r="BK257" s="11"/>
      <c r="BL257" s="11"/>
      <c r="BM257" s="11"/>
      <c r="BN257" s="11"/>
      <c r="BO257" s="11"/>
      <c r="BP257" s="11"/>
      <c r="BQ257" s="11"/>
      <c r="BS257" s="6"/>
      <c r="BT257" s="6"/>
      <c r="BX257" s="17"/>
      <c r="BY257" s="17"/>
      <c r="BZ257" s="17"/>
      <c r="CA257" s="17"/>
      <c r="CB257" s="17"/>
      <c r="CC257" s="17"/>
      <c r="CD257" s="17"/>
      <c r="CF257" s="12"/>
      <c r="CG257" s="12"/>
      <c r="CH257" s="12"/>
      <c r="CI257" s="12"/>
      <c r="CJ257" s="6"/>
      <c r="CK257" s="12"/>
      <c r="CL257" s="12"/>
      <c r="CN257" s="13"/>
      <c r="CO257" s="13"/>
      <c r="CQ257" s="13"/>
      <c r="CR257" s="13"/>
      <c r="CS257" s="13"/>
      <c r="CU257" s="11"/>
    </row>
    <row r="258" spans="1:99">
      <c r="A258" s="35">
        <v>43710</v>
      </c>
      <c r="B258" s="36" t="s">
        <v>67</v>
      </c>
      <c r="C258" s="37">
        <v>3</v>
      </c>
      <c r="D258" s="36" t="s">
        <v>71</v>
      </c>
      <c r="E258" s="37">
        <v>0</v>
      </c>
      <c r="F258" s="36">
        <f t="shared" si="73"/>
        <v>3</v>
      </c>
      <c r="G258" s="37">
        <f t="shared" si="74"/>
        <v>-3</v>
      </c>
      <c r="H258" s="10">
        <f t="shared" si="75"/>
        <v>-0.95715862889556358</v>
      </c>
      <c r="I258" s="38">
        <f t="shared" si="76"/>
        <v>0.27744744521389109</v>
      </c>
      <c r="J258">
        <f t="shared" si="77"/>
        <v>-0.59044120814127277</v>
      </c>
      <c r="K258" s="11">
        <f t="shared" si="78"/>
        <v>0.73661717213142519</v>
      </c>
      <c r="L258" s="17">
        <f t="shared" si="92"/>
        <v>0.54260485827889771</v>
      </c>
      <c r="M258" s="10">
        <f t="shared" si="79"/>
        <v>1.2605376205238867</v>
      </c>
      <c r="N258">
        <f t="shared" si="80"/>
        <v>0.77911864227574235</v>
      </c>
      <c r="O258">
        <f t="shared" si="81"/>
        <v>0.76922000670649149</v>
      </c>
      <c r="P258" s="11">
        <f t="shared" si="82"/>
        <v>2.2239443749585361</v>
      </c>
      <c r="Q258" s="17">
        <f t="shared" si="93"/>
        <v>0.6022623331584972</v>
      </c>
      <c r="R258" s="17">
        <f t="shared" si="83"/>
        <v>-1.487327202827111</v>
      </c>
      <c r="S258" s="17">
        <f t="shared" si="84"/>
        <v>-1.300346567714644</v>
      </c>
      <c r="T258" s="64">
        <f t="shared" si="85"/>
        <v>0</v>
      </c>
      <c r="U258" s="63">
        <f t="shared" si="86"/>
        <v>0</v>
      </c>
      <c r="V258" s="63">
        <f t="shared" si="87"/>
        <v>0</v>
      </c>
      <c r="W258" s="8">
        <f t="shared" si="91"/>
        <v>1</v>
      </c>
      <c r="X258" s="6">
        <f t="shared" si="88"/>
        <v>0.11531424785693634</v>
      </c>
      <c r="Y258" s="11">
        <f t="shared" si="94"/>
        <v>1.699653432285356</v>
      </c>
      <c r="Z258" s="10">
        <f t="shared" si="89"/>
        <v>1.3297375758810947E-2</v>
      </c>
      <c r="AA258" s="17">
        <f t="shared" si="90"/>
        <v>-0.12252277935508518</v>
      </c>
      <c r="AB258" s="8"/>
      <c r="AI258" s="6"/>
      <c r="AJ258" s="11"/>
      <c r="AK258" s="11"/>
      <c r="AL258" s="11"/>
      <c r="AM258" s="11"/>
      <c r="AN258" s="11"/>
      <c r="AO258" s="11"/>
      <c r="AQ258" s="11"/>
      <c r="AR258" s="11"/>
      <c r="AS258" s="11"/>
      <c r="AU258" s="11"/>
      <c r="AV258" s="12"/>
      <c r="AW258" s="12"/>
      <c r="BD258" s="41"/>
      <c r="BK258" s="11"/>
      <c r="BL258" s="11"/>
      <c r="BM258" s="11"/>
      <c r="BN258" s="11"/>
      <c r="BO258" s="11"/>
      <c r="BP258" s="11"/>
      <c r="BQ258" s="11"/>
      <c r="BS258" s="6"/>
      <c r="BT258" s="6"/>
      <c r="BX258" s="17"/>
      <c r="BY258" s="17"/>
      <c r="BZ258" s="17"/>
      <c r="CA258" s="17"/>
      <c r="CB258" s="17"/>
      <c r="CC258" s="17"/>
      <c r="CD258" s="17"/>
      <c r="CF258" s="12"/>
      <c r="CG258" s="12"/>
      <c r="CH258" s="12"/>
      <c r="CI258" s="12"/>
      <c r="CJ258" s="6"/>
      <c r="CK258" s="12"/>
      <c r="CL258" s="12"/>
      <c r="CN258" s="13"/>
      <c r="CO258" s="13"/>
      <c r="CQ258" s="13"/>
      <c r="CR258" s="13"/>
      <c r="CS258" s="13"/>
      <c r="CU258" s="11"/>
    </row>
    <row r="259" spans="1:99">
      <c r="A259" s="35">
        <v>43710</v>
      </c>
      <c r="B259" s="36" t="s">
        <v>81</v>
      </c>
      <c r="C259" s="37">
        <v>2</v>
      </c>
      <c r="D259" s="36" t="s">
        <v>73</v>
      </c>
      <c r="E259" s="37">
        <v>1</v>
      </c>
      <c r="F259" s="36">
        <f t="shared" si="73"/>
        <v>3</v>
      </c>
      <c r="G259" s="37">
        <f t="shared" si="74"/>
        <v>-1</v>
      </c>
      <c r="H259" s="10">
        <f t="shared" si="75"/>
        <v>-1.1328576714127947</v>
      </c>
      <c r="I259" s="38">
        <f t="shared" si="76"/>
        <v>0.24363411340970687</v>
      </c>
      <c r="J259">
        <f t="shared" si="77"/>
        <v>-0.69466027820689324</v>
      </c>
      <c r="K259" s="11">
        <f t="shared" si="78"/>
        <v>0.59673100873227503</v>
      </c>
      <c r="L259" s="17">
        <f t="shared" si="92"/>
        <v>0.16262587931808845</v>
      </c>
      <c r="M259" s="10">
        <f t="shared" si="79"/>
        <v>1.3589838095142914</v>
      </c>
      <c r="N259">
        <f t="shared" si="80"/>
        <v>0.79559449049804953</v>
      </c>
      <c r="O259">
        <f t="shared" si="81"/>
        <v>0.82598778848357723</v>
      </c>
      <c r="P259" s="11">
        <f t="shared" si="82"/>
        <v>2.2906260405790015</v>
      </c>
      <c r="Q259" s="17">
        <f t="shared" si="93"/>
        <v>8.446349546262745E-2</v>
      </c>
      <c r="R259" s="17">
        <f t="shared" si="83"/>
        <v>-1.6938950318467265</v>
      </c>
      <c r="S259" s="17">
        <f t="shared" si="84"/>
        <v>-1.4922329050537595</v>
      </c>
      <c r="T259" s="64">
        <f t="shared" si="85"/>
        <v>0</v>
      </c>
      <c r="U259" s="63">
        <f t="shared" si="86"/>
        <v>0</v>
      </c>
      <c r="V259" s="63">
        <f t="shared" si="87"/>
        <v>0</v>
      </c>
      <c r="W259" s="8">
        <f t="shared" si="91"/>
        <v>1</v>
      </c>
      <c r="X259" s="6">
        <f t="shared" si="88"/>
        <v>9.2335924208841291E-2</v>
      </c>
      <c r="Y259" s="11">
        <f t="shared" si="94"/>
        <v>-0.4922329050537595</v>
      </c>
      <c r="Z259" s="10">
        <f t="shared" si="89"/>
        <v>8.5259228995008835E-3</v>
      </c>
      <c r="AA259" s="17">
        <f t="shared" si="90"/>
        <v>-9.6880929415567987E-2</v>
      </c>
      <c r="AB259" s="8"/>
      <c r="AI259" s="6"/>
      <c r="AJ259" s="11"/>
      <c r="AK259" s="11"/>
      <c r="AL259" s="11"/>
      <c r="AM259" s="11"/>
      <c r="AN259" s="11"/>
      <c r="AO259" s="11"/>
      <c r="AQ259" s="11"/>
      <c r="AR259" s="11"/>
      <c r="AS259" s="11"/>
      <c r="AU259" s="11"/>
      <c r="AV259" s="12"/>
      <c r="AW259" s="12"/>
      <c r="BD259" s="41"/>
      <c r="BK259" s="11"/>
      <c r="BL259" s="11"/>
      <c r="BM259" s="11"/>
      <c r="BN259" s="11"/>
      <c r="BO259" s="11"/>
      <c r="BP259" s="11"/>
      <c r="BQ259" s="11"/>
      <c r="BS259" s="6"/>
      <c r="BT259" s="6"/>
      <c r="BX259" s="17"/>
      <c r="BY259" s="17"/>
      <c r="BZ259" s="17"/>
      <c r="CA259" s="17"/>
      <c r="CB259" s="17"/>
      <c r="CC259" s="17"/>
      <c r="CD259" s="17"/>
      <c r="CF259" s="12"/>
      <c r="CG259" s="12"/>
      <c r="CH259" s="12"/>
      <c r="CI259" s="12"/>
      <c r="CJ259" s="6"/>
      <c r="CK259" s="12"/>
      <c r="CL259" s="12"/>
      <c r="CN259" s="13"/>
      <c r="CO259" s="13"/>
      <c r="CQ259" s="13"/>
      <c r="CR259" s="13"/>
      <c r="CS259" s="13"/>
      <c r="CU259" s="11"/>
    </row>
    <row r="260" spans="1:99">
      <c r="A260" s="35">
        <v>43710</v>
      </c>
      <c r="B260" s="36" t="s">
        <v>69</v>
      </c>
      <c r="C260" s="37">
        <v>0</v>
      </c>
      <c r="D260" s="36" t="s">
        <v>83</v>
      </c>
      <c r="E260" s="37">
        <v>3</v>
      </c>
      <c r="F260" s="36">
        <f t="shared" si="73"/>
        <v>3</v>
      </c>
      <c r="G260" s="37">
        <f t="shared" si="74"/>
        <v>3</v>
      </c>
      <c r="H260" s="10">
        <f t="shared" si="75"/>
        <v>1.6043746841719289</v>
      </c>
      <c r="I260" s="38">
        <f t="shared" si="76"/>
        <v>0.83262891982188758</v>
      </c>
      <c r="J260">
        <f t="shared" si="77"/>
        <v>0.96460606521612646</v>
      </c>
      <c r="K260" s="11">
        <f t="shared" si="78"/>
        <v>2.8238512727361478</v>
      </c>
      <c r="L260" s="17">
        <f t="shared" si="92"/>
        <v>3.1028374116674997E-2</v>
      </c>
      <c r="M260" s="10">
        <f t="shared" si="79"/>
        <v>-1.4907955583641925</v>
      </c>
      <c r="N260">
        <f t="shared" si="80"/>
        <v>0.18380234848941018</v>
      </c>
      <c r="O260">
        <f t="shared" si="81"/>
        <v>-0.90096919818270893</v>
      </c>
      <c r="P260" s="11">
        <f t="shared" si="82"/>
        <v>0.26207455026358262</v>
      </c>
      <c r="Q260" s="17">
        <f t="shared" si="93"/>
        <v>6.8683069895859095E-2</v>
      </c>
      <c r="R260" s="17">
        <f t="shared" si="83"/>
        <v>2.5617767224725654</v>
      </c>
      <c r="S260" s="17">
        <f t="shared" si="84"/>
        <v>2.4609735053031616</v>
      </c>
      <c r="T260" s="64">
        <f t="shared" si="85"/>
        <v>1</v>
      </c>
      <c r="U260" s="63">
        <f t="shared" si="86"/>
        <v>1</v>
      </c>
      <c r="V260" s="63">
        <f t="shared" si="87"/>
        <v>1</v>
      </c>
      <c r="W260" s="8">
        <f t="shared" si="91"/>
        <v>1</v>
      </c>
      <c r="X260" s="6">
        <f t="shared" si="88"/>
        <v>0.90417153959414398</v>
      </c>
      <c r="Y260" s="11">
        <f t="shared" si="94"/>
        <v>-0.53902649469683839</v>
      </c>
      <c r="Z260" s="10">
        <f t="shared" si="89"/>
        <v>9.1830938237567154E-3</v>
      </c>
      <c r="AA260" s="17">
        <f t="shared" si="90"/>
        <v>-0.10073618040317645</v>
      </c>
      <c r="AB260" s="8"/>
      <c r="AI260" s="6"/>
      <c r="AJ260" s="11"/>
      <c r="AK260" s="11"/>
      <c r="AL260" s="11"/>
      <c r="AM260" s="11"/>
      <c r="AN260" s="11"/>
      <c r="AO260" s="11"/>
      <c r="AQ260" s="11"/>
      <c r="AR260" s="11"/>
      <c r="AS260" s="11"/>
      <c r="AU260" s="11"/>
      <c r="AV260" s="12"/>
      <c r="AW260" s="12"/>
      <c r="BD260" s="41"/>
      <c r="BK260" s="11"/>
      <c r="BL260" s="11"/>
      <c r="BM260" s="11"/>
      <c r="BN260" s="11"/>
      <c r="BO260" s="11"/>
      <c r="BP260" s="11"/>
      <c r="BQ260" s="11"/>
      <c r="BS260" s="6"/>
      <c r="BT260" s="6"/>
      <c r="BX260" s="17"/>
      <c r="BY260" s="17"/>
      <c r="BZ260" s="17"/>
      <c r="CA260" s="17"/>
      <c r="CB260" s="17"/>
      <c r="CC260" s="17"/>
      <c r="CD260" s="17"/>
      <c r="CF260" s="12"/>
      <c r="CG260" s="12"/>
      <c r="CH260" s="12"/>
      <c r="CI260" s="12"/>
      <c r="CJ260" s="6"/>
      <c r="CK260" s="12"/>
      <c r="CL260" s="12"/>
      <c r="CN260" s="13"/>
      <c r="CO260" s="13"/>
      <c r="CQ260" s="13"/>
      <c r="CR260" s="13"/>
      <c r="CS260" s="13"/>
      <c r="CU260" s="11"/>
    </row>
    <row r="261" spans="1:99">
      <c r="A261" s="35">
        <v>43710</v>
      </c>
      <c r="B261" s="36" t="s">
        <v>68</v>
      </c>
      <c r="C261" s="37">
        <v>2</v>
      </c>
      <c r="D261" s="36" t="s">
        <v>85</v>
      </c>
      <c r="E261" s="37">
        <v>1</v>
      </c>
      <c r="F261" s="36">
        <f t="shared" ref="F261:F264" si="95">E261+C261</f>
        <v>3</v>
      </c>
      <c r="G261" s="37">
        <f t="shared" ref="G261:G264" si="96">E261-C261</f>
        <v>-1</v>
      </c>
      <c r="H261" s="10">
        <f t="shared" ref="H261:H264" si="97">$O$2+VLOOKUP(D261,$AB$5:$AD$24,2,FALSE)-VLOOKUP(B261,$AB$5:$AD$24,2,FALSE)</f>
        <v>-2.9638182848126249E-2</v>
      </c>
      <c r="I261" s="38">
        <f t="shared" ref="I261:I264" si="98">((EXP(H261))/(1+EXP(H261)))</f>
        <v>0.49259099663258549</v>
      </c>
      <c r="J261">
        <f t="shared" ref="J261:J264" si="99">NORMSINV(I261)</f>
        <v>-1.8572685030344128E-2</v>
      </c>
      <c r="K261" s="11">
        <f t="shared" ref="K261:K264" si="100">$H$2+(J261*$I$2)</f>
        <v>1.5041973627467993</v>
      </c>
      <c r="L261" s="17">
        <f t="shared" ref="L261:L264" si="101">(K261-E261)^2</f>
        <v>0.25421498060082748</v>
      </c>
      <c r="M261" s="10">
        <f t="shared" ref="M261:M264" si="102">$P$2+VLOOKUP(D261,$AB$5:$AD$36,3,FALSE)-VLOOKUP(B261,$AB$5:$AD$36,3,FALSE)</f>
        <v>-0.50344299192446051</v>
      </c>
      <c r="N261">
        <f t="shared" ref="N261:N264" si="103">((EXP(M261))/(1+EXP(M261)))</f>
        <v>0.37673189471434088</v>
      </c>
      <c r="O261">
        <f t="shared" ref="O261:O264" si="104">NORMSINV(N261)</f>
        <v>-0.31407537813478975</v>
      </c>
      <c r="P261" s="11">
        <f t="shared" ref="P261:P264" si="105">$J$2+(O261*$K$2)</f>
        <v>0.95146307731273616</v>
      </c>
      <c r="Q261" s="17">
        <f t="shared" ref="Q261:Q264" si="106">(P261-C261)^2</f>
        <v>1.0994296782384771</v>
      </c>
      <c r="R261" s="17">
        <f t="shared" ref="R261:R264" si="107">K261-P261</f>
        <v>0.55273428543406311</v>
      </c>
      <c r="S261" s="17">
        <f t="shared" ref="S261:S264" si="108">$AG$7+($AG$8*R261)</f>
        <v>0.59472067865627376</v>
      </c>
      <c r="T261" s="64">
        <f t="shared" si="85"/>
        <v>0</v>
      </c>
      <c r="U261" s="63">
        <f t="shared" ref="U261:U264" si="109">IF(G261&gt;=0.5, 1, IF(G261&lt;-0.5, 0, 3))</f>
        <v>0</v>
      </c>
      <c r="V261" s="63">
        <f t="shared" ref="V261:V264" si="110">IF(S261&gt;=0.5, 1, IF(S261&lt;-0.5, 0, 3))</f>
        <v>1</v>
      </c>
      <c r="W261" s="8">
        <f t="shared" ref="W261:W264" si="111">IF(V261=U261,1,0)</f>
        <v>0</v>
      </c>
      <c r="X261" s="6">
        <f t="shared" ref="X261:X264" si="112">1-NORMDIST(0.5,S261,$AG$5,TRUE)</f>
        <v>0.52514411979840514</v>
      </c>
      <c r="Y261" s="11">
        <f t="shared" ref="Y261:Y264" si="113">S261-G261</f>
        <v>1.5947206786562738</v>
      </c>
      <c r="Z261" s="10">
        <f t="shared" si="89"/>
        <v>0.2757763465588417</v>
      </c>
      <c r="AA261" s="17">
        <f t="shared" si="90"/>
        <v>-0.74474393108755887</v>
      </c>
      <c r="AB261" s="8"/>
      <c r="AI261" s="6"/>
      <c r="AJ261" s="11"/>
      <c r="AK261" s="11"/>
      <c r="AL261" s="11"/>
      <c r="AM261" s="11"/>
      <c r="AN261" s="11"/>
      <c r="AO261" s="11"/>
      <c r="AQ261" s="11"/>
      <c r="AR261" s="11"/>
      <c r="AS261" s="11"/>
      <c r="AU261" s="11"/>
      <c r="AV261" s="12"/>
      <c r="AW261" s="12"/>
      <c r="BD261" s="41"/>
      <c r="BK261" s="11"/>
      <c r="BL261" s="11"/>
      <c r="BM261" s="11"/>
      <c r="BN261" s="11"/>
      <c r="BO261" s="11"/>
      <c r="BP261" s="11"/>
      <c r="BQ261" s="11"/>
      <c r="BS261" s="6"/>
      <c r="BT261" s="6"/>
      <c r="BX261" s="17"/>
      <c r="BY261" s="17"/>
      <c r="BZ261" s="17"/>
      <c r="CA261" s="17"/>
      <c r="CB261" s="17"/>
      <c r="CC261" s="17"/>
      <c r="CD261" s="17"/>
      <c r="CF261" s="12"/>
      <c r="CG261" s="12"/>
      <c r="CH261" s="12"/>
      <c r="CI261" s="12"/>
      <c r="CJ261" s="6"/>
      <c r="CK261" s="12"/>
      <c r="CL261" s="12"/>
      <c r="CN261" s="13"/>
      <c r="CO261" s="13"/>
      <c r="CQ261" s="13"/>
      <c r="CR261" s="13"/>
      <c r="CS261" s="13"/>
      <c r="CU261" s="11"/>
    </row>
    <row r="262" spans="1:99">
      <c r="A262" s="35">
        <v>43710</v>
      </c>
      <c r="B262" s="36" t="s">
        <v>78</v>
      </c>
      <c r="C262" s="37">
        <v>0</v>
      </c>
      <c r="D262" s="36" t="s">
        <v>77</v>
      </c>
      <c r="E262" s="37">
        <v>1</v>
      </c>
      <c r="F262" s="36">
        <f t="shared" si="95"/>
        <v>1</v>
      </c>
      <c r="G262" s="37">
        <f t="shared" si="96"/>
        <v>1</v>
      </c>
      <c r="H262" s="10">
        <f t="shared" si="97"/>
        <v>-2.4296408965313709E-2</v>
      </c>
      <c r="I262" s="38">
        <f t="shared" si="98"/>
        <v>0.49392619654408654</v>
      </c>
      <c r="J262">
        <f t="shared" si="99"/>
        <v>-1.5225355692002496E-2</v>
      </c>
      <c r="K262" s="11">
        <f t="shared" si="100"/>
        <v>1.5086902550598777</v>
      </c>
      <c r="L262" s="17">
        <f t="shared" si="101"/>
        <v>0.2587657755928835</v>
      </c>
      <c r="M262" s="10">
        <f t="shared" si="102"/>
        <v>7.3168696276736833E-2</v>
      </c>
      <c r="N262">
        <f t="shared" si="103"/>
        <v>0.51828401759867315</v>
      </c>
      <c r="O262">
        <f t="shared" si="104"/>
        <v>4.5847292061207155E-2</v>
      </c>
      <c r="P262" s="11">
        <f t="shared" si="105"/>
        <v>1.3742423790913056</v>
      </c>
      <c r="Q262" s="17">
        <f t="shared" si="106"/>
        <v>1.8885421164905318</v>
      </c>
      <c r="R262" s="17">
        <f t="shared" si="107"/>
        <v>0.13444787596857211</v>
      </c>
      <c r="S262" s="17">
        <f t="shared" si="108"/>
        <v>0.20616333431084438</v>
      </c>
      <c r="T262" s="64">
        <f t="shared" ref="T262:T264" si="114">IF(U262&gt;=3, 0.5, IF(U262=1, 1, 0))</f>
        <v>1</v>
      </c>
      <c r="U262" s="63">
        <f t="shared" si="109"/>
        <v>1</v>
      </c>
      <c r="V262" s="63">
        <f t="shared" si="110"/>
        <v>3</v>
      </c>
      <c r="W262" s="8">
        <f t="shared" si="111"/>
        <v>0</v>
      </c>
      <c r="X262" s="6">
        <f t="shared" si="112"/>
        <v>0.42244284707242785</v>
      </c>
      <c r="Y262" s="11">
        <f t="shared" si="113"/>
        <v>-0.79383666568915556</v>
      </c>
      <c r="Z262" s="10">
        <f t="shared" ref="Z262:Z264" si="115">(T262-X262)^2</f>
        <v>0.33357226489780295</v>
      </c>
      <c r="AA262" s="17">
        <f t="shared" ref="AA262:AA264" si="116">T262*LN(X262)+(1-T262)*LN(1-X262)</f>
        <v>-0.86170111453650744</v>
      </c>
      <c r="AB262" s="8"/>
      <c r="AI262" s="6"/>
      <c r="AJ262" s="11"/>
      <c r="AK262" s="11"/>
      <c r="AL262" s="11"/>
      <c r="AM262" s="11"/>
      <c r="AN262" s="11"/>
      <c r="AO262" s="11"/>
      <c r="AQ262" s="11"/>
      <c r="AR262" s="11"/>
      <c r="AS262" s="11"/>
      <c r="AU262" s="11"/>
      <c r="AV262" s="12"/>
      <c r="AW262" s="12"/>
      <c r="BD262" s="41"/>
      <c r="BK262" s="11"/>
      <c r="BL262" s="11"/>
      <c r="BM262" s="11"/>
      <c r="BN262" s="11"/>
      <c r="BO262" s="11"/>
      <c r="BP262" s="11"/>
      <c r="BQ262" s="11"/>
      <c r="BS262" s="6"/>
      <c r="BT262" s="6"/>
      <c r="BX262" s="17"/>
      <c r="BY262" s="17"/>
      <c r="BZ262" s="17"/>
      <c r="CA262" s="17"/>
      <c r="CB262" s="17"/>
      <c r="CC262" s="17"/>
      <c r="CD262" s="17"/>
      <c r="CF262" s="12"/>
      <c r="CG262" s="12"/>
      <c r="CH262" s="12"/>
      <c r="CI262" s="12"/>
      <c r="CJ262" s="6"/>
      <c r="CK262" s="12"/>
      <c r="CL262" s="12"/>
      <c r="CN262" s="13"/>
      <c r="CO262" s="13"/>
      <c r="CQ262" s="13"/>
      <c r="CR262" s="13"/>
      <c r="CS262" s="13"/>
      <c r="CU262" s="11"/>
    </row>
    <row r="263" spans="1:99">
      <c r="A263" s="35">
        <v>43740</v>
      </c>
      <c r="B263" s="36" t="s">
        <v>72</v>
      </c>
      <c r="C263" s="37">
        <v>0</v>
      </c>
      <c r="D263" s="36" t="s">
        <v>80</v>
      </c>
      <c r="E263" s="37">
        <v>6</v>
      </c>
      <c r="F263" s="36">
        <f t="shared" si="95"/>
        <v>6</v>
      </c>
      <c r="G263" s="37">
        <f t="shared" si="96"/>
        <v>6</v>
      </c>
      <c r="H263" s="10">
        <f t="shared" si="97"/>
        <v>1.1876096779177365</v>
      </c>
      <c r="I263" s="38">
        <f t="shared" si="98"/>
        <v>0.76631328447783442</v>
      </c>
      <c r="J263">
        <f t="shared" si="99"/>
        <v>0.72675928129421785</v>
      </c>
      <c r="K263" s="11">
        <f t="shared" si="100"/>
        <v>2.5046057252685547</v>
      </c>
      <c r="L263" s="17">
        <f t="shared" si="101"/>
        <v>12.217781135825366</v>
      </c>
      <c r="M263" s="10">
        <f t="shared" si="102"/>
        <v>0.12530195281013073</v>
      </c>
      <c r="N263">
        <f t="shared" si="103"/>
        <v>0.53128456675753166</v>
      </c>
      <c r="O263">
        <f t="shared" si="104"/>
        <v>7.8499325822820445E-2</v>
      </c>
      <c r="P263" s="11">
        <f t="shared" si="105"/>
        <v>1.4125967401207673</v>
      </c>
      <c r="Q263" s="17">
        <f t="shared" si="106"/>
        <v>1.9954295501998185</v>
      </c>
      <c r="R263" s="17">
        <f t="shared" si="107"/>
        <v>1.0920089851477874</v>
      </c>
      <c r="S263" s="17">
        <f t="shared" si="108"/>
        <v>1.0956672560533356</v>
      </c>
      <c r="T263" s="64">
        <f t="shared" si="114"/>
        <v>1</v>
      </c>
      <c r="U263" s="63">
        <f t="shared" si="109"/>
        <v>1</v>
      </c>
      <c r="V263" s="63">
        <f t="shared" si="110"/>
        <v>1</v>
      </c>
      <c r="W263" s="8">
        <f t="shared" si="111"/>
        <v>1</v>
      </c>
      <c r="X263" s="6">
        <f t="shared" si="112"/>
        <v>0.65417565214493001</v>
      </c>
      <c r="Y263" s="11">
        <f t="shared" si="113"/>
        <v>-4.9043327439466644</v>
      </c>
      <c r="Z263" s="10">
        <f t="shared" si="115"/>
        <v>0.11959447956938445</v>
      </c>
      <c r="AA263" s="17">
        <f t="shared" si="116"/>
        <v>-0.42437938232506767</v>
      </c>
      <c r="AB263" s="8"/>
      <c r="AI263" s="6"/>
      <c r="AJ263" s="11"/>
      <c r="AK263" s="11"/>
      <c r="AL263" s="11"/>
      <c r="AU263" s="11"/>
      <c r="AV263" s="12"/>
      <c r="AW263" s="12"/>
      <c r="BD263" s="41"/>
      <c r="BK263" s="11"/>
      <c r="BL263" s="11"/>
      <c r="BM263" s="11"/>
      <c r="BN263" s="11"/>
      <c r="BO263" s="11"/>
      <c r="BP263" s="11"/>
      <c r="BQ263" s="11"/>
      <c r="BS263" s="6"/>
      <c r="BT263" s="6"/>
      <c r="BX263" s="17"/>
      <c r="BY263" s="17"/>
      <c r="BZ263" s="17"/>
      <c r="CA263" s="17"/>
      <c r="CB263" s="17"/>
      <c r="CC263" s="17"/>
      <c r="CD263" s="17"/>
      <c r="CF263" s="12"/>
      <c r="CG263" s="12"/>
      <c r="CH263" s="12"/>
      <c r="CI263" s="12"/>
      <c r="CJ263" s="6"/>
      <c r="CK263" s="12"/>
      <c r="CL263" s="12"/>
      <c r="CN263" s="13"/>
      <c r="CO263" s="13"/>
      <c r="CQ263" s="13"/>
      <c r="CR263" s="13"/>
      <c r="CS263" s="13"/>
      <c r="CU263" s="11"/>
    </row>
    <row r="264" spans="1:99">
      <c r="A264" s="35">
        <v>43740</v>
      </c>
      <c r="B264" s="36" t="s">
        <v>66</v>
      </c>
      <c r="C264" s="37">
        <v>1</v>
      </c>
      <c r="D264" s="36" t="s">
        <v>74</v>
      </c>
      <c r="E264" s="37">
        <v>3</v>
      </c>
      <c r="F264" s="36">
        <f t="shared" si="95"/>
        <v>4</v>
      </c>
      <c r="G264" s="37">
        <f t="shared" si="96"/>
        <v>2</v>
      </c>
      <c r="H264" s="10">
        <f t="shared" si="97"/>
        <v>0.57105368767476272</v>
      </c>
      <c r="I264" s="38">
        <f t="shared" si="98"/>
        <v>0.63900627251433362</v>
      </c>
      <c r="J264">
        <f t="shared" si="99"/>
        <v>0.35580386424884775</v>
      </c>
      <c r="K264" s="11">
        <f t="shared" si="100"/>
        <v>2.0066975204655804</v>
      </c>
      <c r="L264" s="17">
        <f t="shared" si="101"/>
        <v>0.98664981584922617</v>
      </c>
      <c r="M264" s="10">
        <f t="shared" si="102"/>
        <v>-0.88281893133239819</v>
      </c>
      <c r="N264">
        <f t="shared" si="103"/>
        <v>0.29259396783517577</v>
      </c>
      <c r="O264">
        <f t="shared" si="104"/>
        <v>-0.54582252862270286</v>
      </c>
      <c r="P264" s="11">
        <f t="shared" si="105"/>
        <v>0.67924377415214676</v>
      </c>
      <c r="Q264" s="17">
        <f t="shared" si="106"/>
        <v>0.10288455642015903</v>
      </c>
      <c r="R264" s="17">
        <f t="shared" si="107"/>
        <v>1.3274537463134335</v>
      </c>
      <c r="S264" s="17">
        <f t="shared" si="108"/>
        <v>1.3143781418683211</v>
      </c>
      <c r="T264" s="64">
        <f t="shared" si="114"/>
        <v>1</v>
      </c>
      <c r="U264" s="63">
        <f t="shared" si="109"/>
        <v>1</v>
      </c>
      <c r="V264" s="63">
        <f t="shared" si="110"/>
        <v>1</v>
      </c>
      <c r="W264" s="8">
        <f t="shared" si="111"/>
        <v>1</v>
      </c>
      <c r="X264" s="6">
        <f t="shared" si="112"/>
        <v>0.70617511313473513</v>
      </c>
      <c r="Y264" s="11">
        <f t="shared" si="113"/>
        <v>-0.68562185813167886</v>
      </c>
      <c r="Z264" s="10">
        <f t="shared" si="115"/>
        <v>8.6333064141385696E-2</v>
      </c>
      <c r="AA264" s="17">
        <f t="shared" si="116"/>
        <v>-0.34789203664303142</v>
      </c>
      <c r="AB264" s="8"/>
      <c r="AI264" s="6"/>
      <c r="AJ264" s="11"/>
      <c r="AK264" s="11"/>
      <c r="AL264" s="11"/>
      <c r="AU264" s="11"/>
      <c r="AV264" s="12"/>
      <c r="AW264" s="12"/>
      <c r="BD264" s="41"/>
      <c r="BK264" s="11"/>
      <c r="BL264" s="11"/>
      <c r="BM264" s="11"/>
      <c r="BN264" s="11"/>
      <c r="BO264" s="11"/>
      <c r="BP264" s="11"/>
      <c r="BQ264" s="11"/>
      <c r="BS264" s="6"/>
      <c r="BT264" s="6"/>
      <c r="BX264" s="17"/>
      <c r="BY264" s="17"/>
      <c r="BZ264" s="17"/>
      <c r="CA264" s="17"/>
      <c r="CB264" s="17"/>
      <c r="CC264" s="17"/>
      <c r="CD264" s="17"/>
      <c r="CF264" s="12"/>
      <c r="CG264" s="12"/>
      <c r="CH264" s="12"/>
      <c r="CI264" s="12"/>
      <c r="CJ264" s="6"/>
      <c r="CK264" s="12"/>
      <c r="CL264" s="12"/>
      <c r="CN264" s="13"/>
      <c r="CO264" s="13"/>
      <c r="CQ264" s="13"/>
      <c r="CR264" s="13"/>
      <c r="CS264" s="13"/>
      <c r="CU264" s="11"/>
    </row>
    <row r="265" spans="1:99">
      <c r="A265" s="58"/>
      <c r="B265" s="36"/>
      <c r="C265" s="37"/>
      <c r="D265" s="36"/>
      <c r="E265" s="37"/>
      <c r="F265" s="36"/>
      <c r="G265" s="37"/>
      <c r="H265" s="10"/>
      <c r="I265" s="10"/>
      <c r="J265" s="10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1"/>
      <c r="W265" s="11"/>
      <c r="X265" s="11"/>
      <c r="Y265" s="6"/>
      <c r="Z265" s="6"/>
      <c r="AA265" s="6"/>
      <c r="AB265" s="8"/>
      <c r="AI265" s="6"/>
      <c r="AJ265" s="11"/>
      <c r="AK265" s="11"/>
      <c r="AL265" s="11"/>
      <c r="AU265" s="11"/>
      <c r="AV265" s="12"/>
      <c r="AW265" s="12"/>
      <c r="BD265" s="41"/>
      <c r="BK265" s="11"/>
      <c r="BL265" s="11"/>
      <c r="BM265" s="11"/>
      <c r="BN265" s="11"/>
      <c r="BO265" s="11"/>
      <c r="BP265" s="11"/>
      <c r="BQ265" s="11"/>
      <c r="BS265" s="6"/>
      <c r="BT265" s="6"/>
      <c r="BX265" s="17"/>
      <c r="BY265" s="17"/>
      <c r="BZ265" s="17"/>
      <c r="CA265" s="17"/>
      <c r="CB265" s="17"/>
      <c r="CC265" s="17"/>
      <c r="CD265" s="17"/>
      <c r="CF265" s="12"/>
      <c r="CG265" s="12"/>
      <c r="CH265" s="12"/>
      <c r="CI265" s="12"/>
      <c r="CJ265" s="6"/>
      <c r="CK265" s="12"/>
      <c r="CL265" s="12"/>
      <c r="CN265" s="13"/>
      <c r="CO265" s="13"/>
      <c r="CQ265" s="13"/>
      <c r="CR265" s="13"/>
      <c r="CS265" s="13"/>
      <c r="CU265" s="11"/>
    </row>
    <row r="266" spans="1:99">
      <c r="A266" s="58"/>
      <c r="B266" s="36"/>
      <c r="C266" s="37"/>
      <c r="D266" s="36"/>
      <c r="E266" s="37"/>
      <c r="F266" s="36"/>
      <c r="G266" s="37"/>
      <c r="H266" s="10"/>
      <c r="I266" s="10"/>
      <c r="J266" s="10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1"/>
      <c r="W266" s="11"/>
      <c r="X266" s="11"/>
      <c r="Y266" s="6"/>
      <c r="Z266" s="6"/>
      <c r="AA266" s="6"/>
      <c r="AB266" s="8"/>
      <c r="AI266" s="6"/>
      <c r="AJ266" s="11"/>
      <c r="AK266" s="11"/>
      <c r="AL266" s="11"/>
      <c r="AU266" s="11"/>
      <c r="AV266" s="12"/>
      <c r="AW266" s="12"/>
      <c r="BD266" s="41"/>
      <c r="BK266" s="11"/>
      <c r="BL266" s="11"/>
      <c r="BM266" s="11"/>
      <c r="BN266" s="11"/>
      <c r="BO266" s="11"/>
      <c r="BP266" s="11"/>
      <c r="BQ266" s="11"/>
      <c r="BS266" s="6"/>
      <c r="BT266" s="6"/>
      <c r="BX266" s="17"/>
      <c r="BY266" s="17"/>
      <c r="BZ266" s="17"/>
      <c r="CA266" s="17"/>
      <c r="CB266" s="17"/>
      <c r="CC266" s="17"/>
      <c r="CD266" s="17"/>
      <c r="CF266" s="12"/>
      <c r="CG266" s="12"/>
      <c r="CH266" s="12"/>
      <c r="CI266" s="12"/>
      <c r="CJ266" s="6"/>
      <c r="CK266" s="12"/>
      <c r="CL266" s="12"/>
      <c r="CN266" s="13"/>
      <c r="CO266" s="13"/>
      <c r="CQ266" s="13"/>
      <c r="CR266" s="13"/>
      <c r="CS266" s="13"/>
      <c r="CU266" s="11"/>
    </row>
    <row r="267" spans="1:99">
      <c r="A267" s="58"/>
      <c r="B267" s="36"/>
      <c r="C267" s="37"/>
      <c r="D267" s="36"/>
      <c r="E267" s="37"/>
      <c r="F267" s="36"/>
      <c r="G267" s="37"/>
      <c r="H267" s="10"/>
      <c r="I267" s="10"/>
      <c r="J267" s="10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1"/>
      <c r="W267" s="11"/>
      <c r="X267" s="11"/>
      <c r="Y267" s="6"/>
      <c r="Z267" s="6"/>
      <c r="AA267" s="6"/>
      <c r="AB267" s="8"/>
      <c r="AI267" s="6"/>
      <c r="AJ267" s="11"/>
      <c r="AK267" s="11"/>
      <c r="AL267" s="11"/>
      <c r="AU267" s="11"/>
      <c r="AV267" s="12"/>
      <c r="AW267" s="12"/>
      <c r="BD267" s="41"/>
      <c r="BK267" s="11"/>
      <c r="BL267" s="11"/>
      <c r="BM267" s="11"/>
      <c r="BN267" s="11"/>
      <c r="BO267" s="11"/>
      <c r="BP267" s="11"/>
      <c r="BQ267" s="11"/>
      <c r="BS267" s="6"/>
      <c r="BT267" s="6"/>
      <c r="BX267" s="17"/>
      <c r="BY267" s="17"/>
      <c r="BZ267" s="17"/>
      <c r="CA267" s="17"/>
      <c r="CB267" s="17"/>
      <c r="CC267" s="17"/>
      <c r="CD267" s="17"/>
      <c r="CF267" s="12"/>
      <c r="CG267" s="12"/>
      <c r="CH267" s="12"/>
      <c r="CI267" s="12"/>
      <c r="CJ267" s="6"/>
      <c r="CK267" s="12"/>
      <c r="CL267" s="12"/>
      <c r="CN267" s="13"/>
      <c r="CO267" s="13"/>
      <c r="CQ267" s="13"/>
      <c r="CR267" s="13"/>
      <c r="CS267" s="13"/>
      <c r="CU267" s="11"/>
    </row>
    <row r="268" spans="1:99">
      <c r="A268" s="58"/>
      <c r="B268" s="36"/>
      <c r="C268" s="37"/>
      <c r="D268" s="36"/>
      <c r="E268" s="37"/>
      <c r="F268" s="36"/>
      <c r="G268" s="37"/>
      <c r="H268" s="10"/>
      <c r="I268" s="10"/>
      <c r="J268" s="10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1"/>
      <c r="W268" s="11"/>
      <c r="X268" s="11"/>
      <c r="Y268" s="6"/>
      <c r="Z268" s="6"/>
      <c r="AA268" s="6"/>
      <c r="AB268" s="8"/>
      <c r="BD268" s="6"/>
      <c r="BK268" s="11"/>
      <c r="BL268" s="11"/>
      <c r="BM268" s="11"/>
      <c r="BN268" s="11"/>
      <c r="BO268" s="11"/>
      <c r="BP268" s="11"/>
      <c r="BQ268" s="11"/>
      <c r="BS268" s="6"/>
      <c r="BT268" s="6"/>
      <c r="BX268" s="17"/>
      <c r="BY268" s="17"/>
      <c r="BZ268" s="17"/>
      <c r="CA268" s="17"/>
      <c r="CB268" s="17"/>
      <c r="CC268" s="17"/>
      <c r="CD268" s="17"/>
      <c r="CN268" s="13"/>
      <c r="CO268" s="13"/>
      <c r="CQ268" s="13"/>
      <c r="CR268" s="13"/>
      <c r="CS268" s="13"/>
      <c r="CU268" s="11"/>
    </row>
    <row r="269" spans="1:99">
      <c r="A269" s="58"/>
      <c r="B269" s="36"/>
      <c r="C269" s="37"/>
      <c r="D269" s="36"/>
      <c r="E269" s="37"/>
      <c r="F269" s="36"/>
      <c r="G269" s="37"/>
      <c r="H269" s="10"/>
      <c r="I269" s="10"/>
      <c r="J269" s="10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1"/>
      <c r="W269" s="11"/>
      <c r="X269" s="11"/>
      <c r="Y269" s="6"/>
      <c r="Z269" s="6"/>
      <c r="AA269" s="6"/>
      <c r="AB269" s="8"/>
      <c r="BD269" s="6"/>
      <c r="BK269" s="11"/>
      <c r="BL269" s="11"/>
      <c r="BM269" s="11"/>
      <c r="BN269" s="11"/>
      <c r="BO269" s="11"/>
      <c r="BP269" s="11"/>
      <c r="BQ269" s="11"/>
      <c r="BS269" s="6"/>
      <c r="BT269" s="6"/>
      <c r="BX269" s="17"/>
      <c r="BY269" s="17"/>
      <c r="BZ269" s="17"/>
      <c r="CA269" s="17"/>
      <c r="CB269" s="17"/>
      <c r="CC269" s="17"/>
      <c r="CD269" s="17"/>
      <c r="CN269" s="13"/>
      <c r="CO269" s="13"/>
      <c r="CQ269" s="13"/>
      <c r="CR269" s="13"/>
      <c r="CS269" s="13"/>
      <c r="CU269" s="11"/>
    </row>
    <row r="270" spans="1:99">
      <c r="A270" s="58"/>
      <c r="B270" s="36"/>
      <c r="C270" s="37"/>
      <c r="D270" s="36"/>
      <c r="E270" s="37"/>
      <c r="F270" s="36"/>
      <c r="G270" s="37"/>
      <c r="H270" s="10"/>
      <c r="I270" s="10"/>
      <c r="J270" s="10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1"/>
      <c r="W270" s="11"/>
      <c r="X270" s="11"/>
      <c r="Y270" s="6"/>
      <c r="Z270" s="6"/>
      <c r="AA270" s="6"/>
      <c r="AB270" s="8"/>
      <c r="BD270" s="6"/>
      <c r="BK270" s="11"/>
      <c r="BL270" s="11"/>
      <c r="BM270" s="11"/>
      <c r="BN270" s="11"/>
      <c r="BO270" s="11"/>
      <c r="BP270" s="11"/>
      <c r="BQ270" s="11"/>
      <c r="BS270" s="6"/>
      <c r="BT270" s="6"/>
      <c r="BX270" s="17"/>
      <c r="BY270" s="17"/>
      <c r="BZ270" s="17"/>
      <c r="CA270" s="17"/>
      <c r="CB270" s="17"/>
      <c r="CC270" s="17"/>
      <c r="CD270" s="17"/>
      <c r="CN270" s="13"/>
      <c r="CO270" s="13"/>
      <c r="CQ270" s="13"/>
      <c r="CR270" s="13"/>
      <c r="CS270" s="13"/>
      <c r="CU270" s="11"/>
    </row>
    <row r="271" spans="1:99">
      <c r="A271" s="58"/>
      <c r="B271" s="36"/>
      <c r="C271" s="37"/>
      <c r="D271" s="36"/>
      <c r="E271" s="37"/>
      <c r="F271" s="36"/>
      <c r="G271" s="37"/>
      <c r="H271" s="10"/>
      <c r="I271" s="10"/>
      <c r="J271" s="10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1"/>
      <c r="W271" s="11"/>
      <c r="X271" s="11"/>
      <c r="Y271" s="6"/>
      <c r="Z271" s="6"/>
      <c r="AA271" s="6"/>
      <c r="AB271" s="8"/>
      <c r="BD271" s="6"/>
      <c r="BK271" s="11"/>
      <c r="BL271" s="11"/>
      <c r="BM271" s="11"/>
      <c r="BN271" s="11"/>
      <c r="BO271" s="11"/>
      <c r="BP271" s="11"/>
      <c r="BQ271" s="11"/>
      <c r="BS271" s="6"/>
      <c r="BT271" s="6"/>
      <c r="BX271" s="17"/>
      <c r="BY271" s="17"/>
      <c r="BZ271" s="17"/>
      <c r="CA271" s="17"/>
      <c r="CB271" s="17"/>
      <c r="CC271" s="17"/>
      <c r="CD271" s="17"/>
      <c r="CN271" s="13"/>
      <c r="CO271" s="13"/>
      <c r="CQ271" s="13"/>
      <c r="CR271" s="13"/>
      <c r="CS271" s="13"/>
      <c r="CU271" s="11"/>
    </row>
    <row r="272" spans="1:99">
      <c r="A272" s="58"/>
      <c r="B272" s="36"/>
      <c r="C272" s="37"/>
      <c r="D272" s="36"/>
      <c r="E272" s="37"/>
      <c r="F272" s="36"/>
      <c r="G272" s="37"/>
      <c r="H272" s="10"/>
      <c r="I272" s="10"/>
      <c r="J272" s="10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1"/>
      <c r="W272" s="11"/>
      <c r="X272" s="11"/>
      <c r="Y272" s="6"/>
      <c r="Z272" s="6"/>
      <c r="AA272" s="6"/>
      <c r="AB272" s="8"/>
      <c r="BD272" s="6"/>
      <c r="BK272" s="11"/>
      <c r="BL272" s="11"/>
      <c r="BM272" s="11"/>
      <c r="BN272" s="11"/>
      <c r="BO272" s="11"/>
      <c r="BP272" s="11"/>
      <c r="BQ272" s="11"/>
      <c r="BS272" s="6"/>
      <c r="BT272" s="6"/>
      <c r="BX272" s="17"/>
      <c r="BY272" s="17"/>
      <c r="BZ272" s="17"/>
      <c r="CA272" s="17"/>
      <c r="CB272" s="17"/>
      <c r="CC272" s="17"/>
      <c r="CD272" s="17"/>
      <c r="CN272" s="13"/>
      <c r="CO272" s="13"/>
      <c r="CQ272" s="13"/>
      <c r="CR272" s="13"/>
      <c r="CS272" s="13"/>
      <c r="CU272" s="11"/>
    </row>
    <row r="273" spans="1:99">
      <c r="A273" s="58"/>
      <c r="B273" s="36"/>
      <c r="C273" s="37"/>
      <c r="D273" s="36"/>
      <c r="E273" s="37"/>
      <c r="F273" s="36"/>
      <c r="G273" s="37"/>
      <c r="H273" s="10"/>
      <c r="I273" s="10"/>
      <c r="J273" s="10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1"/>
      <c r="W273" s="11"/>
      <c r="X273" s="11"/>
      <c r="Y273" s="6"/>
      <c r="Z273" s="6"/>
      <c r="AA273" s="6"/>
      <c r="AB273" s="8"/>
      <c r="BD273" s="6"/>
      <c r="BK273" s="11"/>
      <c r="BL273" s="11"/>
      <c r="BM273" s="11"/>
      <c r="BN273" s="11"/>
      <c r="BO273" s="11"/>
      <c r="BP273" s="11"/>
      <c r="BQ273" s="11"/>
      <c r="BS273" s="6"/>
      <c r="BT273" s="6"/>
      <c r="BX273" s="17"/>
      <c r="BY273" s="17"/>
      <c r="BZ273" s="17"/>
      <c r="CA273" s="17"/>
      <c r="CB273" s="17"/>
      <c r="CC273" s="17"/>
      <c r="CD273" s="17"/>
      <c r="CN273" s="13"/>
      <c r="CO273" s="13"/>
      <c r="CQ273" s="13"/>
      <c r="CR273" s="13"/>
      <c r="CS273" s="13"/>
      <c r="CU273" s="11"/>
    </row>
    <row r="274" spans="1:99">
      <c r="A274" s="58"/>
      <c r="B274" s="36"/>
      <c r="C274" s="37"/>
      <c r="D274" s="36"/>
      <c r="E274" s="37"/>
      <c r="F274" s="36"/>
      <c r="G274" s="37"/>
      <c r="H274" s="10"/>
      <c r="I274" s="10"/>
      <c r="J274" s="10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1"/>
      <c r="W274" s="11"/>
      <c r="X274" s="11"/>
      <c r="Y274" s="6"/>
      <c r="Z274" s="6"/>
      <c r="AA274" s="6"/>
      <c r="AB274" s="8"/>
      <c r="BD274" s="6"/>
      <c r="BK274" s="11"/>
      <c r="BL274" s="11"/>
      <c r="BM274" s="11"/>
      <c r="BN274" s="11"/>
      <c r="BO274" s="11"/>
      <c r="BP274" s="11"/>
      <c r="BQ274" s="11"/>
      <c r="BS274" s="6"/>
      <c r="BT274" s="6"/>
      <c r="BX274" s="17"/>
      <c r="BY274" s="17"/>
      <c r="BZ274" s="17"/>
      <c r="CA274" s="17"/>
      <c r="CB274" s="17"/>
      <c r="CC274" s="17"/>
      <c r="CD274" s="17"/>
      <c r="CN274" s="13"/>
      <c r="CO274" s="13"/>
      <c r="CQ274" s="13"/>
      <c r="CR274" s="13"/>
      <c r="CS274" s="13"/>
      <c r="CU274" s="11"/>
    </row>
    <row r="275" spans="1:99">
      <c r="A275" s="58"/>
      <c r="B275" s="36"/>
      <c r="C275" s="37"/>
      <c r="D275" s="36"/>
      <c r="E275" s="37"/>
      <c r="F275" s="36"/>
      <c r="G275" s="37"/>
      <c r="H275" s="10"/>
      <c r="I275" s="10"/>
      <c r="J275" s="10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1"/>
      <c r="W275" s="11"/>
      <c r="X275" s="11"/>
      <c r="Y275" s="6"/>
      <c r="Z275" s="6"/>
      <c r="AA275" s="6"/>
      <c r="AB275" s="8"/>
      <c r="BD275" s="6"/>
      <c r="BK275" s="11"/>
      <c r="BL275" s="11"/>
      <c r="BM275" s="11"/>
      <c r="BN275" s="11"/>
      <c r="BO275" s="11"/>
      <c r="BP275" s="11"/>
      <c r="BQ275" s="11"/>
      <c r="BS275" s="6"/>
      <c r="BT275" s="6"/>
      <c r="BX275" s="17"/>
      <c r="BY275" s="17"/>
      <c r="BZ275" s="17"/>
      <c r="CA275" s="17"/>
      <c r="CB275" s="17"/>
      <c r="CC275" s="17"/>
      <c r="CD275" s="17"/>
      <c r="CN275" s="13"/>
      <c r="CO275" s="13"/>
      <c r="CQ275" s="13"/>
      <c r="CR275" s="13"/>
      <c r="CS275" s="13"/>
      <c r="CU275" s="11"/>
    </row>
    <row r="276" spans="1:99">
      <c r="A276" s="58"/>
      <c r="B276" s="36"/>
      <c r="C276" s="37"/>
      <c r="D276" s="36"/>
      <c r="E276" s="37"/>
      <c r="F276" s="36"/>
      <c r="G276" s="37"/>
      <c r="H276" s="10"/>
      <c r="I276" s="10"/>
      <c r="J276" s="10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1"/>
      <c r="W276" s="11"/>
      <c r="X276" s="11"/>
      <c r="Y276" s="6"/>
      <c r="Z276" s="6"/>
      <c r="AA276" s="6"/>
      <c r="AB276" s="8"/>
      <c r="BD276" s="6"/>
      <c r="BK276" s="11"/>
      <c r="BL276" s="11"/>
      <c r="BM276" s="11"/>
      <c r="BN276" s="11"/>
      <c r="BO276" s="11"/>
      <c r="BP276" s="11"/>
      <c r="BQ276" s="11"/>
      <c r="BS276" s="6"/>
      <c r="BT276" s="6"/>
      <c r="BX276" s="17"/>
      <c r="BY276" s="17"/>
      <c r="BZ276" s="17"/>
      <c r="CA276" s="17"/>
      <c r="CB276" s="17"/>
      <c r="CC276" s="17"/>
      <c r="CD276" s="17"/>
      <c r="CN276" s="13"/>
      <c r="CO276" s="13"/>
      <c r="CQ276" s="13"/>
      <c r="CR276" s="13"/>
      <c r="CS276" s="13"/>
      <c r="CU276" s="11"/>
    </row>
    <row r="277" spans="1:99">
      <c r="A277" s="58"/>
      <c r="B277" s="36"/>
      <c r="C277" s="37"/>
      <c r="D277" s="36"/>
      <c r="E277" s="37"/>
      <c r="F277" s="36"/>
      <c r="G277" s="37"/>
      <c r="H277" s="10"/>
      <c r="I277" s="10"/>
      <c r="J277" s="10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1"/>
      <c r="W277" s="11"/>
      <c r="X277" s="11"/>
      <c r="Y277" s="6"/>
      <c r="Z277" s="6"/>
      <c r="AA277" s="6"/>
      <c r="AB277" s="8"/>
      <c r="BD277" s="6"/>
      <c r="BK277" s="11"/>
      <c r="BL277" s="11"/>
      <c r="BM277" s="11"/>
      <c r="BN277" s="11"/>
      <c r="BO277" s="11"/>
      <c r="BP277" s="11"/>
      <c r="BQ277" s="11"/>
      <c r="BS277" s="6"/>
      <c r="BT277" s="6"/>
      <c r="BX277" s="17"/>
      <c r="BY277" s="17"/>
      <c r="BZ277" s="17"/>
      <c r="CA277" s="17"/>
      <c r="CB277" s="17"/>
      <c r="CC277" s="17"/>
      <c r="CD277" s="17"/>
      <c r="CN277" s="13"/>
      <c r="CO277" s="13"/>
      <c r="CQ277" s="13"/>
      <c r="CR277" s="13"/>
      <c r="CS277" s="13"/>
      <c r="CU277" s="11"/>
    </row>
    <row r="278" spans="1:99">
      <c r="A278" s="58"/>
      <c r="B278" s="36"/>
      <c r="C278" s="37"/>
      <c r="D278" s="36"/>
      <c r="E278" s="37"/>
      <c r="F278" s="36"/>
      <c r="G278" s="37"/>
      <c r="H278" s="10"/>
      <c r="I278" s="10"/>
      <c r="J278" s="10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1"/>
      <c r="W278" s="11"/>
      <c r="X278" s="11"/>
      <c r="Y278" s="6"/>
      <c r="Z278" s="6"/>
      <c r="AA278" s="6"/>
      <c r="AB278" s="8"/>
      <c r="BD278" s="6"/>
      <c r="BK278" s="11"/>
      <c r="BL278" s="11"/>
      <c r="BM278" s="11"/>
      <c r="BN278" s="11"/>
      <c r="BO278" s="11"/>
      <c r="BP278" s="11"/>
      <c r="BQ278" s="11"/>
      <c r="BS278" s="6"/>
      <c r="BT278" s="6"/>
      <c r="BX278" s="17"/>
      <c r="BY278" s="17"/>
      <c r="BZ278" s="17"/>
      <c r="CA278" s="17"/>
      <c r="CB278" s="17"/>
      <c r="CC278" s="17"/>
      <c r="CD278" s="17"/>
      <c r="CN278" s="13"/>
      <c r="CO278" s="13"/>
      <c r="CQ278" s="13"/>
      <c r="CR278" s="13"/>
      <c r="CS278" s="13"/>
      <c r="CU278" s="11"/>
    </row>
    <row r="279" spans="1:99">
      <c r="A279" s="58"/>
      <c r="B279" s="36"/>
      <c r="C279" s="37"/>
      <c r="D279" s="36"/>
      <c r="E279" s="37"/>
      <c r="F279" s="36"/>
      <c r="G279" s="37"/>
      <c r="H279" s="10"/>
      <c r="I279" s="10"/>
      <c r="J279" s="10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1"/>
      <c r="W279" s="11"/>
      <c r="X279" s="11"/>
      <c r="Y279" s="6"/>
      <c r="Z279" s="6"/>
      <c r="AA279" s="6"/>
      <c r="AB279" s="8"/>
      <c r="BD279" s="6"/>
      <c r="BK279" s="11"/>
      <c r="BL279" s="11"/>
      <c r="BM279" s="11"/>
      <c r="BN279" s="11"/>
      <c r="BO279" s="11"/>
      <c r="BP279" s="11"/>
      <c r="BQ279" s="11"/>
      <c r="BS279" s="6"/>
      <c r="BT279" s="6"/>
      <c r="BX279" s="17"/>
      <c r="BY279" s="17"/>
      <c r="BZ279" s="17"/>
      <c r="CA279" s="17"/>
      <c r="CB279" s="17"/>
      <c r="CC279" s="17"/>
      <c r="CD279" s="17"/>
      <c r="CN279" s="13"/>
      <c r="CO279" s="13"/>
      <c r="CQ279" s="13"/>
      <c r="CR279" s="13"/>
      <c r="CS279" s="13"/>
      <c r="CU279" s="11"/>
    </row>
    <row r="280" spans="1:99">
      <c r="A280" s="58"/>
      <c r="B280" s="36"/>
      <c r="C280" s="37"/>
      <c r="D280" s="36"/>
      <c r="E280" s="37"/>
      <c r="F280" s="36"/>
      <c r="G280" s="37"/>
      <c r="H280" s="10"/>
      <c r="I280" s="10"/>
      <c r="J280" s="10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1"/>
      <c r="W280" s="11"/>
      <c r="X280" s="11"/>
      <c r="Y280" s="6"/>
      <c r="Z280" s="6"/>
      <c r="AA280" s="6"/>
      <c r="AB280" s="8"/>
      <c r="BD280" s="6"/>
      <c r="BK280" s="11"/>
      <c r="BL280" s="11"/>
      <c r="BM280" s="11"/>
      <c r="BN280" s="11"/>
      <c r="BO280" s="11"/>
      <c r="BP280" s="11"/>
      <c r="BQ280" s="11"/>
      <c r="BS280" s="6"/>
      <c r="BT280" s="6"/>
      <c r="BX280" s="17"/>
      <c r="BY280" s="17"/>
      <c r="BZ280" s="17"/>
      <c r="CA280" s="17"/>
      <c r="CB280" s="17"/>
      <c r="CC280" s="17"/>
      <c r="CD280" s="17"/>
      <c r="CN280" s="13"/>
      <c r="CO280" s="13"/>
      <c r="CQ280" s="13"/>
      <c r="CR280" s="13"/>
      <c r="CS280" s="13"/>
      <c r="CU280" s="11"/>
    </row>
    <row r="281" spans="1:99">
      <c r="A281" s="58"/>
      <c r="B281" s="36"/>
      <c r="C281" s="37"/>
      <c r="D281" s="36"/>
      <c r="E281" s="37"/>
      <c r="F281" s="36"/>
      <c r="G281" s="37"/>
      <c r="H281" s="10"/>
      <c r="I281" s="10"/>
      <c r="J281" s="10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1"/>
      <c r="W281" s="11"/>
      <c r="X281" s="11"/>
      <c r="Y281" s="6"/>
      <c r="Z281" s="6"/>
      <c r="AA281" s="6"/>
      <c r="AB281" s="8"/>
      <c r="BD281" s="6"/>
      <c r="BK281" s="11"/>
      <c r="BL281" s="11"/>
      <c r="BM281" s="11"/>
      <c r="BN281" s="11"/>
      <c r="BO281" s="11"/>
      <c r="BP281" s="11"/>
      <c r="BQ281" s="11"/>
      <c r="BS281" s="6"/>
      <c r="BT281" s="6"/>
      <c r="BX281" s="17"/>
      <c r="BY281" s="17"/>
      <c r="BZ281" s="17"/>
      <c r="CA281" s="17"/>
      <c r="CB281" s="17"/>
      <c r="CC281" s="17"/>
      <c r="CD281" s="17"/>
      <c r="CN281" s="13"/>
      <c r="CO281" s="13"/>
      <c r="CQ281" s="13"/>
      <c r="CR281" s="13"/>
      <c r="CS281" s="13"/>
      <c r="CU281" s="11"/>
    </row>
    <row r="282" spans="1:99">
      <c r="A282" s="58"/>
      <c r="B282" s="36"/>
      <c r="C282" s="37"/>
      <c r="D282" s="36"/>
      <c r="E282" s="37"/>
      <c r="F282" s="36"/>
      <c r="G282" s="37"/>
      <c r="H282" s="10"/>
      <c r="I282" s="10"/>
      <c r="J282" s="10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1"/>
      <c r="W282" s="11"/>
      <c r="X282" s="11"/>
      <c r="Y282" s="6"/>
      <c r="Z282" s="6"/>
      <c r="AA282" s="6"/>
      <c r="AB282" s="8"/>
      <c r="BD282" s="6"/>
      <c r="BK282" s="11"/>
      <c r="BL282" s="11"/>
      <c r="BM282" s="11"/>
      <c r="BN282" s="11"/>
      <c r="BO282" s="11"/>
      <c r="BP282" s="11"/>
      <c r="BQ282" s="11"/>
      <c r="BS282" s="6"/>
      <c r="BT282" s="6"/>
      <c r="BX282" s="17"/>
      <c r="BY282" s="17"/>
      <c r="BZ282" s="17"/>
      <c r="CA282" s="17"/>
      <c r="CB282" s="17"/>
      <c r="CC282" s="17"/>
      <c r="CD282" s="17"/>
      <c r="CN282" s="13"/>
      <c r="CO282" s="13"/>
      <c r="CQ282" s="13"/>
      <c r="CR282" s="13"/>
      <c r="CS282" s="13"/>
      <c r="CU282" s="11"/>
    </row>
    <row r="283" spans="1:99">
      <c r="A283" s="58"/>
      <c r="B283" s="36"/>
      <c r="C283" s="37"/>
      <c r="D283" s="36"/>
      <c r="E283" s="37"/>
      <c r="F283" s="36"/>
      <c r="G283" s="37"/>
      <c r="H283" s="10"/>
      <c r="I283" s="10"/>
      <c r="J283" s="10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1"/>
      <c r="W283" s="11"/>
      <c r="X283" s="11"/>
      <c r="Y283" s="6"/>
      <c r="Z283" s="6"/>
      <c r="AA283" s="6"/>
      <c r="AB283" s="8"/>
      <c r="BD283" s="6"/>
      <c r="BK283" s="11"/>
      <c r="BL283" s="11"/>
      <c r="BM283" s="11"/>
      <c r="BN283" s="11"/>
      <c r="BO283" s="11"/>
      <c r="BP283" s="11"/>
      <c r="BQ283" s="11"/>
      <c r="BS283" s="6"/>
      <c r="BT283" s="6"/>
      <c r="BX283" s="17"/>
      <c r="BY283" s="17"/>
      <c r="BZ283" s="17"/>
      <c r="CA283" s="17"/>
      <c r="CB283" s="17"/>
      <c r="CC283" s="17"/>
      <c r="CD283" s="17"/>
      <c r="CN283" s="13"/>
      <c r="CO283" s="13"/>
      <c r="CQ283" s="13"/>
      <c r="CR283" s="13"/>
      <c r="CS283" s="13"/>
      <c r="CU283" s="11"/>
    </row>
    <row r="284" spans="1:99">
      <c r="A284" s="58"/>
      <c r="B284" s="36"/>
      <c r="C284" s="37"/>
      <c r="D284" s="36"/>
      <c r="E284" s="37"/>
      <c r="F284" s="36"/>
      <c r="G284" s="37"/>
      <c r="H284" s="10"/>
      <c r="I284" s="10"/>
      <c r="J284" s="10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1"/>
      <c r="W284" s="11"/>
      <c r="X284" s="11"/>
      <c r="Y284" s="6"/>
      <c r="Z284" s="6"/>
      <c r="AA284" s="6"/>
      <c r="AB284" s="8"/>
      <c r="BD284" s="6"/>
      <c r="BK284" s="11"/>
      <c r="BL284" s="11"/>
      <c r="BM284" s="11"/>
      <c r="BN284" s="11"/>
      <c r="BO284" s="11"/>
      <c r="BP284" s="11"/>
      <c r="BQ284" s="11"/>
      <c r="BS284" s="6"/>
      <c r="BT284" s="6"/>
      <c r="BX284" s="17"/>
      <c r="BY284" s="17"/>
      <c r="BZ284" s="17"/>
      <c r="CA284" s="17"/>
      <c r="CB284" s="17"/>
      <c r="CC284" s="17"/>
      <c r="CD284" s="17"/>
      <c r="CN284" s="13"/>
      <c r="CO284" s="13"/>
      <c r="CQ284" s="13"/>
      <c r="CR284" s="13"/>
      <c r="CS284" s="13"/>
      <c r="CU284" s="11"/>
    </row>
    <row r="285" spans="1:99">
      <c r="A285" s="58"/>
      <c r="B285" s="36"/>
      <c r="C285" s="37"/>
      <c r="D285" s="36"/>
      <c r="E285" s="37"/>
      <c r="F285" s="36"/>
      <c r="G285" s="37"/>
      <c r="H285" s="10"/>
      <c r="I285" s="10"/>
      <c r="J285" s="10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1"/>
      <c r="W285" s="11"/>
      <c r="X285" s="11"/>
      <c r="Y285" s="6"/>
      <c r="Z285" s="6"/>
      <c r="AA285" s="6"/>
      <c r="AB285" s="8"/>
      <c r="BD285" s="6"/>
      <c r="BK285" s="11"/>
      <c r="BL285" s="11"/>
      <c r="BM285" s="11"/>
      <c r="BN285" s="11"/>
      <c r="BO285" s="11"/>
      <c r="BP285" s="11"/>
      <c r="BQ285" s="11"/>
      <c r="BS285" s="6"/>
      <c r="BT285" s="6"/>
      <c r="BX285" s="17"/>
      <c r="BY285" s="17"/>
      <c r="BZ285" s="17"/>
      <c r="CA285" s="17"/>
      <c r="CB285" s="17"/>
      <c r="CC285" s="17"/>
      <c r="CD285" s="17"/>
      <c r="CN285" s="13"/>
      <c r="CO285" s="13"/>
      <c r="CQ285" s="13"/>
      <c r="CR285" s="13"/>
      <c r="CS285" s="13"/>
      <c r="CU285" s="11"/>
    </row>
    <row r="286" spans="1:99">
      <c r="A286" s="58"/>
      <c r="B286" s="36"/>
      <c r="C286" s="37"/>
      <c r="D286" s="36"/>
      <c r="E286" s="37"/>
      <c r="F286" s="36"/>
      <c r="G286" s="37"/>
      <c r="H286" s="10"/>
      <c r="I286" s="10"/>
      <c r="J286" s="10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1"/>
      <c r="W286" s="11"/>
      <c r="X286" s="11"/>
      <c r="Y286" s="6"/>
      <c r="Z286" s="6"/>
      <c r="AA286" s="6"/>
      <c r="AB286" s="8"/>
      <c r="BD286" s="6"/>
      <c r="BK286" s="11"/>
      <c r="BL286" s="11"/>
      <c r="BM286" s="11"/>
      <c r="BN286" s="11"/>
      <c r="BO286" s="11"/>
      <c r="BP286" s="11"/>
      <c r="BQ286" s="11"/>
      <c r="BS286" s="6"/>
      <c r="BT286" s="6"/>
      <c r="BX286" s="17"/>
      <c r="BY286" s="17"/>
      <c r="BZ286" s="17"/>
      <c r="CA286" s="17"/>
      <c r="CB286" s="17"/>
      <c r="CC286" s="17"/>
      <c r="CD286" s="17"/>
      <c r="CN286" s="13"/>
      <c r="CO286" s="13"/>
      <c r="CQ286" s="13"/>
      <c r="CR286" s="13"/>
      <c r="CS286" s="13"/>
      <c r="CU286" s="11"/>
    </row>
    <row r="287" spans="1:99">
      <c r="A287" s="58"/>
      <c r="B287" s="36"/>
      <c r="C287" s="37"/>
      <c r="D287" s="36"/>
      <c r="E287" s="37"/>
      <c r="F287" s="36"/>
      <c r="G287" s="37"/>
      <c r="H287" s="10"/>
      <c r="I287" s="10"/>
      <c r="J287" s="10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1"/>
      <c r="W287" s="11"/>
      <c r="X287" s="11"/>
      <c r="Y287" s="6"/>
      <c r="Z287" s="6"/>
      <c r="AA287" s="6"/>
      <c r="AB287" s="8"/>
      <c r="BD287" s="6"/>
      <c r="BK287" s="11"/>
      <c r="BL287" s="11"/>
      <c r="BM287" s="11"/>
      <c r="BN287" s="11"/>
      <c r="BO287" s="11"/>
      <c r="BP287" s="11"/>
      <c r="BQ287" s="11"/>
      <c r="BS287" s="6"/>
      <c r="BT287" s="6"/>
      <c r="BX287" s="17"/>
      <c r="BY287" s="17"/>
      <c r="BZ287" s="17"/>
      <c r="CA287" s="17"/>
      <c r="CB287" s="17"/>
      <c r="CC287" s="17"/>
      <c r="CD287" s="17"/>
      <c r="CN287" s="13"/>
      <c r="CO287" s="13"/>
      <c r="CQ287" s="13"/>
      <c r="CR287" s="13"/>
      <c r="CS287" s="13"/>
      <c r="CU287" s="11"/>
    </row>
    <row r="288" spans="1:99">
      <c r="A288" s="58"/>
      <c r="B288" s="36"/>
      <c r="C288" s="37"/>
      <c r="D288" s="36"/>
      <c r="E288" s="37"/>
      <c r="F288" s="36"/>
      <c r="G288" s="37"/>
      <c r="H288" s="10"/>
      <c r="I288" s="10"/>
      <c r="J288" s="10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1"/>
      <c r="W288" s="11"/>
      <c r="X288" s="11"/>
      <c r="Y288" s="6"/>
      <c r="Z288" s="6"/>
      <c r="AA288" s="6"/>
      <c r="AB288" s="8"/>
      <c r="BD288" s="6"/>
      <c r="BK288" s="11"/>
      <c r="BL288" s="11"/>
      <c r="BM288" s="11"/>
      <c r="BN288" s="11"/>
      <c r="BO288" s="11"/>
      <c r="BP288" s="11"/>
      <c r="BQ288" s="11"/>
      <c r="BS288" s="6"/>
      <c r="BT288" s="6"/>
      <c r="BX288" s="17"/>
      <c r="BY288" s="17"/>
      <c r="BZ288" s="17"/>
      <c r="CA288" s="17"/>
      <c r="CB288" s="17"/>
      <c r="CC288" s="17"/>
      <c r="CD288" s="17"/>
      <c r="CN288" s="13"/>
      <c r="CO288" s="13"/>
      <c r="CQ288" s="13"/>
      <c r="CR288" s="13"/>
      <c r="CS288" s="13"/>
      <c r="CU288" s="11"/>
    </row>
    <row r="289" spans="1:99">
      <c r="A289" s="58"/>
      <c r="B289" s="36"/>
      <c r="C289" s="37"/>
      <c r="D289" s="36"/>
      <c r="E289" s="37"/>
      <c r="F289" s="36"/>
      <c r="G289" s="37"/>
      <c r="H289" s="10"/>
      <c r="I289" s="10"/>
      <c r="J289" s="10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1"/>
      <c r="W289" s="11"/>
      <c r="X289" s="11"/>
      <c r="Y289" s="6"/>
      <c r="Z289" s="6"/>
      <c r="AA289" s="6"/>
      <c r="AB289" s="8"/>
      <c r="BD289" s="6"/>
      <c r="BK289" s="11"/>
      <c r="BL289" s="11"/>
      <c r="BM289" s="11"/>
      <c r="BN289" s="11"/>
      <c r="BO289" s="11"/>
      <c r="BP289" s="11"/>
      <c r="BQ289" s="11"/>
      <c r="BS289" s="6"/>
      <c r="BT289" s="6"/>
      <c r="BX289" s="17"/>
      <c r="BY289" s="17"/>
      <c r="BZ289" s="17"/>
      <c r="CA289" s="17"/>
      <c r="CB289" s="17"/>
      <c r="CC289" s="17"/>
      <c r="CD289" s="17"/>
      <c r="CN289" s="13"/>
      <c r="CO289" s="13"/>
      <c r="CQ289" s="13"/>
      <c r="CR289" s="13"/>
      <c r="CS289" s="13"/>
      <c r="CU289" s="11"/>
    </row>
    <row r="290" spans="1:99">
      <c r="A290" s="58"/>
      <c r="B290" s="36"/>
      <c r="C290" s="37"/>
      <c r="D290" s="36"/>
      <c r="E290" s="37"/>
      <c r="F290" s="36"/>
      <c r="G290" s="37"/>
      <c r="H290" s="10"/>
      <c r="I290" s="10"/>
      <c r="J290" s="10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1"/>
      <c r="W290" s="11"/>
      <c r="X290" s="11"/>
      <c r="Y290" s="6"/>
      <c r="Z290" s="6"/>
      <c r="AA290" s="6"/>
      <c r="AB290" s="8"/>
      <c r="BD290" s="6"/>
      <c r="BK290" s="11"/>
      <c r="BL290" s="11"/>
      <c r="BM290" s="11"/>
      <c r="BN290" s="11"/>
      <c r="BO290" s="11"/>
      <c r="BP290" s="11"/>
      <c r="BQ290" s="11"/>
      <c r="BS290" s="6"/>
      <c r="BT290" s="6"/>
      <c r="BX290" s="17"/>
      <c r="BY290" s="17"/>
      <c r="BZ290" s="17"/>
      <c r="CA290" s="17"/>
      <c r="CB290" s="17"/>
      <c r="CC290" s="17"/>
      <c r="CD290" s="17"/>
      <c r="CN290" s="13"/>
      <c r="CO290" s="13"/>
      <c r="CQ290" s="13"/>
      <c r="CR290" s="13"/>
      <c r="CS290" s="13"/>
      <c r="CU290" s="11"/>
    </row>
    <row r="291" spans="1:99">
      <c r="A291" s="58"/>
      <c r="B291" s="36"/>
      <c r="C291" s="37"/>
      <c r="D291" s="36"/>
      <c r="E291" s="37"/>
      <c r="F291" s="36"/>
      <c r="G291" s="37"/>
      <c r="H291" s="10"/>
      <c r="I291" s="10"/>
      <c r="J291" s="10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1"/>
      <c r="W291" s="11"/>
      <c r="X291" s="11"/>
      <c r="Y291" s="6"/>
      <c r="Z291" s="6"/>
      <c r="AA291" s="6"/>
      <c r="AB291" s="8"/>
      <c r="BD291" s="6"/>
      <c r="BK291" s="11"/>
      <c r="BL291" s="11"/>
      <c r="BM291" s="11"/>
      <c r="BN291" s="11"/>
      <c r="BO291" s="11"/>
      <c r="BP291" s="11"/>
      <c r="BQ291" s="11"/>
      <c r="BS291" s="6"/>
      <c r="BT291" s="6"/>
      <c r="BX291" s="17"/>
      <c r="BY291" s="17"/>
      <c r="BZ291" s="17"/>
      <c r="CA291" s="17"/>
      <c r="CB291" s="17"/>
      <c r="CC291" s="17"/>
      <c r="CD291" s="17"/>
      <c r="CN291" s="13"/>
      <c r="CO291" s="13"/>
      <c r="CQ291" s="13"/>
      <c r="CR291" s="13"/>
      <c r="CS291" s="13"/>
      <c r="CU291" s="11"/>
    </row>
    <row r="292" spans="1:99">
      <c r="A292" s="58"/>
      <c r="B292" s="36"/>
      <c r="C292" s="37"/>
      <c r="D292" s="36"/>
      <c r="E292" s="37"/>
      <c r="F292" s="36"/>
      <c r="G292" s="37"/>
      <c r="H292" s="10"/>
      <c r="I292" s="10"/>
      <c r="J292" s="10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1"/>
      <c r="W292" s="11"/>
      <c r="X292" s="11"/>
      <c r="Y292" s="6"/>
      <c r="Z292" s="6"/>
      <c r="AA292" s="6"/>
      <c r="AB292" s="8"/>
      <c r="BD292" s="6"/>
      <c r="BK292" s="11"/>
      <c r="BL292" s="11"/>
      <c r="BM292" s="11"/>
      <c r="BN292" s="11"/>
      <c r="BO292" s="11"/>
      <c r="BP292" s="11"/>
      <c r="BQ292" s="11"/>
      <c r="BS292" s="6"/>
      <c r="BT292" s="6"/>
      <c r="BX292" s="17"/>
      <c r="BY292" s="17"/>
      <c r="BZ292" s="17"/>
      <c r="CA292" s="17"/>
      <c r="CB292" s="17"/>
      <c r="CC292" s="17"/>
      <c r="CD292" s="17"/>
      <c r="CN292" s="13"/>
      <c r="CO292" s="13"/>
      <c r="CQ292" s="13"/>
      <c r="CR292" s="13"/>
      <c r="CS292" s="13"/>
      <c r="CU292" s="11"/>
    </row>
    <row r="293" spans="1:99">
      <c r="A293" s="58"/>
      <c r="B293" s="36"/>
      <c r="C293" s="37"/>
      <c r="D293" s="36"/>
      <c r="E293" s="37"/>
      <c r="F293" s="36"/>
      <c r="G293" s="37"/>
      <c r="H293" s="10"/>
      <c r="I293" s="10"/>
      <c r="J293" s="10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1"/>
      <c r="W293" s="11"/>
      <c r="X293" s="11"/>
      <c r="Y293" s="6"/>
      <c r="Z293" s="6"/>
      <c r="AA293" s="6"/>
      <c r="AB293" s="8"/>
      <c r="BD293" s="6"/>
      <c r="BK293" s="11"/>
      <c r="BL293" s="11"/>
      <c r="BM293" s="11"/>
      <c r="BN293" s="11"/>
      <c r="BO293" s="11"/>
      <c r="BP293" s="11"/>
      <c r="BQ293" s="11"/>
      <c r="BS293" s="6"/>
      <c r="BT293" s="6"/>
      <c r="BX293" s="17"/>
      <c r="BY293" s="17"/>
      <c r="BZ293" s="17"/>
      <c r="CA293" s="17"/>
      <c r="CB293" s="17"/>
      <c r="CC293" s="17"/>
      <c r="CD293" s="17"/>
      <c r="CN293" s="13"/>
      <c r="CO293" s="13"/>
      <c r="CQ293" s="13"/>
      <c r="CR293" s="13"/>
      <c r="CS293" s="13"/>
      <c r="CU293" s="11"/>
    </row>
    <row r="294" spans="1:99">
      <c r="A294" s="58"/>
      <c r="B294" s="36"/>
      <c r="C294" s="37"/>
      <c r="D294" s="36"/>
      <c r="E294" s="37"/>
      <c r="F294" s="36"/>
      <c r="G294" s="37"/>
      <c r="H294" s="10"/>
      <c r="I294" s="10"/>
      <c r="J294" s="10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1"/>
      <c r="W294" s="11"/>
      <c r="X294" s="11"/>
      <c r="Y294" s="6"/>
      <c r="Z294" s="6"/>
      <c r="AA294" s="6"/>
      <c r="AB294" s="8"/>
      <c r="BD294" s="6"/>
      <c r="BK294" s="11"/>
      <c r="BL294" s="11"/>
      <c r="BM294" s="11"/>
      <c r="BN294" s="11"/>
      <c r="BO294" s="11"/>
      <c r="BP294" s="11"/>
      <c r="BQ294" s="11"/>
      <c r="BS294" s="6"/>
      <c r="BT294" s="6"/>
      <c r="BX294" s="17"/>
      <c r="BY294" s="17"/>
      <c r="BZ294" s="17"/>
      <c r="CA294" s="17"/>
      <c r="CB294" s="17"/>
      <c r="CC294" s="17"/>
      <c r="CD294" s="17"/>
      <c r="CN294" s="13"/>
      <c r="CO294" s="13"/>
      <c r="CQ294" s="13"/>
      <c r="CR294" s="13"/>
      <c r="CS294" s="13"/>
      <c r="CU294" s="11"/>
    </row>
    <row r="295" spans="1:99">
      <c r="A295" s="58"/>
      <c r="B295" s="36"/>
      <c r="C295" s="37"/>
      <c r="D295" s="36"/>
      <c r="E295" s="37"/>
      <c r="F295" s="36"/>
      <c r="G295" s="37"/>
      <c r="H295" s="10"/>
      <c r="I295" s="10"/>
      <c r="J295" s="10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1"/>
      <c r="W295" s="11"/>
      <c r="X295" s="11"/>
      <c r="Y295" s="6"/>
      <c r="Z295" s="6"/>
      <c r="AA295" s="6"/>
      <c r="AB295" s="8"/>
      <c r="BD295" s="6"/>
      <c r="BK295" s="11"/>
      <c r="BL295" s="11"/>
      <c r="BM295" s="11"/>
      <c r="BN295" s="11"/>
      <c r="BO295" s="11"/>
      <c r="BP295" s="11"/>
      <c r="BQ295" s="11"/>
      <c r="BS295" s="6"/>
      <c r="BT295" s="6"/>
      <c r="BX295" s="17"/>
      <c r="BY295" s="17"/>
      <c r="BZ295" s="17"/>
      <c r="CA295" s="17"/>
      <c r="CB295" s="17"/>
      <c r="CC295" s="17"/>
      <c r="CD295" s="17"/>
      <c r="CN295" s="13"/>
      <c r="CO295" s="13"/>
      <c r="CQ295" s="13"/>
      <c r="CR295" s="13"/>
      <c r="CS295" s="13"/>
      <c r="CU295" s="11"/>
    </row>
    <row r="296" spans="1:99">
      <c r="A296" s="58"/>
      <c r="B296" s="36"/>
      <c r="C296" s="37"/>
      <c r="D296" s="36"/>
      <c r="E296" s="37"/>
      <c r="F296" s="36"/>
      <c r="G296" s="37"/>
      <c r="H296" s="10"/>
      <c r="I296" s="10"/>
      <c r="J296" s="10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1"/>
      <c r="W296" s="11"/>
      <c r="X296" s="11"/>
      <c r="Y296" s="6"/>
      <c r="Z296" s="6"/>
      <c r="AA296" s="6"/>
      <c r="AB296" s="8"/>
      <c r="BD296" s="6"/>
      <c r="BK296" s="11"/>
      <c r="BL296" s="11"/>
      <c r="BM296" s="11"/>
      <c r="BN296" s="11"/>
      <c r="BO296" s="11"/>
      <c r="BP296" s="11"/>
      <c r="BQ296" s="11"/>
      <c r="BS296" s="6"/>
      <c r="BT296" s="6"/>
      <c r="BX296" s="17"/>
      <c r="BY296" s="17"/>
      <c r="BZ296" s="17"/>
      <c r="CA296" s="17"/>
      <c r="CB296" s="17"/>
      <c r="CC296" s="17"/>
      <c r="CD296" s="17"/>
      <c r="CN296" s="13"/>
      <c r="CO296" s="13"/>
      <c r="CQ296" s="13"/>
      <c r="CR296" s="13"/>
      <c r="CS296" s="13"/>
      <c r="CU296" s="11"/>
    </row>
    <row r="297" spans="1:99">
      <c r="A297" s="58"/>
      <c r="B297" s="36"/>
      <c r="C297" s="37"/>
      <c r="D297" s="36"/>
      <c r="E297" s="37"/>
      <c r="F297" s="36"/>
      <c r="G297" s="37"/>
      <c r="H297" s="10"/>
      <c r="I297" s="10"/>
      <c r="J297" s="10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1"/>
      <c r="W297" s="11"/>
      <c r="X297" s="11"/>
      <c r="Y297" s="6"/>
      <c r="Z297" s="6"/>
      <c r="AA297" s="6"/>
      <c r="AB297" s="8"/>
      <c r="BD297" s="6"/>
      <c r="BK297" s="11"/>
      <c r="BL297" s="11"/>
      <c r="BM297" s="11"/>
      <c r="BN297" s="11"/>
      <c r="BO297" s="11"/>
      <c r="BP297" s="11"/>
      <c r="BQ297" s="11"/>
      <c r="BS297" s="6"/>
      <c r="BT297" s="6"/>
      <c r="BX297" s="17"/>
      <c r="BY297" s="17"/>
      <c r="BZ297" s="17"/>
      <c r="CA297" s="17"/>
      <c r="CB297" s="17"/>
      <c r="CC297" s="17"/>
      <c r="CD297" s="17"/>
      <c r="CN297" s="13"/>
      <c r="CO297" s="13"/>
      <c r="CQ297" s="13"/>
      <c r="CR297" s="13"/>
      <c r="CS297" s="13"/>
      <c r="CU297" s="11"/>
    </row>
    <row r="298" spans="1:99">
      <c r="A298" s="58"/>
      <c r="B298" s="36"/>
      <c r="C298" s="37"/>
      <c r="D298" s="36"/>
      <c r="E298" s="37"/>
      <c r="F298" s="36"/>
      <c r="G298" s="37"/>
      <c r="H298" s="10"/>
      <c r="I298" s="10"/>
      <c r="J298" s="10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1"/>
      <c r="W298" s="11"/>
      <c r="X298" s="11"/>
      <c r="Y298" s="6"/>
      <c r="Z298" s="6"/>
      <c r="AA298" s="6"/>
      <c r="AB298" s="8"/>
      <c r="BD298" s="6"/>
      <c r="BK298" s="11"/>
      <c r="BL298" s="11"/>
      <c r="BM298" s="11"/>
      <c r="BN298" s="11"/>
      <c r="BO298" s="11"/>
      <c r="BP298" s="11"/>
      <c r="BQ298" s="11"/>
      <c r="BS298" s="6"/>
      <c r="BT298" s="6"/>
      <c r="BX298" s="17"/>
      <c r="BY298" s="17"/>
      <c r="BZ298" s="17"/>
      <c r="CA298" s="17"/>
      <c r="CB298" s="17"/>
      <c r="CC298" s="17"/>
      <c r="CD298" s="17"/>
      <c r="CN298" s="13"/>
      <c r="CO298" s="13"/>
      <c r="CQ298" s="13"/>
      <c r="CR298" s="13"/>
      <c r="CS298" s="13"/>
      <c r="CU298" s="11"/>
    </row>
    <row r="299" spans="1:99">
      <c r="A299" s="58"/>
      <c r="B299" s="36"/>
      <c r="C299" s="37"/>
      <c r="D299" s="36"/>
      <c r="E299" s="37"/>
      <c r="F299" s="36"/>
      <c r="G299" s="37"/>
      <c r="H299" s="10"/>
      <c r="I299" s="10"/>
      <c r="J299" s="10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1"/>
      <c r="W299" s="11"/>
      <c r="X299" s="11"/>
      <c r="Y299" s="6"/>
      <c r="Z299" s="6"/>
      <c r="AA299" s="6"/>
      <c r="AB299" s="8"/>
      <c r="BD299" s="6"/>
      <c r="BK299" s="11"/>
      <c r="BL299" s="11"/>
      <c r="BM299" s="11"/>
      <c r="BN299" s="11"/>
      <c r="BO299" s="11"/>
      <c r="BP299" s="11"/>
      <c r="BQ299" s="11"/>
      <c r="BS299" s="6"/>
      <c r="BT299" s="6"/>
      <c r="BX299" s="17"/>
      <c r="BY299" s="17"/>
      <c r="BZ299" s="17"/>
      <c r="CA299" s="17"/>
      <c r="CB299" s="17"/>
      <c r="CC299" s="17"/>
      <c r="CD299" s="17"/>
      <c r="CN299" s="13"/>
      <c r="CO299" s="13"/>
      <c r="CQ299" s="13"/>
      <c r="CR299" s="13"/>
      <c r="CS299" s="13"/>
      <c r="CU299" s="11"/>
    </row>
    <row r="300" spans="1:99">
      <c r="A300" s="58"/>
      <c r="B300" s="36"/>
      <c r="C300" s="37"/>
      <c r="D300" s="36"/>
      <c r="E300" s="37"/>
      <c r="F300" s="36"/>
      <c r="G300" s="37"/>
      <c r="H300" s="10"/>
      <c r="I300" s="10"/>
      <c r="J300" s="10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1"/>
      <c r="W300" s="11"/>
      <c r="X300" s="11"/>
      <c r="Y300" s="6"/>
      <c r="Z300" s="6"/>
      <c r="AA300" s="6"/>
      <c r="AB300" s="8"/>
      <c r="BD300" s="6"/>
      <c r="BK300" s="11"/>
      <c r="BL300" s="11"/>
      <c r="BM300" s="11"/>
      <c r="BN300" s="11"/>
      <c r="BO300" s="11"/>
      <c r="BP300" s="11"/>
      <c r="BQ300" s="11"/>
      <c r="BS300" s="6"/>
      <c r="BT300" s="6"/>
      <c r="BX300" s="17"/>
      <c r="BY300" s="17"/>
      <c r="BZ300" s="17"/>
      <c r="CA300" s="17"/>
      <c r="CB300" s="17"/>
      <c r="CC300" s="17"/>
      <c r="CD300" s="17"/>
      <c r="CN300" s="13"/>
      <c r="CO300" s="13"/>
      <c r="CQ300" s="13"/>
      <c r="CR300" s="13"/>
      <c r="CS300" s="13"/>
      <c r="CU300" s="11"/>
    </row>
    <row r="301" spans="1:99">
      <c r="A301" s="58"/>
      <c r="B301" s="36"/>
      <c r="C301" s="37"/>
      <c r="D301" s="36"/>
      <c r="E301" s="37"/>
      <c r="F301" s="36"/>
      <c r="G301" s="37"/>
      <c r="H301" s="10"/>
      <c r="I301" s="10"/>
      <c r="J301" s="10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1"/>
      <c r="W301" s="11"/>
      <c r="X301" s="11"/>
      <c r="Y301" s="6"/>
      <c r="Z301" s="6"/>
      <c r="AA301" s="6"/>
      <c r="AB301" s="8"/>
      <c r="BD301" s="6"/>
      <c r="BK301" s="11"/>
      <c r="BL301" s="11"/>
      <c r="BM301" s="11"/>
      <c r="BN301" s="11"/>
      <c r="BO301" s="11"/>
      <c r="BP301" s="11"/>
      <c r="BQ301" s="11"/>
      <c r="BS301" s="6"/>
      <c r="BT301" s="6"/>
      <c r="BX301" s="17"/>
      <c r="BY301" s="17"/>
      <c r="BZ301" s="17"/>
      <c r="CA301" s="17"/>
      <c r="CB301" s="17"/>
      <c r="CC301" s="17"/>
      <c r="CD301" s="17"/>
      <c r="CN301" s="13"/>
      <c r="CO301" s="13"/>
      <c r="CQ301" s="13"/>
      <c r="CR301" s="13"/>
      <c r="CS301" s="13"/>
      <c r="CU301" s="11"/>
    </row>
    <row r="302" spans="1:99">
      <c r="A302" s="58"/>
      <c r="B302" s="36"/>
      <c r="C302" s="37"/>
      <c r="D302" s="36"/>
      <c r="E302" s="37"/>
      <c r="F302" s="36"/>
      <c r="G302" s="37"/>
      <c r="H302" s="10"/>
      <c r="I302" s="10"/>
      <c r="J302" s="10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1"/>
      <c r="W302" s="11"/>
      <c r="X302" s="11"/>
      <c r="Y302" s="6"/>
      <c r="Z302" s="6"/>
      <c r="AA302" s="6"/>
      <c r="AB302" s="8"/>
      <c r="BD302" s="6"/>
      <c r="BK302" s="11"/>
      <c r="BL302" s="11"/>
      <c r="BM302" s="11"/>
      <c r="BN302" s="11"/>
      <c r="BO302" s="11"/>
      <c r="BP302" s="11"/>
      <c r="BQ302" s="11"/>
      <c r="BS302" s="6"/>
      <c r="BT302" s="6"/>
      <c r="BX302" s="17"/>
      <c r="BY302" s="17"/>
      <c r="BZ302" s="17"/>
      <c r="CA302" s="17"/>
      <c r="CB302" s="17"/>
      <c r="CC302" s="17"/>
      <c r="CD302" s="17"/>
      <c r="CN302" s="13"/>
      <c r="CO302" s="13"/>
      <c r="CQ302" s="13"/>
      <c r="CR302" s="13"/>
      <c r="CS302" s="13"/>
      <c r="CU302" s="11"/>
    </row>
    <row r="303" spans="1:99">
      <c r="A303" s="58"/>
      <c r="B303" s="36"/>
      <c r="C303" s="37"/>
      <c r="D303" s="36"/>
      <c r="E303" s="37"/>
      <c r="F303" s="36"/>
      <c r="G303" s="37"/>
      <c r="H303" s="10"/>
      <c r="I303" s="10"/>
      <c r="J303" s="10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1"/>
      <c r="W303" s="11"/>
      <c r="X303" s="11"/>
      <c r="Y303" s="6"/>
      <c r="Z303" s="6"/>
      <c r="AA303" s="6"/>
      <c r="AB303" s="8"/>
      <c r="BD303" s="6"/>
      <c r="BK303" s="11"/>
      <c r="BL303" s="11"/>
      <c r="BM303" s="11"/>
      <c r="BN303" s="11"/>
      <c r="BO303" s="11"/>
      <c r="BP303" s="11"/>
      <c r="BQ303" s="11"/>
      <c r="BS303" s="6"/>
      <c r="BT303" s="6"/>
      <c r="BX303" s="17"/>
      <c r="BY303" s="17"/>
      <c r="BZ303" s="17"/>
      <c r="CA303" s="17"/>
      <c r="CB303" s="17"/>
      <c r="CC303" s="17"/>
      <c r="CD303" s="17"/>
      <c r="CN303" s="13"/>
      <c r="CO303" s="13"/>
      <c r="CQ303" s="13"/>
      <c r="CR303" s="13"/>
      <c r="CS303" s="13"/>
      <c r="CU303" s="11"/>
    </row>
    <row r="304" spans="1:99">
      <c r="A304" s="58"/>
      <c r="B304" s="36"/>
      <c r="C304" s="37"/>
      <c r="D304" s="36"/>
      <c r="E304" s="37"/>
      <c r="F304" s="36"/>
      <c r="G304" s="37"/>
      <c r="H304" s="10"/>
      <c r="I304" s="10"/>
      <c r="J304" s="10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1"/>
      <c r="W304" s="11"/>
      <c r="X304" s="11"/>
      <c r="Y304" s="6"/>
      <c r="Z304" s="6"/>
      <c r="AA304" s="6"/>
      <c r="AB304" s="8"/>
      <c r="BD304" s="6"/>
      <c r="BK304" s="11"/>
      <c r="BL304" s="11"/>
      <c r="BM304" s="11"/>
      <c r="BN304" s="11"/>
      <c r="BO304" s="11"/>
      <c r="BP304" s="11"/>
      <c r="BQ304" s="11"/>
      <c r="BS304" s="6"/>
      <c r="BT304" s="6"/>
      <c r="BX304" s="17"/>
      <c r="BY304" s="17"/>
      <c r="BZ304" s="17"/>
      <c r="CA304" s="17"/>
      <c r="CB304" s="17"/>
      <c r="CC304" s="17"/>
      <c r="CD304" s="17"/>
      <c r="CN304" s="13"/>
      <c r="CO304" s="13"/>
      <c r="CQ304" s="13"/>
      <c r="CR304" s="13"/>
      <c r="CS304" s="13"/>
      <c r="CU304" s="11"/>
    </row>
    <row r="305" spans="1:99">
      <c r="A305" s="58"/>
      <c r="B305" s="36"/>
      <c r="C305" s="37"/>
      <c r="D305" s="36"/>
      <c r="E305" s="37"/>
      <c r="F305" s="36"/>
      <c r="G305" s="37"/>
      <c r="H305" s="10"/>
      <c r="I305" s="10"/>
      <c r="J305" s="10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1"/>
      <c r="W305" s="11"/>
      <c r="X305" s="11"/>
      <c r="Y305" s="6"/>
      <c r="Z305" s="6"/>
      <c r="AA305" s="6"/>
      <c r="AB305" s="8"/>
      <c r="BD305" s="6"/>
      <c r="BK305" s="11"/>
      <c r="BL305" s="11"/>
      <c r="BM305" s="11"/>
      <c r="BN305" s="11"/>
      <c r="BO305" s="11"/>
      <c r="BP305" s="11"/>
      <c r="BQ305" s="11"/>
      <c r="BS305" s="6"/>
      <c r="BT305" s="6"/>
      <c r="BX305" s="17"/>
      <c r="BY305" s="17"/>
      <c r="BZ305" s="17"/>
      <c r="CA305" s="17"/>
      <c r="CB305" s="17"/>
      <c r="CC305" s="17"/>
      <c r="CD305" s="17"/>
      <c r="CN305" s="13"/>
      <c r="CO305" s="13"/>
      <c r="CQ305" s="13"/>
      <c r="CR305" s="13"/>
      <c r="CS305" s="13"/>
      <c r="CU305" s="11"/>
    </row>
    <row r="306" spans="1:99">
      <c r="A306" s="58"/>
      <c r="B306" s="36"/>
      <c r="C306" s="37"/>
      <c r="D306" s="36"/>
      <c r="E306" s="37"/>
      <c r="F306" s="36"/>
      <c r="G306" s="37"/>
      <c r="H306" s="10"/>
      <c r="I306" s="10"/>
      <c r="J306" s="10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1"/>
      <c r="W306" s="11"/>
      <c r="X306" s="11"/>
      <c r="Y306" s="6"/>
      <c r="Z306" s="6"/>
      <c r="AA306" s="6"/>
      <c r="AB306" s="8"/>
      <c r="BD306" s="6"/>
      <c r="BK306" s="11"/>
      <c r="BL306" s="11"/>
      <c r="BM306" s="11"/>
      <c r="BN306" s="11"/>
      <c r="BO306" s="11"/>
      <c r="BP306" s="11"/>
      <c r="BQ306" s="11"/>
      <c r="BS306" s="6"/>
      <c r="BT306" s="6"/>
      <c r="BX306" s="17"/>
      <c r="BY306" s="17"/>
      <c r="BZ306" s="17"/>
      <c r="CA306" s="17"/>
      <c r="CB306" s="17"/>
      <c r="CC306" s="17"/>
      <c r="CD306" s="17"/>
      <c r="CN306" s="13"/>
      <c r="CO306" s="13"/>
      <c r="CQ306" s="13"/>
      <c r="CR306" s="13"/>
      <c r="CS306" s="13"/>
      <c r="CU306" s="11"/>
    </row>
    <row r="307" spans="1:99">
      <c r="A307" s="58"/>
      <c r="B307" s="36"/>
      <c r="C307" s="37"/>
      <c r="D307" s="36"/>
      <c r="E307" s="37"/>
      <c r="F307" s="36"/>
      <c r="G307" s="37"/>
      <c r="H307" s="10"/>
      <c r="I307" s="10"/>
      <c r="J307" s="10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1"/>
      <c r="W307" s="11"/>
      <c r="X307" s="11"/>
      <c r="Y307" s="6"/>
      <c r="Z307" s="6"/>
      <c r="AA307" s="6"/>
      <c r="AB307" s="8"/>
      <c r="BD307" s="6"/>
      <c r="BK307" s="11"/>
      <c r="BL307" s="11"/>
      <c r="BM307" s="11"/>
      <c r="BN307" s="11"/>
      <c r="BO307" s="11"/>
      <c r="BP307" s="11"/>
      <c r="BQ307" s="11"/>
      <c r="BS307" s="6"/>
      <c r="BT307" s="6"/>
      <c r="BX307" s="17"/>
      <c r="BY307" s="17"/>
      <c r="BZ307" s="17"/>
      <c r="CA307" s="17"/>
      <c r="CB307" s="17"/>
      <c r="CC307" s="17"/>
      <c r="CD307" s="17"/>
      <c r="CN307" s="13"/>
      <c r="CO307" s="13"/>
      <c r="CQ307" s="13"/>
      <c r="CR307" s="13"/>
      <c r="CS307" s="13"/>
      <c r="CU307" s="11"/>
    </row>
    <row r="308" spans="1:99">
      <c r="A308" s="58"/>
      <c r="B308" s="36"/>
      <c r="C308" s="37"/>
      <c r="D308" s="36"/>
      <c r="E308" s="37"/>
      <c r="F308" s="36"/>
      <c r="G308" s="37"/>
      <c r="H308" s="10"/>
      <c r="I308" s="10"/>
      <c r="J308" s="10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1"/>
      <c r="W308" s="11"/>
      <c r="X308" s="11"/>
      <c r="Y308" s="6"/>
      <c r="Z308" s="6"/>
      <c r="AA308" s="6"/>
      <c r="AB308" s="8"/>
      <c r="BD308" s="6"/>
      <c r="BK308" s="11"/>
      <c r="BL308" s="11"/>
      <c r="BM308" s="11"/>
      <c r="BN308" s="11"/>
      <c r="BO308" s="11"/>
      <c r="BP308" s="11"/>
      <c r="BQ308" s="11"/>
      <c r="BS308" s="6"/>
      <c r="BT308" s="6"/>
      <c r="BX308" s="17"/>
      <c r="BY308" s="17"/>
      <c r="BZ308" s="17"/>
      <c r="CA308" s="17"/>
      <c r="CB308" s="17"/>
      <c r="CC308" s="17"/>
      <c r="CD308" s="17"/>
      <c r="CN308" s="13"/>
      <c r="CO308" s="13"/>
      <c r="CQ308" s="13"/>
      <c r="CR308" s="13"/>
      <c r="CS308" s="13"/>
      <c r="CU308" s="11"/>
    </row>
    <row r="309" spans="1:99">
      <c r="A309" s="58"/>
      <c r="B309" s="36"/>
      <c r="C309" s="37"/>
      <c r="D309" s="36"/>
      <c r="E309" s="37"/>
      <c r="F309" s="36"/>
      <c r="G309" s="37"/>
      <c r="H309" s="10"/>
      <c r="I309" s="10"/>
      <c r="J309" s="10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1"/>
      <c r="W309" s="11"/>
      <c r="X309" s="11"/>
      <c r="Y309" s="6"/>
      <c r="Z309" s="6"/>
      <c r="AA309" s="6"/>
      <c r="AB309" s="8"/>
      <c r="BD309" s="6"/>
      <c r="BK309" s="11"/>
      <c r="BL309" s="11"/>
      <c r="BM309" s="11"/>
      <c r="BN309" s="11"/>
      <c r="BO309" s="11"/>
      <c r="BP309" s="11"/>
      <c r="BQ309" s="11"/>
      <c r="BS309" s="6"/>
      <c r="BT309" s="6"/>
      <c r="BX309" s="17"/>
      <c r="BY309" s="17"/>
      <c r="BZ309" s="17"/>
      <c r="CA309" s="17"/>
      <c r="CB309" s="17"/>
      <c r="CC309" s="17"/>
      <c r="CD309" s="17"/>
      <c r="CN309" s="13"/>
      <c r="CO309" s="13"/>
      <c r="CQ309" s="13"/>
      <c r="CR309" s="13"/>
      <c r="CS309" s="13"/>
      <c r="CU309" s="11"/>
    </row>
    <row r="310" spans="1:99">
      <c r="A310" s="58"/>
      <c r="B310" s="36"/>
      <c r="C310" s="37"/>
      <c r="D310" s="36"/>
      <c r="E310" s="37"/>
      <c r="F310" s="36"/>
      <c r="G310" s="37"/>
      <c r="H310" s="10"/>
      <c r="I310" s="10"/>
      <c r="J310" s="10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1"/>
      <c r="W310" s="11"/>
      <c r="X310" s="11"/>
      <c r="Y310" s="6"/>
      <c r="Z310" s="6"/>
      <c r="AA310" s="6"/>
      <c r="AB310" s="8"/>
      <c r="BD310" s="6"/>
      <c r="BK310" s="11"/>
      <c r="BL310" s="11"/>
      <c r="BM310" s="11"/>
      <c r="BN310" s="11"/>
      <c r="BO310" s="11"/>
      <c r="BP310" s="11"/>
      <c r="BQ310" s="11"/>
      <c r="BS310" s="6"/>
      <c r="BT310" s="6"/>
      <c r="BX310" s="17"/>
      <c r="BY310" s="17"/>
      <c r="BZ310" s="17"/>
      <c r="CA310" s="17"/>
      <c r="CB310" s="17"/>
      <c r="CC310" s="17"/>
      <c r="CD310" s="17"/>
      <c r="CN310" s="13"/>
      <c r="CO310" s="13"/>
      <c r="CQ310" s="13"/>
      <c r="CR310" s="13"/>
      <c r="CS310" s="13"/>
      <c r="CU310" s="11"/>
    </row>
    <row r="311" spans="1:99">
      <c r="A311" s="58"/>
      <c r="B311" s="36"/>
      <c r="C311" s="37"/>
      <c r="D311" s="36"/>
      <c r="E311" s="37"/>
      <c r="F311" s="36"/>
      <c r="G311" s="37"/>
      <c r="H311" s="10"/>
      <c r="I311" s="10"/>
      <c r="J311" s="10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1"/>
      <c r="W311" s="11"/>
      <c r="X311" s="11"/>
      <c r="Y311" s="6"/>
      <c r="Z311" s="6"/>
      <c r="AA311" s="6"/>
      <c r="AB311" s="8"/>
      <c r="BD311" s="6"/>
      <c r="BK311" s="11"/>
      <c r="BL311" s="11"/>
      <c r="BM311" s="11"/>
      <c r="BN311" s="11"/>
      <c r="BO311" s="11"/>
      <c r="BP311" s="11"/>
      <c r="BQ311" s="11"/>
      <c r="BS311" s="6"/>
      <c r="BT311" s="6"/>
      <c r="BX311" s="17"/>
      <c r="BY311" s="17"/>
      <c r="BZ311" s="17"/>
      <c r="CA311" s="17"/>
      <c r="CB311" s="17"/>
      <c r="CC311" s="17"/>
      <c r="CD311" s="17"/>
      <c r="CN311" s="13"/>
      <c r="CO311" s="13"/>
      <c r="CQ311" s="13"/>
      <c r="CR311" s="13"/>
      <c r="CS311" s="13"/>
      <c r="CU311" s="11"/>
    </row>
    <row r="312" spans="1:99">
      <c r="A312" s="58"/>
      <c r="B312" s="36"/>
      <c r="C312" s="37"/>
      <c r="D312" s="36"/>
      <c r="E312" s="37"/>
      <c r="F312" s="36"/>
      <c r="G312" s="37"/>
      <c r="H312" s="10"/>
      <c r="I312" s="10"/>
      <c r="J312" s="10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1"/>
      <c r="W312" s="11"/>
      <c r="X312" s="11"/>
      <c r="Y312" s="6"/>
      <c r="Z312" s="6"/>
      <c r="AA312" s="6"/>
      <c r="AB312" s="8"/>
      <c r="BD312" s="6"/>
      <c r="BK312" s="11"/>
      <c r="BL312" s="11"/>
      <c r="BM312" s="11"/>
      <c r="BN312" s="11"/>
      <c r="BO312" s="11"/>
      <c r="BP312" s="11"/>
      <c r="BQ312" s="11"/>
      <c r="BS312" s="6"/>
      <c r="BT312" s="6"/>
      <c r="BX312" s="17"/>
      <c r="BY312" s="17"/>
      <c r="BZ312" s="17"/>
      <c r="CA312" s="17"/>
      <c r="CB312" s="17"/>
      <c r="CC312" s="17"/>
      <c r="CD312" s="17"/>
      <c r="CN312" s="13"/>
      <c r="CO312" s="13"/>
      <c r="CQ312" s="13"/>
      <c r="CR312" s="13"/>
      <c r="CS312" s="13"/>
      <c r="CU312" s="11"/>
    </row>
    <row r="313" spans="1:99">
      <c r="A313" s="58"/>
      <c r="B313" s="36"/>
      <c r="C313" s="37"/>
      <c r="D313" s="36"/>
      <c r="E313" s="37"/>
      <c r="F313" s="36"/>
      <c r="G313" s="37"/>
      <c r="H313" s="10"/>
      <c r="I313" s="10"/>
      <c r="J313" s="10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1"/>
      <c r="W313" s="11"/>
      <c r="X313" s="11"/>
      <c r="Y313" s="6"/>
      <c r="Z313" s="6"/>
      <c r="AA313" s="6"/>
      <c r="AB313" s="8"/>
      <c r="BD313" s="6"/>
      <c r="BK313" s="11"/>
      <c r="BL313" s="11"/>
      <c r="BM313" s="11"/>
      <c r="BN313" s="11"/>
      <c r="BO313" s="11"/>
      <c r="BP313" s="11"/>
      <c r="BQ313" s="11"/>
      <c r="BS313" s="6"/>
      <c r="BT313" s="6"/>
      <c r="BX313" s="17"/>
      <c r="BY313" s="17"/>
      <c r="BZ313" s="17"/>
      <c r="CA313" s="17"/>
      <c r="CB313" s="17"/>
      <c r="CC313" s="17"/>
      <c r="CD313" s="17"/>
      <c r="CN313" s="13"/>
      <c r="CO313" s="13"/>
      <c r="CQ313" s="13"/>
      <c r="CR313" s="13"/>
      <c r="CS313" s="13"/>
      <c r="CU313" s="11"/>
    </row>
    <row r="314" spans="1:99">
      <c r="A314" s="58"/>
      <c r="B314" s="36"/>
      <c r="C314" s="37"/>
      <c r="D314" s="36"/>
      <c r="E314" s="37"/>
      <c r="F314" s="36"/>
      <c r="G314" s="37"/>
      <c r="H314" s="10"/>
      <c r="I314" s="10"/>
      <c r="J314" s="10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1"/>
      <c r="W314" s="11"/>
      <c r="X314" s="11"/>
      <c r="Y314" s="6"/>
      <c r="Z314" s="6"/>
      <c r="AA314" s="6"/>
      <c r="AB314" s="8"/>
      <c r="BD314" s="6"/>
      <c r="BK314" s="11"/>
      <c r="BL314" s="11"/>
      <c r="BM314" s="11"/>
      <c r="BN314" s="11"/>
      <c r="BO314" s="11"/>
      <c r="BP314" s="11"/>
      <c r="BQ314" s="11"/>
      <c r="BS314" s="6"/>
      <c r="BT314" s="6"/>
      <c r="BX314" s="17"/>
      <c r="BY314" s="17"/>
      <c r="BZ314" s="17"/>
      <c r="CA314" s="17"/>
      <c r="CB314" s="17"/>
      <c r="CC314" s="17"/>
      <c r="CD314" s="17"/>
      <c r="CN314" s="13"/>
      <c r="CO314" s="13"/>
      <c r="CQ314" s="13"/>
      <c r="CR314" s="13"/>
      <c r="CS314" s="13"/>
      <c r="CU314" s="11"/>
    </row>
    <row r="315" spans="1:99">
      <c r="A315" s="58"/>
      <c r="B315" s="36"/>
      <c r="C315" s="37"/>
      <c r="D315" s="36"/>
      <c r="E315" s="37"/>
      <c r="F315" s="36"/>
      <c r="G315" s="37"/>
      <c r="H315" s="10"/>
      <c r="I315" s="10"/>
      <c r="J315" s="10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1"/>
      <c r="W315" s="11"/>
      <c r="X315" s="11"/>
      <c r="Y315" s="6"/>
      <c r="Z315" s="6"/>
      <c r="AA315" s="6"/>
      <c r="AB315" s="8"/>
      <c r="BD315" s="6"/>
      <c r="BK315" s="11"/>
      <c r="BL315" s="11"/>
      <c r="BM315" s="11"/>
      <c r="BN315" s="11"/>
      <c r="BO315" s="11"/>
      <c r="BP315" s="11"/>
      <c r="BQ315" s="11"/>
      <c r="BS315" s="6"/>
      <c r="BT315" s="6"/>
      <c r="BX315" s="17"/>
      <c r="BY315" s="17"/>
      <c r="BZ315" s="17"/>
      <c r="CA315" s="17"/>
      <c r="CB315" s="17"/>
      <c r="CC315" s="17"/>
      <c r="CD315" s="17"/>
      <c r="CN315" s="13"/>
      <c r="CO315" s="13"/>
      <c r="CQ315" s="13"/>
      <c r="CR315" s="13"/>
      <c r="CS315" s="13"/>
      <c r="CU315" s="11"/>
    </row>
    <row r="316" spans="1:99">
      <c r="A316" s="58"/>
      <c r="B316" s="36"/>
      <c r="C316" s="37"/>
      <c r="D316" s="36"/>
      <c r="E316" s="37"/>
      <c r="F316" s="36"/>
      <c r="G316" s="37"/>
      <c r="H316" s="10"/>
      <c r="I316" s="10"/>
      <c r="J316" s="10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1"/>
      <c r="W316" s="11"/>
      <c r="X316" s="11"/>
      <c r="Y316" s="6"/>
      <c r="Z316" s="6"/>
      <c r="AA316" s="6"/>
      <c r="AB316" s="8"/>
      <c r="BD316" s="6"/>
      <c r="BK316" s="11"/>
      <c r="BL316" s="11"/>
      <c r="BM316" s="11"/>
      <c r="BN316" s="11"/>
      <c r="BO316" s="11"/>
      <c r="BP316" s="11"/>
      <c r="BQ316" s="11"/>
      <c r="BS316" s="6"/>
      <c r="BT316" s="6"/>
      <c r="BX316" s="17"/>
      <c r="BY316" s="17"/>
      <c r="BZ316" s="17"/>
      <c r="CA316" s="17"/>
      <c r="CB316" s="17"/>
      <c r="CC316" s="17"/>
      <c r="CD316" s="17"/>
      <c r="CN316" s="13"/>
      <c r="CO316" s="13"/>
      <c r="CQ316" s="13"/>
      <c r="CR316" s="13"/>
      <c r="CS316" s="13"/>
      <c r="CU316" s="11"/>
    </row>
    <row r="317" spans="1:99">
      <c r="A317" s="58"/>
      <c r="B317" s="36"/>
      <c r="C317" s="37"/>
      <c r="D317" s="36"/>
      <c r="E317" s="37"/>
      <c r="F317" s="36"/>
      <c r="G317" s="37"/>
      <c r="H317" s="10"/>
      <c r="I317" s="10"/>
      <c r="J317" s="10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1"/>
      <c r="W317" s="11"/>
      <c r="X317" s="11"/>
      <c r="Y317" s="6"/>
      <c r="Z317" s="6"/>
      <c r="AA317" s="6"/>
      <c r="AB317" s="8"/>
      <c r="BD317" s="6"/>
      <c r="BK317" s="11"/>
      <c r="BL317" s="11"/>
      <c r="BM317" s="11"/>
      <c r="BN317" s="11"/>
      <c r="BO317" s="11"/>
      <c r="BP317" s="11"/>
      <c r="BQ317" s="11"/>
      <c r="BS317" s="6"/>
      <c r="BT317" s="6"/>
      <c r="BX317" s="17"/>
      <c r="BY317" s="17"/>
      <c r="BZ317" s="17"/>
      <c r="CA317" s="17"/>
      <c r="CB317" s="17"/>
      <c r="CC317" s="17"/>
      <c r="CD317" s="17"/>
      <c r="CN317" s="13"/>
      <c r="CO317" s="13"/>
      <c r="CQ317" s="13"/>
      <c r="CR317" s="13"/>
      <c r="CS317" s="13"/>
      <c r="CU317" s="11"/>
    </row>
    <row r="318" spans="1:99">
      <c r="A318" s="58"/>
      <c r="B318" s="36"/>
      <c r="C318" s="37"/>
      <c r="D318" s="36"/>
      <c r="E318" s="37"/>
      <c r="F318" s="36"/>
      <c r="G318" s="37"/>
      <c r="H318" s="10"/>
      <c r="I318" s="10"/>
      <c r="J318" s="10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1"/>
      <c r="W318" s="11"/>
      <c r="X318" s="11"/>
      <c r="Y318" s="6"/>
      <c r="Z318" s="6"/>
      <c r="AA318" s="6"/>
      <c r="AB318" s="8"/>
      <c r="BD318" s="6"/>
      <c r="BK318" s="11"/>
      <c r="BL318" s="11"/>
      <c r="BM318" s="11"/>
      <c r="BN318" s="11"/>
      <c r="BO318" s="11"/>
      <c r="BP318" s="11"/>
      <c r="BQ318" s="11"/>
      <c r="BS318" s="6"/>
      <c r="BT318" s="6"/>
      <c r="BX318" s="17"/>
      <c r="BY318" s="17"/>
      <c r="BZ318" s="17"/>
      <c r="CA318" s="17"/>
      <c r="CB318" s="17"/>
      <c r="CC318" s="17"/>
      <c r="CD318" s="17"/>
      <c r="CN318" s="13"/>
      <c r="CO318" s="13"/>
      <c r="CQ318" s="13"/>
      <c r="CR318" s="13"/>
      <c r="CS318" s="13"/>
      <c r="CU318" s="11"/>
    </row>
    <row r="319" spans="1:99">
      <c r="A319" s="58"/>
      <c r="B319" s="36"/>
      <c r="C319" s="37"/>
      <c r="D319" s="36"/>
      <c r="E319" s="37"/>
      <c r="F319" s="36"/>
      <c r="G319" s="37"/>
      <c r="H319" s="10"/>
      <c r="I319" s="10"/>
      <c r="J319" s="10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1"/>
      <c r="W319" s="11"/>
      <c r="X319" s="11"/>
      <c r="Y319" s="6"/>
      <c r="Z319" s="6"/>
      <c r="AA319" s="6"/>
      <c r="AB319" s="8"/>
      <c r="BD319" s="6"/>
      <c r="BK319" s="11"/>
      <c r="BL319" s="11"/>
      <c r="BM319" s="11"/>
      <c r="BN319" s="11"/>
      <c r="BO319" s="11"/>
      <c r="BP319" s="11"/>
      <c r="BQ319" s="11"/>
      <c r="BS319" s="6"/>
      <c r="BT319" s="6"/>
      <c r="BX319" s="17"/>
      <c r="BY319" s="17"/>
      <c r="BZ319" s="17"/>
      <c r="CA319" s="17"/>
      <c r="CB319" s="17"/>
      <c r="CC319" s="17"/>
      <c r="CD319" s="17"/>
      <c r="CN319" s="13"/>
      <c r="CO319" s="13"/>
      <c r="CQ319" s="13"/>
      <c r="CR319" s="13"/>
      <c r="CS319" s="13"/>
      <c r="CU319" s="11"/>
    </row>
    <row r="320" spans="1:99">
      <c r="A320" s="58"/>
      <c r="B320" s="36"/>
      <c r="C320" s="37"/>
      <c r="D320" s="36"/>
      <c r="E320" s="37"/>
      <c r="F320" s="36"/>
      <c r="G320" s="37"/>
      <c r="H320" s="10"/>
      <c r="I320" s="10"/>
      <c r="J320" s="10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1"/>
      <c r="W320" s="11"/>
      <c r="X320" s="11"/>
      <c r="Y320" s="6"/>
      <c r="Z320" s="6"/>
      <c r="AA320" s="6"/>
      <c r="AB320" s="8"/>
      <c r="BD320" s="6"/>
      <c r="BK320" s="11"/>
      <c r="BL320" s="11"/>
      <c r="BM320" s="11"/>
      <c r="BN320" s="11"/>
      <c r="BO320" s="11"/>
      <c r="BP320" s="11"/>
      <c r="BQ320" s="11"/>
      <c r="BS320" s="6"/>
      <c r="BT320" s="6"/>
      <c r="BX320" s="17"/>
      <c r="BY320" s="17"/>
      <c r="BZ320" s="17"/>
      <c r="CA320" s="17"/>
      <c r="CB320" s="17"/>
      <c r="CC320" s="17"/>
      <c r="CD320" s="17"/>
      <c r="CN320" s="13"/>
      <c r="CO320" s="13"/>
      <c r="CQ320" s="13"/>
      <c r="CR320" s="13"/>
      <c r="CS320" s="13"/>
      <c r="CU320" s="11"/>
    </row>
    <row r="321" spans="1:99">
      <c r="A321" s="58"/>
      <c r="B321" s="36"/>
      <c r="C321" s="37"/>
      <c r="D321" s="36"/>
      <c r="E321" s="37"/>
      <c r="F321" s="36"/>
      <c r="G321" s="37"/>
      <c r="H321" s="10"/>
      <c r="I321" s="10"/>
      <c r="J321" s="10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1"/>
      <c r="W321" s="11"/>
      <c r="X321" s="11"/>
      <c r="Y321" s="6"/>
      <c r="Z321" s="6"/>
      <c r="AA321" s="6"/>
      <c r="AB321" s="8"/>
      <c r="BD321" s="6"/>
      <c r="BK321" s="11"/>
      <c r="BL321" s="11"/>
      <c r="BM321" s="11"/>
      <c r="BN321" s="11"/>
      <c r="BO321" s="11"/>
      <c r="BP321" s="11"/>
      <c r="BQ321" s="11"/>
      <c r="BS321" s="6"/>
      <c r="BT321" s="6"/>
      <c r="BX321" s="17"/>
      <c r="BY321" s="17"/>
      <c r="BZ321" s="17"/>
      <c r="CA321" s="17"/>
      <c r="CB321" s="17"/>
      <c r="CC321" s="17"/>
      <c r="CD321" s="17"/>
      <c r="CN321" s="13"/>
      <c r="CO321" s="13"/>
      <c r="CQ321" s="13"/>
      <c r="CR321" s="13"/>
      <c r="CS321" s="13"/>
      <c r="CU321" s="11"/>
    </row>
    <row r="322" spans="1:99">
      <c r="A322" s="58"/>
      <c r="B322" s="36"/>
      <c r="C322" s="37"/>
      <c r="D322" s="36"/>
      <c r="E322" s="37"/>
      <c r="F322" s="36"/>
      <c r="G322" s="37"/>
      <c r="H322" s="10"/>
      <c r="I322" s="10"/>
      <c r="J322" s="10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1"/>
      <c r="W322" s="11"/>
      <c r="X322" s="11"/>
      <c r="Y322" s="6"/>
      <c r="Z322" s="6"/>
      <c r="AA322" s="6"/>
      <c r="AB322" s="8"/>
      <c r="BD322" s="6"/>
      <c r="BK322" s="11"/>
      <c r="BL322" s="11"/>
      <c r="BM322" s="11"/>
      <c r="BN322" s="11"/>
      <c r="BO322" s="11"/>
      <c r="BP322" s="11"/>
      <c r="BQ322" s="11"/>
      <c r="BS322" s="6"/>
      <c r="BT322" s="6"/>
      <c r="BX322" s="17"/>
      <c r="BY322" s="17"/>
      <c r="BZ322" s="17"/>
      <c r="CA322" s="17"/>
      <c r="CB322" s="17"/>
      <c r="CC322" s="17"/>
      <c r="CD322" s="17"/>
      <c r="CN322" s="13"/>
      <c r="CO322" s="13"/>
      <c r="CQ322" s="13"/>
      <c r="CR322" s="13"/>
      <c r="CS322" s="13"/>
      <c r="CU322" s="11"/>
    </row>
    <row r="323" spans="1:99">
      <c r="A323" s="58"/>
      <c r="B323" s="36"/>
      <c r="C323" s="37"/>
      <c r="D323" s="36"/>
      <c r="E323" s="37"/>
      <c r="F323" s="36"/>
      <c r="G323" s="37"/>
      <c r="H323" s="10"/>
      <c r="I323" s="10"/>
      <c r="J323" s="10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1"/>
      <c r="W323" s="11"/>
      <c r="X323" s="11"/>
      <c r="Y323" s="6"/>
      <c r="Z323" s="6"/>
      <c r="AA323" s="6"/>
      <c r="AB323" s="8"/>
      <c r="BD323" s="6"/>
      <c r="BK323" s="11"/>
      <c r="BL323" s="11"/>
      <c r="BM323" s="11"/>
      <c r="BN323" s="11"/>
      <c r="BO323" s="11"/>
      <c r="BP323" s="11"/>
      <c r="BQ323" s="11"/>
      <c r="BS323" s="6"/>
      <c r="BT323" s="6"/>
      <c r="BX323" s="17"/>
      <c r="BY323" s="17"/>
      <c r="BZ323" s="17"/>
      <c r="CA323" s="17"/>
      <c r="CB323" s="17"/>
      <c r="CC323" s="17"/>
      <c r="CD323" s="17"/>
      <c r="CN323" s="13"/>
      <c r="CO323" s="13"/>
      <c r="CQ323" s="13"/>
      <c r="CR323" s="13"/>
      <c r="CS323" s="13"/>
      <c r="CU323" s="11"/>
    </row>
    <row r="324" spans="1:99">
      <c r="A324" s="58"/>
      <c r="B324" s="36"/>
      <c r="C324" s="37"/>
      <c r="D324" s="36"/>
      <c r="E324" s="37"/>
      <c r="F324" s="36"/>
      <c r="G324" s="37"/>
      <c r="H324" s="10"/>
      <c r="I324" s="10"/>
      <c r="J324" s="10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1"/>
      <c r="W324" s="11"/>
      <c r="X324" s="11"/>
      <c r="Y324" s="6"/>
      <c r="Z324" s="6"/>
      <c r="AA324" s="6"/>
      <c r="AB324" s="8"/>
      <c r="BD324" s="6"/>
      <c r="BK324" s="11"/>
      <c r="BL324" s="11"/>
      <c r="BM324" s="11"/>
      <c r="BN324" s="11"/>
      <c r="BO324" s="11"/>
      <c r="BP324" s="11"/>
      <c r="BQ324" s="11"/>
      <c r="BS324" s="6"/>
      <c r="BT324" s="6"/>
      <c r="BX324" s="17"/>
      <c r="BY324" s="17"/>
      <c r="BZ324" s="17"/>
      <c r="CA324" s="17"/>
      <c r="CB324" s="17"/>
      <c r="CC324" s="17"/>
      <c r="CD324" s="17"/>
      <c r="CN324" s="13"/>
      <c r="CO324" s="13"/>
      <c r="CQ324" s="13"/>
      <c r="CR324" s="13"/>
      <c r="CS324" s="13"/>
      <c r="CU324" s="11"/>
    </row>
    <row r="325" spans="1:99">
      <c r="A325" s="58"/>
      <c r="B325" s="36"/>
      <c r="C325" s="37"/>
      <c r="D325" s="36"/>
      <c r="E325" s="37"/>
      <c r="F325" s="36"/>
      <c r="G325" s="37"/>
      <c r="H325" s="10"/>
      <c r="I325" s="10"/>
      <c r="J325" s="10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1"/>
      <c r="W325" s="11"/>
      <c r="X325" s="11"/>
      <c r="Y325" s="6"/>
      <c r="Z325" s="6"/>
      <c r="AA325" s="6"/>
      <c r="AB325" s="8"/>
      <c r="BD325" s="6"/>
      <c r="BK325" s="11"/>
      <c r="BL325" s="11"/>
      <c r="BM325" s="11"/>
      <c r="BN325" s="11"/>
      <c r="BO325" s="11"/>
      <c r="BP325" s="11"/>
      <c r="BQ325" s="11"/>
      <c r="BS325" s="6"/>
      <c r="BT325" s="6"/>
      <c r="BX325" s="17"/>
      <c r="BY325" s="17"/>
      <c r="BZ325" s="17"/>
      <c r="CA325" s="17"/>
      <c r="CB325" s="17"/>
      <c r="CC325" s="17"/>
      <c r="CD325" s="17"/>
      <c r="CN325" s="13"/>
      <c r="CO325" s="13"/>
      <c r="CQ325" s="13"/>
      <c r="CR325" s="13"/>
      <c r="CS325" s="13"/>
      <c r="CU325" s="11"/>
    </row>
    <row r="326" spans="1:99">
      <c r="A326" s="58"/>
      <c r="B326" s="36"/>
      <c r="C326" s="37"/>
      <c r="D326" s="36"/>
      <c r="E326" s="37"/>
      <c r="F326" s="36"/>
      <c r="G326" s="37"/>
      <c r="H326" s="10"/>
      <c r="I326" s="10"/>
      <c r="J326" s="10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1"/>
      <c r="W326" s="11"/>
      <c r="X326" s="11"/>
      <c r="Y326" s="6"/>
      <c r="Z326" s="6"/>
      <c r="AA326" s="6"/>
      <c r="AB326" s="8"/>
      <c r="BD326" s="6"/>
      <c r="BK326" s="11"/>
      <c r="BL326" s="11"/>
      <c r="BM326" s="11"/>
      <c r="BN326" s="11"/>
      <c r="BO326" s="11"/>
      <c r="BP326" s="11"/>
      <c r="BQ326" s="11"/>
      <c r="BS326" s="6"/>
      <c r="BT326" s="6"/>
      <c r="BX326" s="17"/>
      <c r="BY326" s="17"/>
      <c r="BZ326" s="17"/>
      <c r="CA326" s="17"/>
      <c r="CB326" s="17"/>
      <c r="CC326" s="17"/>
      <c r="CD326" s="17"/>
      <c r="CN326" s="13"/>
      <c r="CO326" s="13"/>
      <c r="CQ326" s="13"/>
      <c r="CR326" s="13"/>
      <c r="CS326" s="13"/>
      <c r="CU326" s="11"/>
    </row>
    <row r="327" spans="1:99">
      <c r="A327" s="58"/>
      <c r="B327" s="36"/>
      <c r="C327" s="37"/>
      <c r="D327" s="36"/>
      <c r="E327" s="37"/>
      <c r="F327" s="36"/>
      <c r="G327" s="37"/>
      <c r="H327" s="10"/>
      <c r="I327" s="10"/>
      <c r="J327" s="10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1"/>
      <c r="W327" s="11"/>
      <c r="X327" s="11"/>
      <c r="Y327" s="6"/>
      <c r="Z327" s="6"/>
      <c r="AA327" s="6"/>
      <c r="AB327" s="8"/>
      <c r="BD327" s="6"/>
      <c r="BK327" s="11"/>
      <c r="BL327" s="11"/>
      <c r="BM327" s="11"/>
      <c r="BN327" s="11"/>
      <c r="BO327" s="11"/>
      <c r="BP327" s="11"/>
      <c r="BQ327" s="11"/>
      <c r="BS327" s="6"/>
      <c r="BT327" s="6"/>
      <c r="BX327" s="17"/>
      <c r="BY327" s="17"/>
      <c r="BZ327" s="17"/>
      <c r="CA327" s="17"/>
      <c r="CB327" s="17"/>
      <c r="CC327" s="17"/>
      <c r="CD327" s="17"/>
      <c r="CN327" s="13"/>
      <c r="CO327" s="13"/>
      <c r="CQ327" s="13"/>
      <c r="CR327" s="13"/>
      <c r="CS327" s="13"/>
      <c r="CU327" s="11"/>
    </row>
    <row r="328" spans="1:99">
      <c r="A328" s="58"/>
      <c r="B328" s="36"/>
      <c r="C328" s="37"/>
      <c r="D328" s="36"/>
      <c r="E328" s="37"/>
      <c r="F328" s="36"/>
      <c r="G328" s="37"/>
      <c r="H328" s="10"/>
      <c r="I328" s="10"/>
      <c r="J328" s="10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1"/>
      <c r="W328" s="11"/>
      <c r="X328" s="11"/>
      <c r="Y328" s="6"/>
      <c r="Z328" s="6"/>
      <c r="AA328" s="6"/>
      <c r="AB328" s="8"/>
      <c r="BD328" s="6"/>
      <c r="BK328" s="11"/>
      <c r="BL328" s="11"/>
      <c r="BM328" s="11"/>
      <c r="BN328" s="11"/>
      <c r="BO328" s="11"/>
      <c r="BP328" s="11"/>
      <c r="BQ328" s="11"/>
      <c r="BS328" s="6"/>
      <c r="BT328" s="6"/>
      <c r="BX328" s="17"/>
      <c r="BY328" s="17"/>
      <c r="BZ328" s="17"/>
      <c r="CA328" s="17"/>
      <c r="CB328" s="17"/>
      <c r="CC328" s="17"/>
      <c r="CD328" s="17"/>
      <c r="CN328" s="13"/>
      <c r="CO328" s="13"/>
      <c r="CQ328" s="13"/>
      <c r="CR328" s="13"/>
      <c r="CS328" s="13"/>
      <c r="CU328" s="11"/>
    </row>
    <row r="329" spans="1:99">
      <c r="A329" s="58"/>
      <c r="B329" s="36"/>
      <c r="C329" s="37"/>
      <c r="D329" s="36"/>
      <c r="E329" s="37"/>
      <c r="F329" s="36"/>
      <c r="G329" s="37"/>
      <c r="H329" s="10"/>
      <c r="I329" s="10"/>
      <c r="J329" s="10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1"/>
      <c r="W329" s="11"/>
      <c r="X329" s="11"/>
      <c r="Y329" s="6"/>
      <c r="Z329" s="6"/>
      <c r="AA329" s="6"/>
      <c r="AB329" s="8"/>
      <c r="BD329" s="6"/>
      <c r="BK329" s="11"/>
      <c r="BL329" s="11"/>
      <c r="BM329" s="11"/>
      <c r="BN329" s="11"/>
      <c r="BO329" s="11"/>
      <c r="BP329" s="11"/>
      <c r="BQ329" s="11"/>
      <c r="BS329" s="6"/>
      <c r="BT329" s="6"/>
      <c r="BX329" s="17"/>
      <c r="BY329" s="17"/>
      <c r="BZ329" s="17"/>
      <c r="CA329" s="17"/>
      <c r="CB329" s="17"/>
      <c r="CC329" s="17"/>
      <c r="CD329" s="17"/>
      <c r="CN329" s="13"/>
      <c r="CO329" s="13"/>
      <c r="CQ329" s="13"/>
      <c r="CR329" s="13"/>
      <c r="CS329" s="13"/>
      <c r="CU329" s="11"/>
    </row>
    <row r="330" spans="1:99">
      <c r="A330" s="58"/>
      <c r="B330" s="36"/>
      <c r="C330" s="37"/>
      <c r="D330" s="36"/>
      <c r="E330" s="37"/>
      <c r="F330" s="36"/>
      <c r="G330" s="37"/>
      <c r="H330" s="10"/>
      <c r="I330" s="10"/>
      <c r="J330" s="10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1"/>
      <c r="W330" s="11"/>
      <c r="X330" s="11"/>
      <c r="Y330" s="6"/>
      <c r="Z330" s="6"/>
      <c r="AA330" s="6"/>
      <c r="AB330" s="8"/>
      <c r="BD330" s="6"/>
      <c r="BK330" s="11"/>
      <c r="BL330" s="11"/>
      <c r="BM330" s="11"/>
      <c r="BN330" s="11"/>
      <c r="BO330" s="11"/>
      <c r="BP330" s="11"/>
      <c r="BQ330" s="11"/>
      <c r="BS330" s="6"/>
      <c r="BT330" s="6"/>
      <c r="BX330" s="17"/>
      <c r="BY330" s="17"/>
      <c r="BZ330" s="17"/>
      <c r="CA330" s="17"/>
      <c r="CB330" s="17"/>
      <c r="CC330" s="17"/>
      <c r="CD330" s="17"/>
      <c r="CN330" s="13"/>
      <c r="CO330" s="13"/>
      <c r="CQ330" s="13"/>
      <c r="CR330" s="13"/>
      <c r="CS330" s="13"/>
      <c r="CU330" s="11"/>
    </row>
    <row r="331" spans="1:99">
      <c r="A331" s="58"/>
      <c r="B331" s="36"/>
      <c r="C331" s="37"/>
      <c r="D331" s="36"/>
      <c r="E331" s="37"/>
      <c r="F331" s="36"/>
      <c r="G331" s="37"/>
      <c r="H331" s="10"/>
      <c r="I331" s="10"/>
      <c r="J331" s="10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1"/>
      <c r="W331" s="11"/>
      <c r="X331" s="11"/>
      <c r="Y331" s="6"/>
      <c r="Z331" s="6"/>
      <c r="AA331" s="6"/>
      <c r="AB331" s="8"/>
      <c r="BD331" s="6"/>
      <c r="BK331" s="11"/>
      <c r="BL331" s="11"/>
      <c r="BM331" s="11"/>
      <c r="BN331" s="11"/>
      <c r="BO331" s="11"/>
      <c r="BP331" s="11"/>
      <c r="BQ331" s="11"/>
      <c r="BS331" s="6"/>
      <c r="BT331" s="6"/>
      <c r="BX331" s="17"/>
      <c r="BY331" s="17"/>
      <c r="BZ331" s="17"/>
      <c r="CA331" s="17"/>
      <c r="CB331" s="17"/>
      <c r="CC331" s="17"/>
      <c r="CD331" s="17"/>
      <c r="CN331" s="13"/>
      <c r="CO331" s="13"/>
      <c r="CQ331" s="13"/>
      <c r="CR331" s="13"/>
      <c r="CS331" s="13"/>
      <c r="CU331" s="11"/>
    </row>
    <row r="332" spans="1:99">
      <c r="A332" s="58"/>
      <c r="B332" s="36"/>
      <c r="C332" s="37"/>
      <c r="D332" s="36"/>
      <c r="E332" s="37"/>
      <c r="F332" s="36"/>
      <c r="G332" s="37"/>
      <c r="H332" s="10"/>
      <c r="I332" s="10"/>
      <c r="J332" s="10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1"/>
      <c r="W332" s="11"/>
      <c r="X332" s="11"/>
      <c r="Y332" s="6"/>
      <c r="Z332" s="6"/>
      <c r="AA332" s="6"/>
      <c r="AB332" s="8"/>
      <c r="BD332" s="6"/>
      <c r="BK332" s="11"/>
      <c r="BL332" s="11"/>
      <c r="BM332" s="11"/>
      <c r="BN332" s="11"/>
      <c r="BO332" s="11"/>
      <c r="BP332" s="11"/>
      <c r="BQ332" s="11"/>
      <c r="BS332" s="6"/>
      <c r="BT332" s="6"/>
      <c r="BX332" s="17"/>
      <c r="BY332" s="17"/>
      <c r="BZ332" s="17"/>
      <c r="CA332" s="17"/>
      <c r="CB332" s="17"/>
      <c r="CC332" s="17"/>
      <c r="CD332" s="17"/>
      <c r="CN332" s="13"/>
      <c r="CO332" s="13"/>
      <c r="CQ332" s="13"/>
      <c r="CR332" s="13"/>
      <c r="CS332" s="13"/>
      <c r="CU332" s="11"/>
    </row>
    <row r="333" spans="1:99">
      <c r="A333" s="58"/>
      <c r="B333" s="36"/>
      <c r="C333" s="37"/>
      <c r="D333" s="36"/>
      <c r="E333" s="37"/>
      <c r="F333" s="36"/>
      <c r="G333" s="37"/>
      <c r="H333" s="10"/>
      <c r="I333" s="10"/>
      <c r="J333" s="10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1"/>
      <c r="W333" s="11"/>
      <c r="X333" s="11"/>
      <c r="Y333" s="6"/>
      <c r="Z333" s="6"/>
      <c r="AA333" s="6"/>
      <c r="AB333" s="8"/>
      <c r="BD333" s="6"/>
      <c r="BK333" s="11"/>
      <c r="BL333" s="11"/>
      <c r="BM333" s="11"/>
      <c r="BN333" s="11"/>
      <c r="BO333" s="11"/>
      <c r="BP333" s="11"/>
      <c r="BQ333" s="11"/>
      <c r="BS333" s="6"/>
      <c r="BT333" s="6"/>
      <c r="BX333" s="17"/>
      <c r="BY333" s="17"/>
      <c r="BZ333" s="17"/>
      <c r="CA333" s="17"/>
      <c r="CB333" s="17"/>
      <c r="CC333" s="17"/>
      <c r="CD333" s="17"/>
      <c r="CN333" s="13"/>
      <c r="CO333" s="13"/>
      <c r="CQ333" s="13"/>
      <c r="CR333" s="13"/>
      <c r="CS333" s="13"/>
      <c r="CU333" s="11"/>
    </row>
    <row r="334" spans="1:99">
      <c r="A334" s="58"/>
      <c r="B334" s="36"/>
      <c r="C334" s="37"/>
      <c r="D334" s="36"/>
      <c r="E334" s="37"/>
      <c r="F334" s="36"/>
      <c r="G334" s="37"/>
      <c r="H334" s="10"/>
      <c r="I334" s="10"/>
      <c r="J334" s="10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1"/>
      <c r="W334" s="11"/>
      <c r="X334" s="11"/>
      <c r="Y334" s="6"/>
      <c r="Z334" s="6"/>
      <c r="AA334" s="6"/>
      <c r="AB334" s="8"/>
      <c r="BD334" s="6"/>
      <c r="BK334" s="11"/>
      <c r="BL334" s="11"/>
      <c r="BM334" s="11"/>
      <c r="BN334" s="11"/>
      <c r="BO334" s="11"/>
      <c r="BP334" s="11"/>
      <c r="BQ334" s="11"/>
      <c r="BS334" s="6"/>
      <c r="BT334" s="6"/>
      <c r="BX334" s="17"/>
      <c r="BY334" s="17"/>
      <c r="BZ334" s="17"/>
      <c r="CA334" s="17"/>
      <c r="CB334" s="17"/>
      <c r="CC334" s="17"/>
      <c r="CD334" s="17"/>
      <c r="CN334" s="13"/>
      <c r="CO334" s="13"/>
      <c r="CQ334" s="13"/>
      <c r="CR334" s="13"/>
      <c r="CS334" s="13"/>
      <c r="CU334" s="11"/>
    </row>
    <row r="335" spans="1:99">
      <c r="A335" s="58"/>
      <c r="B335" s="36"/>
      <c r="C335" s="37"/>
      <c r="D335" s="36"/>
      <c r="E335" s="37"/>
      <c r="F335" s="36"/>
      <c r="G335" s="37"/>
      <c r="H335" s="10"/>
      <c r="I335" s="10"/>
      <c r="J335" s="10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1"/>
      <c r="W335" s="11"/>
      <c r="X335" s="11"/>
      <c r="Y335" s="6"/>
      <c r="Z335" s="6"/>
      <c r="AA335" s="6"/>
      <c r="AB335" s="8"/>
      <c r="BD335" s="6"/>
      <c r="BK335" s="11"/>
      <c r="BL335" s="11"/>
      <c r="BM335" s="11"/>
      <c r="BN335" s="11"/>
      <c r="BO335" s="11"/>
      <c r="BP335" s="11"/>
      <c r="BQ335" s="11"/>
      <c r="BS335" s="6"/>
      <c r="BT335" s="6"/>
      <c r="BX335" s="17"/>
      <c r="BY335" s="17"/>
      <c r="BZ335" s="17"/>
      <c r="CA335" s="17"/>
      <c r="CB335" s="17"/>
      <c r="CC335" s="17"/>
      <c r="CD335" s="17"/>
      <c r="CN335" s="13"/>
      <c r="CO335" s="13"/>
      <c r="CQ335" s="13"/>
      <c r="CR335" s="13"/>
      <c r="CS335" s="13"/>
      <c r="CU335" s="11"/>
    </row>
    <row r="336" spans="1:99">
      <c r="A336" s="58"/>
      <c r="B336" s="36"/>
      <c r="C336" s="37"/>
      <c r="D336" s="36"/>
      <c r="E336" s="37"/>
      <c r="F336" s="36"/>
      <c r="G336" s="37"/>
      <c r="H336" s="10"/>
      <c r="I336" s="10"/>
      <c r="J336" s="10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1"/>
      <c r="W336" s="11"/>
      <c r="X336" s="11"/>
      <c r="Y336" s="6"/>
      <c r="Z336" s="6"/>
      <c r="AA336" s="6"/>
      <c r="AB336" s="8"/>
      <c r="BD336" s="6"/>
      <c r="BK336" s="11"/>
      <c r="BL336" s="11"/>
      <c r="BM336" s="11"/>
      <c r="BN336" s="11"/>
      <c r="BO336" s="11"/>
      <c r="BP336" s="11"/>
      <c r="BQ336" s="11"/>
      <c r="BS336" s="6"/>
      <c r="BT336" s="6"/>
      <c r="BX336" s="17"/>
      <c r="BY336" s="17"/>
      <c r="BZ336" s="17"/>
      <c r="CA336" s="17"/>
      <c r="CB336" s="17"/>
      <c r="CC336" s="17"/>
      <c r="CD336" s="17"/>
      <c r="CN336" s="13"/>
      <c r="CO336" s="13"/>
      <c r="CQ336" s="13"/>
      <c r="CR336" s="13"/>
      <c r="CS336" s="13"/>
      <c r="CU336" s="11"/>
    </row>
    <row r="337" spans="1:141">
      <c r="A337" s="58"/>
      <c r="B337" s="36"/>
      <c r="C337" s="37"/>
      <c r="D337" s="36"/>
      <c r="E337" s="37"/>
      <c r="F337" s="36"/>
      <c r="G337" s="37"/>
      <c r="H337" s="10"/>
      <c r="I337" s="10"/>
      <c r="J337" s="10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1"/>
      <c r="W337" s="11"/>
      <c r="X337" s="11"/>
      <c r="Y337" s="6"/>
      <c r="Z337" s="6"/>
      <c r="AA337" s="6"/>
      <c r="AB337" s="8"/>
      <c r="BD337" s="6"/>
      <c r="BK337" s="11"/>
      <c r="BL337" s="11"/>
      <c r="BM337" s="11"/>
      <c r="BN337" s="11"/>
      <c r="BO337" s="11"/>
      <c r="BP337" s="11"/>
      <c r="BQ337" s="11"/>
      <c r="BS337" s="6"/>
      <c r="BT337" s="6"/>
      <c r="BX337" s="17"/>
      <c r="BY337" s="17"/>
      <c r="BZ337" s="17"/>
      <c r="CA337" s="17"/>
      <c r="CB337" s="17"/>
      <c r="CC337" s="17"/>
      <c r="CD337" s="17"/>
      <c r="CN337" s="13"/>
      <c r="CO337" s="13"/>
      <c r="CQ337" s="13"/>
      <c r="CR337" s="13"/>
      <c r="CS337" s="13"/>
      <c r="CU337" s="11"/>
    </row>
    <row r="338" spans="1:141">
      <c r="A338" s="58"/>
      <c r="B338" s="36"/>
      <c r="C338" s="37"/>
      <c r="D338" s="36"/>
      <c r="E338" s="37"/>
      <c r="F338" s="36"/>
      <c r="G338" s="37"/>
      <c r="H338" s="10"/>
      <c r="I338" s="10"/>
      <c r="J338" s="10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1"/>
      <c r="W338" s="11"/>
      <c r="X338" s="11"/>
      <c r="Y338" s="6"/>
      <c r="Z338" s="6"/>
      <c r="AA338" s="6"/>
      <c r="AB338" s="8"/>
      <c r="BD338" s="6"/>
      <c r="BK338" s="11"/>
      <c r="BL338" s="11"/>
      <c r="BM338" s="11"/>
      <c r="BN338" s="11"/>
      <c r="BO338" s="11"/>
      <c r="BP338" s="11"/>
      <c r="BQ338" s="11"/>
      <c r="BS338" s="6"/>
      <c r="BT338" s="6"/>
      <c r="BX338" s="17"/>
      <c r="BY338" s="17"/>
      <c r="BZ338" s="17"/>
      <c r="CA338" s="17"/>
      <c r="CB338" s="17"/>
      <c r="CC338" s="17"/>
      <c r="CD338" s="17"/>
      <c r="CN338" s="13"/>
      <c r="CO338" s="13"/>
      <c r="CQ338" s="13"/>
      <c r="CR338" s="13"/>
      <c r="CS338" s="13"/>
      <c r="CU338" s="11"/>
    </row>
    <row r="339" spans="1:141">
      <c r="A339" s="58"/>
      <c r="B339" s="36"/>
      <c r="C339" s="37"/>
      <c r="D339" s="36"/>
      <c r="E339" s="37"/>
      <c r="F339" s="36"/>
      <c r="G339" s="37"/>
      <c r="H339" s="10"/>
      <c r="I339" s="10"/>
      <c r="J339" s="10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1"/>
      <c r="W339" s="11"/>
      <c r="X339" s="11"/>
      <c r="Y339" s="6"/>
      <c r="Z339" s="6"/>
      <c r="AA339" s="6"/>
      <c r="AB339" s="8"/>
      <c r="BD339" s="6"/>
      <c r="BK339" s="11"/>
      <c r="BL339" s="11"/>
      <c r="BM339" s="11"/>
      <c r="BN339" s="11"/>
      <c r="BO339" s="11"/>
      <c r="BP339" s="11"/>
      <c r="BQ339" s="11"/>
      <c r="BS339" s="6"/>
      <c r="BT339" s="6"/>
      <c r="BX339" s="17"/>
      <c r="BY339" s="17"/>
      <c r="BZ339" s="17"/>
      <c r="CA339" s="17"/>
      <c r="CB339" s="17"/>
      <c r="CC339" s="17"/>
      <c r="CD339" s="17"/>
      <c r="CN339" s="13"/>
      <c r="CO339" s="13"/>
      <c r="CQ339" s="13"/>
      <c r="CR339" s="13"/>
      <c r="CS339" s="13"/>
      <c r="CU339" s="11"/>
    </row>
    <row r="340" spans="1:141">
      <c r="A340" s="58"/>
      <c r="B340" s="36"/>
      <c r="C340" s="37"/>
      <c r="D340" s="36"/>
      <c r="E340" s="37"/>
      <c r="F340" s="36"/>
      <c r="G340" s="37"/>
      <c r="H340" s="10"/>
      <c r="I340" s="10"/>
      <c r="J340" s="10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1"/>
      <c r="W340" s="11"/>
      <c r="X340" s="11"/>
      <c r="Y340" s="6"/>
      <c r="Z340" s="6"/>
      <c r="AA340" s="6"/>
      <c r="AB340" s="8"/>
      <c r="BD340" s="6"/>
      <c r="BK340" s="11"/>
      <c r="BL340" s="11"/>
      <c r="BM340" s="11"/>
      <c r="BN340" s="11"/>
      <c r="BO340" s="11"/>
      <c r="BP340" s="11"/>
      <c r="BQ340" s="11"/>
      <c r="BS340" s="6"/>
      <c r="BT340" s="6"/>
      <c r="BX340" s="17"/>
      <c r="BY340" s="17"/>
      <c r="BZ340" s="17"/>
      <c r="CA340" s="17"/>
      <c r="CB340" s="17"/>
      <c r="CC340" s="17"/>
      <c r="CD340" s="17"/>
      <c r="CN340" s="13"/>
      <c r="CO340" s="13"/>
      <c r="CQ340" s="13"/>
      <c r="CR340" s="13"/>
      <c r="CS340" s="13"/>
      <c r="CU340" s="11"/>
      <c r="EK340" s="47"/>
    </row>
    <row r="341" spans="1:141">
      <c r="A341" s="58"/>
      <c r="B341" s="36"/>
      <c r="C341" s="37"/>
      <c r="D341" s="36"/>
      <c r="E341" s="37"/>
      <c r="F341" s="36"/>
      <c r="G341" s="37"/>
      <c r="H341" s="10"/>
      <c r="I341" s="10"/>
      <c r="J341" s="10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1"/>
      <c r="W341" s="11"/>
      <c r="X341" s="11"/>
      <c r="Y341" s="6"/>
      <c r="Z341" s="6"/>
      <c r="AA341" s="6"/>
      <c r="AB341" s="8"/>
      <c r="BD341" s="6"/>
      <c r="BK341" s="11"/>
      <c r="BL341" s="11"/>
      <c r="BM341" s="11"/>
      <c r="BN341" s="11"/>
      <c r="BO341" s="11"/>
      <c r="BP341" s="11"/>
      <c r="BQ341" s="11"/>
      <c r="BS341" s="6"/>
      <c r="BT341" s="6"/>
      <c r="BX341" s="17"/>
      <c r="BY341" s="17"/>
      <c r="BZ341" s="17"/>
      <c r="CA341" s="17"/>
      <c r="CB341" s="17"/>
      <c r="CC341" s="17"/>
      <c r="CD341" s="17"/>
      <c r="CN341" s="13"/>
      <c r="CO341" s="13"/>
      <c r="CQ341" s="13"/>
      <c r="CR341" s="13"/>
      <c r="CS341" s="13"/>
      <c r="CU341" s="11"/>
    </row>
    <row r="342" spans="1:141">
      <c r="A342" s="58"/>
      <c r="B342" s="36"/>
      <c r="C342" s="37"/>
      <c r="D342" s="36"/>
      <c r="E342" s="37"/>
      <c r="F342" s="36"/>
      <c r="G342" s="37"/>
      <c r="H342" s="10"/>
      <c r="I342" s="10"/>
      <c r="J342" s="10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1"/>
      <c r="W342" s="11"/>
      <c r="X342" s="11"/>
      <c r="Y342" s="6"/>
      <c r="Z342" s="6"/>
      <c r="AA342" s="6"/>
      <c r="AB342" s="8"/>
      <c r="BD342" s="6"/>
      <c r="BK342" s="11"/>
      <c r="BL342" s="11"/>
      <c r="BM342" s="11"/>
      <c r="BN342" s="11"/>
      <c r="BO342" s="11"/>
      <c r="BP342" s="11"/>
      <c r="BQ342" s="11"/>
      <c r="BS342" s="6"/>
      <c r="BT342" s="6"/>
      <c r="BX342" s="17"/>
      <c r="BY342" s="17"/>
      <c r="BZ342" s="17"/>
      <c r="CA342" s="17"/>
      <c r="CB342" s="17"/>
      <c r="CC342" s="17"/>
      <c r="CD342" s="17"/>
      <c r="CN342" s="13"/>
      <c r="CO342" s="13"/>
      <c r="CQ342" s="13"/>
      <c r="CR342" s="13"/>
      <c r="CS342" s="13"/>
      <c r="CU342" s="11"/>
    </row>
    <row r="343" spans="1:141">
      <c r="A343" s="58"/>
      <c r="B343" s="36"/>
      <c r="C343" s="37"/>
      <c r="D343" s="36"/>
      <c r="E343" s="37"/>
      <c r="F343" s="36"/>
      <c r="G343" s="37"/>
      <c r="H343" s="10"/>
      <c r="I343" s="10"/>
      <c r="J343" s="10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1"/>
      <c r="W343" s="11"/>
      <c r="X343" s="11"/>
      <c r="Y343" s="6"/>
      <c r="Z343" s="6"/>
      <c r="AA343" s="6"/>
      <c r="AB343" s="8"/>
      <c r="BD343" s="6"/>
      <c r="BK343" s="11"/>
      <c r="BL343" s="11"/>
      <c r="BM343" s="11"/>
      <c r="BN343" s="11"/>
      <c r="BO343" s="11"/>
      <c r="BP343" s="11"/>
      <c r="BQ343" s="11"/>
      <c r="BS343" s="6"/>
      <c r="BT343" s="6"/>
      <c r="BX343" s="17"/>
      <c r="BY343" s="17"/>
      <c r="BZ343" s="17"/>
      <c r="CA343" s="17"/>
      <c r="CB343" s="17"/>
      <c r="CC343" s="17"/>
      <c r="CD343" s="17"/>
      <c r="CN343" s="13"/>
      <c r="CO343" s="13"/>
      <c r="CQ343" s="13"/>
      <c r="CR343" s="13"/>
      <c r="CS343" s="13"/>
      <c r="CU343" s="11"/>
    </row>
    <row r="344" spans="1:141">
      <c r="A344" s="58"/>
      <c r="B344" s="36"/>
      <c r="C344" s="37"/>
      <c r="D344" s="36"/>
      <c r="E344" s="37"/>
      <c r="F344" s="36"/>
      <c r="G344" s="37"/>
      <c r="H344" s="10"/>
      <c r="I344" s="10"/>
      <c r="J344" s="10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1"/>
      <c r="W344" s="11"/>
      <c r="X344" s="11"/>
      <c r="Y344" s="6"/>
      <c r="Z344" s="6"/>
      <c r="AA344" s="6"/>
      <c r="AB344" s="8"/>
      <c r="BD344" s="6"/>
      <c r="BK344" s="11"/>
      <c r="BL344" s="11"/>
      <c r="BM344" s="11"/>
      <c r="BN344" s="11"/>
      <c r="BO344" s="11"/>
      <c r="BP344" s="11"/>
      <c r="BQ344" s="11"/>
      <c r="BS344" s="6"/>
      <c r="BT344" s="6"/>
      <c r="BX344" s="17"/>
      <c r="BY344" s="17"/>
      <c r="BZ344" s="17"/>
      <c r="CA344" s="17"/>
      <c r="CB344" s="17"/>
      <c r="CC344" s="17"/>
      <c r="CD344" s="17"/>
      <c r="CN344" s="13"/>
      <c r="CO344" s="13"/>
      <c r="CQ344" s="13"/>
      <c r="CR344" s="13"/>
      <c r="CS344" s="13"/>
      <c r="CU344" s="11"/>
    </row>
    <row r="345" spans="1:141">
      <c r="A345" s="58"/>
      <c r="B345" s="36"/>
      <c r="C345" s="37"/>
      <c r="D345" s="36"/>
      <c r="E345" s="37"/>
      <c r="F345" s="36"/>
      <c r="G345" s="37"/>
      <c r="H345" s="10"/>
      <c r="I345" s="10"/>
      <c r="J345" s="10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1"/>
      <c r="W345" s="11"/>
      <c r="X345" s="11"/>
      <c r="Y345" s="6"/>
      <c r="Z345" s="6"/>
      <c r="AA345" s="6"/>
      <c r="AB345" s="8"/>
      <c r="BD345" s="6"/>
      <c r="BK345" s="11"/>
      <c r="BL345" s="11"/>
      <c r="BM345" s="11"/>
      <c r="BN345" s="11"/>
      <c r="BO345" s="11"/>
      <c r="BP345" s="11"/>
      <c r="BQ345" s="11"/>
      <c r="BS345" s="6"/>
      <c r="BT345" s="6"/>
      <c r="BX345" s="17"/>
      <c r="BY345" s="17"/>
      <c r="BZ345" s="17"/>
      <c r="CA345" s="17"/>
      <c r="CB345" s="17"/>
      <c r="CC345" s="17"/>
      <c r="CD345" s="17"/>
      <c r="CN345" s="13"/>
      <c r="CO345" s="13"/>
      <c r="CQ345" s="13"/>
      <c r="CR345" s="13"/>
      <c r="CS345" s="13"/>
      <c r="CU345" s="11"/>
    </row>
    <row r="346" spans="1:141">
      <c r="A346" s="58"/>
      <c r="B346" s="36"/>
      <c r="C346" s="37"/>
      <c r="D346" s="36"/>
      <c r="E346" s="37"/>
      <c r="F346" s="36"/>
      <c r="G346" s="37"/>
      <c r="H346" s="10"/>
      <c r="I346" s="10"/>
      <c r="J346" s="10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1"/>
      <c r="W346" s="11"/>
      <c r="X346" s="11"/>
      <c r="Y346" s="6"/>
      <c r="Z346" s="6"/>
      <c r="AA346" s="6"/>
      <c r="AB346" s="8"/>
      <c r="BD346" s="6"/>
      <c r="BK346" s="11"/>
      <c r="BL346" s="11"/>
      <c r="BM346" s="11"/>
      <c r="BN346" s="11"/>
      <c r="BO346" s="11"/>
      <c r="BP346" s="11"/>
      <c r="BQ346" s="11"/>
      <c r="BS346" s="6"/>
      <c r="BT346" s="6"/>
      <c r="BX346" s="17"/>
      <c r="BY346" s="17"/>
      <c r="BZ346" s="17"/>
      <c r="CA346" s="17"/>
      <c r="CB346" s="17"/>
      <c r="CC346" s="17"/>
      <c r="CD346" s="17"/>
      <c r="CN346" s="13"/>
      <c r="CO346" s="13"/>
      <c r="CQ346" s="13"/>
      <c r="CR346" s="13"/>
      <c r="CS346" s="13"/>
      <c r="CU346" s="11"/>
    </row>
    <row r="347" spans="1:141">
      <c r="A347" s="58"/>
      <c r="B347" s="36"/>
      <c r="C347" s="37"/>
      <c r="D347" s="36"/>
      <c r="E347" s="37"/>
      <c r="F347" s="36"/>
      <c r="G347" s="37"/>
      <c r="H347" s="10"/>
      <c r="I347" s="10"/>
      <c r="J347" s="10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1"/>
      <c r="W347" s="11"/>
      <c r="X347" s="11"/>
      <c r="Y347" s="6"/>
      <c r="Z347" s="6"/>
      <c r="AA347" s="6"/>
      <c r="AB347" s="8"/>
      <c r="BD347" s="6"/>
      <c r="BK347" s="11"/>
      <c r="BL347" s="11"/>
      <c r="BM347" s="11"/>
      <c r="BN347" s="11"/>
      <c r="BO347" s="11"/>
      <c r="BP347" s="11"/>
      <c r="BQ347" s="11"/>
      <c r="BS347" s="6"/>
      <c r="BT347" s="6"/>
      <c r="BX347" s="17"/>
      <c r="BY347" s="17"/>
      <c r="BZ347" s="17"/>
      <c r="CA347" s="17"/>
      <c r="CB347" s="17"/>
      <c r="CC347" s="17"/>
      <c r="CD347" s="17"/>
      <c r="CN347" s="13"/>
      <c r="CO347" s="13"/>
      <c r="CQ347" s="13"/>
      <c r="CR347" s="13"/>
      <c r="CS347" s="13"/>
      <c r="CU347" s="11"/>
    </row>
    <row r="348" spans="1:141">
      <c r="A348" s="58"/>
      <c r="B348" s="36"/>
      <c r="C348" s="37"/>
      <c r="D348" s="36"/>
      <c r="E348" s="37"/>
      <c r="F348" s="36"/>
      <c r="G348" s="37"/>
      <c r="H348" s="10"/>
      <c r="I348" s="10"/>
      <c r="J348" s="10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1"/>
      <c r="W348" s="11"/>
      <c r="X348" s="11"/>
      <c r="Y348" s="6"/>
      <c r="Z348" s="6"/>
      <c r="AA348" s="6"/>
      <c r="AB348" s="8"/>
      <c r="BD348" s="6"/>
      <c r="BK348" s="11"/>
      <c r="BL348" s="11"/>
      <c r="BM348" s="11"/>
      <c r="BN348" s="11"/>
      <c r="BO348" s="11"/>
      <c r="BP348" s="11"/>
      <c r="BQ348" s="11"/>
      <c r="BS348" s="6"/>
      <c r="BT348" s="6"/>
      <c r="BX348" s="17"/>
      <c r="BY348" s="17"/>
      <c r="BZ348" s="17"/>
      <c r="CA348" s="17"/>
      <c r="CB348" s="17"/>
      <c r="CC348" s="17"/>
      <c r="CD348" s="17"/>
      <c r="CN348" s="13"/>
      <c r="CO348" s="13"/>
      <c r="CQ348" s="13"/>
      <c r="CR348" s="13"/>
      <c r="CS348" s="13"/>
      <c r="CU348" s="11"/>
    </row>
    <row r="349" spans="1:141">
      <c r="A349" s="58"/>
      <c r="B349" s="36"/>
      <c r="C349" s="37"/>
      <c r="D349" s="36"/>
      <c r="E349" s="37"/>
      <c r="F349" s="36"/>
      <c r="G349" s="37"/>
      <c r="H349" s="10"/>
      <c r="I349" s="10"/>
      <c r="J349" s="10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1"/>
      <c r="W349" s="11"/>
      <c r="X349" s="11"/>
      <c r="Y349" s="6"/>
      <c r="Z349" s="6"/>
      <c r="AA349" s="6"/>
      <c r="AB349" s="8"/>
      <c r="BD349" s="6"/>
      <c r="BK349" s="11"/>
      <c r="BL349" s="11"/>
      <c r="BM349" s="11"/>
      <c r="BN349" s="11"/>
      <c r="BO349" s="11"/>
      <c r="BP349" s="11"/>
      <c r="BQ349" s="11"/>
      <c r="BS349" s="6"/>
      <c r="BT349" s="6"/>
      <c r="BX349" s="17"/>
      <c r="BY349" s="17"/>
      <c r="BZ349" s="17"/>
      <c r="CA349" s="17"/>
      <c r="CB349" s="17"/>
      <c r="CC349" s="17"/>
      <c r="CD349" s="17"/>
      <c r="CN349" s="13"/>
      <c r="CO349" s="13"/>
      <c r="CQ349" s="13"/>
      <c r="CR349" s="13"/>
      <c r="CS349" s="13"/>
      <c r="CU349" s="11"/>
    </row>
    <row r="350" spans="1:141">
      <c r="A350" s="58"/>
      <c r="B350" s="36"/>
      <c r="C350" s="37"/>
      <c r="D350" s="36"/>
      <c r="E350" s="37"/>
      <c r="F350" s="36"/>
      <c r="G350" s="37"/>
      <c r="H350" s="10"/>
      <c r="I350" s="10"/>
      <c r="J350" s="10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1"/>
      <c r="W350" s="11"/>
      <c r="X350" s="11"/>
      <c r="Y350" s="6"/>
      <c r="Z350" s="6"/>
      <c r="AA350" s="6"/>
      <c r="AB350" s="8"/>
      <c r="BD350" s="6"/>
      <c r="BK350" s="11"/>
      <c r="BL350" s="11"/>
      <c r="BM350" s="11"/>
      <c r="BN350" s="11"/>
      <c r="BO350" s="11"/>
      <c r="BP350" s="11"/>
      <c r="BQ350" s="11"/>
      <c r="BS350" s="6"/>
      <c r="BT350" s="6"/>
      <c r="BX350" s="17"/>
      <c r="BY350" s="17"/>
      <c r="BZ350" s="17"/>
      <c r="CA350" s="17"/>
      <c r="CB350" s="17"/>
      <c r="CC350" s="17"/>
      <c r="CD350" s="17"/>
      <c r="CN350" s="13"/>
      <c r="CO350" s="13"/>
      <c r="CQ350" s="13"/>
      <c r="CR350" s="13"/>
      <c r="CS350" s="13"/>
      <c r="CU350" s="11"/>
    </row>
    <row r="351" spans="1:141">
      <c r="A351" s="58"/>
      <c r="B351" s="36"/>
      <c r="C351" s="37"/>
      <c r="D351" s="36"/>
      <c r="E351" s="37"/>
      <c r="F351" s="36"/>
      <c r="G351" s="37"/>
      <c r="H351" s="10"/>
      <c r="I351" s="10"/>
      <c r="J351" s="10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1"/>
      <c r="W351" s="11"/>
      <c r="X351" s="11"/>
      <c r="Y351" s="6"/>
      <c r="Z351" s="6"/>
      <c r="AA351" s="6"/>
      <c r="AB351" s="8"/>
      <c r="BD351" s="6"/>
      <c r="BK351" s="11"/>
      <c r="BL351" s="11"/>
      <c r="BM351" s="11"/>
      <c r="BN351" s="11"/>
      <c r="BO351" s="11"/>
      <c r="BP351" s="11"/>
      <c r="BQ351" s="11"/>
      <c r="BS351" s="6"/>
      <c r="BT351" s="6"/>
      <c r="BX351" s="17"/>
      <c r="BY351" s="17"/>
      <c r="BZ351" s="17"/>
      <c r="CA351" s="17"/>
      <c r="CB351" s="17"/>
      <c r="CC351" s="17"/>
      <c r="CD351" s="17"/>
      <c r="CN351" s="13"/>
      <c r="CO351" s="13"/>
      <c r="CQ351" s="13"/>
      <c r="CR351" s="13"/>
      <c r="CS351" s="13"/>
      <c r="CU351" s="11"/>
    </row>
    <row r="352" spans="1:141">
      <c r="A352" s="58"/>
      <c r="B352" s="36"/>
      <c r="C352" s="37"/>
      <c r="D352" s="36"/>
      <c r="E352" s="37"/>
      <c r="F352" s="36"/>
      <c r="G352" s="37"/>
      <c r="H352" s="10"/>
      <c r="I352" s="10"/>
      <c r="J352" s="10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1"/>
      <c r="W352" s="11"/>
      <c r="X352" s="11"/>
      <c r="Y352" s="6"/>
      <c r="Z352" s="6"/>
      <c r="AA352" s="6"/>
      <c r="AB352" s="8"/>
      <c r="BD352" s="6"/>
      <c r="BK352" s="11"/>
      <c r="BL352" s="11"/>
      <c r="BM352" s="11"/>
      <c r="BN352" s="11"/>
      <c r="BO352" s="11"/>
      <c r="BP352" s="11"/>
      <c r="BQ352" s="11"/>
      <c r="BS352" s="6"/>
      <c r="BT352" s="6"/>
      <c r="BX352" s="17"/>
      <c r="BY352" s="17"/>
      <c r="BZ352" s="17"/>
      <c r="CA352" s="17"/>
      <c r="CB352" s="17"/>
      <c r="CC352" s="17"/>
      <c r="CD352" s="17"/>
      <c r="CN352" s="13"/>
      <c r="CO352" s="13"/>
      <c r="CQ352" s="13"/>
      <c r="CR352" s="13"/>
      <c r="CS352" s="13"/>
      <c r="CU352" s="11"/>
    </row>
    <row r="353" spans="1:99">
      <c r="A353" s="58"/>
      <c r="B353" s="36"/>
      <c r="C353" s="37"/>
      <c r="D353" s="36"/>
      <c r="E353" s="37"/>
      <c r="F353" s="36"/>
      <c r="G353" s="37"/>
      <c r="H353" s="10"/>
      <c r="I353" s="10"/>
      <c r="J353" s="10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1"/>
      <c r="W353" s="11"/>
      <c r="X353" s="11"/>
      <c r="Y353" s="6"/>
      <c r="Z353" s="6"/>
      <c r="AA353" s="6"/>
      <c r="AB353" s="8"/>
      <c r="BD353" s="6"/>
      <c r="BK353" s="11"/>
      <c r="BL353" s="11"/>
      <c r="BM353" s="11"/>
      <c r="BN353" s="11"/>
      <c r="BO353" s="11"/>
      <c r="BP353" s="11"/>
      <c r="BQ353" s="11"/>
      <c r="BS353" s="6"/>
      <c r="BT353" s="6"/>
      <c r="BX353" s="17"/>
      <c r="BY353" s="17"/>
      <c r="BZ353" s="17"/>
      <c r="CA353" s="17"/>
      <c r="CB353" s="17"/>
      <c r="CC353" s="17"/>
      <c r="CD353" s="17"/>
      <c r="CN353" s="13"/>
      <c r="CO353" s="13"/>
      <c r="CQ353" s="13"/>
      <c r="CR353" s="13"/>
      <c r="CS353" s="13"/>
      <c r="CU353" s="11"/>
    </row>
    <row r="354" spans="1:99">
      <c r="A354" s="58"/>
      <c r="B354" s="36"/>
      <c r="C354" s="37"/>
      <c r="D354" s="36"/>
      <c r="E354" s="37"/>
      <c r="F354" s="36"/>
      <c r="G354" s="37"/>
      <c r="H354" s="10"/>
      <c r="I354" s="10"/>
      <c r="J354" s="10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1"/>
      <c r="W354" s="11"/>
      <c r="X354" s="11"/>
      <c r="Y354" s="6"/>
      <c r="Z354" s="6"/>
      <c r="AA354" s="6"/>
      <c r="AB354" s="8"/>
      <c r="BD354" s="6"/>
      <c r="BK354" s="11"/>
      <c r="BL354" s="11"/>
      <c r="BM354" s="11"/>
      <c r="BN354" s="11"/>
      <c r="BO354" s="11"/>
      <c r="BP354" s="11"/>
      <c r="BQ354" s="11"/>
      <c r="BS354" s="6"/>
      <c r="BT354" s="6"/>
      <c r="BX354" s="17"/>
      <c r="BY354" s="17"/>
      <c r="BZ354" s="17"/>
      <c r="CA354" s="17"/>
      <c r="CB354" s="17"/>
      <c r="CC354" s="17"/>
      <c r="CD354" s="17"/>
      <c r="CN354" s="13"/>
      <c r="CO354" s="13"/>
      <c r="CQ354" s="13"/>
      <c r="CR354" s="13"/>
      <c r="CS354" s="13"/>
      <c r="CU354" s="11"/>
    </row>
    <row r="355" spans="1:99">
      <c r="A355" s="58"/>
      <c r="B355" s="36"/>
      <c r="C355" s="37"/>
      <c r="D355" s="36"/>
      <c r="E355" s="37"/>
      <c r="F355" s="36"/>
      <c r="G355" s="37"/>
      <c r="H355" s="10"/>
      <c r="I355" s="10"/>
      <c r="J355" s="10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1"/>
      <c r="W355" s="11"/>
      <c r="X355" s="11"/>
      <c r="Y355" s="6"/>
      <c r="Z355" s="6"/>
      <c r="AA355" s="6"/>
      <c r="AB355" s="8"/>
      <c r="BD355" s="6"/>
      <c r="BK355" s="11"/>
      <c r="BL355" s="11"/>
      <c r="BM355" s="11"/>
      <c r="BN355" s="11"/>
      <c r="BO355" s="11"/>
      <c r="BP355" s="11"/>
      <c r="BQ355" s="11"/>
      <c r="BS355" s="6"/>
      <c r="BT355" s="6"/>
      <c r="BX355" s="17"/>
      <c r="BY355" s="17"/>
      <c r="BZ355" s="17"/>
      <c r="CA355" s="17"/>
      <c r="CB355" s="17"/>
      <c r="CC355" s="17"/>
      <c r="CD355" s="17"/>
      <c r="CN355" s="13"/>
      <c r="CO355" s="13"/>
      <c r="CQ355" s="13"/>
      <c r="CR355" s="13"/>
      <c r="CS355" s="13"/>
      <c r="CU355" s="11"/>
    </row>
    <row r="356" spans="1:99">
      <c r="A356" s="58"/>
      <c r="B356" s="36"/>
      <c r="C356" s="37"/>
      <c r="D356" s="36"/>
      <c r="E356" s="37"/>
      <c r="F356" s="36"/>
      <c r="G356" s="37"/>
      <c r="H356" s="10"/>
      <c r="I356" s="10"/>
      <c r="J356" s="10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1"/>
      <c r="W356" s="11"/>
      <c r="X356" s="11"/>
      <c r="Y356" s="6"/>
      <c r="Z356" s="6"/>
      <c r="AA356" s="6"/>
      <c r="AB356" s="8"/>
      <c r="BD356" s="6"/>
      <c r="BK356" s="11"/>
      <c r="BL356" s="11"/>
      <c r="BM356" s="11"/>
      <c r="BN356" s="11"/>
      <c r="BO356" s="11"/>
      <c r="BP356" s="11"/>
      <c r="BQ356" s="11"/>
      <c r="BS356" s="6"/>
      <c r="BT356" s="6"/>
      <c r="BX356" s="17"/>
      <c r="BY356" s="17"/>
      <c r="BZ356" s="17"/>
      <c r="CA356" s="17"/>
      <c r="CB356" s="17"/>
      <c r="CC356" s="17"/>
      <c r="CD356" s="17"/>
      <c r="CN356" s="13"/>
      <c r="CO356" s="13"/>
      <c r="CQ356" s="13"/>
      <c r="CR356" s="13"/>
      <c r="CS356" s="13"/>
      <c r="CU356" s="11"/>
    </row>
    <row r="357" spans="1:99">
      <c r="A357" s="58"/>
      <c r="B357" s="36"/>
      <c r="C357" s="37"/>
      <c r="D357" s="36"/>
      <c r="E357" s="37"/>
      <c r="F357" s="36"/>
      <c r="G357" s="37"/>
      <c r="H357" s="10"/>
      <c r="I357" s="10"/>
      <c r="J357" s="10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1"/>
      <c r="W357" s="11"/>
      <c r="X357" s="11"/>
      <c r="Y357" s="6"/>
      <c r="Z357" s="6"/>
      <c r="AA357" s="6"/>
      <c r="AB357" s="8"/>
      <c r="BD357" s="6"/>
      <c r="BK357" s="11"/>
      <c r="BL357" s="11"/>
      <c r="BM357" s="11"/>
      <c r="BN357" s="11"/>
      <c r="BO357" s="11"/>
      <c r="BP357" s="11"/>
      <c r="BQ357" s="11"/>
      <c r="BS357" s="6"/>
      <c r="BT357" s="6"/>
      <c r="BX357" s="17"/>
      <c r="BY357" s="17"/>
      <c r="BZ357" s="17"/>
      <c r="CA357" s="17"/>
      <c r="CB357" s="17"/>
      <c r="CC357" s="17"/>
      <c r="CD357" s="17"/>
      <c r="CN357" s="13"/>
      <c r="CO357" s="13"/>
      <c r="CQ357" s="13"/>
      <c r="CR357" s="13"/>
      <c r="CS357" s="13"/>
      <c r="CU357" s="11"/>
    </row>
    <row r="358" spans="1:99">
      <c r="A358" s="58"/>
      <c r="B358" s="36"/>
      <c r="C358" s="37"/>
      <c r="D358" s="36"/>
      <c r="E358" s="37"/>
      <c r="F358" s="36"/>
      <c r="G358" s="37"/>
      <c r="H358" s="10"/>
      <c r="I358" s="10"/>
      <c r="J358" s="10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1"/>
      <c r="W358" s="11"/>
      <c r="X358" s="11"/>
      <c r="Y358" s="6"/>
      <c r="Z358" s="6"/>
      <c r="AA358" s="6"/>
      <c r="AB358" s="8"/>
      <c r="BD358" s="6"/>
      <c r="BK358" s="11"/>
      <c r="BL358" s="11"/>
      <c r="BM358" s="11"/>
      <c r="BN358" s="11"/>
      <c r="BO358" s="11"/>
      <c r="BP358" s="11"/>
      <c r="BQ358" s="11"/>
      <c r="BS358" s="6"/>
      <c r="BT358" s="6"/>
      <c r="BX358" s="17"/>
      <c r="BY358" s="17"/>
      <c r="BZ358" s="17"/>
      <c r="CA358" s="17"/>
      <c r="CB358" s="17"/>
      <c r="CC358" s="17"/>
      <c r="CD358" s="17"/>
      <c r="CN358" s="13"/>
      <c r="CO358" s="13"/>
      <c r="CQ358" s="13"/>
      <c r="CR358" s="13"/>
      <c r="CS358" s="13"/>
      <c r="CU358" s="11"/>
    </row>
    <row r="359" spans="1:99">
      <c r="A359" s="58"/>
      <c r="B359" s="36"/>
      <c r="C359" s="37"/>
      <c r="D359" s="36"/>
      <c r="E359" s="37"/>
      <c r="F359" s="36"/>
      <c r="G359" s="37"/>
      <c r="H359" s="10"/>
      <c r="I359" s="10"/>
      <c r="J359" s="10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1"/>
      <c r="W359" s="11"/>
      <c r="X359" s="11"/>
      <c r="Y359" s="6"/>
      <c r="Z359" s="6"/>
      <c r="AA359" s="6"/>
      <c r="AB359" s="8"/>
      <c r="BD359" s="6"/>
      <c r="BK359" s="11"/>
      <c r="BL359" s="11"/>
      <c r="BM359" s="11"/>
      <c r="BN359" s="11"/>
      <c r="BO359" s="11"/>
      <c r="BP359" s="11"/>
      <c r="BQ359" s="11"/>
      <c r="BS359" s="6"/>
      <c r="BT359" s="6"/>
      <c r="BX359" s="17"/>
      <c r="BY359" s="17"/>
      <c r="BZ359" s="17"/>
      <c r="CA359" s="17"/>
      <c r="CB359" s="17"/>
      <c r="CC359" s="17"/>
      <c r="CD359" s="17"/>
      <c r="CN359" s="13"/>
      <c r="CO359" s="13"/>
      <c r="CQ359" s="13"/>
      <c r="CR359" s="13"/>
      <c r="CS359" s="13"/>
      <c r="CU359" s="11"/>
    </row>
    <row r="360" spans="1:99">
      <c r="A360" s="58"/>
      <c r="B360" s="36"/>
      <c r="C360" s="37"/>
      <c r="D360" s="36"/>
      <c r="E360" s="37"/>
      <c r="F360" s="36"/>
      <c r="G360" s="37"/>
      <c r="H360" s="10"/>
      <c r="I360" s="10"/>
      <c r="J360" s="10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1"/>
      <c r="W360" s="11"/>
      <c r="X360" s="11"/>
      <c r="Y360" s="6"/>
      <c r="Z360" s="6"/>
      <c r="AA360" s="6"/>
      <c r="AB360" s="8"/>
      <c r="BD360" s="6"/>
      <c r="BK360" s="11"/>
      <c r="BL360" s="11"/>
      <c r="BM360" s="11"/>
      <c r="BN360" s="11"/>
      <c r="BO360" s="11"/>
      <c r="BP360" s="11"/>
      <c r="BQ360" s="11"/>
      <c r="BS360" s="6"/>
      <c r="BT360" s="6"/>
      <c r="BX360" s="17"/>
      <c r="BY360" s="17"/>
      <c r="BZ360" s="17"/>
      <c r="CA360" s="17"/>
      <c r="CB360" s="17"/>
      <c r="CC360" s="17"/>
      <c r="CD360" s="17"/>
      <c r="CN360" s="13"/>
      <c r="CO360" s="13"/>
      <c r="CQ360" s="13"/>
      <c r="CR360" s="13"/>
      <c r="CS360" s="13"/>
      <c r="CU360" s="11"/>
    </row>
    <row r="361" spans="1:99">
      <c r="A361" s="58"/>
      <c r="B361" s="36"/>
      <c r="C361" s="37"/>
      <c r="D361" s="36"/>
      <c r="E361" s="37"/>
      <c r="F361" s="36"/>
      <c r="G361" s="37"/>
      <c r="H361" s="10"/>
      <c r="I361" s="10"/>
      <c r="J361" s="10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1"/>
      <c r="W361" s="11"/>
      <c r="X361" s="11"/>
      <c r="Y361" s="6"/>
      <c r="Z361" s="6"/>
      <c r="AA361" s="6"/>
      <c r="AB361" s="8"/>
      <c r="BD361" s="6"/>
      <c r="BK361" s="11"/>
      <c r="BL361" s="11"/>
      <c r="BM361" s="11"/>
      <c r="BN361" s="11"/>
      <c r="BO361" s="11"/>
      <c r="BP361" s="11"/>
      <c r="BQ361" s="11"/>
      <c r="BS361" s="6"/>
      <c r="BT361" s="6"/>
      <c r="BX361" s="17"/>
      <c r="BY361" s="17"/>
      <c r="BZ361" s="17"/>
      <c r="CA361" s="17"/>
      <c r="CB361" s="17"/>
      <c r="CC361" s="17"/>
      <c r="CD361" s="17"/>
      <c r="CN361" s="13"/>
      <c r="CO361" s="13"/>
      <c r="CQ361" s="13"/>
      <c r="CR361" s="13"/>
      <c r="CS361" s="13"/>
      <c r="CU361" s="11"/>
    </row>
    <row r="362" spans="1:99">
      <c r="A362" s="58"/>
      <c r="B362" s="36"/>
      <c r="C362" s="37"/>
      <c r="D362" s="36"/>
      <c r="E362" s="37"/>
      <c r="F362" s="36"/>
      <c r="G362" s="37"/>
      <c r="H362" s="10"/>
      <c r="I362" s="10"/>
      <c r="J362" s="10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1"/>
      <c r="W362" s="11"/>
      <c r="X362" s="11"/>
      <c r="Y362" s="6"/>
      <c r="Z362" s="6"/>
      <c r="AA362" s="6"/>
      <c r="AB362" s="8"/>
      <c r="BD362" s="6"/>
      <c r="BK362" s="11"/>
      <c r="BL362" s="11"/>
      <c r="BM362" s="11"/>
      <c r="BN362" s="11"/>
      <c r="BO362" s="11"/>
      <c r="BP362" s="11"/>
      <c r="BQ362" s="11"/>
      <c r="BS362" s="6"/>
      <c r="BT362" s="6"/>
      <c r="BX362" s="17"/>
      <c r="BY362" s="17"/>
      <c r="BZ362" s="17"/>
      <c r="CA362" s="17"/>
      <c r="CB362" s="17"/>
      <c r="CC362" s="17"/>
      <c r="CD362" s="17"/>
      <c r="CN362" s="13"/>
      <c r="CO362" s="13"/>
      <c r="CQ362" s="13"/>
      <c r="CR362" s="13"/>
      <c r="CS362" s="13"/>
      <c r="CU362" s="11"/>
    </row>
    <row r="363" spans="1:99">
      <c r="A363" s="58"/>
      <c r="B363" s="36"/>
      <c r="C363" s="37"/>
      <c r="D363" s="36"/>
      <c r="E363" s="37"/>
      <c r="F363" s="36"/>
      <c r="G363" s="37"/>
      <c r="H363" s="10"/>
      <c r="I363" s="10"/>
      <c r="J363" s="10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1"/>
      <c r="W363" s="11"/>
      <c r="X363" s="11"/>
      <c r="Y363" s="6"/>
      <c r="Z363" s="6"/>
      <c r="AA363" s="6"/>
      <c r="AB363" s="8"/>
      <c r="BD363" s="6"/>
      <c r="BK363" s="11"/>
      <c r="BL363" s="11"/>
      <c r="BM363" s="11"/>
      <c r="BN363" s="11"/>
      <c r="BO363" s="11"/>
      <c r="BP363" s="11"/>
      <c r="BQ363" s="11"/>
      <c r="BS363" s="6"/>
      <c r="BT363" s="6"/>
      <c r="BX363" s="17"/>
      <c r="BY363" s="17"/>
      <c r="BZ363" s="17"/>
      <c r="CA363" s="17"/>
      <c r="CB363" s="17"/>
      <c r="CC363" s="17"/>
      <c r="CD363" s="17"/>
      <c r="CN363" s="13"/>
      <c r="CO363" s="13"/>
      <c r="CQ363" s="13"/>
      <c r="CR363" s="13"/>
      <c r="CS363" s="13"/>
      <c r="CU363" s="11"/>
    </row>
    <row r="364" spans="1:99">
      <c r="A364" s="58"/>
      <c r="B364" s="36"/>
      <c r="C364" s="37"/>
      <c r="D364" s="36"/>
      <c r="E364" s="37"/>
      <c r="F364" s="36"/>
      <c r="G364" s="37"/>
      <c r="H364" s="10"/>
      <c r="I364" s="10"/>
      <c r="J364" s="10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1"/>
      <c r="W364" s="11"/>
      <c r="X364" s="11"/>
      <c r="Y364" s="6"/>
      <c r="Z364" s="6"/>
      <c r="AA364" s="6"/>
      <c r="AB364" s="8"/>
      <c r="BD364" s="6"/>
      <c r="BK364" s="11"/>
      <c r="BL364" s="11"/>
      <c r="BM364" s="11"/>
      <c r="BN364" s="11"/>
      <c r="BO364" s="11"/>
      <c r="BP364" s="11"/>
      <c r="BQ364" s="11"/>
      <c r="BS364" s="6"/>
      <c r="BT364" s="6"/>
      <c r="BX364" s="17"/>
      <c r="BY364" s="17"/>
      <c r="BZ364" s="17"/>
      <c r="CA364" s="17"/>
      <c r="CB364" s="17"/>
      <c r="CC364" s="17"/>
      <c r="CD364" s="17"/>
      <c r="CN364" s="13"/>
      <c r="CO364" s="13"/>
      <c r="CQ364" s="13"/>
      <c r="CR364" s="13"/>
      <c r="CS364" s="13"/>
      <c r="CU364" s="11"/>
    </row>
    <row r="365" spans="1:99">
      <c r="A365" s="58"/>
      <c r="B365" s="36"/>
      <c r="C365" s="37"/>
      <c r="D365" s="36"/>
      <c r="E365" s="37"/>
      <c r="F365" s="36"/>
      <c r="G365" s="37"/>
      <c r="H365" s="10"/>
      <c r="I365" s="10"/>
      <c r="J365" s="10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1"/>
      <c r="W365" s="11"/>
      <c r="X365" s="11"/>
      <c r="Y365" s="6"/>
      <c r="Z365" s="6"/>
      <c r="AA365" s="6"/>
      <c r="AB365" s="8"/>
      <c r="BD365" s="6"/>
      <c r="BK365" s="11"/>
      <c r="BL365" s="11"/>
      <c r="BM365" s="11"/>
      <c r="BN365" s="11"/>
      <c r="BO365" s="11"/>
      <c r="BP365" s="11"/>
      <c r="BQ365" s="11"/>
      <c r="BS365" s="6"/>
      <c r="BT365" s="6"/>
      <c r="BX365" s="17"/>
      <c r="BY365" s="17"/>
      <c r="BZ365" s="17"/>
      <c r="CA365" s="17"/>
      <c r="CB365" s="17"/>
      <c r="CC365" s="17"/>
      <c r="CD365" s="17"/>
      <c r="CN365" s="13"/>
      <c r="CO365" s="13"/>
      <c r="CQ365" s="13"/>
      <c r="CR365" s="13"/>
      <c r="CS365" s="13"/>
      <c r="CU365" s="11"/>
    </row>
    <row r="366" spans="1:99">
      <c r="A366" s="58"/>
      <c r="B366" s="36"/>
      <c r="C366" s="37"/>
      <c r="D366" s="36"/>
      <c r="E366" s="37"/>
      <c r="F366" s="36"/>
      <c r="G366" s="37"/>
      <c r="H366" s="10"/>
      <c r="I366" s="10"/>
      <c r="J366" s="10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1"/>
      <c r="W366" s="11"/>
      <c r="X366" s="11"/>
      <c r="Y366" s="6"/>
      <c r="Z366" s="6"/>
      <c r="AA366" s="6"/>
      <c r="AB366" s="8"/>
      <c r="BD366" s="6"/>
      <c r="BK366" s="11"/>
      <c r="BL366" s="11"/>
      <c r="BM366" s="11"/>
      <c r="BN366" s="11"/>
      <c r="BO366" s="11"/>
      <c r="BP366" s="11"/>
      <c r="BQ366" s="11"/>
      <c r="BS366" s="6"/>
      <c r="BT366" s="6"/>
      <c r="BX366" s="17"/>
      <c r="BY366" s="17"/>
      <c r="BZ366" s="17"/>
      <c r="CA366" s="17"/>
      <c r="CB366" s="17"/>
      <c r="CC366" s="17"/>
      <c r="CD366" s="17"/>
      <c r="CN366" s="13"/>
      <c r="CO366" s="13"/>
      <c r="CQ366" s="13"/>
      <c r="CR366" s="13"/>
      <c r="CS366" s="13"/>
      <c r="CU366" s="11"/>
    </row>
    <row r="367" spans="1:99">
      <c r="A367" s="58"/>
      <c r="B367" s="36"/>
      <c r="C367" s="37"/>
      <c r="D367" s="36"/>
      <c r="E367" s="37"/>
      <c r="F367" s="36"/>
      <c r="G367" s="37"/>
      <c r="H367" s="10"/>
      <c r="I367" s="10"/>
      <c r="J367" s="10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1"/>
      <c r="W367" s="11"/>
      <c r="X367" s="11"/>
      <c r="Y367" s="6"/>
      <c r="Z367" s="6"/>
      <c r="AA367" s="6"/>
      <c r="AB367" s="8"/>
      <c r="BD367" s="6"/>
      <c r="BK367" s="11"/>
      <c r="BL367" s="11"/>
      <c r="BM367" s="11"/>
      <c r="BN367" s="11"/>
      <c r="BO367" s="11"/>
      <c r="BP367" s="11"/>
      <c r="BQ367" s="11"/>
      <c r="BS367" s="6"/>
      <c r="BT367" s="6"/>
      <c r="BX367" s="17"/>
      <c r="BY367" s="17"/>
      <c r="BZ367" s="17"/>
      <c r="CA367" s="17"/>
      <c r="CB367" s="17"/>
      <c r="CC367" s="17"/>
      <c r="CD367" s="17"/>
      <c r="CN367" s="13"/>
      <c r="CO367" s="13"/>
      <c r="CQ367" s="13"/>
      <c r="CR367" s="13"/>
      <c r="CS367" s="13"/>
      <c r="CU367" s="11"/>
    </row>
    <row r="368" spans="1:99">
      <c r="A368" s="58"/>
      <c r="B368" s="36"/>
      <c r="C368" s="37"/>
      <c r="D368" s="36"/>
      <c r="E368" s="37"/>
      <c r="F368" s="36"/>
      <c r="G368" s="37"/>
      <c r="H368" s="10"/>
      <c r="I368" s="10"/>
      <c r="J368" s="10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1"/>
      <c r="W368" s="11"/>
      <c r="X368" s="11"/>
      <c r="Y368" s="6"/>
      <c r="Z368" s="6"/>
      <c r="AA368" s="6"/>
      <c r="AB368" s="8"/>
      <c r="BD368" s="6"/>
      <c r="BK368" s="11"/>
      <c r="BL368" s="11"/>
      <c r="BM368" s="11"/>
      <c r="BN368" s="11"/>
      <c r="BO368" s="11"/>
      <c r="BP368" s="11"/>
      <c r="BQ368" s="11"/>
      <c r="BS368" s="6"/>
      <c r="BT368" s="6"/>
      <c r="BX368" s="17"/>
      <c r="BY368" s="17"/>
      <c r="BZ368" s="17"/>
      <c r="CA368" s="17"/>
      <c r="CB368" s="17"/>
      <c r="CC368" s="17"/>
      <c r="CD368" s="17"/>
      <c r="CN368" s="13"/>
      <c r="CO368" s="13"/>
      <c r="CQ368" s="13"/>
      <c r="CR368" s="13"/>
      <c r="CS368" s="13"/>
      <c r="CU368" s="11"/>
    </row>
    <row r="369" spans="1:99">
      <c r="A369" s="58"/>
      <c r="B369" s="36"/>
      <c r="C369" s="37"/>
      <c r="D369" s="36"/>
      <c r="E369" s="37"/>
      <c r="F369" s="36"/>
      <c r="G369" s="37"/>
      <c r="H369" s="10"/>
      <c r="I369" s="10"/>
      <c r="J369" s="10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1"/>
      <c r="W369" s="11"/>
      <c r="X369" s="11"/>
      <c r="Y369" s="6"/>
      <c r="Z369" s="6"/>
      <c r="AA369" s="6"/>
      <c r="AB369" s="8"/>
      <c r="BD369" s="6"/>
      <c r="BK369" s="11"/>
      <c r="BL369" s="11"/>
      <c r="BM369" s="11"/>
      <c r="BN369" s="11"/>
      <c r="BO369" s="11"/>
      <c r="BP369" s="11"/>
      <c r="BQ369" s="11"/>
      <c r="BS369" s="6"/>
      <c r="BT369" s="6"/>
      <c r="BX369" s="17"/>
      <c r="BY369" s="17"/>
      <c r="BZ369" s="17"/>
      <c r="CA369" s="17"/>
      <c r="CB369" s="17"/>
      <c r="CC369" s="17"/>
      <c r="CD369" s="17"/>
      <c r="CN369" s="13"/>
      <c r="CO369" s="13"/>
      <c r="CQ369" s="13"/>
      <c r="CR369" s="13"/>
      <c r="CS369" s="13"/>
      <c r="CU369" s="11"/>
    </row>
    <row r="370" spans="1:99">
      <c r="A370" s="58"/>
      <c r="B370" s="36"/>
      <c r="C370" s="37"/>
      <c r="D370" s="36"/>
      <c r="E370" s="37"/>
      <c r="F370" s="36"/>
      <c r="G370" s="37"/>
      <c r="H370" s="10"/>
      <c r="I370" s="10"/>
      <c r="J370" s="10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1"/>
      <c r="W370" s="11"/>
      <c r="X370" s="11"/>
      <c r="Y370" s="6"/>
      <c r="Z370" s="6"/>
      <c r="AA370" s="6"/>
      <c r="AB370" s="8"/>
      <c r="BD370" s="6"/>
      <c r="BK370" s="11"/>
      <c r="BL370" s="11"/>
      <c r="BM370" s="11"/>
      <c r="BN370" s="11"/>
      <c r="BO370" s="11"/>
      <c r="BP370" s="11"/>
      <c r="BQ370" s="11"/>
      <c r="BS370" s="6"/>
      <c r="BT370" s="6"/>
      <c r="BX370" s="17"/>
      <c r="BY370" s="17"/>
      <c r="BZ370" s="17"/>
      <c r="CA370" s="17"/>
      <c r="CB370" s="17"/>
      <c r="CC370" s="17"/>
      <c r="CD370" s="17"/>
      <c r="CN370" s="13"/>
      <c r="CO370" s="13"/>
      <c r="CQ370" s="13"/>
      <c r="CR370" s="13"/>
      <c r="CS370" s="13"/>
      <c r="CU370" s="11"/>
    </row>
    <row r="371" spans="1:99">
      <c r="A371" s="58"/>
      <c r="B371" s="36"/>
      <c r="C371" s="37"/>
      <c r="D371" s="36"/>
      <c r="E371" s="37"/>
      <c r="F371" s="36"/>
      <c r="G371" s="37"/>
      <c r="H371" s="10"/>
      <c r="I371" s="10"/>
      <c r="J371" s="10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1"/>
      <c r="W371" s="11"/>
      <c r="X371" s="11"/>
      <c r="Y371" s="6"/>
      <c r="Z371" s="6"/>
      <c r="AA371" s="6"/>
      <c r="AB371" s="8"/>
      <c r="BD371" s="6"/>
      <c r="BK371" s="11"/>
      <c r="BL371" s="11"/>
      <c r="BM371" s="11"/>
      <c r="BN371" s="11"/>
      <c r="BO371" s="11"/>
      <c r="BP371" s="11"/>
      <c r="BQ371" s="11"/>
      <c r="BS371" s="6"/>
      <c r="BT371" s="6"/>
      <c r="BX371" s="17"/>
      <c r="BY371" s="17"/>
      <c r="BZ371" s="17"/>
      <c r="CA371" s="17"/>
      <c r="CB371" s="17"/>
      <c r="CC371" s="17"/>
      <c r="CD371" s="17"/>
      <c r="CN371" s="13"/>
      <c r="CO371" s="13"/>
      <c r="CQ371" s="13"/>
      <c r="CR371" s="13"/>
      <c r="CS371" s="13"/>
      <c r="CU371" s="11"/>
    </row>
    <row r="372" spans="1:99">
      <c r="A372" s="58"/>
      <c r="B372" s="36"/>
      <c r="C372" s="37"/>
      <c r="D372" s="36"/>
      <c r="E372" s="37"/>
      <c r="F372" s="36"/>
      <c r="G372" s="37"/>
      <c r="H372" s="10"/>
      <c r="I372" s="10"/>
      <c r="J372" s="10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1"/>
      <c r="W372" s="11"/>
      <c r="X372" s="11"/>
      <c r="Y372" s="6"/>
      <c r="Z372" s="6"/>
      <c r="AA372" s="6"/>
      <c r="AB372" s="8"/>
      <c r="BD372" s="6"/>
      <c r="BK372" s="11"/>
      <c r="BL372" s="11"/>
      <c r="BM372" s="11"/>
      <c r="BN372" s="11"/>
      <c r="BO372" s="11"/>
      <c r="BP372" s="11"/>
      <c r="BQ372" s="11"/>
      <c r="BS372" s="6"/>
      <c r="BT372" s="6"/>
      <c r="BX372" s="17"/>
      <c r="BY372" s="17"/>
      <c r="BZ372" s="17"/>
      <c r="CA372" s="17"/>
      <c r="CB372" s="17"/>
      <c r="CC372" s="17"/>
      <c r="CD372" s="17"/>
      <c r="CN372" s="13"/>
      <c r="CO372" s="13"/>
      <c r="CQ372" s="13"/>
      <c r="CR372" s="13"/>
      <c r="CS372" s="13"/>
      <c r="CU372" s="11"/>
    </row>
    <row r="373" spans="1:99">
      <c r="A373" s="58"/>
      <c r="B373" s="36"/>
      <c r="C373" s="37"/>
      <c r="D373" s="36"/>
      <c r="E373" s="37"/>
      <c r="F373" s="36"/>
      <c r="G373" s="37"/>
      <c r="H373" s="10"/>
      <c r="I373" s="10"/>
      <c r="J373" s="10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1"/>
      <c r="W373" s="11"/>
      <c r="X373" s="11"/>
      <c r="Y373" s="6"/>
      <c r="Z373" s="6"/>
      <c r="AA373" s="6"/>
      <c r="AB373" s="8"/>
      <c r="BD373" s="6"/>
      <c r="BK373" s="11"/>
      <c r="BL373" s="11"/>
      <c r="BM373" s="11"/>
      <c r="BN373" s="11"/>
      <c r="BO373" s="11"/>
      <c r="BP373" s="11"/>
      <c r="BQ373" s="11"/>
      <c r="BS373" s="6"/>
      <c r="BT373" s="6"/>
      <c r="BX373" s="17"/>
      <c r="BY373" s="17"/>
      <c r="BZ373" s="17"/>
      <c r="CA373" s="17"/>
      <c r="CB373" s="17"/>
      <c r="CC373" s="17"/>
      <c r="CD373" s="17"/>
      <c r="CN373" s="13"/>
      <c r="CO373" s="13"/>
      <c r="CQ373" s="13"/>
      <c r="CR373" s="13"/>
      <c r="CS373" s="13"/>
      <c r="CU373" s="11"/>
    </row>
    <row r="374" spans="1:99">
      <c r="A374" s="58"/>
      <c r="B374" s="36"/>
      <c r="C374" s="37"/>
      <c r="D374" s="36"/>
      <c r="E374" s="37"/>
      <c r="F374" s="36"/>
      <c r="G374" s="37"/>
      <c r="H374" s="10"/>
      <c r="I374" s="10"/>
      <c r="J374" s="10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1"/>
      <c r="W374" s="11"/>
      <c r="X374" s="11"/>
      <c r="Y374" s="6"/>
      <c r="Z374" s="6"/>
      <c r="AA374" s="6"/>
      <c r="AB374" s="8"/>
      <c r="BD374" s="6"/>
      <c r="BK374" s="11"/>
      <c r="BL374" s="11"/>
      <c r="BM374" s="11"/>
      <c r="BN374" s="11"/>
      <c r="BO374" s="11"/>
      <c r="BP374" s="11"/>
      <c r="BQ374" s="11"/>
      <c r="BS374" s="6"/>
      <c r="BT374" s="6"/>
      <c r="BX374" s="17"/>
      <c r="BY374" s="17"/>
      <c r="BZ374" s="17"/>
      <c r="CA374" s="17"/>
      <c r="CB374" s="17"/>
      <c r="CC374" s="17"/>
      <c r="CD374" s="17"/>
      <c r="CN374" s="13"/>
      <c r="CO374" s="13"/>
      <c r="CQ374" s="13"/>
      <c r="CR374" s="13"/>
      <c r="CS374" s="13"/>
      <c r="CU374" s="11"/>
    </row>
    <row r="375" spans="1:99">
      <c r="A375" s="58"/>
      <c r="B375" s="36"/>
      <c r="C375" s="37"/>
      <c r="D375" s="36"/>
      <c r="E375" s="37"/>
      <c r="F375" s="36"/>
      <c r="G375" s="37"/>
      <c r="H375" s="10"/>
      <c r="I375" s="10"/>
      <c r="J375" s="10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1"/>
      <c r="W375" s="11"/>
      <c r="X375" s="11"/>
      <c r="Y375" s="6"/>
      <c r="Z375" s="6"/>
      <c r="AA375" s="6"/>
      <c r="AB375" s="8"/>
      <c r="BD375" s="6"/>
      <c r="BK375" s="11"/>
      <c r="BL375" s="11"/>
      <c r="BM375" s="11"/>
      <c r="BN375" s="11"/>
      <c r="BO375" s="11"/>
      <c r="BP375" s="11"/>
      <c r="BQ375" s="11"/>
      <c r="BS375" s="6"/>
      <c r="BT375" s="6"/>
      <c r="BX375" s="17"/>
      <c r="BY375" s="17"/>
      <c r="BZ375" s="17"/>
      <c r="CA375" s="17"/>
      <c r="CB375" s="17"/>
      <c r="CC375" s="17"/>
      <c r="CD375" s="17"/>
      <c r="CN375" s="13"/>
      <c r="CO375" s="13"/>
      <c r="CQ375" s="13"/>
      <c r="CR375" s="13"/>
      <c r="CS375" s="13"/>
      <c r="CU375" s="11"/>
    </row>
    <row r="376" spans="1:99">
      <c r="A376" s="58"/>
      <c r="B376" s="36"/>
      <c r="C376" s="37"/>
      <c r="D376" s="36"/>
      <c r="E376" s="37"/>
      <c r="F376" s="36"/>
      <c r="G376" s="37"/>
      <c r="H376" s="10"/>
      <c r="I376" s="10"/>
      <c r="J376" s="10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1"/>
      <c r="W376" s="11"/>
      <c r="X376" s="11"/>
      <c r="Y376" s="6"/>
      <c r="Z376" s="6"/>
      <c r="AA376" s="6"/>
      <c r="AB376" s="8"/>
      <c r="BD376" s="6"/>
      <c r="BK376" s="11"/>
      <c r="BL376" s="11"/>
      <c r="BM376" s="11"/>
      <c r="BN376" s="11"/>
      <c r="BO376" s="11"/>
      <c r="BP376" s="11"/>
      <c r="BQ376" s="11"/>
      <c r="BS376" s="6"/>
      <c r="BT376" s="6"/>
      <c r="BX376" s="17"/>
      <c r="BY376" s="17"/>
      <c r="BZ376" s="17"/>
      <c r="CA376" s="17"/>
      <c r="CB376" s="17"/>
      <c r="CC376" s="17"/>
      <c r="CD376" s="17"/>
      <c r="CN376" s="13"/>
      <c r="CO376" s="13"/>
      <c r="CQ376" s="13"/>
      <c r="CR376" s="13"/>
      <c r="CS376" s="13"/>
      <c r="CU376" s="11"/>
    </row>
    <row r="377" spans="1:99">
      <c r="A377" s="58"/>
      <c r="B377" s="36"/>
      <c r="C377" s="37"/>
      <c r="D377" s="36"/>
      <c r="E377" s="37"/>
      <c r="F377" s="36"/>
      <c r="G377" s="37"/>
      <c r="H377" s="10"/>
      <c r="I377" s="10"/>
      <c r="J377" s="10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1"/>
      <c r="W377" s="11"/>
      <c r="X377" s="11"/>
      <c r="Y377" s="6"/>
      <c r="Z377" s="6"/>
      <c r="AA377" s="6"/>
      <c r="AB377" s="8"/>
      <c r="BD377" s="6"/>
      <c r="BK377" s="11"/>
      <c r="BL377" s="11"/>
      <c r="BM377" s="11"/>
      <c r="BN377" s="11"/>
      <c r="BO377" s="11"/>
      <c r="BP377" s="11"/>
      <c r="BQ377" s="11"/>
      <c r="BS377" s="6"/>
      <c r="BT377" s="6"/>
      <c r="BX377" s="17"/>
      <c r="BY377" s="17"/>
      <c r="BZ377" s="17"/>
      <c r="CA377" s="17"/>
      <c r="CB377" s="17"/>
      <c r="CC377" s="17"/>
      <c r="CD377" s="17"/>
      <c r="CN377" s="13"/>
      <c r="CO377" s="13"/>
      <c r="CQ377" s="13"/>
      <c r="CR377" s="13"/>
      <c r="CS377" s="13"/>
      <c r="CU377" s="11"/>
    </row>
    <row r="378" spans="1:99">
      <c r="A378" s="58"/>
      <c r="B378" s="36"/>
      <c r="C378" s="37"/>
      <c r="D378" s="36"/>
      <c r="E378" s="37"/>
      <c r="F378" s="36"/>
      <c r="G378" s="37"/>
      <c r="H378" s="10"/>
      <c r="I378" s="10"/>
      <c r="J378" s="10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1"/>
      <c r="W378" s="11"/>
      <c r="X378" s="11"/>
      <c r="Y378" s="6"/>
      <c r="Z378" s="6"/>
      <c r="AA378" s="6"/>
      <c r="AB378" s="8"/>
      <c r="BD378" s="6"/>
      <c r="BK378" s="11"/>
      <c r="BL378" s="11"/>
      <c r="BM378" s="11"/>
      <c r="BN378" s="11"/>
      <c r="BO378" s="11"/>
      <c r="BP378" s="11"/>
      <c r="BQ378" s="11"/>
      <c r="BS378" s="6"/>
      <c r="BT378" s="6"/>
      <c r="BX378" s="17"/>
      <c r="BY378" s="17"/>
      <c r="BZ378" s="17"/>
      <c r="CA378" s="17"/>
      <c r="CB378" s="17"/>
      <c r="CC378" s="17"/>
      <c r="CD378" s="17"/>
      <c r="CN378" s="13"/>
      <c r="CO378" s="13"/>
      <c r="CQ378" s="13"/>
      <c r="CR378" s="13"/>
      <c r="CS378" s="13"/>
      <c r="CU378" s="11"/>
    </row>
    <row r="379" spans="1:99">
      <c r="A379" s="58"/>
      <c r="B379" s="36"/>
      <c r="C379" s="37"/>
      <c r="D379" s="36"/>
      <c r="E379" s="37"/>
      <c r="F379" s="36"/>
      <c r="G379" s="37"/>
      <c r="H379" s="10"/>
      <c r="I379" s="10"/>
      <c r="J379" s="10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1"/>
      <c r="W379" s="11"/>
      <c r="X379" s="11"/>
      <c r="Y379" s="6"/>
      <c r="Z379" s="6"/>
      <c r="AA379" s="6"/>
      <c r="AB379" s="8"/>
      <c r="BD379" s="6"/>
      <c r="BK379" s="11"/>
      <c r="BL379" s="11"/>
      <c r="BM379" s="11"/>
      <c r="BN379" s="11"/>
      <c r="BO379" s="11"/>
      <c r="BP379" s="11"/>
      <c r="BQ379" s="11"/>
      <c r="BS379" s="6"/>
      <c r="BT379" s="6"/>
      <c r="BX379" s="17"/>
      <c r="BY379" s="17"/>
      <c r="BZ379" s="17"/>
      <c r="CA379" s="17"/>
      <c r="CB379" s="17"/>
      <c r="CC379" s="17"/>
      <c r="CD379" s="17"/>
      <c r="CN379" s="13"/>
      <c r="CO379" s="13"/>
      <c r="CQ379" s="13"/>
      <c r="CR379" s="13"/>
      <c r="CS379" s="13"/>
      <c r="CU379" s="11"/>
    </row>
    <row r="380" spans="1:99">
      <c r="A380" s="58"/>
      <c r="B380" s="36"/>
      <c r="C380" s="37"/>
      <c r="D380" s="36"/>
      <c r="E380" s="37"/>
      <c r="F380" s="36"/>
      <c r="G380" s="37"/>
      <c r="H380" s="10"/>
      <c r="I380" s="10"/>
      <c r="J380" s="10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1"/>
      <c r="W380" s="11"/>
      <c r="X380" s="11"/>
      <c r="Y380" s="6"/>
      <c r="Z380" s="6"/>
      <c r="AA380" s="6"/>
      <c r="AB380" s="8"/>
      <c r="BD380" s="6"/>
      <c r="BK380" s="11"/>
      <c r="BL380" s="11"/>
      <c r="BM380" s="11"/>
      <c r="BN380" s="11"/>
      <c r="BO380" s="11"/>
      <c r="BP380" s="11"/>
      <c r="BQ380" s="11"/>
      <c r="BS380" s="6"/>
      <c r="BT380" s="6"/>
      <c r="BX380" s="17"/>
      <c r="BY380" s="17"/>
      <c r="BZ380" s="17"/>
      <c r="CA380" s="17"/>
      <c r="CB380" s="17"/>
      <c r="CC380" s="17"/>
      <c r="CD380" s="17"/>
      <c r="CN380" s="13"/>
      <c r="CO380" s="13"/>
      <c r="CQ380" s="13"/>
      <c r="CR380" s="13"/>
      <c r="CS380" s="13"/>
      <c r="CU380" s="11"/>
    </row>
    <row r="381" spans="1:99">
      <c r="A381" s="58"/>
      <c r="B381" s="36"/>
      <c r="C381" s="37"/>
      <c r="D381" s="36"/>
      <c r="E381" s="37"/>
      <c r="F381" s="36"/>
      <c r="G381" s="37"/>
      <c r="H381" s="10"/>
      <c r="I381" s="10"/>
      <c r="J381" s="10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1"/>
      <c r="W381" s="11"/>
      <c r="X381" s="11"/>
      <c r="Y381" s="6"/>
      <c r="Z381" s="6"/>
      <c r="AA381" s="6"/>
      <c r="AB381" s="8"/>
      <c r="BD381" s="6"/>
      <c r="BK381" s="11"/>
      <c r="BL381" s="11"/>
      <c r="BM381" s="11"/>
      <c r="BN381" s="11"/>
      <c r="BO381" s="11"/>
      <c r="BP381" s="11"/>
      <c r="BQ381" s="11"/>
      <c r="BS381" s="6"/>
      <c r="BT381" s="6"/>
      <c r="BX381" s="17"/>
      <c r="BY381" s="17"/>
      <c r="BZ381" s="17"/>
      <c r="CA381" s="17"/>
      <c r="CB381" s="17"/>
      <c r="CC381" s="17"/>
      <c r="CD381" s="17"/>
      <c r="CN381" s="13"/>
      <c r="CO381" s="13"/>
      <c r="CQ381" s="13"/>
      <c r="CR381" s="13"/>
      <c r="CS381" s="13"/>
      <c r="CU381" s="11"/>
    </row>
    <row r="382" spans="1:99">
      <c r="A382" s="58"/>
      <c r="B382" s="36"/>
      <c r="C382" s="37"/>
      <c r="D382" s="36"/>
      <c r="E382" s="37"/>
      <c r="F382" s="36"/>
      <c r="G382" s="37"/>
      <c r="H382" s="10"/>
      <c r="I382" s="10"/>
      <c r="J382" s="10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1"/>
      <c r="W382" s="11"/>
      <c r="X382" s="11"/>
      <c r="Y382" s="6"/>
      <c r="Z382" s="6"/>
      <c r="AA382" s="6"/>
      <c r="AB382" s="8"/>
      <c r="BD382" s="6"/>
      <c r="BK382" s="11"/>
      <c r="BL382" s="11"/>
      <c r="BM382" s="11"/>
      <c r="BN382" s="11"/>
      <c r="BO382" s="11"/>
      <c r="BP382" s="11"/>
      <c r="BQ382" s="11"/>
      <c r="BS382" s="6"/>
      <c r="BT382" s="6"/>
      <c r="BX382" s="17"/>
      <c r="BY382" s="17"/>
      <c r="BZ382" s="17"/>
      <c r="CA382" s="17"/>
      <c r="CB382" s="17"/>
      <c r="CC382" s="17"/>
      <c r="CD382" s="17"/>
      <c r="CN382" s="13"/>
      <c r="CO382" s="13"/>
      <c r="CQ382" s="13"/>
      <c r="CR382" s="13"/>
      <c r="CS382" s="13"/>
      <c r="CU382" s="11"/>
    </row>
    <row r="383" spans="1:99">
      <c r="A383" s="58"/>
      <c r="B383" s="36"/>
      <c r="C383" s="37"/>
      <c r="D383" s="36"/>
      <c r="E383" s="37"/>
      <c r="F383" s="36"/>
      <c r="G383" s="37"/>
      <c r="H383" s="10"/>
      <c r="I383" s="10"/>
      <c r="J383" s="10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1"/>
      <c r="W383" s="11"/>
      <c r="X383" s="11"/>
      <c r="Y383" s="6"/>
      <c r="Z383" s="6"/>
      <c r="AA383" s="6"/>
      <c r="AB383" s="8"/>
      <c r="BD383" s="6"/>
      <c r="BK383" s="11"/>
      <c r="BL383" s="11"/>
      <c r="BM383" s="11"/>
      <c r="BN383" s="11"/>
      <c r="BO383" s="11"/>
      <c r="BP383" s="11"/>
      <c r="BQ383" s="11"/>
      <c r="BS383" s="6"/>
      <c r="BT383" s="6"/>
      <c r="BX383" s="17"/>
      <c r="BY383" s="17"/>
      <c r="BZ383" s="17"/>
      <c r="CA383" s="17"/>
      <c r="CB383" s="17"/>
      <c r="CC383" s="17"/>
      <c r="CD383" s="17"/>
      <c r="CN383" s="13"/>
      <c r="CO383" s="13"/>
      <c r="CQ383" s="13"/>
      <c r="CR383" s="13"/>
      <c r="CS383" s="13"/>
      <c r="CU383" s="11"/>
    </row>
    <row r="384" spans="1:99">
      <c r="A384" s="58"/>
      <c r="B384" s="36"/>
      <c r="C384" s="37"/>
      <c r="D384" s="36"/>
      <c r="E384" s="37"/>
      <c r="F384" s="36"/>
      <c r="G384" s="37"/>
      <c r="H384" s="10"/>
      <c r="I384" s="10"/>
      <c r="J384" s="10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1"/>
      <c r="W384" s="11"/>
      <c r="X384" s="11"/>
      <c r="Y384" s="6"/>
      <c r="Z384" s="6"/>
      <c r="AA384" s="6"/>
      <c r="AB384" s="8"/>
      <c r="BD384" s="6"/>
      <c r="BK384" s="11"/>
      <c r="BL384" s="11"/>
      <c r="BM384" s="11"/>
      <c r="BN384" s="11"/>
      <c r="BO384" s="11"/>
      <c r="BP384" s="11"/>
      <c r="BQ384" s="11"/>
      <c r="BS384" s="6"/>
      <c r="BT384" s="6"/>
      <c r="BX384" s="17"/>
      <c r="BY384" s="17"/>
      <c r="BZ384" s="17"/>
      <c r="CA384" s="17"/>
      <c r="CB384" s="17"/>
      <c r="CC384" s="17"/>
      <c r="CD384" s="17"/>
      <c r="CN384" s="13"/>
      <c r="CO384" s="13"/>
      <c r="CQ384" s="13"/>
      <c r="CR384" s="13"/>
      <c r="CS384" s="13"/>
      <c r="CU384" s="11"/>
    </row>
    <row r="385" spans="1:99">
      <c r="A385" s="58"/>
      <c r="B385" s="36"/>
      <c r="C385" s="37"/>
      <c r="D385" s="36"/>
      <c r="E385" s="37"/>
      <c r="F385" s="36"/>
      <c r="G385" s="37"/>
      <c r="H385" s="10"/>
      <c r="I385" s="10"/>
      <c r="J385" s="10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1"/>
      <c r="W385" s="11"/>
      <c r="X385" s="11"/>
      <c r="Y385" s="6"/>
      <c r="Z385" s="6"/>
      <c r="AA385" s="6"/>
      <c r="AB385" s="8"/>
      <c r="BD385" s="6"/>
      <c r="BK385" s="11"/>
      <c r="BL385" s="11"/>
      <c r="BM385" s="11"/>
      <c r="BN385" s="11"/>
      <c r="BO385" s="11"/>
      <c r="BP385" s="11"/>
      <c r="BQ385" s="11"/>
      <c r="BS385" s="6"/>
      <c r="BT385" s="6"/>
      <c r="BX385" s="17"/>
      <c r="BY385" s="17"/>
      <c r="BZ385" s="17"/>
      <c r="CA385" s="17"/>
      <c r="CB385" s="17"/>
      <c r="CC385" s="17"/>
      <c r="CD385" s="17"/>
      <c r="CN385" s="13"/>
      <c r="CO385" s="13"/>
      <c r="CQ385" s="13"/>
      <c r="CR385" s="13"/>
      <c r="CS385" s="13"/>
      <c r="CU385" s="11"/>
    </row>
    <row r="386" spans="1:99">
      <c r="A386" s="58"/>
      <c r="B386" s="36"/>
      <c r="C386" s="37"/>
      <c r="D386" s="36"/>
      <c r="E386" s="37"/>
      <c r="F386" s="36"/>
      <c r="G386" s="37"/>
      <c r="H386" s="10"/>
      <c r="I386" s="10"/>
      <c r="J386" s="10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1"/>
      <c r="W386" s="11"/>
      <c r="X386" s="11"/>
      <c r="Y386" s="6"/>
      <c r="Z386" s="6"/>
      <c r="AA386" s="6"/>
      <c r="AB386" s="8"/>
      <c r="BD386" s="6"/>
      <c r="BK386" s="11"/>
      <c r="BL386" s="11"/>
      <c r="BM386" s="11"/>
      <c r="BN386" s="11"/>
      <c r="BO386" s="11"/>
      <c r="BP386" s="11"/>
      <c r="BQ386" s="11"/>
      <c r="BS386" s="6"/>
      <c r="BT386" s="6"/>
      <c r="BX386" s="17"/>
      <c r="BY386" s="17"/>
      <c r="BZ386" s="17"/>
      <c r="CA386" s="17"/>
      <c r="CB386" s="17"/>
      <c r="CC386" s="17"/>
      <c r="CD386" s="17"/>
      <c r="CN386" s="13"/>
      <c r="CO386" s="13"/>
      <c r="CQ386" s="13"/>
      <c r="CR386" s="13"/>
      <c r="CS386" s="13"/>
      <c r="CU386" s="11"/>
    </row>
    <row r="387" spans="1:99">
      <c r="A387" s="58"/>
      <c r="B387" s="36"/>
      <c r="C387" s="37"/>
      <c r="D387" s="36"/>
      <c r="E387" s="37"/>
      <c r="F387" s="36"/>
      <c r="G387" s="37"/>
      <c r="H387" s="10"/>
      <c r="I387" s="10"/>
      <c r="J387" s="10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1"/>
      <c r="W387" s="11"/>
      <c r="X387" s="11"/>
      <c r="Y387" s="6"/>
      <c r="Z387" s="6"/>
      <c r="AA387" s="6"/>
      <c r="AB387" s="8"/>
      <c r="BD387" s="6"/>
      <c r="BK387" s="11"/>
      <c r="BL387" s="11"/>
      <c r="BM387" s="11"/>
      <c r="BN387" s="11"/>
      <c r="BO387" s="11"/>
      <c r="BP387" s="11"/>
      <c r="BQ387" s="11"/>
      <c r="BS387" s="6"/>
      <c r="BT387" s="6"/>
      <c r="BX387" s="17"/>
      <c r="BY387" s="17"/>
      <c r="BZ387" s="17"/>
      <c r="CA387" s="17"/>
      <c r="CB387" s="17"/>
      <c r="CC387" s="17"/>
      <c r="CD387" s="17"/>
      <c r="CN387" s="13"/>
      <c r="CO387" s="13"/>
      <c r="CQ387" s="13"/>
      <c r="CR387" s="13"/>
      <c r="CS387" s="13"/>
      <c r="CU387" s="11"/>
    </row>
    <row r="388" spans="1:99">
      <c r="A388" s="58"/>
      <c r="B388" s="36"/>
      <c r="C388" s="37"/>
      <c r="D388" s="36"/>
      <c r="E388" s="37"/>
      <c r="F388" s="36"/>
      <c r="G388" s="37"/>
      <c r="H388" s="10"/>
      <c r="I388" s="10"/>
      <c r="J388" s="10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1"/>
      <c r="W388" s="11"/>
      <c r="X388" s="11"/>
      <c r="Y388" s="6"/>
      <c r="Z388" s="6"/>
      <c r="AA388" s="6"/>
      <c r="AB388" s="8"/>
      <c r="BD388" s="6"/>
      <c r="BK388" s="11"/>
      <c r="BL388" s="11"/>
      <c r="BM388" s="11"/>
      <c r="BN388" s="11"/>
      <c r="BO388" s="11"/>
      <c r="BP388" s="11"/>
      <c r="BQ388" s="11"/>
      <c r="BS388" s="6"/>
      <c r="BT388" s="6"/>
      <c r="BX388" s="17"/>
      <c r="BY388" s="17"/>
      <c r="BZ388" s="17"/>
      <c r="CA388" s="17"/>
      <c r="CB388" s="17"/>
      <c r="CC388" s="17"/>
      <c r="CD388" s="17"/>
      <c r="CN388" s="13"/>
      <c r="CO388" s="13"/>
      <c r="CQ388" s="13"/>
      <c r="CR388" s="13"/>
      <c r="CS388" s="13"/>
      <c r="CU388" s="11"/>
    </row>
    <row r="389" spans="1:99">
      <c r="A389" s="58"/>
      <c r="B389" s="36"/>
      <c r="C389" s="37"/>
      <c r="D389" s="36"/>
      <c r="E389" s="37"/>
      <c r="F389" s="36"/>
      <c r="G389" s="37"/>
      <c r="H389" s="10"/>
      <c r="I389" s="10"/>
      <c r="J389" s="10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1"/>
      <c r="W389" s="11"/>
      <c r="X389" s="11"/>
      <c r="Y389" s="6"/>
      <c r="Z389" s="6"/>
      <c r="AA389" s="6"/>
      <c r="AB389" s="8"/>
      <c r="BD389" s="6"/>
      <c r="BK389" s="11"/>
      <c r="BL389" s="11"/>
      <c r="BM389" s="11"/>
      <c r="BN389" s="11"/>
      <c r="BO389" s="11"/>
      <c r="BP389" s="11"/>
      <c r="BQ389" s="11"/>
      <c r="BS389" s="6"/>
      <c r="BT389" s="6"/>
      <c r="BX389" s="17"/>
      <c r="BY389" s="17"/>
      <c r="BZ389" s="17"/>
      <c r="CA389" s="17"/>
      <c r="CB389" s="17"/>
      <c r="CC389" s="17"/>
      <c r="CD389" s="17"/>
      <c r="CN389" s="13"/>
      <c r="CO389" s="13"/>
      <c r="CQ389" s="13"/>
      <c r="CR389" s="13"/>
      <c r="CS389" s="13"/>
      <c r="CU389" s="11"/>
    </row>
    <row r="390" spans="1:99">
      <c r="A390" s="58"/>
      <c r="B390" s="36"/>
      <c r="C390" s="37"/>
      <c r="D390" s="36"/>
      <c r="E390" s="37"/>
      <c r="F390" s="36"/>
      <c r="G390" s="37"/>
      <c r="H390" s="10"/>
      <c r="I390" s="10"/>
      <c r="J390" s="10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1"/>
      <c r="W390" s="11"/>
      <c r="X390" s="11"/>
      <c r="Y390" s="6"/>
      <c r="Z390" s="6"/>
      <c r="AA390" s="6"/>
      <c r="AB390" s="8"/>
      <c r="BD390" s="6"/>
      <c r="BK390" s="11"/>
      <c r="BL390" s="11"/>
      <c r="BM390" s="11"/>
      <c r="BN390" s="11"/>
      <c r="BO390" s="11"/>
      <c r="BP390" s="11"/>
      <c r="BQ390" s="11"/>
      <c r="BS390" s="6"/>
      <c r="BT390" s="6"/>
      <c r="BX390" s="17"/>
      <c r="BY390" s="17"/>
      <c r="BZ390" s="17"/>
      <c r="CA390" s="17"/>
      <c r="CB390" s="17"/>
      <c r="CC390" s="17"/>
      <c r="CD390" s="17"/>
      <c r="CN390" s="13"/>
      <c r="CO390" s="13"/>
      <c r="CQ390" s="13"/>
      <c r="CR390" s="13"/>
      <c r="CS390" s="13"/>
      <c r="CU390" s="11"/>
    </row>
    <row r="391" spans="1:99">
      <c r="A391" s="58"/>
      <c r="B391" s="36"/>
      <c r="C391" s="37"/>
      <c r="D391" s="36"/>
      <c r="E391" s="37"/>
      <c r="F391" s="36"/>
      <c r="G391" s="37"/>
      <c r="H391" s="10"/>
      <c r="I391" s="10"/>
      <c r="J391" s="10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1"/>
      <c r="W391" s="11"/>
      <c r="X391" s="11"/>
      <c r="Y391" s="6"/>
      <c r="Z391" s="6"/>
      <c r="AA391" s="6"/>
      <c r="AB391" s="8"/>
      <c r="BD391" s="6"/>
      <c r="BK391" s="11"/>
      <c r="BL391" s="11"/>
      <c r="BM391" s="11"/>
      <c r="BN391" s="11"/>
      <c r="BO391" s="11"/>
      <c r="BP391" s="11"/>
      <c r="BQ391" s="11"/>
      <c r="BS391" s="6"/>
      <c r="BT391" s="6"/>
      <c r="BX391" s="17"/>
      <c r="BY391" s="17"/>
      <c r="BZ391" s="17"/>
      <c r="CA391" s="17"/>
      <c r="CB391" s="17"/>
      <c r="CC391" s="17"/>
      <c r="CD391" s="17"/>
      <c r="CN391" s="13"/>
      <c r="CO391" s="13"/>
      <c r="CQ391" s="13"/>
      <c r="CR391" s="13"/>
      <c r="CS391" s="13"/>
      <c r="CU391" s="11"/>
    </row>
    <row r="392" spans="1:99">
      <c r="A392" s="58"/>
      <c r="B392" s="36"/>
      <c r="C392" s="37"/>
      <c r="D392" s="36"/>
      <c r="E392" s="37"/>
      <c r="F392" s="36"/>
      <c r="G392" s="37"/>
      <c r="H392" s="10"/>
      <c r="I392" s="10"/>
      <c r="J392" s="10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1"/>
      <c r="W392" s="11"/>
      <c r="X392" s="11"/>
      <c r="Y392" s="6"/>
      <c r="Z392" s="6"/>
      <c r="AA392" s="6"/>
      <c r="AB392" s="8"/>
      <c r="BD392" s="6"/>
      <c r="BK392" s="11"/>
      <c r="BL392" s="11"/>
      <c r="BM392" s="11"/>
      <c r="BN392" s="11"/>
      <c r="BO392" s="11"/>
      <c r="BP392" s="11"/>
      <c r="BQ392" s="11"/>
      <c r="BS392" s="6"/>
      <c r="BT392" s="6"/>
      <c r="BX392" s="17"/>
      <c r="BY392" s="17"/>
      <c r="BZ392" s="17"/>
      <c r="CA392" s="17"/>
      <c r="CB392" s="17"/>
      <c r="CC392" s="17"/>
      <c r="CD392" s="17"/>
      <c r="CN392" s="13"/>
      <c r="CO392" s="13"/>
      <c r="CQ392" s="13"/>
      <c r="CR392" s="13"/>
      <c r="CS392" s="13"/>
      <c r="CU392" s="11"/>
    </row>
    <row r="393" spans="1:99">
      <c r="A393" s="58"/>
      <c r="B393" s="36"/>
      <c r="C393" s="37"/>
      <c r="D393" s="36"/>
      <c r="E393" s="37"/>
      <c r="F393" s="36"/>
      <c r="G393" s="37"/>
      <c r="H393" s="10"/>
      <c r="I393" s="10"/>
      <c r="J393" s="10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1"/>
      <c r="W393" s="11"/>
      <c r="X393" s="11"/>
      <c r="Y393" s="6"/>
      <c r="Z393" s="6"/>
      <c r="AA393" s="6"/>
      <c r="AB393" s="8"/>
      <c r="BD393" s="6"/>
      <c r="BK393" s="11"/>
      <c r="BL393" s="11"/>
      <c r="BM393" s="11"/>
      <c r="BN393" s="11"/>
      <c r="BO393" s="11"/>
      <c r="BP393" s="11"/>
      <c r="BQ393" s="11"/>
      <c r="BS393" s="6"/>
      <c r="BT393" s="6"/>
      <c r="BX393" s="17"/>
      <c r="BY393" s="17"/>
      <c r="BZ393" s="17"/>
      <c r="CA393" s="17"/>
      <c r="CB393" s="17"/>
      <c r="CC393" s="17"/>
      <c r="CD393" s="17"/>
      <c r="CN393" s="13"/>
      <c r="CO393" s="13"/>
      <c r="CQ393" s="13"/>
      <c r="CR393" s="13"/>
      <c r="CS393" s="13"/>
      <c r="CU393" s="11"/>
    </row>
    <row r="394" spans="1:99">
      <c r="A394" s="58"/>
      <c r="B394" s="36"/>
      <c r="C394" s="37"/>
      <c r="D394" s="36"/>
      <c r="E394" s="37"/>
      <c r="F394" s="36"/>
      <c r="G394" s="37"/>
      <c r="H394" s="10"/>
      <c r="I394" s="10"/>
      <c r="J394" s="10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1"/>
      <c r="W394" s="11"/>
      <c r="X394" s="11"/>
      <c r="Y394" s="6"/>
      <c r="Z394" s="6"/>
      <c r="AA394" s="6"/>
      <c r="AB394" s="8"/>
      <c r="BD394" s="6"/>
      <c r="BK394" s="11"/>
      <c r="BL394" s="11"/>
      <c r="BM394" s="11"/>
      <c r="BN394" s="11"/>
      <c r="BO394" s="11"/>
      <c r="BP394" s="11"/>
      <c r="BQ394" s="11"/>
      <c r="BS394" s="6"/>
      <c r="BT394" s="6"/>
      <c r="BX394" s="17"/>
      <c r="BY394" s="17"/>
      <c r="BZ394" s="17"/>
      <c r="CA394" s="17"/>
      <c r="CB394" s="17"/>
      <c r="CC394" s="17"/>
      <c r="CD394" s="17"/>
      <c r="CN394" s="13"/>
      <c r="CO394" s="13"/>
      <c r="CQ394" s="13"/>
      <c r="CR394" s="13"/>
      <c r="CS394" s="13"/>
      <c r="CU394" s="11"/>
    </row>
    <row r="395" spans="1:99">
      <c r="A395" s="58"/>
      <c r="B395" s="36"/>
      <c r="C395" s="37"/>
      <c r="D395" s="36"/>
      <c r="E395" s="37"/>
      <c r="F395" s="36"/>
      <c r="G395" s="37"/>
      <c r="H395" s="10"/>
      <c r="I395" s="10"/>
      <c r="J395" s="10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1"/>
      <c r="W395" s="11"/>
      <c r="X395" s="11"/>
      <c r="Y395" s="6"/>
      <c r="Z395" s="6"/>
      <c r="AA395" s="6"/>
      <c r="AB395" s="8"/>
      <c r="BD395" s="6"/>
      <c r="BK395" s="11"/>
      <c r="BL395" s="11"/>
      <c r="BM395" s="11"/>
      <c r="BN395" s="11"/>
      <c r="BO395" s="11"/>
      <c r="BP395" s="11"/>
      <c r="BQ395" s="11"/>
      <c r="BS395" s="6"/>
      <c r="BT395" s="6"/>
      <c r="BX395" s="17"/>
      <c r="BY395" s="17"/>
      <c r="BZ395" s="17"/>
      <c r="CA395" s="17"/>
      <c r="CB395" s="17"/>
      <c r="CC395" s="17"/>
      <c r="CD395" s="17"/>
      <c r="CN395" s="13"/>
      <c r="CO395" s="13"/>
      <c r="CQ395" s="13"/>
      <c r="CR395" s="13"/>
      <c r="CS395" s="13"/>
      <c r="CU395" s="11"/>
    </row>
    <row r="396" spans="1:99">
      <c r="A396" s="58"/>
      <c r="B396" s="36"/>
      <c r="C396" s="37"/>
      <c r="D396" s="36"/>
      <c r="E396" s="37"/>
      <c r="F396" s="36"/>
      <c r="G396" s="37"/>
      <c r="H396" s="10"/>
      <c r="I396" s="10"/>
      <c r="J396" s="10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1"/>
      <c r="W396" s="11"/>
      <c r="X396" s="11"/>
      <c r="Y396" s="6"/>
      <c r="Z396" s="6"/>
      <c r="AA396" s="6"/>
      <c r="AB396" s="8"/>
      <c r="BD396" s="6"/>
      <c r="BK396" s="11"/>
      <c r="BL396" s="11"/>
      <c r="BM396" s="11"/>
      <c r="BN396" s="11"/>
      <c r="BO396" s="11"/>
      <c r="BP396" s="11"/>
      <c r="BQ396" s="11"/>
      <c r="BS396" s="6"/>
      <c r="BT396" s="6"/>
      <c r="BX396" s="17"/>
      <c r="BY396" s="17"/>
      <c r="BZ396" s="17"/>
      <c r="CA396" s="17"/>
      <c r="CB396" s="17"/>
      <c r="CC396" s="17"/>
      <c r="CD396" s="17"/>
      <c r="CN396" s="13"/>
      <c r="CO396" s="13"/>
      <c r="CQ396" s="13"/>
      <c r="CR396" s="13"/>
      <c r="CS396" s="13"/>
      <c r="CU396" s="11"/>
    </row>
    <row r="397" spans="1:99">
      <c r="A397" s="58"/>
      <c r="B397" s="36"/>
      <c r="C397" s="37"/>
      <c r="D397" s="36"/>
      <c r="E397" s="37"/>
      <c r="F397" s="36"/>
      <c r="G397" s="37"/>
      <c r="H397" s="10"/>
      <c r="I397" s="10"/>
      <c r="J397" s="10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1"/>
      <c r="W397" s="11"/>
      <c r="X397" s="11"/>
      <c r="Y397" s="6"/>
      <c r="Z397" s="6"/>
      <c r="AA397" s="6"/>
      <c r="AB397" s="8"/>
      <c r="BD397" s="6"/>
      <c r="BK397" s="11"/>
      <c r="BL397" s="11"/>
      <c r="BM397" s="11"/>
      <c r="BN397" s="11"/>
      <c r="BO397" s="11"/>
      <c r="BP397" s="11"/>
      <c r="BQ397" s="11"/>
      <c r="BS397" s="6"/>
      <c r="BT397" s="6"/>
      <c r="BX397" s="17"/>
      <c r="BY397" s="17"/>
      <c r="BZ397" s="17"/>
      <c r="CA397" s="17"/>
      <c r="CB397" s="17"/>
      <c r="CC397" s="17"/>
      <c r="CD397" s="17"/>
      <c r="CN397" s="13"/>
      <c r="CO397" s="13"/>
      <c r="CQ397" s="13"/>
      <c r="CR397" s="13"/>
      <c r="CS397" s="13"/>
      <c r="CU397" s="11"/>
    </row>
    <row r="398" spans="1:99">
      <c r="A398" s="58"/>
      <c r="B398" s="36"/>
      <c r="C398" s="37"/>
      <c r="D398" s="36"/>
      <c r="E398" s="37"/>
      <c r="F398" s="36"/>
      <c r="G398" s="37"/>
      <c r="H398" s="10"/>
      <c r="I398" s="10"/>
      <c r="J398" s="10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1"/>
      <c r="W398" s="11"/>
      <c r="X398" s="11"/>
      <c r="Y398" s="6"/>
      <c r="Z398" s="6"/>
      <c r="AA398" s="6"/>
      <c r="AB398" s="8"/>
      <c r="BD398" s="6"/>
      <c r="BK398" s="11"/>
      <c r="BL398" s="11"/>
      <c r="BM398" s="11"/>
      <c r="BN398" s="11"/>
      <c r="BO398" s="11"/>
      <c r="BP398" s="11"/>
      <c r="BQ398" s="11"/>
      <c r="BS398" s="6"/>
      <c r="BT398" s="6"/>
      <c r="BX398" s="17"/>
      <c r="BY398" s="17"/>
      <c r="BZ398" s="17"/>
      <c r="CA398" s="17"/>
      <c r="CB398" s="17"/>
      <c r="CC398" s="17"/>
      <c r="CD398" s="17"/>
      <c r="CN398" s="13"/>
      <c r="CO398" s="13"/>
      <c r="CQ398" s="13"/>
      <c r="CR398" s="13"/>
      <c r="CS398" s="13"/>
      <c r="CU398" s="11"/>
    </row>
    <row r="399" spans="1:99">
      <c r="A399" s="58"/>
      <c r="B399" s="36"/>
      <c r="C399" s="37"/>
      <c r="D399" s="36"/>
      <c r="E399" s="37"/>
      <c r="F399" s="36"/>
      <c r="G399" s="37"/>
      <c r="H399" s="10"/>
      <c r="I399" s="10"/>
      <c r="J399" s="10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1"/>
      <c r="W399" s="11"/>
      <c r="X399" s="11"/>
      <c r="Y399" s="6"/>
      <c r="Z399" s="6"/>
      <c r="AA399" s="6"/>
      <c r="AB399" s="8"/>
      <c r="BD399" s="6"/>
      <c r="BK399" s="11"/>
      <c r="BL399" s="11"/>
      <c r="BM399" s="11"/>
      <c r="BN399" s="11"/>
      <c r="BO399" s="11"/>
      <c r="BP399" s="11"/>
      <c r="BQ399" s="11"/>
      <c r="BS399" s="6"/>
      <c r="BT399" s="6"/>
      <c r="BX399" s="17"/>
      <c r="BY399" s="17"/>
      <c r="BZ399" s="17"/>
      <c r="CA399" s="17"/>
      <c r="CB399" s="17"/>
      <c r="CC399" s="17"/>
      <c r="CD399" s="17"/>
      <c r="CN399" s="13"/>
      <c r="CO399" s="13"/>
      <c r="CQ399" s="13"/>
      <c r="CR399" s="13"/>
      <c r="CS399" s="13"/>
      <c r="CU399" s="11"/>
    </row>
    <row r="400" spans="1:99">
      <c r="A400" s="58"/>
      <c r="B400" s="36"/>
      <c r="C400" s="37"/>
      <c r="D400" s="36"/>
      <c r="E400" s="37"/>
      <c r="F400" s="36"/>
      <c r="G400" s="37"/>
      <c r="H400" s="10"/>
      <c r="I400" s="10"/>
      <c r="J400" s="10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1"/>
      <c r="W400" s="11"/>
      <c r="X400" s="11"/>
      <c r="Y400" s="6"/>
      <c r="Z400" s="6"/>
      <c r="AA400" s="6"/>
      <c r="AB400" s="8"/>
      <c r="BD400" s="6"/>
      <c r="BK400" s="11"/>
      <c r="BL400" s="11"/>
      <c r="BM400" s="11"/>
      <c r="BN400" s="11"/>
      <c r="BO400" s="11"/>
      <c r="BP400" s="11"/>
      <c r="BQ400" s="11"/>
      <c r="BS400" s="6"/>
      <c r="BT400" s="6"/>
      <c r="BX400" s="17"/>
      <c r="BY400" s="17"/>
      <c r="BZ400" s="17"/>
      <c r="CA400" s="17"/>
      <c r="CB400" s="17"/>
      <c r="CC400" s="17"/>
      <c r="CD400" s="17"/>
      <c r="CN400" s="13"/>
      <c r="CO400" s="13"/>
      <c r="CQ400" s="13"/>
      <c r="CR400" s="13"/>
      <c r="CS400" s="13"/>
      <c r="CU400" s="11"/>
    </row>
    <row r="401" spans="1:99">
      <c r="A401" s="58"/>
      <c r="B401" s="36"/>
      <c r="C401" s="37"/>
      <c r="D401" s="36"/>
      <c r="E401" s="37"/>
      <c r="F401" s="36"/>
      <c r="G401" s="37"/>
      <c r="H401" s="10"/>
      <c r="I401" s="10"/>
      <c r="J401" s="10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1"/>
      <c r="W401" s="11"/>
      <c r="X401" s="11"/>
      <c r="Y401" s="6"/>
      <c r="Z401" s="6"/>
      <c r="AA401" s="6"/>
      <c r="AB401" s="8"/>
      <c r="BD401" s="6"/>
      <c r="BK401" s="11"/>
      <c r="BL401" s="11"/>
      <c r="BM401" s="11"/>
      <c r="BN401" s="11"/>
      <c r="BO401" s="11"/>
      <c r="BP401" s="11"/>
      <c r="BQ401" s="11"/>
      <c r="BS401" s="6"/>
      <c r="BT401" s="6"/>
      <c r="BX401" s="17"/>
      <c r="BY401" s="17"/>
      <c r="BZ401" s="17"/>
      <c r="CA401" s="17"/>
      <c r="CB401" s="17"/>
      <c r="CC401" s="17"/>
      <c r="CD401" s="17"/>
      <c r="CN401" s="13"/>
      <c r="CO401" s="13"/>
      <c r="CQ401" s="13"/>
      <c r="CR401" s="13"/>
      <c r="CS401" s="13"/>
      <c r="CU401" s="11"/>
    </row>
    <row r="402" spans="1:99">
      <c r="A402" s="58"/>
      <c r="B402" s="36"/>
      <c r="C402" s="37"/>
      <c r="D402" s="36"/>
      <c r="E402" s="37"/>
      <c r="F402" s="36"/>
      <c r="G402" s="37"/>
      <c r="H402" s="10"/>
      <c r="I402" s="10"/>
      <c r="J402" s="10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1"/>
      <c r="W402" s="11"/>
      <c r="X402" s="11"/>
      <c r="Y402" s="6"/>
      <c r="Z402" s="6"/>
      <c r="AA402" s="6"/>
      <c r="AB402" s="8"/>
      <c r="BD402" s="6"/>
      <c r="BK402" s="11"/>
      <c r="BL402" s="11"/>
      <c r="BM402" s="11"/>
      <c r="BN402" s="11"/>
      <c r="BO402" s="11"/>
      <c r="BP402" s="11"/>
      <c r="BQ402" s="11"/>
      <c r="BS402" s="6"/>
      <c r="BT402" s="6"/>
      <c r="BX402" s="17"/>
      <c r="BY402" s="17"/>
      <c r="BZ402" s="17"/>
      <c r="CA402" s="17"/>
      <c r="CB402" s="17"/>
      <c r="CC402" s="17"/>
      <c r="CD402" s="17"/>
      <c r="CN402" s="13"/>
      <c r="CO402" s="13"/>
      <c r="CQ402" s="13"/>
      <c r="CR402" s="13"/>
      <c r="CS402" s="13"/>
      <c r="CU402" s="11"/>
    </row>
    <row r="403" spans="1:99">
      <c r="A403" s="58"/>
      <c r="B403" s="36"/>
      <c r="C403" s="37"/>
      <c r="D403" s="36"/>
      <c r="E403" s="37"/>
      <c r="F403" s="36"/>
      <c r="G403" s="37"/>
      <c r="H403" s="10"/>
      <c r="I403" s="10"/>
      <c r="J403" s="10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1"/>
      <c r="W403" s="11"/>
      <c r="X403" s="11"/>
      <c r="Y403" s="6"/>
      <c r="Z403" s="6"/>
      <c r="AA403" s="6"/>
      <c r="AB403" s="8"/>
      <c r="BD403" s="6"/>
      <c r="BK403" s="11"/>
      <c r="BL403" s="11"/>
      <c r="BM403" s="11"/>
      <c r="BN403" s="11"/>
      <c r="BO403" s="11"/>
      <c r="BP403" s="11"/>
      <c r="BQ403" s="11"/>
      <c r="BS403" s="6"/>
      <c r="BT403" s="6"/>
      <c r="BX403" s="17"/>
      <c r="BY403" s="17"/>
      <c r="BZ403" s="17"/>
      <c r="CA403" s="17"/>
      <c r="CB403" s="17"/>
      <c r="CC403" s="17"/>
      <c r="CD403" s="17"/>
      <c r="CN403" s="13"/>
      <c r="CO403" s="13"/>
      <c r="CQ403" s="13"/>
      <c r="CR403" s="13"/>
      <c r="CS403" s="13"/>
      <c r="CU403" s="11"/>
    </row>
    <row r="404" spans="1:99">
      <c r="A404" s="58"/>
      <c r="B404" s="36"/>
      <c r="C404" s="37"/>
      <c r="D404" s="36"/>
      <c r="E404" s="37"/>
      <c r="F404" s="36"/>
      <c r="G404" s="37"/>
      <c r="H404" s="10"/>
      <c r="I404" s="10"/>
      <c r="J404" s="10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1"/>
      <c r="W404" s="11"/>
      <c r="X404" s="11"/>
      <c r="Y404" s="6"/>
      <c r="Z404" s="6"/>
      <c r="AA404" s="6"/>
      <c r="AB404" s="8"/>
      <c r="BD404" s="6"/>
      <c r="BK404" s="11"/>
      <c r="BL404" s="11"/>
      <c r="BM404" s="11"/>
      <c r="BN404" s="11"/>
      <c r="BO404" s="11"/>
      <c r="BP404" s="11"/>
      <c r="BQ404" s="11"/>
      <c r="BS404" s="6"/>
      <c r="BT404" s="6"/>
      <c r="BX404" s="17"/>
      <c r="BY404" s="17"/>
      <c r="BZ404" s="17"/>
      <c r="CA404" s="17"/>
      <c r="CB404" s="17"/>
      <c r="CC404" s="17"/>
      <c r="CD404" s="17"/>
      <c r="CN404" s="13"/>
      <c r="CO404" s="13"/>
      <c r="CQ404" s="13"/>
      <c r="CR404" s="13"/>
      <c r="CS404" s="13"/>
      <c r="CU404" s="11"/>
    </row>
    <row r="405" spans="1:99">
      <c r="A405" s="58"/>
      <c r="B405" s="36"/>
      <c r="C405" s="37"/>
      <c r="D405" s="36"/>
      <c r="E405" s="37"/>
      <c r="F405" s="36"/>
      <c r="G405" s="37"/>
      <c r="H405" s="10"/>
      <c r="I405" s="10"/>
      <c r="J405" s="10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1"/>
      <c r="W405" s="11"/>
      <c r="X405" s="11"/>
      <c r="Y405" s="6"/>
      <c r="Z405" s="6"/>
      <c r="AA405" s="6"/>
      <c r="AB405" s="8"/>
      <c r="BD405" s="6"/>
      <c r="BK405" s="11"/>
      <c r="BL405" s="11"/>
      <c r="BM405" s="11"/>
      <c r="BN405" s="11"/>
      <c r="BO405" s="11"/>
      <c r="BP405" s="11"/>
      <c r="BQ405" s="11"/>
      <c r="BS405" s="6"/>
      <c r="BT405" s="6"/>
      <c r="BX405" s="17"/>
      <c r="BY405" s="17"/>
      <c r="BZ405" s="17"/>
      <c r="CA405" s="17"/>
      <c r="CB405" s="17"/>
      <c r="CC405" s="17"/>
      <c r="CD405" s="17"/>
      <c r="CN405" s="13"/>
      <c r="CO405" s="13"/>
      <c r="CQ405" s="13"/>
      <c r="CR405" s="13"/>
      <c r="CS405" s="13"/>
      <c r="CU405" s="11"/>
    </row>
    <row r="406" spans="1:99">
      <c r="A406" s="58"/>
      <c r="B406" s="36"/>
      <c r="C406" s="37"/>
      <c r="D406" s="36"/>
      <c r="E406" s="37"/>
      <c r="F406" s="36"/>
      <c r="G406" s="37"/>
      <c r="H406" s="10"/>
      <c r="I406" s="10"/>
      <c r="J406" s="10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1"/>
      <c r="W406" s="11"/>
      <c r="X406" s="11"/>
      <c r="Y406" s="6"/>
      <c r="Z406" s="6"/>
      <c r="AA406" s="6"/>
      <c r="AB406" s="8"/>
      <c r="BD406" s="6"/>
      <c r="BK406" s="11"/>
      <c r="BL406" s="11"/>
      <c r="BM406" s="11"/>
      <c r="BN406" s="11"/>
      <c r="BO406" s="11"/>
      <c r="BP406" s="11"/>
      <c r="BQ406" s="11"/>
      <c r="BS406" s="6"/>
      <c r="BT406" s="6"/>
      <c r="BX406" s="17"/>
      <c r="BY406" s="17"/>
      <c r="BZ406" s="17"/>
      <c r="CA406" s="17"/>
      <c r="CB406" s="17"/>
      <c r="CC406" s="17"/>
      <c r="CD406" s="17"/>
      <c r="CN406" s="13"/>
      <c r="CO406" s="13"/>
      <c r="CQ406" s="13"/>
      <c r="CR406" s="13"/>
      <c r="CS406" s="13"/>
      <c r="CU406" s="11"/>
    </row>
    <row r="407" spans="1:99">
      <c r="A407" s="58"/>
      <c r="B407" s="36"/>
      <c r="C407" s="37"/>
      <c r="D407" s="36"/>
      <c r="E407" s="37"/>
      <c r="F407" s="36"/>
      <c r="G407" s="37"/>
      <c r="H407" s="10"/>
      <c r="I407" s="10"/>
      <c r="J407" s="10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1"/>
      <c r="W407" s="11"/>
      <c r="X407" s="11"/>
      <c r="Y407" s="6"/>
      <c r="Z407" s="6"/>
      <c r="AA407" s="6"/>
      <c r="AB407" s="8"/>
      <c r="BD407" s="6"/>
      <c r="BK407" s="11"/>
      <c r="BL407" s="11"/>
      <c r="BM407" s="11"/>
      <c r="BN407" s="11"/>
      <c r="BO407" s="11"/>
      <c r="BP407" s="11"/>
      <c r="BQ407" s="11"/>
      <c r="BS407" s="6"/>
      <c r="BT407" s="6"/>
      <c r="BX407" s="17"/>
      <c r="BY407" s="17"/>
      <c r="BZ407" s="17"/>
      <c r="CA407" s="17"/>
      <c r="CB407" s="17"/>
      <c r="CC407" s="17"/>
      <c r="CD407" s="17"/>
      <c r="CN407" s="13"/>
      <c r="CO407" s="13"/>
      <c r="CQ407" s="13"/>
      <c r="CR407" s="13"/>
      <c r="CS407" s="13"/>
      <c r="CU407" s="11"/>
    </row>
    <row r="408" spans="1:99">
      <c r="A408" s="58"/>
      <c r="B408" s="36"/>
      <c r="C408" s="37"/>
      <c r="D408" s="36"/>
      <c r="E408" s="37"/>
      <c r="F408" s="36"/>
      <c r="G408" s="37"/>
      <c r="H408" s="10"/>
      <c r="I408" s="10"/>
      <c r="J408" s="10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1"/>
      <c r="W408" s="11"/>
      <c r="X408" s="11"/>
      <c r="Y408" s="6"/>
      <c r="Z408" s="6"/>
      <c r="AA408" s="6"/>
      <c r="AB408" s="8"/>
      <c r="BD408" s="6"/>
      <c r="BK408" s="11"/>
      <c r="BL408" s="11"/>
      <c r="BM408" s="11"/>
      <c r="BN408" s="11"/>
      <c r="BO408" s="11"/>
      <c r="BP408" s="11"/>
      <c r="BQ408" s="11"/>
      <c r="BS408" s="6"/>
      <c r="BT408" s="6"/>
      <c r="BX408" s="17"/>
      <c r="BY408" s="17"/>
      <c r="BZ408" s="17"/>
      <c r="CA408" s="17"/>
      <c r="CB408" s="17"/>
      <c r="CC408" s="17"/>
      <c r="CD408" s="17"/>
      <c r="CN408" s="13"/>
      <c r="CO408" s="13"/>
      <c r="CQ408" s="13"/>
      <c r="CR408" s="13"/>
      <c r="CS408" s="13"/>
      <c r="CU408" s="11"/>
    </row>
    <row r="409" spans="1:99">
      <c r="A409" s="58"/>
      <c r="B409" s="36"/>
      <c r="C409" s="37"/>
      <c r="D409" s="36"/>
      <c r="E409" s="37"/>
      <c r="F409" s="36"/>
      <c r="G409" s="37"/>
      <c r="H409" s="10"/>
      <c r="I409" s="10"/>
      <c r="J409" s="10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1"/>
      <c r="W409" s="11"/>
      <c r="X409" s="11"/>
      <c r="Y409" s="6"/>
      <c r="Z409" s="6"/>
      <c r="AA409" s="6"/>
      <c r="AB409" s="8"/>
      <c r="BD409" s="6"/>
      <c r="BK409" s="11"/>
      <c r="BL409" s="11"/>
      <c r="BM409" s="11"/>
      <c r="BN409" s="11"/>
      <c r="BO409" s="11"/>
      <c r="BP409" s="11"/>
      <c r="BQ409" s="11"/>
      <c r="BS409" s="6"/>
      <c r="BT409" s="6"/>
      <c r="BX409" s="17"/>
      <c r="BY409" s="17"/>
      <c r="BZ409" s="17"/>
      <c r="CA409" s="17"/>
      <c r="CB409" s="17"/>
      <c r="CC409" s="17"/>
      <c r="CD409" s="17"/>
      <c r="CN409" s="13"/>
      <c r="CO409" s="13"/>
      <c r="CQ409" s="13"/>
      <c r="CR409" s="13"/>
      <c r="CS409" s="13"/>
      <c r="CU409" s="11"/>
    </row>
    <row r="410" spans="1:99">
      <c r="A410" s="58"/>
      <c r="B410" s="36"/>
      <c r="C410" s="37"/>
      <c r="D410" s="36"/>
      <c r="E410" s="37"/>
      <c r="F410" s="36"/>
      <c r="G410" s="37"/>
      <c r="H410" s="10"/>
      <c r="I410" s="10"/>
      <c r="J410" s="10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1"/>
      <c r="W410" s="11"/>
      <c r="X410" s="11"/>
      <c r="Y410" s="6"/>
      <c r="Z410" s="6"/>
      <c r="AA410" s="6"/>
      <c r="AB410" s="8"/>
      <c r="BD410" s="6"/>
      <c r="BK410" s="11"/>
      <c r="BL410" s="11"/>
      <c r="BM410" s="11"/>
      <c r="BN410" s="11"/>
      <c r="BO410" s="11"/>
      <c r="BP410" s="11"/>
      <c r="BQ410" s="11"/>
      <c r="BS410" s="6"/>
      <c r="BT410" s="6"/>
      <c r="BX410" s="17"/>
      <c r="BY410" s="17"/>
      <c r="BZ410" s="17"/>
      <c r="CA410" s="17"/>
      <c r="CB410" s="17"/>
      <c r="CC410" s="17"/>
      <c r="CD410" s="17"/>
      <c r="CN410" s="13"/>
      <c r="CO410" s="13"/>
      <c r="CQ410" s="13"/>
      <c r="CR410" s="13"/>
      <c r="CS410" s="13"/>
      <c r="CU410" s="11"/>
    </row>
    <row r="411" spans="1:99">
      <c r="A411" s="58"/>
      <c r="B411" s="36"/>
      <c r="C411" s="37"/>
      <c r="D411" s="36"/>
      <c r="E411" s="37"/>
      <c r="F411" s="36"/>
      <c r="G411" s="37"/>
      <c r="H411" s="10"/>
      <c r="I411" s="10"/>
      <c r="J411" s="10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1"/>
      <c r="W411" s="11"/>
      <c r="X411" s="11"/>
      <c r="Y411" s="6"/>
      <c r="Z411" s="6"/>
      <c r="AA411" s="6"/>
      <c r="AB411" s="8"/>
      <c r="BD411" s="6"/>
      <c r="BK411" s="11"/>
      <c r="BL411" s="11"/>
      <c r="BM411" s="11"/>
      <c r="BN411" s="11"/>
      <c r="BO411" s="11"/>
      <c r="BP411" s="11"/>
      <c r="BQ411" s="11"/>
      <c r="BS411" s="6"/>
      <c r="BT411" s="6"/>
      <c r="BX411" s="17"/>
      <c r="BY411" s="17"/>
      <c r="BZ411" s="17"/>
      <c r="CA411" s="17"/>
      <c r="CB411" s="17"/>
      <c r="CC411" s="17"/>
      <c r="CD411" s="17"/>
      <c r="CN411" s="13"/>
      <c r="CO411" s="13"/>
      <c r="CQ411" s="13"/>
      <c r="CR411" s="13"/>
      <c r="CS411" s="13"/>
      <c r="CU411" s="11"/>
    </row>
    <row r="412" spans="1:99">
      <c r="A412" s="58"/>
      <c r="B412" s="36"/>
      <c r="C412" s="37"/>
      <c r="D412" s="36"/>
      <c r="E412" s="37"/>
      <c r="F412" s="36"/>
      <c r="G412" s="37"/>
      <c r="H412" s="10"/>
      <c r="I412" s="10"/>
      <c r="J412" s="10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1"/>
      <c r="W412" s="11"/>
      <c r="X412" s="11"/>
      <c r="Y412" s="6"/>
      <c r="Z412" s="6"/>
      <c r="AA412" s="6"/>
      <c r="AB412" s="8"/>
      <c r="BD412" s="6"/>
      <c r="BK412" s="11"/>
      <c r="BL412" s="11"/>
      <c r="BM412" s="11"/>
      <c r="BN412" s="11"/>
      <c r="BO412" s="11"/>
      <c r="BP412" s="11"/>
      <c r="BQ412" s="11"/>
      <c r="BS412" s="6"/>
      <c r="BT412" s="6"/>
      <c r="BX412" s="17"/>
      <c r="BY412" s="17"/>
      <c r="BZ412" s="17"/>
      <c r="CA412" s="17"/>
      <c r="CB412" s="17"/>
      <c r="CC412" s="17"/>
      <c r="CD412" s="17"/>
      <c r="CN412" s="13"/>
      <c r="CO412" s="13"/>
      <c r="CQ412" s="13"/>
      <c r="CR412" s="13"/>
      <c r="CS412" s="13"/>
      <c r="CU412" s="11"/>
    </row>
    <row r="413" spans="1:99">
      <c r="A413" s="58"/>
      <c r="B413" s="36"/>
      <c r="C413" s="37"/>
      <c r="D413" s="36"/>
      <c r="E413" s="37"/>
      <c r="F413" s="36"/>
      <c r="G413" s="37"/>
      <c r="H413" s="10"/>
      <c r="I413" s="10"/>
      <c r="J413" s="10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1"/>
      <c r="W413" s="11"/>
      <c r="X413" s="11"/>
      <c r="Y413" s="6"/>
      <c r="Z413" s="6"/>
      <c r="AA413" s="6"/>
      <c r="AB413" s="8"/>
      <c r="BD413" s="6"/>
      <c r="BK413" s="11"/>
      <c r="BL413" s="11"/>
      <c r="BM413" s="11"/>
      <c r="BN413" s="11"/>
      <c r="BO413" s="11"/>
      <c r="BP413" s="11"/>
      <c r="BQ413" s="11"/>
      <c r="BS413" s="6"/>
      <c r="BT413" s="6"/>
      <c r="BX413" s="17"/>
      <c r="BY413" s="17"/>
      <c r="BZ413" s="17"/>
      <c r="CA413" s="17"/>
      <c r="CB413" s="17"/>
      <c r="CC413" s="17"/>
      <c r="CD413" s="17"/>
      <c r="CN413" s="13"/>
      <c r="CO413" s="13"/>
      <c r="CQ413" s="13"/>
      <c r="CR413" s="13"/>
      <c r="CS413" s="13"/>
      <c r="CU413" s="11"/>
    </row>
    <row r="414" spans="1:99">
      <c r="A414" s="58"/>
      <c r="B414" s="36"/>
      <c r="C414" s="37"/>
      <c r="D414" s="36"/>
      <c r="E414" s="37"/>
      <c r="F414" s="36"/>
      <c r="G414" s="37"/>
      <c r="H414" s="10"/>
      <c r="I414" s="10"/>
      <c r="J414" s="10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1"/>
      <c r="W414" s="11"/>
      <c r="X414" s="11"/>
      <c r="Y414" s="6"/>
      <c r="Z414" s="6"/>
      <c r="AA414" s="6"/>
      <c r="AB414" s="8"/>
      <c r="BD414" s="6"/>
      <c r="BK414" s="11"/>
      <c r="BL414" s="11"/>
      <c r="BM414" s="11"/>
      <c r="BN414" s="11"/>
      <c r="BO414" s="11"/>
      <c r="BP414" s="11"/>
      <c r="BQ414" s="11"/>
      <c r="BS414" s="6"/>
      <c r="BT414" s="6"/>
      <c r="BX414" s="17"/>
      <c r="BY414" s="17"/>
      <c r="BZ414" s="17"/>
      <c r="CA414" s="17"/>
      <c r="CB414" s="17"/>
      <c r="CC414" s="17"/>
      <c r="CD414" s="17"/>
      <c r="CN414" s="13"/>
      <c r="CO414" s="13"/>
      <c r="CQ414" s="13"/>
      <c r="CR414" s="13"/>
      <c r="CS414" s="13"/>
      <c r="CU414" s="11"/>
    </row>
    <row r="415" spans="1:99">
      <c r="A415" s="58"/>
      <c r="B415" s="36"/>
      <c r="C415" s="37"/>
      <c r="D415" s="36"/>
      <c r="E415" s="37"/>
      <c r="F415" s="36"/>
      <c r="G415" s="37"/>
      <c r="H415" s="10"/>
      <c r="I415" s="10"/>
      <c r="J415" s="10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1"/>
      <c r="W415" s="11"/>
      <c r="X415" s="11"/>
      <c r="Y415" s="6"/>
      <c r="Z415" s="6"/>
      <c r="AA415" s="6"/>
      <c r="AB415" s="8"/>
      <c r="BD415" s="6"/>
      <c r="BK415" s="11"/>
      <c r="BL415" s="11"/>
      <c r="BM415" s="11"/>
      <c r="BN415" s="11"/>
      <c r="BO415" s="11"/>
      <c r="BP415" s="11"/>
      <c r="BQ415" s="11"/>
      <c r="BS415" s="6"/>
      <c r="BT415" s="6"/>
      <c r="BX415" s="17"/>
      <c r="BY415" s="17"/>
      <c r="BZ415" s="17"/>
      <c r="CA415" s="17"/>
      <c r="CB415" s="17"/>
      <c r="CC415" s="17"/>
      <c r="CD415" s="17"/>
      <c r="CN415" s="13"/>
      <c r="CO415" s="13"/>
      <c r="CQ415" s="13"/>
      <c r="CR415" s="13"/>
      <c r="CS415" s="13"/>
      <c r="CU415" s="11"/>
    </row>
    <row r="416" spans="1:99">
      <c r="A416" s="58"/>
      <c r="B416" s="36"/>
      <c r="C416" s="37"/>
      <c r="D416" s="36"/>
      <c r="E416" s="37"/>
      <c r="F416" s="36"/>
      <c r="G416" s="37"/>
      <c r="H416" s="10"/>
      <c r="I416" s="10"/>
      <c r="J416" s="10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1"/>
      <c r="W416" s="11"/>
      <c r="X416" s="11"/>
      <c r="Y416" s="6"/>
      <c r="Z416" s="6"/>
      <c r="AA416" s="6"/>
      <c r="AB416" s="8"/>
      <c r="BD416" s="6"/>
      <c r="BK416" s="11"/>
      <c r="BL416" s="11"/>
      <c r="BM416" s="11"/>
      <c r="BN416" s="11"/>
      <c r="BO416" s="11"/>
      <c r="BP416" s="11"/>
      <c r="BQ416" s="11"/>
      <c r="BS416" s="6"/>
      <c r="BT416" s="6"/>
      <c r="BX416" s="17"/>
      <c r="BY416" s="17"/>
      <c r="BZ416" s="17"/>
      <c r="CA416" s="17"/>
      <c r="CB416" s="17"/>
      <c r="CC416" s="17"/>
      <c r="CD416" s="17"/>
      <c r="CN416" s="13"/>
      <c r="CO416" s="13"/>
      <c r="CQ416" s="13"/>
      <c r="CR416" s="13"/>
      <c r="CS416" s="13"/>
      <c r="CU416" s="11"/>
    </row>
    <row r="417" spans="1:99">
      <c r="A417" s="58"/>
      <c r="B417" s="36"/>
      <c r="C417" s="37"/>
      <c r="D417" s="36"/>
      <c r="E417" s="37"/>
      <c r="F417" s="36"/>
      <c r="G417" s="37"/>
      <c r="H417" s="10"/>
      <c r="I417" s="10"/>
      <c r="J417" s="10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1"/>
      <c r="W417" s="11"/>
      <c r="X417" s="11"/>
      <c r="Y417" s="6"/>
      <c r="Z417" s="6"/>
      <c r="AA417" s="6"/>
      <c r="AB417" s="8"/>
      <c r="BD417" s="6"/>
      <c r="BK417" s="11"/>
      <c r="BL417" s="11"/>
      <c r="BM417" s="11"/>
      <c r="BN417" s="11"/>
      <c r="BO417" s="11"/>
      <c r="BP417" s="11"/>
      <c r="BQ417" s="11"/>
      <c r="BS417" s="6"/>
      <c r="BT417" s="6"/>
      <c r="BX417" s="17"/>
      <c r="BY417" s="17"/>
      <c r="BZ417" s="17"/>
      <c r="CA417" s="17"/>
      <c r="CB417" s="17"/>
      <c r="CC417" s="17"/>
      <c r="CD417" s="17"/>
      <c r="CN417" s="13"/>
      <c r="CO417" s="13"/>
      <c r="CQ417" s="13"/>
      <c r="CR417" s="13"/>
      <c r="CS417" s="13"/>
      <c r="CU417" s="11"/>
    </row>
    <row r="418" spans="1:99">
      <c r="A418" s="58"/>
      <c r="B418" s="36"/>
      <c r="C418" s="37"/>
      <c r="D418" s="36"/>
      <c r="E418" s="37"/>
      <c r="F418" s="36"/>
      <c r="G418" s="37"/>
      <c r="H418" s="10"/>
      <c r="I418" s="10"/>
      <c r="J418" s="10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1"/>
      <c r="W418" s="11"/>
      <c r="X418" s="11"/>
      <c r="Y418" s="6"/>
      <c r="Z418" s="6"/>
      <c r="AA418" s="6"/>
      <c r="AB418" s="8"/>
      <c r="BD418" s="6"/>
      <c r="BK418" s="11"/>
      <c r="BL418" s="11"/>
      <c r="BM418" s="11"/>
      <c r="BN418" s="11"/>
      <c r="BO418" s="11"/>
      <c r="BP418" s="11"/>
      <c r="BQ418" s="11"/>
      <c r="BS418" s="6"/>
      <c r="BT418" s="6"/>
      <c r="BX418" s="17"/>
      <c r="BY418" s="17"/>
      <c r="BZ418" s="17"/>
      <c r="CA418" s="17"/>
      <c r="CB418" s="17"/>
      <c r="CC418" s="17"/>
      <c r="CD418" s="17"/>
      <c r="CN418" s="13"/>
      <c r="CO418" s="13"/>
      <c r="CQ418" s="13"/>
      <c r="CR418" s="13"/>
      <c r="CS418" s="13"/>
      <c r="CU418" s="11"/>
    </row>
    <row r="419" spans="1:99">
      <c r="A419" s="58"/>
      <c r="B419" s="36"/>
      <c r="C419" s="37"/>
      <c r="D419" s="36"/>
      <c r="E419" s="37"/>
      <c r="F419" s="36"/>
      <c r="G419" s="37"/>
      <c r="H419" s="10"/>
      <c r="I419" s="10"/>
      <c r="J419" s="10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1"/>
      <c r="W419" s="11"/>
      <c r="X419" s="11"/>
      <c r="Y419" s="6"/>
      <c r="Z419" s="6"/>
      <c r="AA419" s="6"/>
      <c r="AB419" s="8"/>
      <c r="BD419" s="6"/>
      <c r="BK419" s="11"/>
      <c r="BL419" s="11"/>
      <c r="BM419" s="11"/>
      <c r="BN419" s="11"/>
      <c r="BO419" s="11"/>
      <c r="BP419" s="11"/>
      <c r="BQ419" s="11"/>
      <c r="BS419" s="6"/>
      <c r="BT419" s="6"/>
      <c r="BX419" s="17"/>
      <c r="BY419" s="17"/>
      <c r="BZ419" s="17"/>
      <c r="CA419" s="17"/>
      <c r="CB419" s="17"/>
      <c r="CC419" s="17"/>
      <c r="CD419" s="17"/>
      <c r="CN419" s="13"/>
      <c r="CO419" s="13"/>
      <c r="CQ419" s="13"/>
      <c r="CR419" s="13"/>
      <c r="CS419" s="13"/>
      <c r="CU419" s="11"/>
    </row>
    <row r="420" spans="1:99">
      <c r="A420" s="58"/>
      <c r="B420" s="36"/>
      <c r="C420" s="37"/>
      <c r="D420" s="36"/>
      <c r="E420" s="37"/>
      <c r="F420" s="36"/>
      <c r="G420" s="37"/>
      <c r="H420" s="10"/>
      <c r="I420" s="10"/>
      <c r="J420" s="10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1"/>
      <c r="W420" s="11"/>
      <c r="X420" s="11"/>
      <c r="Y420" s="6"/>
      <c r="Z420" s="6"/>
      <c r="AA420" s="6"/>
      <c r="AB420" s="8"/>
      <c r="BD420" s="6"/>
      <c r="BK420" s="11"/>
      <c r="BL420" s="11"/>
      <c r="BM420" s="11"/>
      <c r="BN420" s="11"/>
      <c r="BO420" s="11"/>
      <c r="BP420" s="11"/>
      <c r="BQ420" s="11"/>
      <c r="BS420" s="6"/>
      <c r="BT420" s="6"/>
      <c r="BX420" s="17"/>
      <c r="BY420" s="17"/>
      <c r="BZ420" s="17"/>
      <c r="CA420" s="17"/>
      <c r="CB420" s="17"/>
      <c r="CC420" s="17"/>
      <c r="CD420" s="17"/>
      <c r="CN420" s="13"/>
      <c r="CO420" s="13"/>
      <c r="CQ420" s="13"/>
      <c r="CR420" s="13"/>
      <c r="CS420" s="13"/>
      <c r="CU420" s="11"/>
    </row>
    <row r="421" spans="1:99">
      <c r="A421" s="58"/>
      <c r="B421" s="36"/>
      <c r="C421" s="37"/>
      <c r="D421" s="36"/>
      <c r="E421" s="37"/>
      <c r="F421" s="36"/>
      <c r="G421" s="37"/>
      <c r="H421" s="10"/>
      <c r="I421" s="10"/>
      <c r="J421" s="10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1"/>
      <c r="W421" s="11"/>
      <c r="X421" s="11"/>
      <c r="Y421" s="6"/>
      <c r="Z421" s="6"/>
      <c r="AA421" s="6"/>
      <c r="AB421" s="8"/>
      <c r="BD421" s="6"/>
      <c r="BK421" s="11"/>
      <c r="BL421" s="11"/>
      <c r="BM421" s="11"/>
      <c r="BN421" s="11"/>
      <c r="BO421" s="11"/>
      <c r="BP421" s="11"/>
      <c r="BQ421" s="11"/>
      <c r="BS421" s="6"/>
      <c r="BT421" s="6"/>
      <c r="BX421" s="17"/>
      <c r="BY421" s="17"/>
      <c r="BZ421" s="17"/>
      <c r="CA421" s="17"/>
      <c r="CB421" s="17"/>
      <c r="CC421" s="17"/>
      <c r="CD421" s="17"/>
      <c r="CN421" s="13"/>
      <c r="CO421" s="13"/>
      <c r="CQ421" s="13"/>
      <c r="CR421" s="13"/>
      <c r="CS421" s="13"/>
      <c r="CU421" s="11"/>
    </row>
    <row r="422" spans="1:99">
      <c r="A422" s="58"/>
      <c r="B422" s="36"/>
      <c r="C422" s="37"/>
      <c r="D422" s="36"/>
      <c r="E422" s="37"/>
      <c r="F422" s="36"/>
      <c r="G422" s="37"/>
      <c r="H422" s="10"/>
      <c r="I422" s="10"/>
      <c r="J422" s="10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1"/>
      <c r="W422" s="11"/>
      <c r="X422" s="11"/>
      <c r="Y422" s="6"/>
      <c r="Z422" s="6"/>
      <c r="AA422" s="6"/>
      <c r="AB422" s="8"/>
      <c r="BD422" s="6"/>
      <c r="BK422" s="11"/>
      <c r="BL422" s="11"/>
      <c r="BM422" s="11"/>
      <c r="BN422" s="11"/>
      <c r="BO422" s="11"/>
      <c r="BP422" s="11"/>
      <c r="BQ422" s="11"/>
      <c r="BS422" s="6"/>
      <c r="BT422" s="6"/>
      <c r="BX422" s="17"/>
      <c r="BY422" s="17"/>
      <c r="BZ422" s="17"/>
      <c r="CA422" s="17"/>
      <c r="CB422" s="17"/>
      <c r="CC422" s="17"/>
      <c r="CD422" s="17"/>
      <c r="CN422" s="13"/>
      <c r="CO422" s="13"/>
      <c r="CQ422" s="13"/>
      <c r="CR422" s="13"/>
      <c r="CS422" s="13"/>
      <c r="CU422" s="11"/>
    </row>
    <row r="423" spans="1:99">
      <c r="A423" s="58"/>
      <c r="B423" s="36"/>
      <c r="C423" s="37"/>
      <c r="D423" s="36"/>
      <c r="E423" s="37"/>
      <c r="F423" s="36"/>
      <c r="G423" s="37"/>
      <c r="H423" s="10"/>
      <c r="I423" s="10"/>
      <c r="J423" s="10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1"/>
      <c r="W423" s="11"/>
      <c r="X423" s="11"/>
      <c r="Y423" s="6"/>
      <c r="Z423" s="6"/>
      <c r="AA423" s="6"/>
      <c r="AB423" s="8"/>
      <c r="BD423" s="6"/>
      <c r="BK423" s="11"/>
      <c r="BL423" s="11"/>
      <c r="BM423" s="11"/>
      <c r="BN423" s="11"/>
      <c r="BO423" s="11"/>
      <c r="BP423" s="11"/>
      <c r="BQ423" s="11"/>
      <c r="BS423" s="6"/>
      <c r="BT423" s="6"/>
      <c r="BX423" s="17"/>
      <c r="BY423" s="17"/>
      <c r="BZ423" s="17"/>
      <c r="CA423" s="17"/>
      <c r="CB423" s="17"/>
      <c r="CC423" s="17"/>
      <c r="CD423" s="17"/>
      <c r="CN423" s="13"/>
      <c r="CO423" s="13"/>
      <c r="CQ423" s="13"/>
      <c r="CR423" s="13"/>
      <c r="CS423" s="13"/>
      <c r="CU423" s="11"/>
    </row>
    <row r="424" spans="1:99">
      <c r="A424" s="58"/>
      <c r="B424" s="36"/>
      <c r="C424" s="37"/>
      <c r="D424" s="36"/>
      <c r="E424" s="37"/>
      <c r="F424" s="36"/>
      <c r="G424" s="37"/>
      <c r="H424" s="10"/>
      <c r="I424" s="10"/>
      <c r="J424" s="10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1"/>
      <c r="W424" s="11"/>
      <c r="X424" s="11"/>
      <c r="Y424" s="6"/>
      <c r="Z424" s="6"/>
      <c r="AA424" s="6"/>
      <c r="AB424" s="8"/>
      <c r="BD424" s="6"/>
      <c r="BK424" s="11"/>
      <c r="BL424" s="11"/>
      <c r="BM424" s="11"/>
      <c r="BN424" s="11"/>
      <c r="BO424" s="11"/>
      <c r="BP424" s="11"/>
      <c r="BQ424" s="11"/>
      <c r="BS424" s="6"/>
      <c r="BT424" s="6"/>
      <c r="BX424" s="17"/>
      <c r="BY424" s="17"/>
      <c r="BZ424" s="17"/>
      <c r="CA424" s="17"/>
      <c r="CB424" s="17"/>
      <c r="CC424" s="17"/>
      <c r="CD424" s="17"/>
      <c r="CN424" s="13"/>
      <c r="CO424" s="13"/>
      <c r="CQ424" s="13"/>
      <c r="CR424" s="13"/>
      <c r="CS424" s="13"/>
      <c r="CU424" s="11"/>
    </row>
    <row r="425" spans="1:99">
      <c r="A425" s="58"/>
      <c r="B425" s="36"/>
      <c r="C425" s="37"/>
      <c r="D425" s="36"/>
      <c r="E425" s="37"/>
      <c r="F425" s="36"/>
      <c r="G425" s="37"/>
      <c r="H425" s="10"/>
      <c r="I425" s="10"/>
      <c r="J425" s="10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1"/>
      <c r="W425" s="11"/>
      <c r="X425" s="11"/>
      <c r="Y425" s="6"/>
      <c r="Z425" s="6"/>
      <c r="AA425" s="6"/>
      <c r="AB425" s="8"/>
      <c r="BD425" s="6"/>
      <c r="BK425" s="11"/>
      <c r="BL425" s="11"/>
      <c r="BM425" s="11"/>
      <c r="BN425" s="11"/>
      <c r="BO425" s="11"/>
      <c r="BP425" s="11"/>
      <c r="BQ425" s="11"/>
      <c r="BS425" s="6"/>
      <c r="BT425" s="6"/>
      <c r="BX425" s="17"/>
      <c r="BY425" s="17"/>
      <c r="BZ425" s="17"/>
      <c r="CA425" s="17"/>
      <c r="CB425" s="17"/>
      <c r="CC425" s="17"/>
      <c r="CD425" s="17"/>
      <c r="CN425" s="13"/>
      <c r="CO425" s="13"/>
      <c r="CQ425" s="13"/>
      <c r="CR425" s="13"/>
      <c r="CS425" s="13"/>
      <c r="CU425" s="11"/>
    </row>
    <row r="426" spans="1:99">
      <c r="A426" s="58"/>
      <c r="B426" s="36"/>
      <c r="C426" s="37"/>
      <c r="D426" s="36"/>
      <c r="E426" s="37"/>
      <c r="F426" s="36"/>
      <c r="G426" s="37"/>
      <c r="H426" s="10"/>
      <c r="I426" s="10"/>
      <c r="J426" s="10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1"/>
      <c r="W426" s="11"/>
      <c r="X426" s="11"/>
      <c r="Y426" s="6"/>
      <c r="Z426" s="6"/>
      <c r="AA426" s="6"/>
      <c r="AB426" s="8"/>
      <c r="BD426" s="6"/>
      <c r="BK426" s="11"/>
      <c r="BL426" s="11"/>
      <c r="BM426" s="11"/>
      <c r="BN426" s="11"/>
      <c r="BO426" s="11"/>
      <c r="BP426" s="11"/>
      <c r="BQ426" s="11"/>
      <c r="BS426" s="6"/>
      <c r="BT426" s="6"/>
      <c r="BX426" s="17"/>
      <c r="BY426" s="17"/>
      <c r="BZ426" s="17"/>
      <c r="CA426" s="17"/>
      <c r="CB426" s="17"/>
      <c r="CC426" s="17"/>
      <c r="CD426" s="17"/>
      <c r="CN426" s="13"/>
      <c r="CO426" s="13"/>
      <c r="CQ426" s="13"/>
      <c r="CR426" s="13"/>
      <c r="CS426" s="13"/>
      <c r="CU426" s="11"/>
    </row>
    <row r="427" spans="1:99">
      <c r="A427" s="58"/>
      <c r="B427" s="36"/>
      <c r="C427" s="37"/>
      <c r="D427" s="36"/>
      <c r="E427" s="37"/>
      <c r="F427" s="36"/>
      <c r="G427" s="37"/>
      <c r="H427" s="10"/>
      <c r="I427" s="10"/>
      <c r="J427" s="10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1"/>
      <c r="W427" s="11"/>
      <c r="X427" s="11"/>
      <c r="Y427" s="6"/>
      <c r="Z427" s="6"/>
      <c r="AA427" s="6"/>
      <c r="AB427" s="8"/>
      <c r="BD427" s="6"/>
      <c r="BK427" s="11"/>
      <c r="BL427" s="11"/>
      <c r="BM427" s="11"/>
      <c r="BN427" s="11"/>
      <c r="BO427" s="11"/>
      <c r="BP427" s="11"/>
      <c r="BQ427" s="11"/>
      <c r="BS427" s="6"/>
      <c r="BT427" s="6"/>
      <c r="BX427" s="17"/>
      <c r="BY427" s="17"/>
      <c r="BZ427" s="17"/>
      <c r="CA427" s="17"/>
      <c r="CB427" s="17"/>
      <c r="CC427" s="17"/>
      <c r="CD427" s="17"/>
      <c r="CN427" s="13"/>
      <c r="CO427" s="13"/>
      <c r="CQ427" s="13"/>
      <c r="CR427" s="13"/>
      <c r="CS427" s="13"/>
      <c r="CU427" s="11"/>
    </row>
    <row r="428" spans="1:99">
      <c r="A428" s="58"/>
      <c r="B428" s="36"/>
      <c r="C428" s="37"/>
      <c r="D428" s="36"/>
      <c r="E428" s="37"/>
      <c r="F428" s="36"/>
      <c r="G428" s="37"/>
      <c r="H428" s="10"/>
      <c r="I428" s="10"/>
      <c r="J428" s="10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1"/>
      <c r="W428" s="11"/>
      <c r="X428" s="11"/>
      <c r="Y428" s="6"/>
      <c r="Z428" s="6"/>
      <c r="AA428" s="6"/>
      <c r="AB428" s="8"/>
      <c r="BD428" s="6"/>
      <c r="BK428" s="11"/>
      <c r="BL428" s="11"/>
      <c r="BM428" s="11"/>
      <c r="BN428" s="11"/>
      <c r="BO428" s="11"/>
      <c r="BP428" s="11"/>
      <c r="BQ428" s="11"/>
      <c r="BS428" s="6"/>
      <c r="BT428" s="6"/>
      <c r="BX428" s="17"/>
      <c r="BY428" s="17"/>
      <c r="BZ428" s="17"/>
      <c r="CA428" s="17"/>
      <c r="CB428" s="17"/>
      <c r="CC428" s="17"/>
      <c r="CD428" s="17"/>
      <c r="CN428" s="13"/>
      <c r="CO428" s="13"/>
      <c r="CQ428" s="13"/>
      <c r="CR428" s="13"/>
      <c r="CS428" s="13"/>
      <c r="CU428" s="11"/>
    </row>
    <row r="429" spans="1:99">
      <c r="A429" s="58"/>
      <c r="B429" s="36"/>
      <c r="C429" s="37"/>
      <c r="D429" s="36"/>
      <c r="E429" s="37"/>
      <c r="F429" s="36"/>
      <c r="G429" s="37"/>
      <c r="H429" s="10"/>
      <c r="I429" s="10"/>
      <c r="J429" s="10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1"/>
      <c r="W429" s="11"/>
      <c r="X429" s="11"/>
      <c r="Y429" s="6"/>
      <c r="Z429" s="6"/>
      <c r="AA429" s="6"/>
      <c r="AB429" s="8"/>
      <c r="BD429" s="6"/>
      <c r="BK429" s="11"/>
      <c r="BL429" s="11"/>
      <c r="BM429" s="11"/>
      <c r="BN429" s="11"/>
      <c r="BO429" s="11"/>
      <c r="BP429" s="11"/>
      <c r="BQ429" s="11"/>
      <c r="BS429" s="6"/>
      <c r="BT429" s="6"/>
      <c r="BX429" s="17"/>
      <c r="BY429" s="17"/>
      <c r="BZ429" s="17"/>
      <c r="CA429" s="17"/>
      <c r="CB429" s="17"/>
      <c r="CC429" s="17"/>
      <c r="CD429" s="17"/>
      <c r="CN429" s="13"/>
      <c r="CO429" s="13"/>
      <c r="CQ429" s="13"/>
      <c r="CR429" s="13"/>
      <c r="CS429" s="13"/>
      <c r="CU429" s="11"/>
    </row>
    <row r="430" spans="1:99">
      <c r="A430" s="58"/>
      <c r="B430" s="36"/>
      <c r="C430" s="37"/>
      <c r="D430" s="36"/>
      <c r="E430" s="37"/>
      <c r="F430" s="36"/>
      <c r="G430" s="37"/>
      <c r="H430" s="10"/>
      <c r="I430" s="10"/>
      <c r="J430" s="10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1"/>
      <c r="W430" s="11"/>
      <c r="X430" s="11"/>
      <c r="Y430" s="6"/>
      <c r="Z430" s="6"/>
      <c r="AA430" s="6"/>
      <c r="AB430" s="8"/>
      <c r="BD430" s="6"/>
      <c r="BK430" s="11"/>
      <c r="BL430" s="11"/>
      <c r="BM430" s="11"/>
      <c r="BN430" s="11"/>
      <c r="BO430" s="11"/>
      <c r="BP430" s="11"/>
      <c r="BQ430" s="11"/>
      <c r="BS430" s="6"/>
      <c r="BT430" s="6"/>
      <c r="BX430" s="17"/>
      <c r="BY430" s="17"/>
      <c r="BZ430" s="17"/>
      <c r="CA430" s="17"/>
      <c r="CB430" s="17"/>
      <c r="CC430" s="17"/>
      <c r="CD430" s="17"/>
      <c r="CN430" s="13"/>
      <c r="CO430" s="13"/>
      <c r="CQ430" s="13"/>
      <c r="CR430" s="13"/>
      <c r="CS430" s="13"/>
      <c r="CU430" s="11"/>
    </row>
    <row r="431" spans="1:99">
      <c r="A431" s="58"/>
      <c r="B431" s="36"/>
      <c r="C431" s="37"/>
      <c r="D431" s="36"/>
      <c r="E431" s="37"/>
      <c r="F431" s="36"/>
      <c r="G431" s="37"/>
      <c r="H431" s="10"/>
      <c r="I431" s="10"/>
      <c r="J431" s="10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1"/>
      <c r="W431" s="11"/>
      <c r="X431" s="11"/>
      <c r="Y431" s="6"/>
      <c r="Z431" s="6"/>
      <c r="AA431" s="6"/>
      <c r="AB431" s="8"/>
      <c r="BD431" s="6"/>
      <c r="BK431" s="11"/>
      <c r="BL431" s="11"/>
      <c r="BM431" s="11"/>
      <c r="BN431" s="11"/>
      <c r="BO431" s="11"/>
      <c r="BP431" s="11"/>
      <c r="BQ431" s="11"/>
      <c r="BS431" s="6"/>
      <c r="BT431" s="6"/>
      <c r="BX431" s="17"/>
      <c r="BY431" s="17"/>
      <c r="BZ431" s="17"/>
      <c r="CA431" s="17"/>
      <c r="CB431" s="17"/>
      <c r="CC431" s="17"/>
      <c r="CD431" s="17"/>
      <c r="CN431" s="13"/>
      <c r="CO431" s="13"/>
      <c r="CQ431" s="13"/>
      <c r="CR431" s="13"/>
      <c r="CS431" s="13"/>
      <c r="CU431" s="11"/>
    </row>
    <row r="432" spans="1:99">
      <c r="A432" s="58"/>
      <c r="B432" s="36"/>
      <c r="C432" s="37"/>
      <c r="D432" s="36"/>
      <c r="E432" s="37"/>
      <c r="F432" s="36"/>
      <c r="G432" s="37"/>
      <c r="H432" s="10"/>
      <c r="I432" s="10"/>
      <c r="J432" s="10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1"/>
      <c r="W432" s="11"/>
      <c r="X432" s="11"/>
      <c r="Y432" s="6"/>
      <c r="Z432" s="6"/>
      <c r="AA432" s="6"/>
      <c r="AB432" s="8"/>
      <c r="BD432" s="6"/>
      <c r="BK432" s="11"/>
      <c r="BL432" s="11"/>
      <c r="BM432" s="11"/>
      <c r="BN432" s="11"/>
      <c r="BO432" s="11"/>
      <c r="BP432" s="11"/>
      <c r="BQ432" s="11"/>
      <c r="BS432" s="6"/>
      <c r="BT432" s="6"/>
      <c r="BX432" s="17"/>
      <c r="BY432" s="17"/>
      <c r="BZ432" s="17"/>
      <c r="CA432" s="17"/>
      <c r="CB432" s="17"/>
      <c r="CC432" s="17"/>
      <c r="CD432" s="17"/>
      <c r="CN432" s="13"/>
      <c r="CO432" s="13"/>
      <c r="CQ432" s="13"/>
      <c r="CR432" s="13"/>
      <c r="CS432" s="13"/>
      <c r="CU432" s="11"/>
    </row>
    <row r="433" spans="1:99">
      <c r="A433" s="58"/>
      <c r="B433" s="36"/>
      <c r="C433" s="37"/>
      <c r="D433" s="36"/>
      <c r="E433" s="37"/>
      <c r="F433" s="36"/>
      <c r="G433" s="37"/>
      <c r="H433" s="10"/>
      <c r="I433" s="10"/>
      <c r="J433" s="10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1"/>
      <c r="W433" s="11"/>
      <c r="X433" s="11"/>
      <c r="Y433" s="6"/>
      <c r="Z433" s="6"/>
      <c r="AA433" s="6"/>
      <c r="AB433" s="8"/>
      <c r="BD433" s="6"/>
      <c r="BK433" s="11"/>
      <c r="BL433" s="11"/>
      <c r="BM433" s="11"/>
      <c r="BN433" s="11"/>
      <c r="BO433" s="11"/>
      <c r="BP433" s="11"/>
      <c r="BQ433" s="11"/>
      <c r="BS433" s="6"/>
      <c r="BT433" s="6"/>
      <c r="BX433" s="17"/>
      <c r="BY433" s="17"/>
      <c r="BZ433" s="17"/>
      <c r="CA433" s="17"/>
      <c r="CB433" s="17"/>
      <c r="CC433" s="17"/>
      <c r="CD433" s="17"/>
      <c r="CN433" s="13"/>
      <c r="CO433" s="13"/>
      <c r="CQ433" s="13"/>
      <c r="CR433" s="13"/>
      <c r="CS433" s="13"/>
      <c r="CU433" s="11"/>
    </row>
    <row r="434" spans="1:99">
      <c r="A434" s="58"/>
      <c r="B434" s="36"/>
      <c r="C434" s="37"/>
      <c r="D434" s="36"/>
      <c r="E434" s="37"/>
      <c r="F434" s="36"/>
      <c r="G434" s="37"/>
      <c r="H434" s="10"/>
      <c r="I434" s="10"/>
      <c r="J434" s="10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1"/>
      <c r="W434" s="11"/>
      <c r="X434" s="11"/>
      <c r="Y434" s="6"/>
      <c r="Z434" s="6"/>
      <c r="AA434" s="6"/>
      <c r="AB434" s="8"/>
      <c r="BD434" s="6"/>
      <c r="BK434" s="11"/>
      <c r="BL434" s="11"/>
      <c r="BM434" s="11"/>
      <c r="BN434" s="11"/>
      <c r="BO434" s="11"/>
      <c r="BP434" s="11"/>
      <c r="BQ434" s="11"/>
      <c r="BS434" s="6"/>
      <c r="BT434" s="6"/>
      <c r="BX434" s="17"/>
      <c r="BY434" s="17"/>
      <c r="BZ434" s="17"/>
      <c r="CA434" s="17"/>
      <c r="CB434" s="17"/>
      <c r="CC434" s="17"/>
      <c r="CD434" s="17"/>
      <c r="CN434" s="13"/>
      <c r="CO434" s="13"/>
      <c r="CQ434" s="13"/>
      <c r="CR434" s="13"/>
      <c r="CS434" s="13"/>
      <c r="CU434" s="11"/>
    </row>
    <row r="435" spans="1:99">
      <c r="A435" s="58"/>
      <c r="B435" s="36"/>
      <c r="C435" s="37"/>
      <c r="D435" s="36"/>
      <c r="E435" s="37"/>
      <c r="F435" s="36"/>
      <c r="G435" s="37"/>
      <c r="H435" s="10"/>
      <c r="I435" s="10"/>
      <c r="J435" s="10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1"/>
      <c r="W435" s="11"/>
      <c r="X435" s="11"/>
      <c r="Y435" s="6"/>
      <c r="Z435" s="6"/>
      <c r="AA435" s="6"/>
      <c r="AB435" s="8"/>
      <c r="BD435" s="6"/>
      <c r="BK435" s="11"/>
      <c r="BL435" s="11"/>
      <c r="BM435" s="11"/>
      <c r="BN435" s="11"/>
      <c r="BO435" s="11"/>
      <c r="BP435" s="11"/>
      <c r="BQ435" s="11"/>
      <c r="BS435" s="6"/>
      <c r="BT435" s="6"/>
      <c r="BX435" s="17"/>
      <c r="BY435" s="17"/>
      <c r="BZ435" s="17"/>
      <c r="CA435" s="17"/>
      <c r="CB435" s="17"/>
      <c r="CC435" s="17"/>
      <c r="CD435" s="17"/>
      <c r="CN435" s="13"/>
      <c r="CO435" s="13"/>
      <c r="CQ435" s="13"/>
      <c r="CR435" s="13"/>
      <c r="CS435" s="13"/>
      <c r="CU435" s="11"/>
    </row>
    <row r="436" spans="1:99">
      <c r="A436" s="58"/>
      <c r="B436" s="36"/>
      <c r="C436" s="37"/>
      <c r="D436" s="36"/>
      <c r="E436" s="37"/>
      <c r="F436" s="36"/>
      <c r="G436" s="37"/>
      <c r="H436" s="10"/>
      <c r="I436" s="10"/>
      <c r="J436" s="10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1"/>
      <c r="W436" s="11"/>
      <c r="X436" s="11"/>
      <c r="Y436" s="6"/>
      <c r="Z436" s="6"/>
      <c r="AA436" s="6"/>
      <c r="AB436" s="8"/>
      <c r="BD436" s="6"/>
      <c r="BK436" s="11"/>
      <c r="BL436" s="11"/>
      <c r="BM436" s="11"/>
      <c r="BN436" s="11"/>
      <c r="BO436" s="11"/>
      <c r="BP436" s="11"/>
      <c r="BQ436" s="11"/>
      <c r="BS436" s="6"/>
      <c r="BT436" s="6"/>
      <c r="BX436" s="17"/>
      <c r="BY436" s="17"/>
      <c r="BZ436" s="17"/>
      <c r="CA436" s="17"/>
      <c r="CB436" s="17"/>
      <c r="CC436" s="17"/>
      <c r="CD436" s="17"/>
      <c r="CN436" s="13"/>
      <c r="CO436" s="13"/>
      <c r="CQ436" s="13"/>
      <c r="CR436" s="13"/>
      <c r="CS436" s="13"/>
      <c r="CU436" s="11"/>
    </row>
    <row r="437" spans="1:99">
      <c r="A437" s="58"/>
      <c r="B437" s="36"/>
      <c r="C437" s="37"/>
      <c r="D437" s="36"/>
      <c r="E437" s="37"/>
      <c r="F437" s="36"/>
      <c r="G437" s="37"/>
      <c r="H437" s="10"/>
      <c r="I437" s="10"/>
      <c r="J437" s="10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1"/>
      <c r="W437" s="11"/>
      <c r="X437" s="11"/>
      <c r="Y437" s="6"/>
      <c r="Z437" s="6"/>
      <c r="AA437" s="6"/>
      <c r="AB437" s="8"/>
      <c r="BD437" s="6"/>
      <c r="BK437" s="11"/>
      <c r="BL437" s="11"/>
      <c r="BM437" s="11"/>
      <c r="BN437" s="11"/>
      <c r="BO437" s="11"/>
      <c r="BP437" s="11"/>
      <c r="BQ437" s="11"/>
      <c r="BS437" s="6"/>
      <c r="BT437" s="6"/>
      <c r="BX437" s="17"/>
      <c r="BY437" s="17"/>
      <c r="BZ437" s="17"/>
      <c r="CA437" s="17"/>
      <c r="CB437" s="17"/>
      <c r="CC437" s="17"/>
      <c r="CD437" s="17"/>
      <c r="CN437" s="13"/>
      <c r="CO437" s="13"/>
      <c r="CQ437" s="13"/>
      <c r="CR437" s="13"/>
      <c r="CS437" s="13"/>
      <c r="CU437" s="11"/>
    </row>
    <row r="438" spans="1:99">
      <c r="A438" s="58"/>
      <c r="B438" s="36"/>
      <c r="C438" s="37"/>
      <c r="D438" s="36"/>
      <c r="E438" s="37"/>
      <c r="F438" s="36"/>
      <c r="G438" s="37"/>
      <c r="H438" s="10"/>
      <c r="I438" s="10"/>
      <c r="J438" s="10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1"/>
      <c r="W438" s="11"/>
      <c r="X438" s="11"/>
      <c r="Y438" s="6"/>
      <c r="Z438" s="6"/>
      <c r="AA438" s="6"/>
      <c r="AB438" s="8"/>
      <c r="BD438" s="6"/>
      <c r="BK438" s="11"/>
      <c r="BL438" s="11"/>
      <c r="BM438" s="11"/>
      <c r="BN438" s="11"/>
      <c r="BO438" s="11"/>
      <c r="BP438" s="11"/>
      <c r="BQ438" s="11"/>
      <c r="BS438" s="6"/>
      <c r="BT438" s="6"/>
      <c r="BX438" s="17"/>
      <c r="BY438" s="17"/>
      <c r="BZ438" s="17"/>
      <c r="CA438" s="17"/>
      <c r="CB438" s="17"/>
      <c r="CC438" s="17"/>
      <c r="CD438" s="17"/>
      <c r="CN438" s="13"/>
      <c r="CO438" s="13"/>
      <c r="CQ438" s="13"/>
      <c r="CR438" s="13"/>
      <c r="CS438" s="13"/>
      <c r="CU438" s="11"/>
    </row>
    <row r="439" spans="1:99">
      <c r="A439" s="58"/>
      <c r="B439" s="36"/>
      <c r="C439" s="37"/>
      <c r="D439" s="36"/>
      <c r="E439" s="37"/>
      <c r="F439" s="36"/>
      <c r="G439" s="37"/>
      <c r="H439" s="10"/>
      <c r="I439" s="10"/>
      <c r="J439" s="10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1"/>
      <c r="W439" s="11"/>
      <c r="X439" s="11"/>
      <c r="Y439" s="6"/>
      <c r="Z439" s="6"/>
      <c r="AA439" s="6"/>
      <c r="AB439" s="8"/>
      <c r="BD439" s="6"/>
      <c r="BK439" s="11"/>
      <c r="BL439" s="11"/>
      <c r="BM439" s="11"/>
      <c r="BN439" s="11"/>
      <c r="BO439" s="11"/>
      <c r="BP439" s="11"/>
      <c r="BQ439" s="11"/>
      <c r="BS439" s="6"/>
      <c r="BT439" s="6"/>
      <c r="BX439" s="17"/>
      <c r="BY439" s="17"/>
      <c r="BZ439" s="17"/>
      <c r="CA439" s="17"/>
      <c r="CB439" s="17"/>
      <c r="CC439" s="17"/>
      <c r="CD439" s="17"/>
      <c r="CN439" s="13"/>
      <c r="CO439" s="13"/>
      <c r="CQ439" s="13"/>
      <c r="CR439" s="13"/>
      <c r="CS439" s="13"/>
      <c r="CU439" s="11"/>
    </row>
    <row r="440" spans="1:99">
      <c r="A440" s="58"/>
      <c r="B440" s="36"/>
      <c r="C440" s="37"/>
      <c r="D440" s="36"/>
      <c r="E440" s="37"/>
      <c r="F440" s="36"/>
      <c r="G440" s="37"/>
      <c r="H440" s="10"/>
      <c r="I440" s="10"/>
      <c r="J440" s="10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1"/>
      <c r="W440" s="11"/>
      <c r="X440" s="11"/>
      <c r="Y440" s="6"/>
      <c r="Z440" s="6"/>
      <c r="AA440" s="6"/>
      <c r="AB440" s="8"/>
      <c r="BD440" s="6"/>
      <c r="BK440" s="11"/>
      <c r="BL440" s="11"/>
      <c r="BM440" s="11"/>
      <c r="BN440" s="11"/>
      <c r="BO440" s="11"/>
      <c r="BP440" s="11"/>
      <c r="BQ440" s="11"/>
      <c r="BS440" s="6"/>
      <c r="BT440" s="6"/>
      <c r="BX440" s="17"/>
      <c r="BY440" s="17"/>
      <c r="BZ440" s="17"/>
      <c r="CA440" s="17"/>
      <c r="CB440" s="17"/>
      <c r="CC440" s="17"/>
      <c r="CD440" s="17"/>
      <c r="CN440" s="13"/>
      <c r="CO440" s="13"/>
      <c r="CQ440" s="13"/>
      <c r="CR440" s="13"/>
      <c r="CS440" s="13"/>
      <c r="CU440" s="11"/>
    </row>
    <row r="441" spans="1:99">
      <c r="A441" s="58"/>
      <c r="B441" s="36"/>
      <c r="C441" s="37"/>
      <c r="D441" s="36"/>
      <c r="E441" s="37"/>
      <c r="F441" s="36"/>
      <c r="G441" s="37"/>
      <c r="H441" s="10"/>
      <c r="I441" s="10"/>
      <c r="J441" s="10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1"/>
      <c r="W441" s="11"/>
      <c r="X441" s="11"/>
      <c r="Y441" s="6"/>
      <c r="Z441" s="6"/>
      <c r="AA441" s="6"/>
      <c r="AB441" s="8"/>
      <c r="BD441" s="6"/>
      <c r="BK441" s="11"/>
      <c r="BL441" s="11"/>
      <c r="BM441" s="11"/>
      <c r="BN441" s="11"/>
      <c r="BO441" s="11"/>
      <c r="BP441" s="11"/>
      <c r="BQ441" s="11"/>
      <c r="BS441" s="6"/>
      <c r="BT441" s="6"/>
      <c r="BX441" s="17"/>
      <c r="BY441" s="17"/>
      <c r="BZ441" s="17"/>
      <c r="CA441" s="17"/>
      <c r="CB441" s="17"/>
      <c r="CC441" s="17"/>
      <c r="CD441" s="17"/>
      <c r="CN441" s="13"/>
      <c r="CO441" s="13"/>
      <c r="CQ441" s="13"/>
      <c r="CR441" s="13"/>
      <c r="CS441" s="13"/>
      <c r="CU441" s="11"/>
    </row>
    <row r="442" spans="1:99">
      <c r="A442" s="58"/>
      <c r="B442" s="36"/>
      <c r="C442" s="37"/>
      <c r="D442" s="36"/>
      <c r="E442" s="37"/>
      <c r="F442" s="36"/>
      <c r="G442" s="37"/>
      <c r="H442" s="10"/>
      <c r="I442" s="10"/>
      <c r="J442" s="10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1"/>
      <c r="W442" s="11"/>
      <c r="X442" s="11"/>
      <c r="Y442" s="6"/>
      <c r="Z442" s="6"/>
      <c r="AA442" s="6"/>
      <c r="AB442" s="8"/>
      <c r="BD442" s="6"/>
      <c r="BK442" s="11"/>
      <c r="BL442" s="11"/>
      <c r="BM442" s="11"/>
      <c r="BN442" s="11"/>
      <c r="BO442" s="11"/>
      <c r="BP442" s="11"/>
      <c r="BQ442" s="11"/>
      <c r="BS442" s="6"/>
      <c r="BT442" s="6"/>
      <c r="BX442" s="17"/>
      <c r="BY442" s="17"/>
      <c r="BZ442" s="17"/>
      <c r="CA442" s="17"/>
      <c r="CB442" s="17"/>
      <c r="CC442" s="17"/>
      <c r="CD442" s="17"/>
      <c r="CN442" s="13"/>
      <c r="CO442" s="13"/>
      <c r="CQ442" s="13"/>
      <c r="CR442" s="13"/>
      <c r="CS442" s="13"/>
      <c r="CU442" s="11"/>
    </row>
    <row r="443" spans="1:99">
      <c r="A443" s="58"/>
      <c r="B443" s="36"/>
      <c r="C443" s="37"/>
      <c r="D443" s="36"/>
      <c r="E443" s="37"/>
      <c r="F443" s="36"/>
      <c r="G443" s="37"/>
      <c r="H443" s="10"/>
      <c r="I443" s="10"/>
      <c r="J443" s="10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1"/>
      <c r="W443" s="11"/>
      <c r="X443" s="11"/>
      <c r="Y443" s="6"/>
      <c r="Z443" s="6"/>
      <c r="AA443" s="6"/>
      <c r="AB443" s="8"/>
      <c r="BD443" s="6"/>
      <c r="BK443" s="11"/>
      <c r="BL443" s="11"/>
      <c r="BM443" s="11"/>
      <c r="BN443" s="11"/>
      <c r="BO443" s="11"/>
      <c r="BP443" s="11"/>
      <c r="BQ443" s="11"/>
      <c r="BS443" s="6"/>
      <c r="BT443" s="6"/>
      <c r="BX443" s="17"/>
      <c r="BY443" s="17"/>
      <c r="BZ443" s="17"/>
      <c r="CA443" s="17"/>
      <c r="CB443" s="17"/>
      <c r="CC443" s="17"/>
      <c r="CD443" s="17"/>
      <c r="CN443" s="13"/>
      <c r="CO443" s="13"/>
      <c r="CQ443" s="13"/>
      <c r="CR443" s="13"/>
      <c r="CS443" s="13"/>
      <c r="CU443" s="11"/>
    </row>
    <row r="444" spans="1:99">
      <c r="A444" s="58"/>
      <c r="B444" s="36"/>
      <c r="C444" s="37"/>
      <c r="D444" s="36"/>
      <c r="E444" s="37"/>
      <c r="F444" s="36"/>
      <c r="G444" s="37"/>
      <c r="H444" s="10"/>
      <c r="I444" s="10"/>
      <c r="J444" s="10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1"/>
      <c r="W444" s="11"/>
      <c r="X444" s="11"/>
      <c r="Y444" s="6"/>
      <c r="Z444" s="6"/>
      <c r="AA444" s="6"/>
      <c r="AB444" s="8"/>
      <c r="BD444" s="6"/>
      <c r="BK444" s="11"/>
      <c r="BL444" s="11"/>
      <c r="BM444" s="11"/>
      <c r="BN444" s="11"/>
      <c r="BO444" s="11"/>
      <c r="BP444" s="11"/>
      <c r="BQ444" s="11"/>
      <c r="BS444" s="6"/>
      <c r="BT444" s="6"/>
      <c r="BX444" s="17"/>
      <c r="BY444" s="17"/>
      <c r="BZ444" s="17"/>
      <c r="CA444" s="17"/>
      <c r="CB444" s="17"/>
      <c r="CC444" s="17"/>
      <c r="CD444" s="17"/>
      <c r="CN444" s="13"/>
      <c r="CO444" s="13"/>
      <c r="CQ444" s="13"/>
      <c r="CR444" s="13"/>
      <c r="CS444" s="13"/>
      <c r="CU444" s="11"/>
    </row>
    <row r="445" spans="1:99">
      <c r="A445" s="58"/>
      <c r="B445" s="36"/>
      <c r="C445" s="37"/>
      <c r="D445" s="36"/>
      <c r="E445" s="37"/>
      <c r="F445" s="36"/>
      <c r="G445" s="37"/>
      <c r="H445" s="10"/>
      <c r="I445" s="10"/>
      <c r="J445" s="10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1"/>
      <c r="W445" s="11"/>
      <c r="X445" s="11"/>
      <c r="Y445" s="6"/>
      <c r="Z445" s="6"/>
      <c r="AA445" s="6"/>
      <c r="AB445" s="8"/>
      <c r="BD445" s="6"/>
      <c r="BK445" s="11"/>
      <c r="BL445" s="11"/>
      <c r="BM445" s="11"/>
      <c r="BN445" s="11"/>
      <c r="BO445" s="11"/>
      <c r="BP445" s="11"/>
      <c r="BQ445" s="11"/>
      <c r="BS445" s="6"/>
      <c r="BT445" s="6"/>
      <c r="BX445" s="17"/>
      <c r="BY445" s="17"/>
      <c r="BZ445" s="17"/>
      <c r="CA445" s="17"/>
      <c r="CB445" s="17"/>
      <c r="CC445" s="17"/>
      <c r="CD445" s="17"/>
      <c r="CN445" s="13"/>
      <c r="CO445" s="13"/>
      <c r="CQ445" s="13"/>
      <c r="CR445" s="13"/>
      <c r="CS445" s="13"/>
      <c r="CU445" s="11"/>
    </row>
    <row r="446" spans="1:99">
      <c r="A446" s="58"/>
      <c r="B446" s="36"/>
      <c r="C446" s="37"/>
      <c r="D446" s="36"/>
      <c r="E446" s="37"/>
      <c r="F446" s="36"/>
      <c r="G446" s="37"/>
      <c r="H446" s="10"/>
      <c r="I446" s="10"/>
      <c r="J446" s="10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1"/>
      <c r="W446" s="11"/>
      <c r="X446" s="11"/>
      <c r="Y446" s="6"/>
      <c r="Z446" s="6"/>
      <c r="AA446" s="6"/>
      <c r="AB446" s="8"/>
      <c r="BD446" s="6"/>
      <c r="BK446" s="11"/>
      <c r="BL446" s="11"/>
      <c r="BM446" s="11"/>
      <c r="BN446" s="11"/>
      <c r="BO446" s="11"/>
      <c r="BP446" s="11"/>
      <c r="BQ446" s="11"/>
      <c r="BS446" s="6"/>
      <c r="BT446" s="6"/>
      <c r="BX446" s="17"/>
      <c r="BY446" s="17"/>
      <c r="BZ446" s="17"/>
      <c r="CA446" s="17"/>
      <c r="CB446" s="17"/>
      <c r="CC446" s="17"/>
      <c r="CD446" s="17"/>
      <c r="CN446" s="13"/>
      <c r="CO446" s="13"/>
      <c r="CQ446" s="13"/>
      <c r="CR446" s="13"/>
      <c r="CS446" s="13"/>
      <c r="CU446" s="11"/>
    </row>
    <row r="447" spans="1:99">
      <c r="A447" s="58"/>
      <c r="B447" s="36"/>
      <c r="C447" s="37"/>
      <c r="D447" s="36"/>
      <c r="E447" s="37"/>
      <c r="F447" s="36"/>
      <c r="G447" s="37"/>
      <c r="H447" s="10"/>
      <c r="I447" s="10"/>
      <c r="J447" s="10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1"/>
      <c r="W447" s="11"/>
      <c r="X447" s="11"/>
      <c r="Y447" s="6"/>
      <c r="Z447" s="6"/>
      <c r="AA447" s="6"/>
      <c r="AB447" s="8"/>
      <c r="BD447" s="6"/>
      <c r="BK447" s="11"/>
      <c r="BL447" s="11"/>
      <c r="BM447" s="11"/>
      <c r="BN447" s="11"/>
      <c r="BO447" s="11"/>
      <c r="BP447" s="11"/>
      <c r="BQ447" s="11"/>
      <c r="BS447" s="6"/>
      <c r="BT447" s="6"/>
      <c r="BX447" s="17"/>
      <c r="BY447" s="17"/>
      <c r="BZ447" s="17"/>
      <c r="CA447" s="17"/>
      <c r="CB447" s="17"/>
      <c r="CC447" s="17"/>
      <c r="CD447" s="17"/>
      <c r="CN447" s="13"/>
      <c r="CO447" s="13"/>
      <c r="CQ447" s="13"/>
      <c r="CR447" s="13"/>
      <c r="CS447" s="13"/>
      <c r="CU447" s="11"/>
    </row>
    <row r="448" spans="1:99">
      <c r="A448" s="58"/>
      <c r="B448" s="36"/>
      <c r="C448" s="37"/>
      <c r="D448" s="36"/>
      <c r="E448" s="37"/>
      <c r="F448" s="36"/>
      <c r="G448" s="37"/>
      <c r="H448" s="10"/>
      <c r="I448" s="10"/>
      <c r="J448" s="10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1"/>
      <c r="W448" s="11"/>
      <c r="X448" s="11"/>
      <c r="Y448" s="6"/>
      <c r="Z448" s="6"/>
      <c r="AA448" s="6"/>
      <c r="AB448" s="8"/>
      <c r="BD448" s="6"/>
      <c r="BK448" s="11"/>
      <c r="BL448" s="11"/>
      <c r="BM448" s="11"/>
      <c r="BN448" s="11"/>
      <c r="BO448" s="11"/>
      <c r="BP448" s="11"/>
      <c r="BQ448" s="11"/>
      <c r="BS448" s="6"/>
      <c r="BT448" s="6"/>
      <c r="BX448" s="17"/>
      <c r="BY448" s="17"/>
      <c r="BZ448" s="17"/>
      <c r="CA448" s="17"/>
      <c r="CB448" s="17"/>
      <c r="CC448" s="17"/>
      <c r="CD448" s="17"/>
      <c r="CN448" s="13"/>
      <c r="CO448" s="13"/>
      <c r="CQ448" s="13"/>
      <c r="CR448" s="13"/>
      <c r="CS448" s="13"/>
      <c r="CU448" s="11"/>
    </row>
    <row r="449" spans="1:99">
      <c r="A449" s="58"/>
      <c r="B449" s="36"/>
      <c r="C449" s="37"/>
      <c r="D449" s="36"/>
      <c r="E449" s="37"/>
      <c r="F449" s="36"/>
      <c r="G449" s="37"/>
      <c r="H449" s="10"/>
      <c r="I449" s="10"/>
      <c r="J449" s="10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1"/>
      <c r="W449" s="11"/>
      <c r="X449" s="11"/>
      <c r="Y449" s="6"/>
      <c r="Z449" s="6"/>
      <c r="AA449" s="6"/>
      <c r="AB449" s="8"/>
      <c r="BD449" s="6"/>
      <c r="BK449" s="11"/>
      <c r="BL449" s="11"/>
      <c r="BM449" s="11"/>
      <c r="BN449" s="11"/>
      <c r="BO449" s="11"/>
      <c r="BP449" s="11"/>
      <c r="BQ449" s="11"/>
      <c r="BS449" s="6"/>
      <c r="BT449" s="6"/>
      <c r="BX449" s="17"/>
      <c r="BY449" s="17"/>
      <c r="BZ449" s="17"/>
      <c r="CA449" s="17"/>
      <c r="CB449" s="17"/>
      <c r="CC449" s="17"/>
      <c r="CD449" s="17"/>
      <c r="CN449" s="13"/>
      <c r="CO449" s="13"/>
      <c r="CQ449" s="13"/>
      <c r="CR449" s="13"/>
      <c r="CS449" s="13"/>
      <c r="CU449" s="11"/>
    </row>
    <row r="450" spans="1:99">
      <c r="A450" s="58"/>
      <c r="B450" s="36"/>
      <c r="C450" s="37"/>
      <c r="D450" s="36"/>
      <c r="E450" s="37"/>
      <c r="F450" s="36"/>
      <c r="G450" s="37"/>
      <c r="H450" s="10"/>
      <c r="I450" s="10"/>
      <c r="J450" s="10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1"/>
      <c r="W450" s="11"/>
      <c r="X450" s="11"/>
      <c r="Y450" s="6"/>
      <c r="Z450" s="6"/>
      <c r="AA450" s="6"/>
      <c r="AB450" s="8"/>
      <c r="BD450" s="6"/>
      <c r="BK450" s="11"/>
      <c r="BL450" s="11"/>
      <c r="BM450" s="11"/>
      <c r="BN450" s="11"/>
      <c r="BO450" s="11"/>
      <c r="BP450" s="11"/>
      <c r="BQ450" s="11"/>
      <c r="BS450" s="6"/>
      <c r="BT450" s="6"/>
      <c r="BX450" s="17"/>
      <c r="BY450" s="17"/>
      <c r="BZ450" s="17"/>
      <c r="CA450" s="17"/>
      <c r="CB450" s="17"/>
      <c r="CC450" s="17"/>
      <c r="CD450" s="17"/>
      <c r="CN450" s="13"/>
      <c r="CO450" s="13"/>
      <c r="CQ450" s="13"/>
      <c r="CR450" s="13"/>
      <c r="CS450" s="13"/>
      <c r="CU450" s="11"/>
    </row>
    <row r="451" spans="1:99">
      <c r="A451" s="58"/>
      <c r="B451" s="36"/>
      <c r="C451" s="37"/>
      <c r="D451" s="36"/>
      <c r="E451" s="37"/>
      <c r="F451" s="36"/>
      <c r="G451" s="37"/>
      <c r="H451" s="10"/>
      <c r="I451" s="10"/>
      <c r="J451" s="10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1"/>
      <c r="W451" s="11"/>
      <c r="X451" s="11"/>
      <c r="Y451" s="6"/>
      <c r="Z451" s="6"/>
      <c r="AA451" s="6"/>
      <c r="AB451" s="8"/>
      <c r="BD451" s="6"/>
      <c r="BK451" s="11"/>
      <c r="BL451" s="11"/>
      <c r="BM451" s="11"/>
      <c r="BN451" s="11"/>
      <c r="BO451" s="11"/>
      <c r="BP451" s="11"/>
      <c r="BQ451" s="11"/>
      <c r="BS451" s="6"/>
      <c r="BT451" s="6"/>
      <c r="BX451" s="17"/>
      <c r="BY451" s="17"/>
      <c r="BZ451" s="17"/>
      <c r="CA451" s="17"/>
      <c r="CB451" s="17"/>
      <c r="CC451" s="17"/>
      <c r="CD451" s="17"/>
      <c r="CN451" s="13"/>
      <c r="CO451" s="13"/>
      <c r="CQ451" s="13"/>
      <c r="CR451" s="13"/>
      <c r="CS451" s="13"/>
      <c r="CU451" s="11"/>
    </row>
    <row r="452" spans="1:99">
      <c r="A452" s="58"/>
      <c r="B452" s="36"/>
      <c r="C452" s="37"/>
      <c r="D452" s="36"/>
      <c r="E452" s="37"/>
      <c r="F452" s="36"/>
      <c r="G452" s="37"/>
      <c r="H452" s="10"/>
      <c r="I452" s="10"/>
      <c r="J452" s="10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1"/>
      <c r="W452" s="11"/>
      <c r="X452" s="11"/>
      <c r="Y452" s="6"/>
      <c r="Z452" s="6"/>
      <c r="AA452" s="6"/>
      <c r="AB452" s="8"/>
      <c r="BD452" s="6"/>
      <c r="BK452" s="11"/>
      <c r="BL452" s="11"/>
      <c r="BM452" s="11"/>
      <c r="BN452" s="11"/>
      <c r="BO452" s="11"/>
      <c r="BP452" s="11"/>
      <c r="BQ452" s="11"/>
      <c r="BS452" s="6"/>
      <c r="BT452" s="6"/>
      <c r="BX452" s="17"/>
      <c r="BY452" s="17"/>
      <c r="BZ452" s="17"/>
      <c r="CA452" s="17"/>
      <c r="CB452" s="17"/>
      <c r="CC452" s="17"/>
      <c r="CD452" s="17"/>
      <c r="CN452" s="13"/>
      <c r="CO452" s="13"/>
      <c r="CQ452" s="13"/>
      <c r="CR452" s="13"/>
      <c r="CS452" s="13"/>
      <c r="CU452" s="11"/>
    </row>
    <row r="453" spans="1:99">
      <c r="A453" s="58"/>
      <c r="B453" s="36"/>
      <c r="C453" s="37"/>
      <c r="D453" s="36"/>
      <c r="E453" s="37"/>
      <c r="F453" s="36"/>
      <c r="G453" s="37"/>
      <c r="H453" s="10"/>
      <c r="I453" s="10"/>
      <c r="J453" s="10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1"/>
      <c r="W453" s="11"/>
      <c r="X453" s="11"/>
      <c r="Y453" s="6"/>
      <c r="Z453" s="6"/>
      <c r="AA453" s="6"/>
      <c r="AB453" s="8"/>
      <c r="BD453" s="6"/>
      <c r="BK453" s="11"/>
      <c r="BL453" s="11"/>
      <c r="BM453" s="11"/>
      <c r="BN453" s="11"/>
      <c r="BO453" s="11"/>
      <c r="BP453" s="11"/>
      <c r="BQ453" s="11"/>
      <c r="BS453" s="6"/>
      <c r="BT453" s="6"/>
      <c r="BX453" s="17"/>
      <c r="BY453" s="17"/>
      <c r="BZ453" s="17"/>
      <c r="CA453" s="17"/>
      <c r="CB453" s="17"/>
      <c r="CC453" s="17"/>
      <c r="CD453" s="17"/>
      <c r="CN453" s="13"/>
      <c r="CO453" s="13"/>
      <c r="CQ453" s="13"/>
      <c r="CR453" s="13"/>
      <c r="CS453" s="13"/>
      <c r="CU453" s="11"/>
    </row>
    <row r="454" spans="1:99">
      <c r="A454" s="58"/>
      <c r="B454" s="36"/>
      <c r="C454" s="37"/>
      <c r="D454" s="36"/>
      <c r="E454" s="37"/>
      <c r="F454" s="36"/>
      <c r="G454" s="37"/>
      <c r="H454" s="10"/>
      <c r="I454" s="10"/>
      <c r="J454" s="10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1"/>
      <c r="W454" s="11"/>
      <c r="X454" s="11"/>
      <c r="Y454" s="6"/>
      <c r="Z454" s="6"/>
      <c r="AA454" s="6"/>
      <c r="AB454" s="8"/>
      <c r="BD454" s="6"/>
      <c r="BK454" s="11"/>
      <c r="BL454" s="11"/>
      <c r="BM454" s="11"/>
      <c r="BN454" s="11"/>
      <c r="BO454" s="11"/>
      <c r="BP454" s="11"/>
      <c r="BQ454" s="11"/>
      <c r="BS454" s="6"/>
      <c r="BT454" s="6"/>
      <c r="BX454" s="17"/>
      <c r="BY454" s="17"/>
      <c r="BZ454" s="17"/>
      <c r="CA454" s="17"/>
      <c r="CB454" s="17"/>
      <c r="CC454" s="17"/>
      <c r="CD454" s="17"/>
      <c r="CN454" s="13"/>
      <c r="CO454" s="13"/>
      <c r="CQ454" s="13"/>
      <c r="CR454" s="13"/>
      <c r="CS454" s="13"/>
      <c r="CU454" s="11"/>
    </row>
    <row r="455" spans="1:99">
      <c r="A455" s="58"/>
      <c r="B455" s="36"/>
      <c r="C455" s="37"/>
      <c r="D455" s="36"/>
      <c r="E455" s="37"/>
      <c r="F455" s="36"/>
      <c r="G455" s="37"/>
      <c r="H455" s="10"/>
      <c r="I455" s="10"/>
      <c r="J455" s="10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1"/>
      <c r="W455" s="11"/>
      <c r="X455" s="11"/>
      <c r="Y455" s="6"/>
      <c r="Z455" s="6"/>
      <c r="AA455" s="6"/>
      <c r="AB455" s="8"/>
      <c r="BD455" s="6"/>
      <c r="BK455" s="11"/>
      <c r="BL455" s="11"/>
      <c r="BM455" s="11"/>
      <c r="BN455" s="11"/>
      <c r="BO455" s="11"/>
      <c r="BP455" s="11"/>
      <c r="BQ455" s="11"/>
      <c r="BS455" s="6"/>
      <c r="BT455" s="6"/>
      <c r="BX455" s="17"/>
      <c r="BY455" s="17"/>
      <c r="BZ455" s="17"/>
      <c r="CA455" s="17"/>
      <c r="CB455" s="17"/>
      <c r="CC455" s="17"/>
      <c r="CD455" s="17"/>
      <c r="CN455" s="13"/>
      <c r="CO455" s="13"/>
      <c r="CQ455" s="13"/>
      <c r="CR455" s="13"/>
      <c r="CS455" s="13"/>
      <c r="CU455" s="11"/>
    </row>
    <row r="456" spans="1:99">
      <c r="A456" s="58"/>
      <c r="B456" s="36"/>
      <c r="C456" s="37"/>
      <c r="D456" s="36"/>
      <c r="E456" s="37"/>
      <c r="F456" s="36"/>
      <c r="G456" s="37"/>
      <c r="H456" s="10"/>
      <c r="I456" s="10"/>
      <c r="J456" s="10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1"/>
      <c r="W456" s="11"/>
      <c r="X456" s="11"/>
      <c r="Y456" s="6"/>
      <c r="Z456" s="6"/>
      <c r="AA456" s="6"/>
      <c r="AB456" s="8"/>
      <c r="BD456" s="6"/>
      <c r="BK456" s="11"/>
      <c r="BL456" s="11"/>
      <c r="BM456" s="11"/>
      <c r="BN456" s="11"/>
      <c r="BO456" s="11"/>
      <c r="BP456" s="11"/>
      <c r="BQ456" s="11"/>
      <c r="BS456" s="6"/>
      <c r="BT456" s="6"/>
      <c r="BX456" s="17"/>
      <c r="BY456" s="17"/>
      <c r="BZ456" s="17"/>
      <c r="CA456" s="17"/>
      <c r="CB456" s="17"/>
      <c r="CC456" s="17"/>
      <c r="CD456" s="17"/>
      <c r="CN456" s="13"/>
      <c r="CO456" s="13"/>
      <c r="CQ456" s="13"/>
      <c r="CR456" s="13"/>
      <c r="CS456" s="13"/>
      <c r="CU456" s="11"/>
    </row>
    <row r="457" spans="1:99">
      <c r="A457" s="58"/>
      <c r="B457" s="36"/>
      <c r="C457" s="37"/>
      <c r="D457" s="36"/>
      <c r="E457" s="37"/>
      <c r="F457" s="36"/>
      <c r="G457" s="37"/>
      <c r="H457" s="10"/>
      <c r="I457" s="10"/>
      <c r="J457" s="10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1"/>
      <c r="W457" s="11"/>
      <c r="X457" s="11"/>
      <c r="Y457" s="6"/>
      <c r="Z457" s="6"/>
      <c r="AA457" s="6"/>
      <c r="AB457" s="8"/>
      <c r="BD457" s="6"/>
      <c r="BK457" s="11"/>
      <c r="BL457" s="11"/>
      <c r="BM457" s="11"/>
      <c r="BN457" s="11"/>
      <c r="BO457" s="11"/>
      <c r="BP457" s="11"/>
      <c r="BQ457" s="11"/>
      <c r="BS457" s="6"/>
      <c r="BT457" s="6"/>
      <c r="BX457" s="17"/>
      <c r="BY457" s="17"/>
      <c r="BZ457" s="17"/>
      <c r="CA457" s="17"/>
      <c r="CB457" s="17"/>
      <c r="CC457" s="17"/>
      <c r="CD457" s="17"/>
      <c r="CN457" s="13"/>
      <c r="CO457" s="13"/>
      <c r="CQ457" s="13"/>
      <c r="CR457" s="13"/>
      <c r="CS457" s="13"/>
      <c r="CU457" s="11"/>
    </row>
    <row r="458" spans="1:99">
      <c r="A458" s="58"/>
      <c r="B458" s="36"/>
      <c r="C458" s="37"/>
      <c r="D458" s="36"/>
      <c r="E458" s="37"/>
      <c r="F458" s="36"/>
      <c r="G458" s="37"/>
      <c r="H458" s="10"/>
      <c r="I458" s="10"/>
      <c r="J458" s="10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1"/>
      <c r="W458" s="11"/>
      <c r="X458" s="11"/>
      <c r="Y458" s="6"/>
      <c r="Z458" s="6"/>
      <c r="AA458" s="6"/>
      <c r="AB458" s="8"/>
      <c r="BD458" s="6"/>
      <c r="BK458" s="11"/>
      <c r="BL458" s="11"/>
      <c r="BM458" s="11"/>
      <c r="BN458" s="11"/>
      <c r="BO458" s="11"/>
      <c r="BP458" s="11"/>
      <c r="BQ458" s="11"/>
      <c r="BS458" s="6"/>
      <c r="BT458" s="6"/>
      <c r="BX458" s="17"/>
      <c r="BY458" s="17"/>
      <c r="BZ458" s="17"/>
      <c r="CA458" s="17"/>
      <c r="CB458" s="17"/>
      <c r="CC458" s="17"/>
      <c r="CD458" s="17"/>
      <c r="CN458" s="13"/>
      <c r="CO458" s="13"/>
      <c r="CQ458" s="13"/>
      <c r="CR458" s="13"/>
      <c r="CS458" s="13"/>
      <c r="CU458" s="11"/>
    </row>
    <row r="459" spans="1:99">
      <c r="A459" s="58"/>
      <c r="B459" s="36"/>
      <c r="C459" s="37"/>
      <c r="D459" s="36"/>
      <c r="E459" s="37"/>
      <c r="F459" s="36"/>
      <c r="G459" s="37"/>
      <c r="H459" s="10"/>
      <c r="I459" s="10"/>
      <c r="J459" s="10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1"/>
      <c r="W459" s="11"/>
      <c r="X459" s="11"/>
      <c r="Y459" s="6"/>
      <c r="Z459" s="6"/>
      <c r="AA459" s="6"/>
      <c r="AB459" s="8"/>
      <c r="BD459" s="6"/>
      <c r="BK459" s="11"/>
      <c r="BL459" s="11"/>
      <c r="BM459" s="11"/>
      <c r="BN459" s="11"/>
      <c r="BO459" s="11"/>
      <c r="BP459" s="11"/>
      <c r="BQ459" s="11"/>
      <c r="BS459" s="6"/>
      <c r="BT459" s="6"/>
      <c r="BX459" s="17"/>
      <c r="BY459" s="17"/>
      <c r="BZ459" s="17"/>
      <c r="CA459" s="17"/>
      <c r="CB459" s="17"/>
      <c r="CC459" s="17"/>
      <c r="CD459" s="17"/>
      <c r="CN459" s="13"/>
      <c r="CO459" s="13"/>
      <c r="CQ459" s="13"/>
      <c r="CR459" s="13"/>
      <c r="CS459" s="13"/>
      <c r="CU459" s="11"/>
    </row>
    <row r="460" spans="1:99">
      <c r="A460" s="58"/>
      <c r="B460" s="36"/>
      <c r="C460" s="37"/>
      <c r="D460" s="36"/>
      <c r="E460" s="37"/>
      <c r="F460" s="36"/>
      <c r="G460" s="37"/>
      <c r="H460" s="10"/>
      <c r="I460" s="10"/>
      <c r="J460" s="10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1"/>
      <c r="W460" s="11"/>
      <c r="X460" s="11"/>
      <c r="Y460" s="6"/>
      <c r="Z460" s="6"/>
      <c r="AA460" s="6"/>
      <c r="AB460" s="8"/>
      <c r="BD460" s="6"/>
      <c r="BK460" s="11"/>
      <c r="BL460" s="11"/>
      <c r="BM460" s="11"/>
      <c r="BN460" s="11"/>
      <c r="BO460" s="11"/>
      <c r="BP460" s="11"/>
      <c r="BQ460" s="11"/>
      <c r="BS460" s="6"/>
      <c r="BT460" s="6"/>
      <c r="BX460" s="17"/>
      <c r="BY460" s="17"/>
      <c r="BZ460" s="17"/>
      <c r="CA460" s="17"/>
      <c r="CB460" s="17"/>
      <c r="CC460" s="17"/>
      <c r="CD460" s="17"/>
      <c r="CN460" s="13"/>
      <c r="CO460" s="13"/>
      <c r="CQ460" s="13"/>
      <c r="CR460" s="13"/>
      <c r="CS460" s="13"/>
      <c r="CU460" s="11"/>
    </row>
    <row r="461" spans="1:99">
      <c r="A461" s="58"/>
      <c r="B461" s="36"/>
      <c r="C461" s="37"/>
      <c r="D461" s="36"/>
      <c r="E461" s="37"/>
      <c r="F461" s="36"/>
      <c r="G461" s="37"/>
      <c r="H461" s="10"/>
      <c r="I461" s="10"/>
      <c r="J461" s="10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1"/>
      <c r="W461" s="11"/>
      <c r="X461" s="11"/>
      <c r="Y461" s="6"/>
      <c r="Z461" s="6"/>
      <c r="AA461" s="6"/>
      <c r="AB461" s="8"/>
      <c r="BD461" s="6"/>
      <c r="BK461" s="11"/>
      <c r="BL461" s="11"/>
      <c r="BM461" s="11"/>
      <c r="BN461" s="11"/>
      <c r="BO461" s="11"/>
      <c r="BP461" s="11"/>
      <c r="BQ461" s="11"/>
      <c r="BS461" s="6"/>
      <c r="BT461" s="6"/>
      <c r="BX461" s="17"/>
      <c r="BY461" s="17"/>
      <c r="BZ461" s="17"/>
      <c r="CA461" s="17"/>
      <c r="CB461" s="17"/>
      <c r="CC461" s="17"/>
      <c r="CD461" s="17"/>
      <c r="CN461" s="13"/>
      <c r="CO461" s="13"/>
      <c r="CQ461" s="13"/>
      <c r="CR461" s="13"/>
      <c r="CS461" s="13"/>
      <c r="CU461" s="11"/>
    </row>
    <row r="462" spans="1:99">
      <c r="A462" s="58"/>
      <c r="B462" s="36"/>
      <c r="C462" s="37"/>
      <c r="D462" s="36"/>
      <c r="E462" s="37"/>
      <c r="F462" s="36"/>
      <c r="G462" s="37"/>
      <c r="H462" s="10"/>
      <c r="I462" s="10"/>
      <c r="J462" s="10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1"/>
      <c r="W462" s="11"/>
      <c r="X462" s="11"/>
      <c r="Y462" s="6"/>
      <c r="Z462" s="6"/>
      <c r="AA462" s="6"/>
      <c r="AB462" s="8"/>
      <c r="BD462" s="6"/>
      <c r="BK462" s="11"/>
      <c r="BL462" s="11"/>
      <c r="BM462" s="11"/>
      <c r="BN462" s="11"/>
      <c r="BO462" s="11"/>
      <c r="BP462" s="11"/>
      <c r="BQ462" s="11"/>
      <c r="BS462" s="6"/>
      <c r="BT462" s="6"/>
      <c r="BX462" s="17"/>
      <c r="BY462" s="17"/>
      <c r="BZ462" s="17"/>
      <c r="CA462" s="17"/>
      <c r="CB462" s="17"/>
      <c r="CC462" s="17"/>
      <c r="CD462" s="17"/>
      <c r="CN462" s="13"/>
      <c r="CO462" s="13"/>
      <c r="CQ462" s="13"/>
      <c r="CR462" s="13"/>
      <c r="CS462" s="13"/>
      <c r="CU462" s="11"/>
    </row>
    <row r="463" spans="1:99">
      <c r="A463" s="58"/>
      <c r="B463" s="36"/>
      <c r="C463" s="37"/>
      <c r="D463" s="36"/>
      <c r="E463" s="37"/>
      <c r="F463" s="36"/>
      <c r="G463" s="37"/>
      <c r="H463" s="10"/>
      <c r="I463" s="10"/>
      <c r="J463" s="10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1"/>
      <c r="W463" s="11"/>
      <c r="X463" s="11"/>
      <c r="Y463" s="6"/>
      <c r="Z463" s="6"/>
      <c r="AA463" s="6"/>
      <c r="AB463" s="8"/>
      <c r="BD463" s="6"/>
      <c r="BK463" s="11"/>
      <c r="BL463" s="11"/>
      <c r="BM463" s="11"/>
      <c r="BN463" s="11"/>
      <c r="BO463" s="11"/>
      <c r="BP463" s="11"/>
      <c r="BQ463" s="11"/>
      <c r="BS463" s="6"/>
      <c r="BT463" s="6"/>
      <c r="BX463" s="17"/>
      <c r="BY463" s="17"/>
      <c r="BZ463" s="17"/>
      <c r="CA463" s="17"/>
      <c r="CB463" s="17"/>
      <c r="CC463" s="17"/>
      <c r="CD463" s="17"/>
      <c r="CN463" s="13"/>
      <c r="CO463" s="13"/>
      <c r="CQ463" s="13"/>
      <c r="CR463" s="13"/>
      <c r="CS463" s="13"/>
      <c r="CU463" s="11"/>
    </row>
    <row r="464" spans="1:99">
      <c r="A464" s="58"/>
      <c r="B464" s="36"/>
      <c r="C464" s="37"/>
      <c r="D464" s="36"/>
      <c r="E464" s="37"/>
      <c r="F464" s="36"/>
      <c r="G464" s="37"/>
      <c r="H464" s="10"/>
      <c r="I464" s="10"/>
      <c r="J464" s="10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1"/>
      <c r="W464" s="11"/>
      <c r="X464" s="11"/>
      <c r="Y464" s="6"/>
      <c r="Z464" s="6"/>
      <c r="AA464" s="6"/>
      <c r="AB464" s="8"/>
      <c r="BD464" s="6"/>
      <c r="BK464" s="11"/>
      <c r="BL464" s="11"/>
      <c r="BM464" s="11"/>
      <c r="BN464" s="11"/>
      <c r="BO464" s="11"/>
      <c r="BP464" s="11"/>
      <c r="BQ464" s="11"/>
      <c r="BS464" s="6"/>
      <c r="BT464" s="6"/>
      <c r="BX464" s="17"/>
      <c r="BY464" s="17"/>
      <c r="BZ464" s="17"/>
      <c r="CA464" s="17"/>
      <c r="CB464" s="17"/>
      <c r="CC464" s="17"/>
      <c r="CD464" s="17"/>
      <c r="CN464" s="13"/>
      <c r="CO464" s="13"/>
      <c r="CQ464" s="13"/>
      <c r="CR464" s="13"/>
      <c r="CS464" s="13"/>
      <c r="CU464" s="11"/>
    </row>
    <row r="465" spans="1:99">
      <c r="A465" s="58"/>
      <c r="B465" s="36"/>
      <c r="C465" s="37"/>
      <c r="D465" s="36"/>
      <c r="E465" s="37"/>
      <c r="F465" s="36"/>
      <c r="G465" s="37"/>
      <c r="H465" s="10"/>
      <c r="I465" s="10"/>
      <c r="J465" s="10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1"/>
      <c r="W465" s="11"/>
      <c r="X465" s="11"/>
      <c r="Y465" s="6"/>
      <c r="Z465" s="6"/>
      <c r="AA465" s="6"/>
      <c r="AB465" s="8"/>
      <c r="BD465" s="6"/>
      <c r="BK465" s="11"/>
      <c r="BL465" s="11"/>
      <c r="BM465" s="11"/>
      <c r="BN465" s="11"/>
      <c r="BO465" s="11"/>
      <c r="BP465" s="11"/>
      <c r="BQ465" s="11"/>
      <c r="BS465" s="6"/>
      <c r="BT465" s="6"/>
      <c r="BX465" s="17"/>
      <c r="BY465" s="17"/>
      <c r="BZ465" s="17"/>
      <c r="CA465" s="17"/>
      <c r="CB465" s="17"/>
      <c r="CC465" s="17"/>
      <c r="CD465" s="17"/>
      <c r="CN465" s="13"/>
      <c r="CO465" s="13"/>
      <c r="CQ465" s="13"/>
      <c r="CR465" s="13"/>
      <c r="CS465" s="13"/>
      <c r="CU465" s="11"/>
    </row>
    <row r="466" spans="1:99">
      <c r="A466" s="58"/>
      <c r="B466" s="36"/>
      <c r="C466" s="37"/>
      <c r="D466" s="36"/>
      <c r="E466" s="37"/>
      <c r="F466" s="36"/>
      <c r="G466" s="37"/>
      <c r="H466" s="10"/>
      <c r="I466" s="10"/>
      <c r="J466" s="10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1"/>
      <c r="W466" s="11"/>
      <c r="X466" s="11"/>
      <c r="Y466" s="6"/>
      <c r="Z466" s="6"/>
      <c r="AA466" s="6"/>
      <c r="AB466" s="8"/>
      <c r="BD466" s="6"/>
      <c r="BK466" s="11"/>
      <c r="BL466" s="11"/>
      <c r="BM466" s="11"/>
      <c r="BN466" s="11"/>
      <c r="BO466" s="11"/>
      <c r="BP466" s="11"/>
      <c r="BQ466" s="11"/>
      <c r="BS466" s="6"/>
      <c r="BT466" s="6"/>
      <c r="BX466" s="17"/>
      <c r="BY466" s="17"/>
      <c r="BZ466" s="17"/>
      <c r="CA466" s="17"/>
      <c r="CB466" s="17"/>
      <c r="CC466" s="17"/>
      <c r="CD466" s="17"/>
      <c r="CN466" s="13"/>
      <c r="CO466" s="13"/>
      <c r="CQ466" s="13"/>
      <c r="CR466" s="13"/>
      <c r="CS466" s="13"/>
      <c r="CU466" s="11"/>
    </row>
    <row r="467" spans="1:99">
      <c r="A467" s="58"/>
      <c r="B467" s="36"/>
      <c r="C467" s="37"/>
      <c r="D467" s="36"/>
      <c r="E467" s="37"/>
      <c r="F467" s="36"/>
      <c r="G467" s="37"/>
      <c r="H467" s="10"/>
      <c r="I467" s="10"/>
      <c r="J467" s="10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1"/>
      <c r="W467" s="11"/>
      <c r="X467" s="11"/>
      <c r="Y467" s="6"/>
      <c r="Z467" s="6"/>
      <c r="AA467" s="6"/>
      <c r="AB467" s="8"/>
      <c r="BD467" s="6"/>
      <c r="BK467" s="11"/>
      <c r="BL467" s="11"/>
      <c r="BM467" s="11"/>
      <c r="BN467" s="11"/>
      <c r="BO467" s="11"/>
      <c r="BP467" s="11"/>
      <c r="BQ467" s="11"/>
      <c r="BS467" s="6"/>
      <c r="BT467" s="6"/>
      <c r="BX467" s="17"/>
      <c r="BY467" s="17"/>
      <c r="BZ467" s="17"/>
      <c r="CA467" s="17"/>
      <c r="CB467" s="17"/>
      <c r="CC467" s="17"/>
      <c r="CD467" s="17"/>
      <c r="CN467" s="13"/>
      <c r="CO467" s="13"/>
      <c r="CQ467" s="13"/>
      <c r="CR467" s="13"/>
      <c r="CS467" s="13"/>
      <c r="CU467" s="11"/>
    </row>
    <row r="468" spans="1:99">
      <c r="A468" s="58"/>
      <c r="B468" s="36"/>
      <c r="C468" s="37"/>
      <c r="D468" s="36"/>
      <c r="E468" s="37"/>
      <c r="F468" s="36"/>
      <c r="G468" s="37"/>
      <c r="H468" s="10"/>
      <c r="I468" s="10"/>
      <c r="J468" s="10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1"/>
      <c r="W468" s="11"/>
      <c r="X468" s="11"/>
      <c r="Y468" s="6"/>
      <c r="Z468" s="6"/>
      <c r="AA468" s="6"/>
      <c r="AB468" s="8"/>
      <c r="BD468" s="6"/>
      <c r="BK468" s="11"/>
      <c r="BL468" s="11"/>
      <c r="BM468" s="11"/>
      <c r="BN468" s="11"/>
      <c r="BO468" s="11"/>
      <c r="BP468" s="11"/>
      <c r="BQ468" s="11"/>
      <c r="BS468" s="6"/>
      <c r="BT468" s="6"/>
      <c r="BX468" s="17"/>
      <c r="BY468" s="17"/>
      <c r="BZ468" s="17"/>
      <c r="CA468" s="17"/>
      <c r="CB468" s="17"/>
      <c r="CC468" s="17"/>
      <c r="CD468" s="17"/>
      <c r="CN468" s="13"/>
      <c r="CO468" s="13"/>
      <c r="CQ468" s="13"/>
      <c r="CR468" s="13"/>
      <c r="CS468" s="13"/>
      <c r="CU468" s="11"/>
    </row>
    <row r="469" spans="1:99">
      <c r="A469" s="58"/>
      <c r="B469" s="36"/>
      <c r="C469" s="37"/>
      <c r="D469" s="36"/>
      <c r="E469" s="37"/>
      <c r="F469" s="36"/>
      <c r="G469" s="37"/>
      <c r="H469" s="10"/>
      <c r="I469" s="10"/>
      <c r="J469" s="10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1"/>
      <c r="W469" s="11"/>
      <c r="X469" s="11"/>
      <c r="Y469" s="6"/>
      <c r="Z469" s="6"/>
      <c r="AA469" s="6"/>
      <c r="AB469" s="8"/>
      <c r="BD469" s="6"/>
      <c r="BK469" s="11"/>
      <c r="BL469" s="11"/>
      <c r="BM469" s="11"/>
      <c r="BN469" s="11"/>
      <c r="BO469" s="11"/>
      <c r="BP469" s="11"/>
      <c r="BQ469" s="11"/>
      <c r="BS469" s="6"/>
      <c r="BT469" s="6"/>
      <c r="BX469" s="17"/>
      <c r="BY469" s="17"/>
      <c r="BZ469" s="17"/>
      <c r="CA469" s="17"/>
      <c r="CB469" s="17"/>
      <c r="CC469" s="17"/>
      <c r="CD469" s="17"/>
      <c r="CN469" s="13"/>
      <c r="CO469" s="13"/>
      <c r="CQ469" s="13"/>
      <c r="CR469" s="13"/>
      <c r="CS469" s="13"/>
      <c r="CU469" s="11"/>
    </row>
    <row r="470" spans="1:99">
      <c r="A470" s="58"/>
      <c r="B470" s="36"/>
      <c r="C470" s="37"/>
      <c r="D470" s="36"/>
      <c r="E470" s="37"/>
      <c r="F470" s="36"/>
      <c r="G470" s="37"/>
      <c r="H470" s="10"/>
      <c r="I470" s="10"/>
      <c r="J470" s="10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1"/>
      <c r="W470" s="11"/>
      <c r="X470" s="11"/>
      <c r="Y470" s="6"/>
      <c r="Z470" s="6"/>
      <c r="AA470" s="6"/>
      <c r="AB470" s="8"/>
      <c r="BD470" s="6"/>
      <c r="BK470" s="11"/>
      <c r="BL470" s="11"/>
      <c r="BM470" s="11"/>
      <c r="BN470" s="11"/>
      <c r="BO470" s="11"/>
      <c r="BP470" s="11"/>
      <c r="BQ470" s="11"/>
      <c r="BS470" s="6"/>
      <c r="BT470" s="6"/>
      <c r="BX470" s="17"/>
      <c r="BY470" s="17"/>
      <c r="BZ470" s="17"/>
      <c r="CA470" s="17"/>
      <c r="CB470" s="17"/>
      <c r="CC470" s="17"/>
      <c r="CD470" s="17"/>
      <c r="CN470" s="13"/>
      <c r="CO470" s="13"/>
      <c r="CQ470" s="13"/>
      <c r="CR470" s="13"/>
      <c r="CS470" s="13"/>
      <c r="CU470" s="11"/>
    </row>
    <row r="471" spans="1:99">
      <c r="A471" s="58"/>
      <c r="B471" s="36"/>
      <c r="C471" s="37"/>
      <c r="D471" s="36"/>
      <c r="E471" s="37"/>
      <c r="F471" s="36"/>
      <c r="G471" s="37"/>
      <c r="H471" s="10"/>
      <c r="I471" s="10"/>
      <c r="J471" s="10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1"/>
      <c r="W471" s="11"/>
      <c r="X471" s="11"/>
      <c r="Y471" s="6"/>
      <c r="Z471" s="6"/>
      <c r="AA471" s="6"/>
      <c r="AB471" s="8"/>
      <c r="BD471" s="6"/>
      <c r="BK471" s="11"/>
      <c r="BL471" s="11"/>
      <c r="BM471" s="11"/>
      <c r="BN471" s="11"/>
      <c r="BO471" s="11"/>
      <c r="BP471" s="11"/>
      <c r="BQ471" s="11"/>
      <c r="BS471" s="6"/>
      <c r="BT471" s="6"/>
      <c r="BX471" s="17"/>
      <c r="BY471" s="17"/>
      <c r="BZ471" s="17"/>
      <c r="CA471" s="17"/>
      <c r="CB471" s="17"/>
      <c r="CC471" s="17"/>
      <c r="CD471" s="17"/>
      <c r="CN471" s="13"/>
      <c r="CO471" s="13"/>
      <c r="CQ471" s="13"/>
      <c r="CR471" s="13"/>
      <c r="CS471" s="13"/>
      <c r="CU471" s="11"/>
    </row>
    <row r="472" spans="1:99">
      <c r="A472" s="58"/>
      <c r="B472" s="36"/>
      <c r="C472" s="37"/>
      <c r="D472" s="36"/>
      <c r="E472" s="37"/>
      <c r="F472" s="36"/>
      <c r="G472" s="37"/>
      <c r="H472" s="10"/>
      <c r="I472" s="10"/>
      <c r="J472" s="10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1"/>
      <c r="W472" s="11"/>
      <c r="X472" s="11"/>
      <c r="Y472" s="6"/>
      <c r="Z472" s="6"/>
      <c r="AA472" s="6"/>
      <c r="AB472" s="8"/>
      <c r="BD472" s="6"/>
      <c r="BK472" s="11"/>
      <c r="BL472" s="11"/>
      <c r="BM472" s="11"/>
      <c r="BN472" s="11"/>
      <c r="BO472" s="11"/>
      <c r="BP472" s="11"/>
      <c r="BQ472" s="11"/>
      <c r="BS472" s="6"/>
      <c r="BT472" s="6"/>
      <c r="BX472" s="17"/>
      <c r="BY472" s="17"/>
      <c r="BZ472" s="17"/>
      <c r="CA472" s="17"/>
      <c r="CB472" s="17"/>
      <c r="CC472" s="17"/>
      <c r="CD472" s="17"/>
      <c r="CN472" s="13"/>
      <c r="CO472" s="13"/>
      <c r="CQ472" s="13"/>
      <c r="CR472" s="13"/>
      <c r="CS472" s="13"/>
      <c r="CU472" s="11"/>
    </row>
    <row r="473" spans="1:99">
      <c r="A473" s="58"/>
      <c r="B473" s="36"/>
      <c r="C473" s="37"/>
      <c r="D473" s="36"/>
      <c r="E473" s="37"/>
      <c r="F473" s="36"/>
      <c r="G473" s="37"/>
      <c r="H473" s="10"/>
      <c r="I473" s="10"/>
      <c r="J473" s="10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1"/>
      <c r="W473" s="11"/>
      <c r="X473" s="11"/>
      <c r="Y473" s="6"/>
      <c r="Z473" s="6"/>
      <c r="AA473" s="6"/>
      <c r="AB473" s="8"/>
      <c r="BD473" s="6"/>
      <c r="BK473" s="11"/>
      <c r="BL473" s="11"/>
      <c r="BM473" s="11"/>
      <c r="BN473" s="11"/>
      <c r="BO473" s="11"/>
      <c r="BP473" s="11"/>
      <c r="BQ473" s="11"/>
      <c r="BS473" s="6"/>
      <c r="BT473" s="6"/>
      <c r="BX473" s="17"/>
      <c r="BY473" s="17"/>
      <c r="BZ473" s="17"/>
      <c r="CA473" s="17"/>
      <c r="CB473" s="17"/>
      <c r="CC473" s="17"/>
      <c r="CD473" s="17"/>
      <c r="CN473" s="13"/>
      <c r="CO473" s="13"/>
      <c r="CQ473" s="13"/>
      <c r="CR473" s="13"/>
      <c r="CS473" s="13"/>
      <c r="CU473" s="11"/>
    </row>
    <row r="474" spans="1:99">
      <c r="A474" s="58"/>
      <c r="B474" s="36"/>
      <c r="C474" s="37"/>
      <c r="D474" s="36"/>
      <c r="E474" s="37"/>
      <c r="F474" s="36"/>
      <c r="G474" s="37"/>
      <c r="H474" s="10"/>
      <c r="I474" s="10"/>
      <c r="J474" s="10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1"/>
      <c r="W474" s="11"/>
      <c r="X474" s="11"/>
      <c r="Y474" s="6"/>
      <c r="Z474" s="6"/>
      <c r="AA474" s="6"/>
      <c r="AB474" s="8"/>
      <c r="BD474" s="6"/>
      <c r="BK474" s="11"/>
      <c r="BL474" s="11"/>
      <c r="BM474" s="11"/>
      <c r="BN474" s="11"/>
      <c r="BO474" s="11"/>
      <c r="BP474" s="11"/>
      <c r="BQ474" s="11"/>
      <c r="BS474" s="6"/>
      <c r="BT474" s="6"/>
      <c r="BX474" s="17"/>
      <c r="BY474" s="17"/>
      <c r="BZ474" s="17"/>
      <c r="CA474" s="17"/>
      <c r="CB474" s="17"/>
      <c r="CC474" s="17"/>
      <c r="CD474" s="17"/>
      <c r="CN474" s="13"/>
      <c r="CO474" s="13"/>
      <c r="CQ474" s="13"/>
      <c r="CR474" s="13"/>
      <c r="CS474" s="13"/>
      <c r="CU474" s="11"/>
    </row>
    <row r="475" spans="1:99">
      <c r="A475" s="58"/>
      <c r="B475" s="36"/>
      <c r="C475" s="37"/>
      <c r="D475" s="36"/>
      <c r="E475" s="37"/>
      <c r="F475" s="36"/>
      <c r="G475" s="37"/>
      <c r="H475" s="10"/>
      <c r="I475" s="10"/>
      <c r="J475" s="10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1"/>
      <c r="W475" s="11"/>
      <c r="X475" s="11"/>
      <c r="Y475" s="6"/>
      <c r="Z475" s="6"/>
      <c r="AA475" s="6"/>
      <c r="AB475" s="8"/>
      <c r="BD475" s="6"/>
      <c r="BK475" s="11"/>
      <c r="BL475" s="11"/>
      <c r="BM475" s="11"/>
      <c r="BN475" s="11"/>
      <c r="BO475" s="11"/>
      <c r="BP475" s="11"/>
      <c r="BQ475" s="11"/>
      <c r="BS475" s="6"/>
      <c r="BT475" s="6"/>
      <c r="BX475" s="17"/>
      <c r="BY475" s="17"/>
      <c r="BZ475" s="17"/>
      <c r="CA475" s="17"/>
      <c r="CB475" s="17"/>
      <c r="CC475" s="17"/>
      <c r="CD475" s="17"/>
      <c r="CN475" s="13"/>
      <c r="CO475" s="13"/>
      <c r="CQ475" s="13"/>
      <c r="CR475" s="13"/>
      <c r="CS475" s="13"/>
      <c r="CU475" s="11"/>
    </row>
    <row r="476" spans="1:99">
      <c r="A476" s="58"/>
      <c r="B476" s="36"/>
      <c r="C476" s="37"/>
      <c r="D476" s="36"/>
      <c r="E476" s="37"/>
      <c r="F476" s="36"/>
      <c r="G476" s="37"/>
      <c r="H476" s="10"/>
      <c r="I476" s="10"/>
      <c r="J476" s="10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1"/>
      <c r="W476" s="11"/>
      <c r="X476" s="11"/>
      <c r="Y476" s="6"/>
      <c r="Z476" s="6"/>
      <c r="AA476" s="6"/>
      <c r="AB476" s="8"/>
      <c r="BD476" s="6"/>
      <c r="BK476" s="11"/>
      <c r="BL476" s="11"/>
      <c r="BM476" s="11"/>
      <c r="BN476" s="11"/>
      <c r="BO476" s="11"/>
      <c r="BP476" s="11"/>
      <c r="BQ476" s="11"/>
      <c r="BS476" s="6"/>
      <c r="BT476" s="6"/>
      <c r="BX476" s="17"/>
      <c r="BY476" s="17"/>
      <c r="BZ476" s="17"/>
      <c r="CA476" s="17"/>
      <c r="CB476" s="17"/>
      <c r="CC476" s="17"/>
      <c r="CD476" s="17"/>
      <c r="CN476" s="13"/>
      <c r="CO476" s="13"/>
      <c r="CQ476" s="13"/>
      <c r="CR476" s="13"/>
      <c r="CS476" s="13"/>
      <c r="CU476" s="11"/>
    </row>
    <row r="477" spans="1:99">
      <c r="A477" s="58"/>
      <c r="B477" s="36"/>
      <c r="C477" s="37"/>
      <c r="D477" s="36"/>
      <c r="E477" s="37"/>
      <c r="F477" s="36"/>
      <c r="G477" s="37"/>
      <c r="H477" s="10"/>
      <c r="I477" s="10"/>
      <c r="J477" s="10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1"/>
      <c r="W477" s="11"/>
      <c r="X477" s="11"/>
      <c r="Y477" s="6"/>
      <c r="Z477" s="6"/>
      <c r="AA477" s="6"/>
      <c r="AB477" s="8"/>
      <c r="BD477" s="6"/>
      <c r="BK477" s="11"/>
      <c r="BL477" s="11"/>
      <c r="BM477" s="11"/>
      <c r="BN477" s="11"/>
      <c r="BO477" s="11"/>
      <c r="BP477" s="11"/>
      <c r="BQ477" s="11"/>
      <c r="BS477" s="6"/>
      <c r="BT477" s="6"/>
      <c r="BX477" s="17"/>
      <c r="BY477" s="17"/>
      <c r="BZ477" s="17"/>
      <c r="CA477" s="17"/>
      <c r="CB477" s="17"/>
      <c r="CC477" s="17"/>
      <c r="CD477" s="17"/>
      <c r="CN477" s="13"/>
      <c r="CO477" s="13"/>
      <c r="CQ477" s="13"/>
      <c r="CR477" s="13"/>
      <c r="CS477" s="13"/>
      <c r="CU477" s="11"/>
    </row>
    <row r="478" spans="1:99">
      <c r="A478" s="58"/>
      <c r="B478" s="36"/>
      <c r="C478" s="37"/>
      <c r="D478" s="36"/>
      <c r="E478" s="37"/>
      <c r="F478" s="36"/>
      <c r="G478" s="37"/>
      <c r="H478" s="10"/>
      <c r="I478" s="10"/>
      <c r="J478" s="10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1"/>
      <c r="W478" s="11"/>
      <c r="X478" s="11"/>
      <c r="Y478" s="6"/>
      <c r="Z478" s="6"/>
      <c r="AA478" s="6"/>
      <c r="AB478" s="8"/>
      <c r="BD478" s="6"/>
      <c r="BK478" s="11"/>
      <c r="BL478" s="11"/>
      <c r="BM478" s="11"/>
      <c r="BN478" s="11"/>
      <c r="BO478" s="11"/>
      <c r="BP478" s="11"/>
      <c r="BQ478" s="11"/>
      <c r="BS478" s="6"/>
      <c r="BT478" s="6"/>
      <c r="BX478" s="17"/>
      <c r="BY478" s="17"/>
      <c r="BZ478" s="17"/>
      <c r="CA478" s="17"/>
      <c r="CB478" s="17"/>
      <c r="CC478" s="17"/>
      <c r="CD478" s="17"/>
      <c r="CN478" s="13"/>
      <c r="CO478" s="13"/>
      <c r="CQ478" s="13"/>
      <c r="CR478" s="13"/>
      <c r="CS478" s="13"/>
      <c r="CU478" s="11"/>
    </row>
    <row r="479" spans="1:99">
      <c r="A479" s="58"/>
      <c r="B479" s="36"/>
      <c r="C479" s="37"/>
      <c r="D479" s="36"/>
      <c r="E479" s="37"/>
      <c r="F479" s="36"/>
      <c r="G479" s="37"/>
      <c r="H479" s="10"/>
      <c r="I479" s="10"/>
      <c r="J479" s="10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1"/>
      <c r="W479" s="11"/>
      <c r="X479" s="11"/>
      <c r="Y479" s="6"/>
      <c r="Z479" s="6"/>
      <c r="AA479" s="6"/>
      <c r="AB479" s="8"/>
      <c r="BD479" s="6"/>
      <c r="BK479" s="11"/>
      <c r="BL479" s="11"/>
      <c r="BM479" s="11"/>
      <c r="BN479" s="11"/>
      <c r="BO479" s="11"/>
      <c r="BP479" s="11"/>
      <c r="BQ479" s="11"/>
      <c r="BS479" s="6"/>
      <c r="BT479" s="6"/>
      <c r="BX479" s="17"/>
      <c r="BY479" s="17"/>
      <c r="BZ479" s="17"/>
      <c r="CA479" s="17"/>
      <c r="CB479" s="17"/>
      <c r="CC479" s="17"/>
      <c r="CD479" s="17"/>
      <c r="CN479" s="13"/>
      <c r="CO479" s="13"/>
      <c r="CQ479" s="13"/>
      <c r="CR479" s="13"/>
      <c r="CS479" s="13"/>
      <c r="CU479" s="11"/>
    </row>
    <row r="480" spans="1:99">
      <c r="A480" s="58"/>
      <c r="B480" s="36"/>
      <c r="C480" s="37"/>
      <c r="D480" s="36"/>
      <c r="E480" s="37"/>
      <c r="F480" s="36"/>
      <c r="G480" s="37"/>
      <c r="H480" s="10"/>
      <c r="I480" s="10"/>
      <c r="J480" s="10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1"/>
      <c r="W480" s="11"/>
      <c r="X480" s="11"/>
      <c r="Y480" s="6"/>
      <c r="Z480" s="6"/>
      <c r="AA480" s="6"/>
      <c r="AB480" s="8"/>
      <c r="BD480" s="6"/>
      <c r="BK480" s="11"/>
      <c r="BL480" s="11"/>
      <c r="BM480" s="11"/>
      <c r="BN480" s="11"/>
      <c r="BO480" s="11"/>
      <c r="BP480" s="11"/>
      <c r="BQ480" s="11"/>
      <c r="BS480" s="6"/>
      <c r="BT480" s="6"/>
      <c r="BX480" s="17"/>
      <c r="BY480" s="17"/>
      <c r="BZ480" s="17"/>
      <c r="CA480" s="17"/>
      <c r="CB480" s="17"/>
      <c r="CC480" s="17"/>
      <c r="CD480" s="17"/>
      <c r="CN480" s="13"/>
      <c r="CO480" s="13"/>
      <c r="CQ480" s="13"/>
      <c r="CR480" s="13"/>
      <c r="CS480" s="13"/>
      <c r="CU480" s="11"/>
    </row>
    <row r="481" spans="1:99">
      <c r="A481" s="58"/>
      <c r="B481" s="36"/>
      <c r="C481" s="37"/>
      <c r="D481" s="36"/>
      <c r="E481" s="37"/>
      <c r="F481" s="36"/>
      <c r="G481" s="37"/>
      <c r="H481" s="10"/>
      <c r="I481" s="10"/>
      <c r="J481" s="10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1"/>
      <c r="W481" s="11"/>
      <c r="X481" s="11"/>
      <c r="Y481" s="6"/>
      <c r="Z481" s="6"/>
      <c r="AA481" s="6"/>
      <c r="AB481" s="8"/>
      <c r="BD481" s="6"/>
      <c r="BK481" s="11"/>
      <c r="BL481" s="11"/>
      <c r="BM481" s="11"/>
      <c r="BN481" s="11"/>
      <c r="BO481" s="11"/>
      <c r="BP481" s="11"/>
      <c r="BQ481" s="11"/>
      <c r="BS481" s="6"/>
      <c r="BT481" s="6"/>
      <c r="BX481" s="17"/>
      <c r="BY481" s="17"/>
      <c r="BZ481" s="17"/>
      <c r="CA481" s="17"/>
      <c r="CB481" s="17"/>
      <c r="CC481" s="17"/>
      <c r="CD481" s="17"/>
      <c r="CN481" s="13"/>
      <c r="CO481" s="13"/>
      <c r="CQ481" s="13"/>
      <c r="CR481" s="13"/>
      <c r="CS481" s="13"/>
      <c r="CU481" s="11"/>
    </row>
    <row r="482" spans="1:99">
      <c r="A482" s="58"/>
      <c r="B482" s="36"/>
      <c r="C482" s="37"/>
      <c r="D482" s="36"/>
      <c r="E482" s="37"/>
      <c r="F482" s="36"/>
      <c r="G482" s="37"/>
      <c r="H482" s="10"/>
      <c r="I482" s="10"/>
      <c r="J482" s="10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1"/>
      <c r="W482" s="11"/>
      <c r="X482" s="11"/>
      <c r="Y482" s="6"/>
      <c r="Z482" s="6"/>
      <c r="AA482" s="6"/>
      <c r="AB482" s="8"/>
      <c r="BD482" s="6"/>
      <c r="BK482" s="11"/>
      <c r="BL482" s="11"/>
      <c r="BM482" s="11"/>
      <c r="BN482" s="11"/>
      <c r="BO482" s="11"/>
      <c r="BP482" s="11"/>
      <c r="BQ482" s="11"/>
      <c r="BS482" s="6"/>
      <c r="BT482" s="6"/>
      <c r="BX482" s="17"/>
      <c r="BY482" s="17"/>
      <c r="BZ482" s="17"/>
      <c r="CA482" s="17"/>
      <c r="CB482" s="17"/>
      <c r="CC482" s="17"/>
      <c r="CD482" s="17"/>
      <c r="CN482" s="13"/>
      <c r="CO482" s="13"/>
      <c r="CQ482" s="13"/>
      <c r="CR482" s="13"/>
      <c r="CS482" s="13"/>
      <c r="CU482" s="11"/>
    </row>
    <row r="483" spans="1:99">
      <c r="A483" s="58"/>
      <c r="B483" s="36"/>
      <c r="C483" s="37"/>
      <c r="D483" s="36"/>
      <c r="E483" s="37"/>
      <c r="F483" s="36"/>
      <c r="G483" s="37"/>
      <c r="H483" s="10"/>
      <c r="I483" s="10"/>
      <c r="J483" s="10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1"/>
      <c r="W483" s="11"/>
      <c r="X483" s="11"/>
      <c r="Y483" s="6"/>
      <c r="Z483" s="6"/>
      <c r="AA483" s="6"/>
      <c r="AB483" s="8"/>
      <c r="BD483" s="6"/>
      <c r="BK483" s="11"/>
      <c r="BL483" s="11"/>
      <c r="BM483" s="11"/>
      <c r="BN483" s="11"/>
      <c r="BO483" s="11"/>
      <c r="BP483" s="11"/>
      <c r="BQ483" s="11"/>
      <c r="BS483" s="6"/>
      <c r="BT483" s="6"/>
      <c r="BX483" s="17"/>
      <c r="BY483" s="17"/>
      <c r="BZ483" s="17"/>
      <c r="CA483" s="17"/>
      <c r="CB483" s="17"/>
      <c r="CC483" s="17"/>
      <c r="CD483" s="17"/>
      <c r="CN483" s="13"/>
      <c r="CO483" s="13"/>
      <c r="CQ483" s="13"/>
      <c r="CR483" s="13"/>
      <c r="CS483" s="13"/>
      <c r="CU483" s="11"/>
    </row>
    <row r="484" spans="1:99">
      <c r="A484" s="58"/>
      <c r="B484" s="36"/>
      <c r="C484" s="37"/>
      <c r="D484" s="36"/>
      <c r="E484" s="37"/>
      <c r="F484" s="36"/>
      <c r="G484" s="37"/>
      <c r="H484" s="10"/>
      <c r="I484" s="10"/>
      <c r="J484" s="10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1"/>
      <c r="W484" s="11"/>
      <c r="X484" s="11"/>
      <c r="Y484" s="6"/>
      <c r="Z484" s="6"/>
      <c r="AA484" s="6"/>
      <c r="AB484" s="8"/>
      <c r="BD484" s="6"/>
      <c r="BK484" s="11"/>
      <c r="BL484" s="11"/>
      <c r="BM484" s="11"/>
      <c r="BN484" s="11"/>
      <c r="BO484" s="11"/>
      <c r="BP484" s="11"/>
      <c r="BQ484" s="11"/>
      <c r="BS484" s="6"/>
      <c r="BT484" s="6"/>
      <c r="BX484" s="17"/>
      <c r="BY484" s="17"/>
      <c r="BZ484" s="17"/>
      <c r="CA484" s="17"/>
      <c r="CB484" s="17"/>
      <c r="CC484" s="17"/>
      <c r="CD484" s="17"/>
      <c r="CN484" s="13"/>
      <c r="CO484" s="13"/>
      <c r="CQ484" s="13"/>
      <c r="CR484" s="13"/>
      <c r="CS484" s="13"/>
      <c r="CU484" s="11"/>
    </row>
    <row r="485" spans="1:99">
      <c r="A485" s="58"/>
      <c r="B485" s="36"/>
      <c r="C485" s="37"/>
      <c r="D485" s="36"/>
      <c r="E485" s="37"/>
      <c r="F485" s="36"/>
      <c r="G485" s="37"/>
      <c r="H485" s="10"/>
      <c r="I485" s="10"/>
      <c r="J485" s="10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1"/>
      <c r="W485" s="11"/>
      <c r="X485" s="11"/>
      <c r="Y485" s="6"/>
      <c r="Z485" s="6"/>
      <c r="AA485" s="6"/>
      <c r="AB485" s="8"/>
      <c r="BD485" s="6"/>
      <c r="BK485" s="11"/>
      <c r="BL485" s="11"/>
      <c r="BM485" s="11"/>
      <c r="BN485" s="11"/>
      <c r="BO485" s="11"/>
      <c r="BP485" s="11"/>
      <c r="BQ485" s="11"/>
      <c r="BS485" s="6"/>
      <c r="BT485" s="6"/>
      <c r="BX485" s="17"/>
      <c r="BY485" s="17"/>
      <c r="BZ485" s="17"/>
      <c r="CA485" s="17"/>
      <c r="CB485" s="17"/>
      <c r="CC485" s="17"/>
      <c r="CD485" s="17"/>
      <c r="CN485" s="13"/>
      <c r="CO485" s="13"/>
      <c r="CQ485" s="13"/>
      <c r="CR485" s="13"/>
      <c r="CS485" s="13"/>
      <c r="CU485" s="11"/>
    </row>
    <row r="486" spans="1:99">
      <c r="A486" s="58"/>
      <c r="B486" s="36"/>
      <c r="C486" s="37"/>
      <c r="D486" s="36"/>
      <c r="E486" s="37"/>
      <c r="F486" s="36"/>
      <c r="G486" s="37"/>
      <c r="H486" s="10"/>
      <c r="I486" s="10"/>
      <c r="J486" s="10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1"/>
      <c r="W486" s="11"/>
      <c r="X486" s="11"/>
      <c r="Y486" s="6"/>
      <c r="Z486" s="6"/>
      <c r="AA486" s="6"/>
      <c r="AB486" s="8"/>
      <c r="BD486" s="6"/>
      <c r="BK486" s="11"/>
      <c r="BL486" s="11"/>
      <c r="BM486" s="11"/>
      <c r="BN486" s="11"/>
      <c r="BO486" s="11"/>
      <c r="BP486" s="11"/>
      <c r="BQ486" s="11"/>
      <c r="BS486" s="6"/>
      <c r="BT486" s="6"/>
      <c r="BX486" s="17"/>
      <c r="BY486" s="17"/>
      <c r="BZ486" s="17"/>
      <c r="CA486" s="17"/>
      <c r="CB486" s="17"/>
      <c r="CC486" s="17"/>
      <c r="CD486" s="17"/>
      <c r="CN486" s="13"/>
      <c r="CO486" s="13"/>
      <c r="CQ486" s="13"/>
      <c r="CR486" s="13"/>
      <c r="CS486" s="13"/>
      <c r="CU486" s="11"/>
    </row>
    <row r="487" spans="1:99">
      <c r="A487" s="58"/>
      <c r="B487" s="36"/>
      <c r="C487" s="37"/>
      <c r="D487" s="36"/>
      <c r="E487" s="37"/>
      <c r="F487" s="36"/>
      <c r="G487" s="37"/>
      <c r="H487" s="10"/>
      <c r="I487" s="10"/>
      <c r="J487" s="10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1"/>
      <c r="W487" s="11"/>
      <c r="X487" s="11"/>
      <c r="Y487" s="6"/>
      <c r="Z487" s="6"/>
      <c r="AA487" s="6"/>
      <c r="AB487" s="8"/>
      <c r="BD487" s="6"/>
      <c r="BK487" s="11"/>
      <c r="BL487" s="11"/>
      <c r="BM487" s="11"/>
      <c r="BN487" s="11"/>
      <c r="BO487" s="11"/>
      <c r="BP487" s="11"/>
      <c r="BQ487" s="11"/>
      <c r="BS487" s="6"/>
      <c r="BT487" s="6"/>
      <c r="BX487" s="17"/>
      <c r="BY487" s="17"/>
      <c r="BZ487" s="17"/>
      <c r="CA487" s="17"/>
      <c r="CB487" s="17"/>
      <c r="CC487" s="17"/>
      <c r="CD487" s="17"/>
      <c r="CN487" s="13"/>
      <c r="CO487" s="13"/>
      <c r="CQ487" s="13"/>
      <c r="CR487" s="13"/>
      <c r="CS487" s="13"/>
      <c r="CU487" s="11"/>
    </row>
    <row r="488" spans="1:99">
      <c r="A488" s="58"/>
      <c r="B488" s="36"/>
      <c r="C488" s="37"/>
      <c r="D488" s="36"/>
      <c r="E488" s="37"/>
      <c r="F488" s="36"/>
      <c r="G488" s="37"/>
      <c r="H488" s="10"/>
      <c r="I488" s="10"/>
      <c r="J488" s="10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1"/>
      <c r="W488" s="11"/>
      <c r="X488" s="11"/>
      <c r="Y488" s="6"/>
      <c r="Z488" s="6"/>
      <c r="AA488" s="6"/>
      <c r="AB488" s="8"/>
      <c r="BD488" s="6"/>
      <c r="BK488" s="11"/>
      <c r="BL488" s="11"/>
      <c r="BM488" s="11"/>
      <c r="BN488" s="11"/>
      <c r="BO488" s="11"/>
      <c r="BP488" s="11"/>
      <c r="BQ488" s="11"/>
      <c r="BS488" s="6"/>
      <c r="BT488" s="6"/>
      <c r="BX488" s="17"/>
      <c r="BY488" s="17"/>
      <c r="BZ488" s="17"/>
      <c r="CA488" s="17"/>
      <c r="CB488" s="17"/>
      <c r="CC488" s="17"/>
      <c r="CD488" s="17"/>
      <c r="CN488" s="13"/>
      <c r="CO488" s="13"/>
      <c r="CQ488" s="13"/>
      <c r="CR488" s="13"/>
      <c r="CS488" s="13"/>
      <c r="CU488" s="11"/>
    </row>
    <row r="489" spans="1:99">
      <c r="A489" s="58"/>
      <c r="B489" s="36"/>
      <c r="C489" s="37"/>
      <c r="D489" s="36"/>
      <c r="E489" s="37"/>
      <c r="F489" s="36"/>
      <c r="G489" s="37"/>
      <c r="H489" s="10"/>
      <c r="I489" s="10"/>
      <c r="J489" s="10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1"/>
      <c r="W489" s="11"/>
      <c r="X489" s="11"/>
      <c r="Y489" s="6"/>
      <c r="Z489" s="6"/>
      <c r="AA489" s="6"/>
      <c r="AB489" s="8"/>
      <c r="BD489" s="6"/>
      <c r="BK489" s="11"/>
      <c r="BL489" s="11"/>
      <c r="BM489" s="11"/>
      <c r="BN489" s="11"/>
      <c r="BO489" s="11"/>
      <c r="BP489" s="11"/>
      <c r="BQ489" s="11"/>
      <c r="BS489" s="6"/>
      <c r="BT489" s="6"/>
      <c r="BX489" s="17"/>
      <c r="BY489" s="17"/>
      <c r="BZ489" s="17"/>
      <c r="CA489" s="17"/>
      <c r="CB489" s="17"/>
      <c r="CC489" s="17"/>
      <c r="CD489" s="17"/>
      <c r="CN489" s="13"/>
      <c r="CO489" s="13"/>
      <c r="CQ489" s="13"/>
      <c r="CR489" s="13"/>
      <c r="CS489" s="13"/>
      <c r="CU489" s="11"/>
    </row>
    <row r="490" spans="1:99">
      <c r="A490" s="58"/>
      <c r="B490" s="36"/>
      <c r="C490" s="37"/>
      <c r="D490" s="36"/>
      <c r="E490" s="37"/>
      <c r="F490" s="36"/>
      <c r="G490" s="37"/>
      <c r="H490" s="10"/>
      <c r="I490" s="10"/>
      <c r="J490" s="10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1"/>
      <c r="W490" s="11"/>
      <c r="X490" s="11"/>
      <c r="Y490" s="6"/>
      <c r="Z490" s="6"/>
      <c r="AA490" s="6"/>
      <c r="AB490" s="8"/>
      <c r="BD490" s="6"/>
      <c r="BK490" s="11"/>
      <c r="BL490" s="11"/>
      <c r="BM490" s="11"/>
      <c r="BN490" s="11"/>
      <c r="BO490" s="11"/>
      <c r="BP490" s="11"/>
      <c r="BQ490" s="11"/>
      <c r="BS490" s="6"/>
      <c r="BT490" s="6"/>
      <c r="BX490" s="17"/>
      <c r="BY490" s="17"/>
      <c r="BZ490" s="17"/>
      <c r="CA490" s="17"/>
      <c r="CB490" s="17"/>
      <c r="CC490" s="17"/>
      <c r="CD490" s="17"/>
      <c r="CN490" s="13"/>
      <c r="CO490" s="13"/>
      <c r="CQ490" s="13"/>
      <c r="CR490" s="13"/>
      <c r="CS490" s="13"/>
      <c r="CU490" s="11"/>
    </row>
    <row r="491" spans="1:99">
      <c r="A491" s="58"/>
      <c r="B491" s="36"/>
      <c r="C491" s="37"/>
      <c r="D491" s="36"/>
      <c r="E491" s="37"/>
      <c r="F491" s="36"/>
      <c r="G491" s="37"/>
      <c r="H491" s="10"/>
      <c r="I491" s="10"/>
      <c r="J491" s="10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1"/>
      <c r="W491" s="11"/>
      <c r="X491" s="11"/>
      <c r="Y491" s="6"/>
      <c r="Z491" s="6"/>
      <c r="AA491" s="6"/>
      <c r="AB491" s="8"/>
      <c r="BD491" s="6"/>
      <c r="BK491" s="11"/>
      <c r="BL491" s="11"/>
      <c r="BM491" s="11"/>
      <c r="BN491" s="11"/>
      <c r="BO491" s="11"/>
      <c r="BP491" s="11"/>
      <c r="BQ491" s="11"/>
      <c r="BS491" s="6"/>
      <c r="BT491" s="6"/>
      <c r="BX491" s="17"/>
      <c r="BY491" s="17"/>
      <c r="BZ491" s="17"/>
      <c r="CA491" s="17"/>
      <c r="CB491" s="17"/>
      <c r="CC491" s="17"/>
      <c r="CD491" s="17"/>
      <c r="CN491" s="13"/>
      <c r="CO491" s="13"/>
      <c r="CQ491" s="13"/>
      <c r="CR491" s="13"/>
      <c r="CS491" s="13"/>
      <c r="CU491" s="11"/>
    </row>
    <row r="492" spans="1:99">
      <c r="A492" s="58"/>
      <c r="B492" s="36"/>
      <c r="C492" s="37"/>
      <c r="D492" s="36"/>
      <c r="E492" s="37"/>
      <c r="F492" s="36"/>
      <c r="G492" s="37"/>
      <c r="H492" s="10"/>
      <c r="I492" s="10"/>
      <c r="J492" s="10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1"/>
      <c r="W492" s="11"/>
      <c r="X492" s="11"/>
      <c r="Y492" s="6"/>
      <c r="Z492" s="6"/>
      <c r="AA492" s="6"/>
      <c r="AB492" s="8"/>
      <c r="BD492" s="6"/>
      <c r="BK492" s="11"/>
      <c r="BL492" s="11"/>
      <c r="BM492" s="11"/>
      <c r="BN492" s="11"/>
      <c r="BO492" s="11"/>
      <c r="BP492" s="11"/>
      <c r="BQ492" s="11"/>
      <c r="BS492" s="6"/>
      <c r="BT492" s="6"/>
      <c r="BX492" s="17"/>
      <c r="BY492" s="17"/>
      <c r="BZ492" s="17"/>
      <c r="CA492" s="17"/>
      <c r="CB492" s="17"/>
      <c r="CC492" s="17"/>
      <c r="CD492" s="17"/>
      <c r="CN492" s="13"/>
      <c r="CO492" s="13"/>
      <c r="CQ492" s="13"/>
      <c r="CR492" s="13"/>
      <c r="CS492" s="13"/>
      <c r="CU492" s="11"/>
    </row>
    <row r="493" spans="1:99">
      <c r="A493" s="58"/>
      <c r="B493" s="36"/>
      <c r="C493" s="37"/>
      <c r="D493" s="36"/>
      <c r="E493" s="37"/>
      <c r="F493" s="36"/>
      <c r="G493" s="37"/>
      <c r="H493" s="10"/>
      <c r="I493" s="10"/>
      <c r="J493" s="10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1"/>
      <c r="W493" s="11"/>
      <c r="X493" s="11"/>
      <c r="Y493" s="6"/>
      <c r="Z493" s="6"/>
      <c r="AA493" s="6"/>
      <c r="AB493" s="8"/>
      <c r="BD493" s="6"/>
      <c r="BK493" s="11"/>
      <c r="BL493" s="11"/>
      <c r="BM493" s="11"/>
      <c r="BN493" s="11"/>
      <c r="BO493" s="11"/>
      <c r="BP493" s="11"/>
      <c r="BQ493" s="11"/>
      <c r="BS493" s="6"/>
      <c r="BT493" s="6"/>
      <c r="BX493" s="17"/>
      <c r="BY493" s="17"/>
      <c r="BZ493" s="17"/>
      <c r="CA493" s="17"/>
      <c r="CB493" s="17"/>
      <c r="CC493" s="17"/>
      <c r="CD493" s="17"/>
      <c r="CN493" s="13"/>
      <c r="CO493" s="13"/>
      <c r="CQ493" s="13"/>
      <c r="CR493" s="13"/>
      <c r="CS493" s="13"/>
      <c r="CU493" s="11"/>
    </row>
    <row r="494" spans="1:99">
      <c r="A494" s="58"/>
      <c r="B494" s="36"/>
      <c r="C494" s="37"/>
      <c r="D494" s="36"/>
      <c r="E494" s="37"/>
      <c r="F494" s="36"/>
      <c r="G494" s="37"/>
      <c r="H494" s="10"/>
      <c r="I494" s="10"/>
      <c r="J494" s="10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1"/>
      <c r="W494" s="11"/>
      <c r="X494" s="11"/>
      <c r="Y494" s="6"/>
      <c r="Z494" s="6"/>
      <c r="AA494" s="6"/>
      <c r="AB494" s="8"/>
      <c r="BD494" s="6"/>
      <c r="BK494" s="11"/>
      <c r="BL494" s="11"/>
      <c r="BM494" s="11"/>
      <c r="BN494" s="11"/>
      <c r="BO494" s="11"/>
      <c r="BP494" s="11"/>
      <c r="BQ494" s="11"/>
      <c r="BS494" s="6"/>
      <c r="BT494" s="6"/>
      <c r="BX494" s="17"/>
      <c r="BY494" s="17"/>
      <c r="BZ494" s="17"/>
      <c r="CA494" s="17"/>
      <c r="CB494" s="17"/>
      <c r="CC494" s="17"/>
      <c r="CD494" s="17"/>
      <c r="CN494" s="13"/>
      <c r="CO494" s="13"/>
      <c r="CQ494" s="13"/>
      <c r="CR494" s="13"/>
      <c r="CS494" s="13"/>
      <c r="CU494" s="11"/>
    </row>
    <row r="495" spans="1:99">
      <c r="A495" s="58"/>
      <c r="B495" s="36"/>
      <c r="C495" s="37"/>
      <c r="D495" s="36"/>
      <c r="E495" s="37"/>
      <c r="F495" s="36"/>
      <c r="G495" s="37"/>
      <c r="H495" s="10"/>
      <c r="I495" s="10"/>
      <c r="J495" s="10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1"/>
      <c r="W495" s="11"/>
      <c r="X495" s="11"/>
      <c r="Y495" s="6"/>
      <c r="Z495" s="6"/>
      <c r="AA495" s="6"/>
      <c r="AB495" s="8"/>
      <c r="BD495" s="6"/>
      <c r="BK495" s="11"/>
      <c r="BL495" s="11"/>
      <c r="BM495" s="11"/>
      <c r="BN495" s="11"/>
      <c r="BO495" s="11"/>
      <c r="BP495" s="11"/>
      <c r="BQ495" s="11"/>
      <c r="BS495" s="6"/>
      <c r="BT495" s="6"/>
      <c r="BX495" s="17"/>
      <c r="BY495" s="17"/>
      <c r="BZ495" s="17"/>
      <c r="CA495" s="17"/>
      <c r="CB495" s="17"/>
      <c r="CC495" s="17"/>
      <c r="CD495" s="17"/>
      <c r="CN495" s="13"/>
      <c r="CO495" s="13"/>
      <c r="CQ495" s="13"/>
      <c r="CR495" s="13"/>
      <c r="CS495" s="13"/>
      <c r="CU495" s="11"/>
    </row>
    <row r="496" spans="1:99">
      <c r="A496" s="58"/>
      <c r="B496" s="36"/>
      <c r="C496" s="37"/>
      <c r="D496" s="36"/>
      <c r="E496" s="37"/>
      <c r="F496" s="36"/>
      <c r="G496" s="37"/>
      <c r="H496" s="10"/>
      <c r="I496" s="10"/>
      <c r="J496" s="10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1"/>
      <c r="W496" s="11"/>
      <c r="X496" s="11"/>
      <c r="Y496" s="6"/>
      <c r="Z496" s="6"/>
      <c r="AA496" s="6"/>
      <c r="AB496" s="8"/>
      <c r="BD496" s="6"/>
      <c r="BK496" s="11"/>
      <c r="BL496" s="11"/>
      <c r="BM496" s="11"/>
      <c r="BN496" s="11"/>
      <c r="BO496" s="11"/>
      <c r="BP496" s="11"/>
      <c r="BQ496" s="11"/>
      <c r="BS496" s="6"/>
      <c r="BT496" s="6"/>
      <c r="BX496" s="17"/>
      <c r="BY496" s="17"/>
      <c r="BZ496" s="17"/>
      <c r="CA496" s="17"/>
      <c r="CB496" s="17"/>
      <c r="CC496" s="17"/>
      <c r="CD496" s="17"/>
      <c r="CN496" s="13"/>
      <c r="CO496" s="13"/>
      <c r="CQ496" s="13"/>
      <c r="CR496" s="13"/>
      <c r="CS496" s="13"/>
      <c r="CU496" s="11"/>
    </row>
    <row r="497" spans="1:99">
      <c r="A497" s="58"/>
      <c r="B497" s="36"/>
      <c r="C497" s="37"/>
      <c r="D497" s="36"/>
      <c r="E497" s="37"/>
      <c r="F497" s="36"/>
      <c r="G497" s="37"/>
      <c r="H497" s="10"/>
      <c r="I497" s="10"/>
      <c r="J497" s="10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1"/>
      <c r="W497" s="11"/>
      <c r="X497" s="11"/>
      <c r="Y497" s="6"/>
      <c r="Z497" s="6"/>
      <c r="AA497" s="6"/>
      <c r="AB497" s="8"/>
      <c r="BD497" s="6"/>
      <c r="BK497" s="11"/>
      <c r="BL497" s="11"/>
      <c r="BM497" s="11"/>
      <c r="BN497" s="11"/>
      <c r="BO497" s="11"/>
      <c r="BP497" s="11"/>
      <c r="BQ497" s="11"/>
      <c r="BS497" s="6"/>
      <c r="BT497" s="6"/>
      <c r="BX497" s="17"/>
      <c r="BY497" s="17"/>
      <c r="BZ497" s="17"/>
      <c r="CA497" s="17"/>
      <c r="CB497" s="17"/>
      <c r="CC497" s="17"/>
      <c r="CD497" s="17"/>
      <c r="CN497" s="13"/>
      <c r="CO497" s="13"/>
      <c r="CQ497" s="13"/>
      <c r="CR497" s="13"/>
      <c r="CS497" s="13"/>
      <c r="CU497" s="11"/>
    </row>
    <row r="498" spans="1:99">
      <c r="A498" s="58"/>
      <c r="B498" s="36"/>
      <c r="C498" s="37"/>
      <c r="D498" s="36"/>
      <c r="E498" s="37"/>
      <c r="F498" s="36"/>
      <c r="G498" s="37"/>
      <c r="H498" s="10"/>
      <c r="I498" s="10"/>
      <c r="J498" s="10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1"/>
      <c r="W498" s="11"/>
      <c r="X498" s="11"/>
      <c r="Y498" s="6"/>
      <c r="Z498" s="6"/>
      <c r="AA498" s="6"/>
      <c r="AB498" s="8"/>
      <c r="BD498" s="6"/>
      <c r="BK498" s="11"/>
      <c r="BL498" s="11"/>
      <c r="BM498" s="11"/>
      <c r="BN498" s="11"/>
      <c r="BO498" s="11"/>
      <c r="BP498" s="11"/>
      <c r="BQ498" s="11"/>
      <c r="BS498" s="6"/>
      <c r="BT498" s="6"/>
      <c r="BX498" s="17"/>
      <c r="BY498" s="17"/>
      <c r="BZ498" s="17"/>
      <c r="CA498" s="17"/>
      <c r="CB498" s="17"/>
      <c r="CC498" s="17"/>
      <c r="CD498" s="17"/>
      <c r="CN498" s="13"/>
      <c r="CO498" s="13"/>
      <c r="CQ498" s="13"/>
      <c r="CR498" s="13"/>
      <c r="CS498" s="13"/>
      <c r="CU498" s="11"/>
    </row>
    <row r="499" spans="1:99">
      <c r="A499" s="58"/>
      <c r="B499" s="36"/>
      <c r="C499" s="37"/>
      <c r="D499" s="36"/>
      <c r="E499" s="37"/>
      <c r="F499" s="36"/>
      <c r="G499" s="37"/>
      <c r="H499" s="10"/>
      <c r="I499" s="10"/>
      <c r="J499" s="10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1"/>
      <c r="W499" s="11"/>
      <c r="X499" s="11"/>
      <c r="Y499" s="6"/>
      <c r="Z499" s="6"/>
      <c r="AA499" s="6"/>
      <c r="AB499" s="8"/>
      <c r="BD499" s="6"/>
      <c r="BK499" s="11"/>
      <c r="BL499" s="11"/>
      <c r="BM499" s="11"/>
      <c r="BN499" s="11"/>
      <c r="BO499" s="11"/>
      <c r="BP499" s="11"/>
      <c r="BQ499" s="11"/>
      <c r="BS499" s="6"/>
      <c r="BT499" s="6"/>
      <c r="BX499" s="17"/>
      <c r="BY499" s="17"/>
      <c r="BZ499" s="17"/>
      <c r="CA499" s="17"/>
      <c r="CB499" s="17"/>
      <c r="CC499" s="17"/>
      <c r="CD499" s="17"/>
      <c r="CN499" s="13"/>
      <c r="CO499" s="13"/>
      <c r="CQ499" s="13"/>
      <c r="CR499" s="13"/>
      <c r="CS499" s="13"/>
      <c r="CU499" s="11"/>
    </row>
    <row r="500" spans="1:99">
      <c r="A500" s="58"/>
      <c r="B500" s="36"/>
      <c r="C500" s="37"/>
      <c r="D500" s="36"/>
      <c r="E500" s="37"/>
      <c r="F500" s="36"/>
      <c r="G500" s="37"/>
      <c r="H500" s="10"/>
      <c r="I500" s="10"/>
      <c r="J500" s="10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1"/>
      <c r="W500" s="11"/>
      <c r="X500" s="11"/>
      <c r="Y500" s="6"/>
      <c r="Z500" s="6"/>
      <c r="AA500" s="6"/>
      <c r="AB500" s="8"/>
      <c r="BD500" s="6"/>
      <c r="BK500" s="11"/>
      <c r="BL500" s="11"/>
      <c r="BM500" s="11"/>
      <c r="BN500" s="11"/>
      <c r="BO500" s="11"/>
      <c r="BP500" s="11"/>
      <c r="BQ500" s="11"/>
      <c r="BS500" s="6"/>
      <c r="BT500" s="6"/>
      <c r="BX500" s="17"/>
      <c r="BY500" s="17"/>
      <c r="BZ500" s="17"/>
      <c r="CA500" s="17"/>
      <c r="CB500" s="17"/>
      <c r="CC500" s="17"/>
      <c r="CD500" s="17"/>
      <c r="CN500" s="13"/>
      <c r="CO500" s="13"/>
      <c r="CQ500" s="13"/>
      <c r="CR500" s="13"/>
      <c r="CS500" s="13"/>
      <c r="CU500" s="11"/>
    </row>
    <row r="501" spans="1:99">
      <c r="A501" s="58"/>
      <c r="B501" s="36"/>
      <c r="C501" s="37"/>
      <c r="D501" s="36"/>
      <c r="E501" s="37"/>
      <c r="F501" s="36"/>
      <c r="G501" s="37"/>
      <c r="H501" s="10"/>
      <c r="I501" s="10"/>
      <c r="J501" s="10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1"/>
      <c r="W501" s="11"/>
      <c r="X501" s="11"/>
      <c r="Y501" s="6"/>
      <c r="Z501" s="6"/>
      <c r="AA501" s="6"/>
      <c r="AB501" s="8"/>
      <c r="BD501" s="6"/>
      <c r="BK501" s="11"/>
      <c r="BL501" s="11"/>
      <c r="BM501" s="11"/>
      <c r="BN501" s="11"/>
      <c r="BO501" s="11"/>
      <c r="BP501" s="11"/>
      <c r="BQ501" s="11"/>
      <c r="BS501" s="6"/>
      <c r="BT501" s="6"/>
      <c r="BX501" s="17"/>
      <c r="BY501" s="17"/>
      <c r="BZ501" s="17"/>
      <c r="CA501" s="17"/>
      <c r="CB501" s="17"/>
      <c r="CC501" s="17"/>
      <c r="CD501" s="17"/>
      <c r="CN501" s="13"/>
      <c r="CO501" s="13"/>
      <c r="CQ501" s="13"/>
      <c r="CR501" s="13"/>
      <c r="CS501" s="13"/>
      <c r="CU501" s="11"/>
    </row>
    <row r="502" spans="1:99">
      <c r="A502" s="58"/>
      <c r="B502" s="36"/>
      <c r="C502" s="37"/>
      <c r="D502" s="36"/>
      <c r="E502" s="37"/>
      <c r="F502" s="36"/>
      <c r="G502" s="37"/>
      <c r="H502" s="10"/>
      <c r="I502" s="10"/>
      <c r="J502" s="10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1"/>
      <c r="W502" s="11"/>
      <c r="X502" s="11"/>
      <c r="Y502" s="6"/>
      <c r="Z502" s="6"/>
      <c r="AA502" s="6"/>
      <c r="AB502" s="8"/>
      <c r="BD502" s="6"/>
      <c r="BK502" s="11"/>
      <c r="BL502" s="11"/>
      <c r="BM502" s="11"/>
      <c r="BN502" s="11"/>
      <c r="BO502" s="11"/>
      <c r="BP502" s="11"/>
      <c r="BQ502" s="11"/>
      <c r="BS502" s="6"/>
      <c r="BT502" s="6"/>
      <c r="BX502" s="17"/>
      <c r="BY502" s="17"/>
      <c r="BZ502" s="17"/>
      <c r="CA502" s="17"/>
      <c r="CB502" s="17"/>
      <c r="CC502" s="17"/>
      <c r="CD502" s="17"/>
      <c r="CN502" s="13"/>
      <c r="CO502" s="13"/>
      <c r="CQ502" s="13"/>
      <c r="CR502" s="13"/>
      <c r="CS502" s="13"/>
      <c r="CU502" s="11"/>
    </row>
    <row r="503" spans="1:99">
      <c r="A503" s="58"/>
      <c r="B503" s="36"/>
      <c r="C503" s="37"/>
      <c r="D503" s="36"/>
      <c r="E503" s="37"/>
      <c r="F503" s="36"/>
      <c r="G503" s="37"/>
      <c r="H503" s="10"/>
      <c r="I503" s="10"/>
      <c r="J503" s="10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1"/>
      <c r="W503" s="11"/>
      <c r="X503" s="11"/>
      <c r="Y503" s="6"/>
      <c r="Z503" s="6"/>
      <c r="AA503" s="6"/>
      <c r="AB503" s="8"/>
      <c r="BD503" s="6"/>
      <c r="BK503" s="11"/>
      <c r="BL503" s="11"/>
      <c r="BM503" s="11"/>
      <c r="BN503" s="11"/>
      <c r="BO503" s="11"/>
      <c r="BP503" s="11"/>
      <c r="BQ503" s="11"/>
      <c r="BS503" s="6"/>
      <c r="BT503" s="6"/>
      <c r="BX503" s="17"/>
      <c r="BY503" s="17"/>
      <c r="BZ503" s="17"/>
      <c r="CA503" s="17"/>
      <c r="CB503" s="17"/>
      <c r="CC503" s="17"/>
      <c r="CD503" s="17"/>
      <c r="CN503" s="13"/>
      <c r="CO503" s="13"/>
      <c r="CQ503" s="13"/>
      <c r="CR503" s="13"/>
      <c r="CS503" s="13"/>
      <c r="CU503" s="11"/>
    </row>
    <row r="504" spans="1:99">
      <c r="A504" s="58"/>
      <c r="B504" s="36"/>
      <c r="C504" s="37"/>
      <c r="D504" s="36"/>
      <c r="E504" s="37"/>
      <c r="F504" s="36"/>
      <c r="G504" s="37"/>
      <c r="H504" s="10"/>
      <c r="I504" s="10"/>
      <c r="J504" s="10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1"/>
      <c r="W504" s="11"/>
      <c r="X504" s="11"/>
      <c r="Y504" s="6"/>
      <c r="Z504" s="6"/>
      <c r="AA504" s="6"/>
      <c r="AB504" s="8"/>
      <c r="BD504" s="6"/>
      <c r="BK504" s="11"/>
      <c r="BL504" s="11"/>
      <c r="BM504" s="11"/>
      <c r="BN504" s="11"/>
      <c r="BO504" s="11"/>
      <c r="BP504" s="11"/>
      <c r="BQ504" s="11"/>
      <c r="BS504" s="6"/>
      <c r="BT504" s="6"/>
      <c r="BX504" s="17"/>
      <c r="BY504" s="17"/>
      <c r="BZ504" s="17"/>
      <c r="CA504" s="17"/>
      <c r="CB504" s="17"/>
      <c r="CC504" s="17"/>
      <c r="CD504" s="17"/>
      <c r="CN504" s="13"/>
      <c r="CO504" s="13"/>
      <c r="CQ504" s="13"/>
      <c r="CR504" s="13"/>
      <c r="CS504" s="13"/>
      <c r="CU504" s="11"/>
    </row>
    <row r="505" spans="1:99">
      <c r="A505" s="58"/>
      <c r="B505" s="36"/>
      <c r="C505" s="37"/>
      <c r="D505" s="36"/>
      <c r="E505" s="37"/>
      <c r="F505" s="36"/>
      <c r="G505" s="37"/>
      <c r="H505" s="10"/>
      <c r="I505" s="10"/>
      <c r="J505" s="10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1"/>
      <c r="W505" s="11"/>
      <c r="X505" s="11"/>
      <c r="Y505" s="6"/>
      <c r="Z505" s="6"/>
      <c r="AA505" s="6"/>
      <c r="AB505" s="8"/>
      <c r="BD505" s="6"/>
      <c r="BK505" s="11"/>
      <c r="BL505" s="11"/>
      <c r="BM505" s="11"/>
      <c r="BN505" s="11"/>
      <c r="BO505" s="11"/>
      <c r="BP505" s="11"/>
      <c r="BQ505" s="11"/>
      <c r="BS505" s="6"/>
      <c r="BT505" s="6"/>
      <c r="BX505" s="17"/>
      <c r="BY505" s="17"/>
      <c r="BZ505" s="17"/>
      <c r="CA505" s="17"/>
      <c r="CB505" s="17"/>
      <c r="CC505" s="17"/>
      <c r="CD505" s="17"/>
      <c r="CN505" s="13"/>
      <c r="CO505" s="13"/>
      <c r="CQ505" s="13"/>
      <c r="CR505" s="13"/>
      <c r="CS505" s="13"/>
      <c r="CU505" s="11"/>
    </row>
    <row r="506" spans="1:99">
      <c r="A506" s="58"/>
      <c r="B506" s="36"/>
      <c r="C506" s="37"/>
      <c r="D506" s="36"/>
      <c r="E506" s="37"/>
      <c r="F506" s="36"/>
      <c r="G506" s="37"/>
      <c r="H506" s="10"/>
      <c r="I506" s="10"/>
      <c r="J506" s="10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1"/>
      <c r="W506" s="11"/>
      <c r="X506" s="11"/>
      <c r="Y506" s="6"/>
      <c r="Z506" s="6"/>
      <c r="AA506" s="6"/>
      <c r="AB506" s="8"/>
      <c r="BD506" s="6"/>
      <c r="BK506" s="11"/>
      <c r="BL506" s="11"/>
      <c r="BM506" s="11"/>
      <c r="BN506" s="11"/>
      <c r="BO506" s="11"/>
      <c r="BP506" s="11"/>
      <c r="BQ506" s="11"/>
      <c r="BS506" s="6"/>
      <c r="BT506" s="6"/>
      <c r="BX506" s="17"/>
      <c r="BY506" s="17"/>
      <c r="BZ506" s="17"/>
      <c r="CA506" s="17"/>
      <c r="CB506" s="17"/>
      <c r="CC506" s="17"/>
      <c r="CD506" s="17"/>
      <c r="CN506" s="13"/>
      <c r="CO506" s="13"/>
      <c r="CQ506" s="13"/>
      <c r="CR506" s="13"/>
      <c r="CS506" s="13"/>
      <c r="CU506" s="11"/>
    </row>
    <row r="507" spans="1:99">
      <c r="A507" s="58"/>
      <c r="B507" s="36"/>
      <c r="C507" s="37"/>
      <c r="D507" s="36"/>
      <c r="E507" s="37"/>
      <c r="F507" s="36"/>
      <c r="G507" s="37"/>
      <c r="H507" s="10"/>
      <c r="I507" s="10"/>
      <c r="J507" s="10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1"/>
      <c r="W507" s="11"/>
      <c r="X507" s="11"/>
      <c r="Y507" s="6"/>
      <c r="Z507" s="6"/>
      <c r="AA507" s="6"/>
      <c r="AB507" s="8"/>
      <c r="BD507" s="6"/>
      <c r="BK507" s="11"/>
      <c r="BL507" s="11"/>
      <c r="BM507" s="11"/>
      <c r="BN507" s="11"/>
      <c r="BO507" s="11"/>
      <c r="BP507" s="11"/>
      <c r="BQ507" s="11"/>
      <c r="BS507" s="6"/>
      <c r="BT507" s="6"/>
      <c r="BX507" s="17"/>
      <c r="BY507" s="17"/>
      <c r="BZ507" s="17"/>
      <c r="CA507" s="17"/>
      <c r="CB507" s="17"/>
      <c r="CC507" s="17"/>
      <c r="CD507" s="17"/>
      <c r="CN507" s="13"/>
      <c r="CO507" s="13"/>
      <c r="CQ507" s="13"/>
      <c r="CR507" s="13"/>
      <c r="CS507" s="13"/>
      <c r="CU507" s="11"/>
    </row>
    <row r="508" spans="1:99">
      <c r="A508" s="58"/>
      <c r="B508" s="36"/>
      <c r="C508" s="37"/>
      <c r="D508" s="36"/>
      <c r="E508" s="37"/>
      <c r="F508" s="36"/>
      <c r="G508" s="37"/>
      <c r="H508" s="10"/>
      <c r="I508" s="10"/>
      <c r="J508" s="10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1"/>
      <c r="W508" s="11"/>
      <c r="X508" s="11"/>
      <c r="Y508" s="6"/>
      <c r="Z508" s="6"/>
      <c r="AA508" s="6"/>
      <c r="AB508" s="8"/>
      <c r="BD508" s="6"/>
      <c r="BK508" s="11"/>
      <c r="BL508" s="11"/>
      <c r="BM508" s="11"/>
      <c r="BN508" s="11"/>
      <c r="BO508" s="11"/>
      <c r="BP508" s="11"/>
      <c r="BQ508" s="11"/>
      <c r="BS508" s="6"/>
      <c r="BT508" s="6"/>
      <c r="BX508" s="17"/>
      <c r="BY508" s="17"/>
      <c r="BZ508" s="17"/>
      <c r="CA508" s="17"/>
      <c r="CB508" s="17"/>
      <c r="CC508" s="17"/>
      <c r="CD508" s="17"/>
      <c r="CN508" s="13"/>
      <c r="CO508" s="13"/>
      <c r="CQ508" s="13"/>
      <c r="CR508" s="13"/>
      <c r="CS508" s="13"/>
      <c r="CU508" s="11"/>
    </row>
    <row r="509" spans="1:99">
      <c r="A509" s="58"/>
      <c r="B509" s="36"/>
      <c r="C509" s="37"/>
      <c r="D509" s="36"/>
      <c r="E509" s="37"/>
      <c r="F509" s="36"/>
      <c r="G509" s="37"/>
      <c r="H509" s="10"/>
      <c r="I509" s="10"/>
      <c r="J509" s="10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1"/>
      <c r="W509" s="11"/>
      <c r="X509" s="11"/>
      <c r="Y509" s="6"/>
      <c r="Z509" s="6"/>
      <c r="AA509" s="6"/>
      <c r="AB509" s="8"/>
      <c r="BD509" s="6"/>
      <c r="BK509" s="11"/>
      <c r="BL509" s="11"/>
      <c r="BM509" s="11"/>
      <c r="BN509" s="11"/>
      <c r="BO509" s="11"/>
      <c r="BP509" s="11"/>
      <c r="BQ509" s="11"/>
      <c r="BS509" s="6"/>
      <c r="BT509" s="6"/>
      <c r="BX509" s="17"/>
      <c r="BY509" s="17"/>
      <c r="BZ509" s="17"/>
      <c r="CA509" s="17"/>
      <c r="CB509" s="17"/>
      <c r="CC509" s="17"/>
      <c r="CD509" s="17"/>
      <c r="CN509" s="13"/>
      <c r="CO509" s="13"/>
      <c r="CQ509" s="13"/>
      <c r="CR509" s="13"/>
      <c r="CS509" s="13"/>
      <c r="CU509" s="11"/>
    </row>
    <row r="510" spans="1:99">
      <c r="A510" s="58"/>
      <c r="B510" s="36"/>
      <c r="C510" s="37"/>
      <c r="D510" s="36"/>
      <c r="E510" s="37"/>
      <c r="F510" s="36"/>
      <c r="G510" s="37"/>
      <c r="H510" s="10"/>
      <c r="I510" s="10"/>
      <c r="J510" s="10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1"/>
      <c r="W510" s="11"/>
      <c r="X510" s="11"/>
      <c r="Y510" s="6"/>
      <c r="Z510" s="6"/>
      <c r="AA510" s="6"/>
      <c r="AB510" s="8"/>
      <c r="BD510" s="6"/>
      <c r="BK510" s="11"/>
      <c r="BL510" s="11"/>
      <c r="BM510" s="11"/>
      <c r="BN510" s="11"/>
      <c r="BO510" s="11"/>
      <c r="BP510" s="11"/>
      <c r="BQ510" s="11"/>
      <c r="BS510" s="6"/>
      <c r="BT510" s="6"/>
      <c r="BX510" s="17"/>
      <c r="BY510" s="17"/>
      <c r="BZ510" s="17"/>
      <c r="CA510" s="17"/>
      <c r="CB510" s="17"/>
      <c r="CC510" s="17"/>
      <c r="CD510" s="17"/>
      <c r="CN510" s="13"/>
      <c r="CO510" s="13"/>
      <c r="CQ510" s="13"/>
      <c r="CR510" s="13"/>
      <c r="CS510" s="13"/>
      <c r="CU510" s="11"/>
    </row>
    <row r="511" spans="1:99">
      <c r="A511" s="58"/>
      <c r="B511" s="36"/>
      <c r="C511" s="37"/>
      <c r="D511" s="36"/>
      <c r="E511" s="37"/>
      <c r="F511" s="36"/>
      <c r="G511" s="37"/>
      <c r="H511" s="10"/>
      <c r="I511" s="10"/>
      <c r="J511" s="10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1"/>
      <c r="W511" s="11"/>
      <c r="X511" s="11"/>
      <c r="Y511" s="6"/>
      <c r="Z511" s="6"/>
      <c r="AA511" s="6"/>
      <c r="AB511" s="8"/>
      <c r="BD511" s="6"/>
      <c r="BK511" s="11"/>
      <c r="BL511" s="11"/>
      <c r="BM511" s="11"/>
      <c r="BN511" s="11"/>
      <c r="BO511" s="11"/>
      <c r="BP511" s="11"/>
      <c r="BQ511" s="11"/>
      <c r="BS511" s="6"/>
      <c r="BT511" s="6"/>
      <c r="BX511" s="17"/>
      <c r="BY511" s="17"/>
      <c r="BZ511" s="17"/>
      <c r="CA511" s="17"/>
      <c r="CB511" s="17"/>
      <c r="CC511" s="17"/>
      <c r="CD511" s="17"/>
      <c r="CN511" s="13"/>
      <c r="CO511" s="13"/>
      <c r="CQ511" s="13"/>
      <c r="CR511" s="13"/>
      <c r="CS511" s="13"/>
      <c r="CU511" s="11"/>
    </row>
    <row r="512" spans="1:99">
      <c r="A512" s="58"/>
      <c r="B512" s="36"/>
      <c r="C512" s="37"/>
      <c r="D512" s="36"/>
      <c r="E512" s="37"/>
      <c r="F512" s="36"/>
      <c r="G512" s="37"/>
      <c r="H512" s="10"/>
      <c r="I512" s="10"/>
      <c r="J512" s="10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1"/>
      <c r="W512" s="11"/>
      <c r="X512" s="11"/>
      <c r="Y512" s="6"/>
      <c r="Z512" s="6"/>
      <c r="AA512" s="6"/>
      <c r="AB512" s="8"/>
      <c r="BD512" s="6"/>
      <c r="BK512" s="11"/>
      <c r="BL512" s="11"/>
      <c r="BM512" s="11"/>
      <c r="BN512" s="11"/>
      <c r="BO512" s="11"/>
      <c r="BP512" s="11"/>
      <c r="BQ512" s="11"/>
      <c r="BS512" s="6"/>
      <c r="BT512" s="6"/>
      <c r="BX512" s="17"/>
      <c r="BY512" s="17"/>
      <c r="BZ512" s="17"/>
      <c r="CA512" s="17"/>
      <c r="CB512" s="17"/>
      <c r="CC512" s="17"/>
      <c r="CD512" s="17"/>
      <c r="CN512" s="13"/>
      <c r="CO512" s="13"/>
      <c r="CQ512" s="13"/>
      <c r="CR512" s="13"/>
      <c r="CS512" s="13"/>
      <c r="CU512" s="11"/>
    </row>
    <row r="513" spans="1:99">
      <c r="A513" s="58"/>
      <c r="B513" s="36"/>
      <c r="C513" s="37"/>
      <c r="D513" s="36"/>
      <c r="E513" s="37"/>
      <c r="F513" s="36"/>
      <c r="G513" s="37"/>
      <c r="H513" s="10"/>
      <c r="I513" s="10"/>
      <c r="J513" s="10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1"/>
      <c r="W513" s="11"/>
      <c r="X513" s="11"/>
      <c r="Y513" s="6"/>
      <c r="Z513" s="6"/>
      <c r="AA513" s="6"/>
      <c r="AB513" s="8"/>
      <c r="BD513" s="6"/>
      <c r="BK513" s="11"/>
      <c r="BL513" s="11"/>
      <c r="BM513" s="11"/>
      <c r="BN513" s="11"/>
      <c r="BO513" s="11"/>
      <c r="BP513" s="11"/>
      <c r="BQ513" s="11"/>
      <c r="BS513" s="6"/>
      <c r="BT513" s="6"/>
      <c r="BX513" s="17"/>
      <c r="BY513" s="17"/>
      <c r="BZ513" s="17"/>
      <c r="CA513" s="17"/>
      <c r="CB513" s="17"/>
      <c r="CC513" s="17"/>
      <c r="CD513" s="17"/>
      <c r="CN513" s="13"/>
      <c r="CO513" s="13"/>
      <c r="CQ513" s="13"/>
      <c r="CR513" s="13"/>
      <c r="CS513" s="13"/>
      <c r="CU513" s="11"/>
    </row>
    <row r="514" spans="1:99">
      <c r="A514" s="58"/>
      <c r="B514" s="36"/>
      <c r="C514" s="37"/>
      <c r="D514" s="36"/>
      <c r="E514" s="37"/>
      <c r="F514" s="36"/>
      <c r="G514" s="37"/>
      <c r="H514" s="10"/>
      <c r="I514" s="10"/>
      <c r="J514" s="10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1"/>
      <c r="W514" s="11"/>
      <c r="X514" s="11"/>
      <c r="Y514" s="6"/>
      <c r="Z514" s="6"/>
      <c r="AA514" s="6"/>
      <c r="AB514" s="8"/>
      <c r="BD514" s="6"/>
      <c r="BK514" s="11"/>
      <c r="BL514" s="11"/>
      <c r="BM514" s="11"/>
      <c r="BN514" s="11"/>
      <c r="BO514" s="11"/>
      <c r="BP514" s="11"/>
      <c r="BQ514" s="11"/>
      <c r="BS514" s="6"/>
      <c r="BT514" s="6"/>
      <c r="BX514" s="17"/>
      <c r="BY514" s="17"/>
      <c r="BZ514" s="17"/>
      <c r="CA514" s="17"/>
      <c r="CB514" s="17"/>
      <c r="CC514" s="17"/>
      <c r="CD514" s="17"/>
      <c r="CN514" s="13"/>
      <c r="CO514" s="13"/>
      <c r="CQ514" s="13"/>
      <c r="CR514" s="13"/>
      <c r="CS514" s="13"/>
      <c r="CU514" s="11"/>
    </row>
    <row r="515" spans="1:99">
      <c r="A515" s="58"/>
      <c r="B515" s="36"/>
      <c r="C515" s="37"/>
      <c r="D515" s="36"/>
      <c r="E515" s="37"/>
      <c r="F515" s="36"/>
      <c r="G515" s="37"/>
      <c r="H515" s="10"/>
      <c r="I515" s="10"/>
      <c r="J515" s="10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1"/>
      <c r="W515" s="11"/>
      <c r="X515" s="11"/>
      <c r="Y515" s="6"/>
      <c r="Z515" s="6"/>
      <c r="AA515" s="6"/>
      <c r="AB515" s="8"/>
      <c r="BD515" s="6"/>
      <c r="BK515" s="11"/>
      <c r="BL515" s="11"/>
      <c r="BM515" s="11"/>
      <c r="BN515" s="11"/>
      <c r="BO515" s="11"/>
      <c r="BP515" s="11"/>
      <c r="BQ515" s="11"/>
      <c r="BS515" s="6"/>
      <c r="BT515" s="6"/>
      <c r="BX515" s="17"/>
      <c r="BY515" s="17"/>
      <c r="BZ515" s="17"/>
      <c r="CA515" s="17"/>
      <c r="CB515" s="17"/>
      <c r="CC515" s="17"/>
      <c r="CD515" s="17"/>
      <c r="CN515" s="13"/>
      <c r="CO515" s="13"/>
      <c r="CQ515" s="13"/>
      <c r="CR515" s="13"/>
      <c r="CS515" s="13"/>
      <c r="CU515" s="11"/>
    </row>
    <row r="516" spans="1:99">
      <c r="A516" s="58"/>
      <c r="B516" s="36"/>
      <c r="C516" s="37"/>
      <c r="D516" s="36"/>
      <c r="E516" s="37"/>
      <c r="F516" s="36"/>
      <c r="G516" s="37"/>
      <c r="H516" s="10"/>
      <c r="I516" s="10"/>
      <c r="J516" s="10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1"/>
      <c r="W516" s="11"/>
      <c r="X516" s="11"/>
      <c r="Y516" s="6"/>
      <c r="Z516" s="6"/>
      <c r="AA516" s="6"/>
      <c r="AB516" s="8"/>
      <c r="BD516" s="6"/>
      <c r="BK516" s="11"/>
      <c r="BL516" s="11"/>
      <c r="BM516" s="11"/>
      <c r="BN516" s="11"/>
      <c r="BO516" s="11"/>
      <c r="BP516" s="11"/>
      <c r="BQ516" s="11"/>
      <c r="BS516" s="6"/>
      <c r="BT516" s="6"/>
      <c r="BX516" s="17"/>
      <c r="BY516" s="17"/>
      <c r="BZ516" s="17"/>
      <c r="CA516" s="17"/>
      <c r="CB516" s="17"/>
      <c r="CC516" s="17"/>
      <c r="CD516" s="17"/>
      <c r="CN516" s="13"/>
      <c r="CO516" s="13"/>
      <c r="CQ516" s="13"/>
      <c r="CR516" s="13"/>
      <c r="CS516" s="13"/>
      <c r="CU516" s="11"/>
    </row>
    <row r="517" spans="1:99">
      <c r="A517" s="58"/>
      <c r="B517" s="36"/>
      <c r="C517" s="37"/>
      <c r="D517" s="36"/>
      <c r="E517" s="37"/>
      <c r="F517" s="36"/>
      <c r="G517" s="37"/>
      <c r="H517" s="10"/>
      <c r="I517" s="10"/>
      <c r="J517" s="10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1"/>
      <c r="W517" s="11"/>
      <c r="X517" s="11"/>
      <c r="Y517" s="6"/>
      <c r="Z517" s="6"/>
      <c r="AA517" s="6"/>
      <c r="AB517" s="8"/>
      <c r="BD517" s="6"/>
      <c r="BK517" s="11"/>
      <c r="BL517" s="11"/>
      <c r="BM517" s="11"/>
      <c r="BN517" s="11"/>
      <c r="BO517" s="11"/>
      <c r="BP517" s="11"/>
      <c r="BQ517" s="11"/>
      <c r="BS517" s="6"/>
      <c r="BT517" s="6"/>
      <c r="BX517" s="17"/>
      <c r="BY517" s="17"/>
      <c r="BZ517" s="17"/>
      <c r="CA517" s="17"/>
      <c r="CB517" s="17"/>
      <c r="CC517" s="17"/>
      <c r="CD517" s="17"/>
      <c r="CN517" s="13"/>
      <c r="CO517" s="13"/>
      <c r="CQ517" s="13"/>
      <c r="CR517" s="13"/>
      <c r="CS517" s="13"/>
      <c r="CU517" s="11"/>
    </row>
    <row r="518" spans="1:99">
      <c r="A518" s="58"/>
      <c r="B518" s="36"/>
      <c r="C518" s="37"/>
      <c r="D518" s="36"/>
      <c r="E518" s="37"/>
      <c r="F518" s="36"/>
      <c r="G518" s="37"/>
      <c r="H518" s="10"/>
      <c r="I518" s="10"/>
      <c r="J518" s="10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1"/>
      <c r="W518" s="11"/>
      <c r="X518" s="11"/>
      <c r="Y518" s="6"/>
      <c r="Z518" s="6"/>
      <c r="AA518" s="6"/>
      <c r="AB518" s="8"/>
      <c r="BD518" s="6"/>
      <c r="BK518" s="11"/>
      <c r="BL518" s="11"/>
      <c r="BM518" s="11"/>
      <c r="BN518" s="11"/>
      <c r="BO518" s="11"/>
      <c r="BP518" s="11"/>
      <c r="BQ518" s="11"/>
      <c r="BS518" s="6"/>
      <c r="BT518" s="6"/>
      <c r="BX518" s="17"/>
      <c r="BY518" s="17"/>
      <c r="BZ518" s="17"/>
      <c r="CA518" s="17"/>
      <c r="CB518" s="17"/>
      <c r="CC518" s="17"/>
      <c r="CD518" s="17"/>
      <c r="CN518" s="13"/>
      <c r="CO518" s="13"/>
      <c r="CQ518" s="13"/>
      <c r="CR518" s="13"/>
      <c r="CS518" s="13"/>
      <c r="CU518" s="11"/>
    </row>
    <row r="519" spans="1:99">
      <c r="A519" s="58"/>
      <c r="B519" s="36"/>
      <c r="C519" s="37"/>
      <c r="D519" s="36"/>
      <c r="E519" s="37"/>
      <c r="F519" s="36"/>
      <c r="G519" s="37"/>
      <c r="H519" s="10"/>
      <c r="I519" s="10"/>
      <c r="J519" s="10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1"/>
      <c r="W519" s="11"/>
      <c r="X519" s="11"/>
      <c r="Y519" s="6"/>
      <c r="Z519" s="6"/>
      <c r="AA519" s="6"/>
      <c r="AB519" s="8"/>
      <c r="BD519" s="6"/>
      <c r="BK519" s="11"/>
      <c r="BL519" s="11"/>
      <c r="BM519" s="11"/>
      <c r="BN519" s="11"/>
      <c r="BO519" s="11"/>
      <c r="BP519" s="11"/>
      <c r="BQ519" s="11"/>
      <c r="BS519" s="6"/>
      <c r="BT519" s="6"/>
      <c r="BX519" s="17"/>
      <c r="BY519" s="17"/>
      <c r="BZ519" s="17"/>
      <c r="CA519" s="17"/>
      <c r="CB519" s="17"/>
      <c r="CC519" s="17"/>
      <c r="CD519" s="17"/>
      <c r="CN519" s="13"/>
      <c r="CO519" s="13"/>
      <c r="CQ519" s="13"/>
      <c r="CR519" s="13"/>
      <c r="CS519" s="13"/>
      <c r="CU519" s="11"/>
    </row>
    <row r="520" spans="1:99">
      <c r="A520" s="58"/>
      <c r="B520" s="36"/>
      <c r="C520" s="37"/>
      <c r="D520" s="36"/>
      <c r="E520" s="37"/>
      <c r="F520" s="36"/>
      <c r="G520" s="37"/>
      <c r="H520" s="10"/>
      <c r="I520" s="10"/>
      <c r="J520" s="10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1"/>
      <c r="W520" s="11"/>
      <c r="X520" s="11"/>
      <c r="Y520" s="6"/>
      <c r="Z520" s="6"/>
      <c r="AA520" s="6"/>
      <c r="AB520" s="8"/>
      <c r="BD520" s="6"/>
      <c r="BK520" s="11"/>
      <c r="BL520" s="11"/>
      <c r="BM520" s="11"/>
      <c r="BN520" s="11"/>
      <c r="BO520" s="11"/>
      <c r="BP520" s="11"/>
      <c r="BQ520" s="11"/>
      <c r="BS520" s="6"/>
      <c r="BT520" s="6"/>
      <c r="BX520" s="17"/>
      <c r="BY520" s="17"/>
      <c r="BZ520" s="17"/>
      <c r="CA520" s="17"/>
      <c r="CB520" s="17"/>
      <c r="CC520" s="17"/>
      <c r="CD520" s="17"/>
      <c r="CN520" s="13"/>
      <c r="CO520" s="13"/>
      <c r="CQ520" s="13"/>
      <c r="CR520" s="13"/>
      <c r="CS520" s="13"/>
      <c r="CU520" s="11"/>
    </row>
    <row r="521" spans="1:99">
      <c r="A521" s="58"/>
      <c r="B521" s="36"/>
      <c r="C521" s="37"/>
      <c r="D521" s="36"/>
      <c r="E521" s="37"/>
      <c r="F521" s="36"/>
      <c r="G521" s="37"/>
      <c r="H521" s="10"/>
      <c r="I521" s="10"/>
      <c r="J521" s="10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1"/>
      <c r="W521" s="11"/>
      <c r="X521" s="11"/>
      <c r="Y521" s="6"/>
      <c r="Z521" s="6"/>
      <c r="AA521" s="6"/>
      <c r="AB521" s="8"/>
      <c r="BD521" s="6"/>
      <c r="BK521" s="11"/>
      <c r="BL521" s="11"/>
      <c r="BM521" s="11"/>
      <c r="BN521" s="11"/>
      <c r="BO521" s="11"/>
      <c r="BP521" s="11"/>
      <c r="BQ521" s="11"/>
      <c r="BS521" s="6"/>
      <c r="BT521" s="6"/>
      <c r="BX521" s="17"/>
      <c r="BY521" s="17"/>
      <c r="BZ521" s="17"/>
      <c r="CA521" s="17"/>
      <c r="CB521" s="17"/>
      <c r="CC521" s="17"/>
      <c r="CD521" s="17"/>
      <c r="CN521" s="13"/>
      <c r="CO521" s="13"/>
      <c r="CQ521" s="13"/>
      <c r="CR521" s="13"/>
      <c r="CS521" s="13"/>
      <c r="CU521" s="11"/>
    </row>
    <row r="522" spans="1:99">
      <c r="A522" s="58"/>
      <c r="B522" s="36"/>
      <c r="C522" s="37"/>
      <c r="D522" s="36"/>
      <c r="E522" s="37"/>
      <c r="F522" s="36"/>
      <c r="G522" s="37"/>
      <c r="H522" s="10"/>
      <c r="I522" s="10"/>
      <c r="J522" s="10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1"/>
      <c r="W522" s="11"/>
      <c r="X522" s="11"/>
      <c r="Y522" s="6"/>
      <c r="Z522" s="6"/>
      <c r="AA522" s="6"/>
      <c r="AB522" s="8"/>
      <c r="BD522" s="6"/>
      <c r="BK522" s="11"/>
      <c r="BL522" s="11"/>
      <c r="BM522" s="11"/>
      <c r="BN522" s="11"/>
      <c r="BO522" s="11"/>
      <c r="BP522" s="11"/>
      <c r="BQ522" s="11"/>
      <c r="BS522" s="6"/>
      <c r="BT522" s="6"/>
      <c r="BX522" s="17"/>
      <c r="BY522" s="17"/>
      <c r="BZ522" s="17"/>
      <c r="CA522" s="17"/>
      <c r="CB522" s="17"/>
      <c r="CC522" s="17"/>
      <c r="CD522" s="17"/>
      <c r="CN522" s="13"/>
      <c r="CO522" s="13"/>
      <c r="CQ522" s="13"/>
      <c r="CR522" s="13"/>
      <c r="CS522" s="13"/>
      <c r="CU522" s="11"/>
    </row>
    <row r="523" spans="1:99">
      <c r="A523" s="58"/>
      <c r="B523" s="36"/>
      <c r="C523" s="37"/>
      <c r="D523" s="36"/>
      <c r="E523" s="37"/>
      <c r="F523" s="36"/>
      <c r="G523" s="37"/>
      <c r="H523" s="10"/>
      <c r="I523" s="10"/>
      <c r="J523" s="10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1"/>
      <c r="W523" s="11"/>
      <c r="X523" s="11"/>
      <c r="Y523" s="6"/>
      <c r="Z523" s="6"/>
      <c r="AA523" s="6"/>
      <c r="AB523" s="8"/>
      <c r="BD523" s="6"/>
      <c r="BK523" s="11"/>
      <c r="BL523" s="11"/>
      <c r="BM523" s="11"/>
      <c r="BN523" s="11"/>
      <c r="BO523" s="11"/>
      <c r="BP523" s="11"/>
      <c r="BQ523" s="11"/>
      <c r="BS523" s="6"/>
      <c r="BT523" s="6"/>
      <c r="BX523" s="17"/>
      <c r="BY523" s="17"/>
      <c r="BZ523" s="17"/>
      <c r="CA523" s="17"/>
      <c r="CB523" s="17"/>
      <c r="CC523" s="17"/>
      <c r="CD523" s="17"/>
      <c r="CN523" s="13"/>
      <c r="CO523" s="13"/>
      <c r="CQ523" s="13"/>
      <c r="CR523" s="13"/>
      <c r="CS523" s="13"/>
      <c r="CU523" s="11"/>
    </row>
    <row r="524" spans="1:99">
      <c r="A524" s="58"/>
      <c r="B524" s="36"/>
      <c r="C524" s="37"/>
      <c r="D524" s="36"/>
      <c r="E524" s="37"/>
      <c r="F524" s="36"/>
      <c r="G524" s="37"/>
      <c r="H524" s="10"/>
      <c r="I524" s="10"/>
      <c r="J524" s="10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1"/>
      <c r="W524" s="11"/>
      <c r="X524" s="11"/>
      <c r="Y524" s="6"/>
      <c r="Z524" s="6"/>
      <c r="AA524" s="6"/>
      <c r="AB524" s="8"/>
      <c r="BD524" s="6"/>
      <c r="BK524" s="11"/>
      <c r="BL524" s="11"/>
      <c r="BM524" s="11"/>
      <c r="BN524" s="11"/>
      <c r="BO524" s="11"/>
      <c r="BP524" s="11"/>
      <c r="BQ524" s="11"/>
      <c r="BS524" s="6"/>
      <c r="BT524" s="6"/>
      <c r="BX524" s="17"/>
      <c r="BY524" s="17"/>
      <c r="BZ524" s="17"/>
      <c r="CA524" s="17"/>
      <c r="CB524" s="17"/>
      <c r="CC524" s="17"/>
      <c r="CD524" s="17"/>
      <c r="CN524" s="13"/>
      <c r="CO524" s="13"/>
      <c r="CQ524" s="13"/>
      <c r="CR524" s="13"/>
      <c r="CS524" s="13"/>
      <c r="CU524" s="11"/>
    </row>
    <row r="525" spans="1:99">
      <c r="A525" s="58"/>
      <c r="B525" s="36"/>
      <c r="C525" s="37"/>
      <c r="D525" s="36"/>
      <c r="E525" s="37"/>
      <c r="F525" s="36"/>
      <c r="G525" s="37"/>
      <c r="H525" s="10"/>
      <c r="I525" s="10"/>
      <c r="J525" s="10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1"/>
      <c r="W525" s="11"/>
      <c r="X525" s="11"/>
      <c r="Y525" s="6"/>
      <c r="Z525" s="6"/>
      <c r="AA525" s="6"/>
      <c r="AB525" s="8"/>
      <c r="BD525" s="6"/>
      <c r="BK525" s="11"/>
      <c r="BL525" s="11"/>
      <c r="BM525" s="11"/>
      <c r="BN525" s="11"/>
      <c r="BO525" s="11"/>
      <c r="BP525" s="11"/>
      <c r="BQ525" s="11"/>
      <c r="BS525" s="6"/>
      <c r="BT525" s="6"/>
      <c r="BX525" s="17"/>
      <c r="BY525" s="17"/>
      <c r="BZ525" s="17"/>
      <c r="CA525" s="17"/>
      <c r="CB525" s="17"/>
      <c r="CC525" s="17"/>
      <c r="CD525" s="17"/>
      <c r="CN525" s="13"/>
      <c r="CO525" s="13"/>
      <c r="CQ525" s="13"/>
      <c r="CR525" s="13"/>
      <c r="CS525" s="13"/>
      <c r="CU525" s="11"/>
    </row>
    <row r="526" spans="1:99">
      <c r="A526" s="58"/>
      <c r="B526" s="36"/>
      <c r="C526" s="37"/>
      <c r="D526" s="36"/>
      <c r="E526" s="37"/>
      <c r="F526" s="36"/>
      <c r="G526" s="37"/>
      <c r="H526" s="10"/>
      <c r="I526" s="10"/>
      <c r="J526" s="10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1"/>
      <c r="W526" s="11"/>
      <c r="X526" s="11"/>
      <c r="Y526" s="6"/>
      <c r="Z526" s="6"/>
      <c r="AA526" s="6"/>
      <c r="AB526" s="8"/>
      <c r="BD526" s="6"/>
      <c r="BK526" s="11"/>
      <c r="BL526" s="11"/>
      <c r="BM526" s="11"/>
      <c r="BN526" s="11"/>
      <c r="BO526" s="11"/>
      <c r="BP526" s="11"/>
      <c r="BQ526" s="11"/>
      <c r="BS526" s="6"/>
      <c r="BT526" s="6"/>
      <c r="BX526" s="17"/>
      <c r="BY526" s="17"/>
      <c r="BZ526" s="17"/>
      <c r="CA526" s="17"/>
      <c r="CB526" s="17"/>
      <c r="CC526" s="17"/>
      <c r="CD526" s="17"/>
      <c r="CN526" s="13"/>
      <c r="CO526" s="13"/>
      <c r="CQ526" s="13"/>
      <c r="CR526" s="13"/>
      <c r="CS526" s="13"/>
      <c r="CU526" s="11"/>
    </row>
    <row r="527" spans="1:99">
      <c r="A527" s="58"/>
      <c r="B527" s="36"/>
      <c r="C527" s="37"/>
      <c r="D527" s="36"/>
      <c r="E527" s="37"/>
      <c r="F527" s="36"/>
      <c r="G527" s="37"/>
      <c r="H527" s="10"/>
      <c r="I527" s="10"/>
      <c r="J527" s="10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1"/>
      <c r="W527" s="11"/>
      <c r="X527" s="11"/>
      <c r="Y527" s="6"/>
      <c r="Z527" s="6"/>
      <c r="AA527" s="6"/>
      <c r="AB527" s="8"/>
      <c r="BD527" s="6"/>
      <c r="BK527" s="11"/>
      <c r="BL527" s="11"/>
      <c r="BM527" s="11"/>
      <c r="BN527" s="11"/>
      <c r="BO527" s="11"/>
      <c r="BP527" s="11"/>
      <c r="BQ527" s="11"/>
      <c r="BS527" s="6"/>
      <c r="BT527" s="6"/>
      <c r="BX527" s="17"/>
      <c r="BY527" s="17"/>
      <c r="BZ527" s="17"/>
      <c r="CA527" s="17"/>
      <c r="CB527" s="17"/>
      <c r="CC527" s="17"/>
      <c r="CD527" s="17"/>
      <c r="CN527" s="13"/>
      <c r="CO527" s="13"/>
      <c r="CQ527" s="13"/>
      <c r="CR527" s="13"/>
      <c r="CS527" s="13"/>
      <c r="CU527" s="11"/>
    </row>
    <row r="528" spans="1:99">
      <c r="A528" s="58"/>
      <c r="B528" s="36"/>
      <c r="C528" s="37"/>
      <c r="D528" s="36"/>
      <c r="E528" s="37"/>
      <c r="F528" s="36"/>
      <c r="G528" s="37"/>
      <c r="H528" s="10"/>
      <c r="I528" s="10"/>
      <c r="J528" s="10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1"/>
      <c r="W528" s="11"/>
      <c r="X528" s="11"/>
      <c r="Y528" s="6"/>
      <c r="Z528" s="6"/>
      <c r="AA528" s="6"/>
      <c r="AB528" s="8"/>
      <c r="BD528" s="6"/>
      <c r="BK528" s="11"/>
      <c r="BL528" s="11"/>
      <c r="BM528" s="11"/>
      <c r="BN528" s="11"/>
      <c r="BO528" s="11"/>
      <c r="BP528" s="11"/>
      <c r="BQ528" s="11"/>
      <c r="BS528" s="6"/>
      <c r="BT528" s="6"/>
      <c r="BX528" s="17"/>
      <c r="BY528" s="17"/>
      <c r="BZ528" s="17"/>
      <c r="CA528" s="17"/>
      <c r="CB528" s="17"/>
      <c r="CC528" s="17"/>
      <c r="CD528" s="17"/>
      <c r="CN528" s="13"/>
      <c r="CO528" s="13"/>
      <c r="CQ528" s="13"/>
      <c r="CR528" s="13"/>
      <c r="CS528" s="13"/>
      <c r="CU528" s="11"/>
    </row>
    <row r="529" spans="1:99">
      <c r="A529" s="58"/>
      <c r="B529" s="36"/>
      <c r="C529" s="37"/>
      <c r="D529" s="36"/>
      <c r="E529" s="37"/>
      <c r="F529" s="36"/>
      <c r="G529" s="37"/>
      <c r="H529" s="10"/>
      <c r="I529" s="10"/>
      <c r="J529" s="10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1"/>
      <c r="W529" s="11"/>
      <c r="X529" s="11"/>
      <c r="Y529" s="6"/>
      <c r="Z529" s="6"/>
      <c r="AA529" s="6"/>
      <c r="AB529" s="8"/>
      <c r="BD529" s="6"/>
      <c r="BK529" s="11"/>
      <c r="BL529" s="11"/>
      <c r="BM529" s="11"/>
      <c r="BN529" s="11"/>
      <c r="BO529" s="11"/>
      <c r="BP529" s="11"/>
      <c r="BQ529" s="11"/>
      <c r="BS529" s="6"/>
      <c r="BT529" s="6"/>
      <c r="BX529" s="17"/>
      <c r="BY529" s="17"/>
      <c r="BZ529" s="17"/>
      <c r="CA529" s="17"/>
      <c r="CB529" s="17"/>
      <c r="CC529" s="17"/>
      <c r="CD529" s="17"/>
      <c r="CN529" s="13"/>
      <c r="CO529" s="13"/>
      <c r="CQ529" s="13"/>
      <c r="CR529" s="13"/>
      <c r="CS529" s="13"/>
      <c r="CU529" s="11"/>
    </row>
    <row r="530" spans="1:99">
      <c r="A530" s="58"/>
      <c r="B530" s="36"/>
      <c r="C530" s="37"/>
      <c r="D530" s="36"/>
      <c r="E530" s="37"/>
      <c r="F530" s="36"/>
      <c r="G530" s="37"/>
      <c r="H530" s="10"/>
      <c r="I530" s="10"/>
      <c r="J530" s="10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1"/>
      <c r="W530" s="11"/>
      <c r="X530" s="11"/>
      <c r="Y530" s="6"/>
      <c r="Z530" s="6"/>
      <c r="AA530" s="6"/>
      <c r="AB530" s="8"/>
      <c r="BD530" s="6"/>
      <c r="BK530" s="11"/>
      <c r="BL530" s="11"/>
      <c r="BM530" s="11"/>
      <c r="BN530" s="11"/>
      <c r="BO530" s="11"/>
      <c r="BP530" s="11"/>
      <c r="BQ530" s="11"/>
      <c r="BS530" s="6"/>
      <c r="BT530" s="6"/>
      <c r="BX530" s="17"/>
      <c r="BY530" s="17"/>
      <c r="BZ530" s="17"/>
      <c r="CA530" s="17"/>
      <c r="CB530" s="17"/>
      <c r="CC530" s="17"/>
      <c r="CD530" s="17"/>
      <c r="CN530" s="13"/>
      <c r="CO530" s="13"/>
      <c r="CQ530" s="13"/>
      <c r="CR530" s="13"/>
      <c r="CS530" s="13"/>
      <c r="CU530" s="11"/>
    </row>
    <row r="531" spans="1:99">
      <c r="A531" s="58"/>
      <c r="B531" s="36"/>
      <c r="C531" s="37"/>
      <c r="D531" s="36"/>
      <c r="E531" s="37"/>
      <c r="F531" s="36"/>
      <c r="G531" s="37"/>
      <c r="H531" s="10"/>
      <c r="I531" s="10"/>
      <c r="J531" s="10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1"/>
      <c r="W531" s="11"/>
      <c r="X531" s="11"/>
      <c r="Y531" s="6"/>
      <c r="Z531" s="6"/>
      <c r="AA531" s="6"/>
      <c r="AB531" s="8"/>
      <c r="BD531" s="6"/>
      <c r="BK531" s="11"/>
      <c r="BL531" s="11"/>
      <c r="BM531" s="11"/>
      <c r="BN531" s="11"/>
      <c r="BO531" s="11"/>
      <c r="BP531" s="11"/>
      <c r="BQ531" s="11"/>
      <c r="BS531" s="6"/>
      <c r="BT531" s="6"/>
      <c r="BX531" s="17"/>
      <c r="BY531" s="17"/>
      <c r="BZ531" s="17"/>
      <c r="CA531" s="17"/>
      <c r="CB531" s="17"/>
      <c r="CC531" s="17"/>
      <c r="CD531" s="17"/>
      <c r="CN531" s="13"/>
      <c r="CO531" s="13"/>
      <c r="CQ531" s="13"/>
      <c r="CR531" s="13"/>
      <c r="CS531" s="13"/>
      <c r="CU531" s="11"/>
    </row>
    <row r="532" spans="1:99">
      <c r="A532" s="58"/>
      <c r="B532" s="36"/>
      <c r="C532" s="37"/>
      <c r="D532" s="36"/>
      <c r="E532" s="37"/>
      <c r="F532" s="36"/>
      <c r="G532" s="37"/>
      <c r="H532" s="10"/>
      <c r="I532" s="10"/>
      <c r="J532" s="10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1"/>
      <c r="W532" s="11"/>
      <c r="X532" s="11"/>
      <c r="Y532" s="6"/>
      <c r="Z532" s="6"/>
      <c r="AA532" s="6"/>
      <c r="AB532" s="8"/>
      <c r="BD532" s="6"/>
      <c r="BK532" s="11"/>
      <c r="BL532" s="11"/>
      <c r="BM532" s="11"/>
      <c r="BN532" s="11"/>
      <c r="BO532" s="11"/>
      <c r="BP532" s="11"/>
      <c r="BQ532" s="11"/>
      <c r="BS532" s="6"/>
      <c r="BT532" s="6"/>
      <c r="BX532" s="17"/>
      <c r="BY532" s="17"/>
      <c r="BZ532" s="17"/>
      <c r="CA532" s="17"/>
      <c r="CB532" s="17"/>
      <c r="CC532" s="17"/>
      <c r="CD532" s="17"/>
      <c r="CN532" s="13"/>
      <c r="CO532" s="13"/>
      <c r="CQ532" s="13"/>
      <c r="CR532" s="13"/>
      <c r="CS532" s="13"/>
      <c r="CU532" s="11"/>
    </row>
    <row r="533" spans="1:99">
      <c r="A533" s="58"/>
      <c r="B533" s="36"/>
      <c r="C533" s="37"/>
      <c r="D533" s="36"/>
      <c r="E533" s="37"/>
      <c r="F533" s="36"/>
      <c r="G533" s="37"/>
      <c r="H533" s="10"/>
      <c r="I533" s="10"/>
      <c r="J533" s="10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1"/>
      <c r="W533" s="11"/>
      <c r="X533" s="11"/>
      <c r="Y533" s="6"/>
      <c r="Z533" s="6"/>
      <c r="AA533" s="6"/>
      <c r="AB533" s="8"/>
      <c r="BD533" s="6"/>
      <c r="BK533" s="11"/>
      <c r="BL533" s="11"/>
      <c r="BM533" s="11"/>
      <c r="BN533" s="11"/>
      <c r="BO533" s="11"/>
      <c r="BP533" s="11"/>
      <c r="BQ533" s="11"/>
      <c r="BS533" s="6"/>
      <c r="BT533" s="6"/>
      <c r="BX533" s="17"/>
      <c r="BY533" s="17"/>
      <c r="BZ533" s="17"/>
      <c r="CA533" s="17"/>
      <c r="CB533" s="17"/>
      <c r="CC533" s="17"/>
      <c r="CD533" s="17"/>
      <c r="CN533" s="13"/>
      <c r="CO533" s="13"/>
      <c r="CQ533" s="13"/>
      <c r="CR533" s="13"/>
      <c r="CS533" s="13"/>
      <c r="CU533" s="11"/>
    </row>
    <row r="534" spans="1:99">
      <c r="A534" s="58"/>
      <c r="B534" s="36"/>
      <c r="C534" s="37"/>
      <c r="D534" s="36"/>
      <c r="E534" s="37"/>
      <c r="F534" s="36"/>
      <c r="G534" s="37"/>
      <c r="H534" s="10"/>
      <c r="I534" s="10"/>
      <c r="J534" s="10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1"/>
      <c r="W534" s="11"/>
      <c r="X534" s="11"/>
      <c r="Y534" s="6"/>
      <c r="Z534" s="6"/>
      <c r="AA534" s="6"/>
      <c r="AB534" s="8"/>
      <c r="BD534" s="6"/>
      <c r="BK534" s="11"/>
      <c r="BL534" s="11"/>
      <c r="BM534" s="11"/>
      <c r="BN534" s="11"/>
      <c r="BO534" s="11"/>
      <c r="BP534" s="11"/>
      <c r="BQ534" s="11"/>
      <c r="BS534" s="6"/>
      <c r="BT534" s="6"/>
      <c r="BX534" s="17"/>
      <c r="BY534" s="17"/>
      <c r="BZ534" s="17"/>
      <c r="CA534" s="17"/>
      <c r="CB534" s="17"/>
      <c r="CC534" s="17"/>
      <c r="CD534" s="17"/>
      <c r="CN534" s="13"/>
      <c r="CO534" s="13"/>
      <c r="CQ534" s="13"/>
      <c r="CR534" s="13"/>
      <c r="CS534" s="13"/>
      <c r="CU534" s="11"/>
    </row>
    <row r="535" spans="1:99">
      <c r="A535" s="58"/>
      <c r="B535" s="36"/>
      <c r="C535" s="37"/>
      <c r="D535" s="36"/>
      <c r="E535" s="37"/>
      <c r="F535" s="36"/>
      <c r="G535" s="37"/>
      <c r="H535" s="10"/>
      <c r="I535" s="10"/>
      <c r="J535" s="10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1"/>
      <c r="W535" s="11"/>
      <c r="X535" s="11"/>
      <c r="Y535" s="6"/>
      <c r="Z535" s="6"/>
      <c r="AA535" s="6"/>
      <c r="AB535" s="8"/>
      <c r="BD535" s="6"/>
      <c r="BK535" s="11"/>
      <c r="BL535" s="11"/>
      <c r="BM535" s="11"/>
      <c r="BN535" s="11"/>
      <c r="BO535" s="11"/>
      <c r="BP535" s="11"/>
      <c r="BQ535" s="11"/>
      <c r="BS535" s="6"/>
      <c r="BT535" s="6"/>
      <c r="BX535" s="17"/>
      <c r="BY535" s="17"/>
      <c r="BZ535" s="17"/>
      <c r="CA535" s="17"/>
      <c r="CB535" s="17"/>
      <c r="CC535" s="17"/>
      <c r="CD535" s="17"/>
      <c r="CN535" s="13"/>
      <c r="CO535" s="13"/>
      <c r="CQ535" s="13"/>
      <c r="CR535" s="13"/>
      <c r="CS535" s="13"/>
      <c r="CU535" s="11"/>
    </row>
    <row r="536" spans="1:99">
      <c r="A536" s="58"/>
      <c r="B536" s="36"/>
      <c r="C536" s="37"/>
      <c r="D536" s="36"/>
      <c r="E536" s="37"/>
      <c r="F536" s="36"/>
      <c r="G536" s="37"/>
      <c r="H536" s="10"/>
      <c r="I536" s="10"/>
      <c r="J536" s="10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1"/>
      <c r="W536" s="11"/>
      <c r="X536" s="11"/>
      <c r="Y536" s="6"/>
      <c r="Z536" s="6"/>
      <c r="AA536" s="6"/>
      <c r="AB536" s="8"/>
      <c r="BD536" s="6"/>
      <c r="BK536" s="11"/>
      <c r="BL536" s="11"/>
      <c r="BM536" s="11"/>
      <c r="BN536" s="11"/>
      <c r="BO536" s="11"/>
      <c r="BP536" s="11"/>
      <c r="BQ536" s="11"/>
      <c r="BS536" s="6"/>
      <c r="BT536" s="6"/>
      <c r="BX536" s="17"/>
      <c r="BY536" s="17"/>
      <c r="BZ536" s="17"/>
      <c r="CA536" s="17"/>
      <c r="CB536" s="17"/>
      <c r="CC536" s="17"/>
      <c r="CD536" s="17"/>
      <c r="CN536" s="13"/>
      <c r="CO536" s="13"/>
      <c r="CQ536" s="13"/>
      <c r="CR536" s="13"/>
      <c r="CS536" s="13"/>
      <c r="CU536" s="11"/>
    </row>
    <row r="537" spans="1:99">
      <c r="A537" s="58"/>
      <c r="B537" s="36"/>
      <c r="C537" s="37"/>
      <c r="D537" s="36"/>
      <c r="E537" s="37"/>
      <c r="F537" s="36"/>
      <c r="G537" s="37"/>
      <c r="H537" s="10"/>
      <c r="I537" s="10"/>
      <c r="J537" s="10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1"/>
      <c r="W537" s="11"/>
      <c r="X537" s="11"/>
      <c r="Y537" s="6"/>
      <c r="Z537" s="6"/>
      <c r="AA537" s="6"/>
      <c r="AB537" s="8"/>
      <c r="BD537" s="6"/>
      <c r="BK537" s="11"/>
      <c r="BL537" s="11"/>
      <c r="BM537" s="11"/>
      <c r="BN537" s="11"/>
      <c r="BO537" s="11"/>
      <c r="BP537" s="11"/>
      <c r="BQ537" s="11"/>
      <c r="BS537" s="6"/>
      <c r="BT537" s="6"/>
      <c r="BX537" s="17"/>
      <c r="BY537" s="17"/>
      <c r="BZ537" s="17"/>
      <c r="CA537" s="17"/>
      <c r="CB537" s="17"/>
      <c r="CC537" s="17"/>
      <c r="CD537" s="17"/>
      <c r="CN537" s="13"/>
      <c r="CO537" s="13"/>
      <c r="CQ537" s="13"/>
      <c r="CR537" s="13"/>
      <c r="CS537" s="13"/>
      <c r="CU537" s="11"/>
    </row>
    <row r="538" spans="1:99">
      <c r="A538" s="58"/>
      <c r="B538" s="36"/>
      <c r="C538" s="37"/>
      <c r="D538" s="36"/>
      <c r="E538" s="37"/>
      <c r="F538" s="36"/>
      <c r="G538" s="37"/>
      <c r="H538" s="10"/>
      <c r="I538" s="10"/>
      <c r="J538" s="10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1"/>
      <c r="W538" s="11"/>
      <c r="X538" s="11"/>
      <c r="Y538" s="6"/>
      <c r="Z538" s="6"/>
      <c r="AA538" s="6"/>
      <c r="AB538" s="8"/>
      <c r="BD538" s="6"/>
      <c r="BK538" s="11"/>
      <c r="BL538" s="11"/>
      <c r="BM538" s="11"/>
      <c r="BN538" s="11"/>
      <c r="BO538" s="11"/>
      <c r="BP538" s="11"/>
      <c r="BQ538" s="11"/>
      <c r="BS538" s="6"/>
      <c r="BT538" s="6"/>
      <c r="BX538" s="17"/>
      <c r="BY538" s="17"/>
      <c r="BZ538" s="17"/>
      <c r="CA538" s="17"/>
      <c r="CB538" s="17"/>
      <c r="CC538" s="17"/>
      <c r="CD538" s="17"/>
      <c r="CN538" s="13"/>
      <c r="CO538" s="13"/>
      <c r="CQ538" s="13"/>
      <c r="CR538" s="13"/>
      <c r="CS538" s="13"/>
      <c r="CU538" s="11"/>
    </row>
    <row r="539" spans="1:99">
      <c r="A539" s="58"/>
      <c r="B539" s="36"/>
      <c r="C539" s="37"/>
      <c r="D539" s="36"/>
      <c r="E539" s="37"/>
      <c r="F539" s="36"/>
      <c r="G539" s="37"/>
      <c r="H539" s="10"/>
      <c r="I539" s="10"/>
      <c r="J539" s="10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1"/>
      <c r="W539" s="11"/>
      <c r="X539" s="11"/>
      <c r="Y539" s="6"/>
      <c r="Z539" s="6"/>
      <c r="AA539" s="6"/>
      <c r="AB539" s="8"/>
      <c r="BD539" s="6"/>
      <c r="BK539" s="11"/>
      <c r="BL539" s="11"/>
      <c r="BM539" s="11"/>
      <c r="BN539" s="11"/>
      <c r="BO539" s="11"/>
      <c r="BP539" s="11"/>
      <c r="BQ539" s="11"/>
      <c r="BS539" s="6"/>
      <c r="BT539" s="6"/>
      <c r="BX539" s="17"/>
      <c r="BY539" s="17"/>
      <c r="BZ539" s="17"/>
      <c r="CA539" s="17"/>
      <c r="CB539" s="17"/>
      <c r="CC539" s="17"/>
      <c r="CD539" s="17"/>
      <c r="CN539" s="13"/>
      <c r="CO539" s="13"/>
      <c r="CQ539" s="13"/>
      <c r="CR539" s="13"/>
      <c r="CS539" s="13"/>
      <c r="CU539" s="11"/>
    </row>
    <row r="540" spans="1:99">
      <c r="A540" s="58"/>
      <c r="B540" s="36"/>
      <c r="C540" s="37"/>
      <c r="D540" s="36"/>
      <c r="E540" s="37"/>
      <c r="F540" s="36"/>
      <c r="G540" s="37"/>
      <c r="H540" s="10"/>
      <c r="I540" s="10"/>
      <c r="J540" s="10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1"/>
      <c r="W540" s="11"/>
      <c r="X540" s="11"/>
      <c r="Y540" s="6"/>
      <c r="Z540" s="6"/>
      <c r="AA540" s="6"/>
      <c r="AB540" s="8"/>
      <c r="BD540" s="6"/>
      <c r="BK540" s="11"/>
      <c r="BL540" s="11"/>
      <c r="BM540" s="11"/>
      <c r="BN540" s="11"/>
      <c r="BO540" s="11"/>
      <c r="BP540" s="11"/>
      <c r="BQ540" s="11"/>
      <c r="BS540" s="6"/>
      <c r="BT540" s="6"/>
      <c r="BX540" s="17"/>
      <c r="BY540" s="17"/>
      <c r="BZ540" s="17"/>
      <c r="CA540" s="17"/>
      <c r="CB540" s="17"/>
      <c r="CC540" s="17"/>
      <c r="CD540" s="17"/>
      <c r="CN540" s="13"/>
      <c r="CO540" s="13"/>
      <c r="CQ540" s="13"/>
      <c r="CR540" s="13"/>
      <c r="CS540" s="13"/>
      <c r="CU540" s="11"/>
    </row>
    <row r="541" spans="1:99">
      <c r="A541" s="58"/>
      <c r="B541" s="36"/>
      <c r="C541" s="37"/>
      <c r="D541" s="36"/>
      <c r="E541" s="37"/>
      <c r="F541" s="36"/>
      <c r="G541" s="37"/>
      <c r="H541" s="10"/>
      <c r="I541" s="10"/>
      <c r="J541" s="10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1"/>
      <c r="W541" s="11"/>
      <c r="X541" s="11"/>
      <c r="Y541" s="6"/>
      <c r="Z541" s="6"/>
      <c r="AA541" s="6"/>
      <c r="AB541" s="8"/>
      <c r="BD541" s="6"/>
      <c r="BK541" s="11"/>
      <c r="BL541" s="11"/>
      <c r="BM541" s="11"/>
      <c r="BN541" s="11"/>
      <c r="BO541" s="11"/>
      <c r="BP541" s="11"/>
      <c r="BQ541" s="11"/>
      <c r="BS541" s="6"/>
      <c r="BT541" s="6"/>
      <c r="BX541" s="17"/>
      <c r="BY541" s="17"/>
      <c r="BZ541" s="17"/>
      <c r="CA541" s="17"/>
      <c r="CB541" s="17"/>
      <c r="CC541" s="17"/>
      <c r="CD541" s="17"/>
      <c r="CN541" s="13"/>
      <c r="CO541" s="13"/>
      <c r="CQ541" s="13"/>
      <c r="CR541" s="13"/>
      <c r="CS541" s="13"/>
      <c r="CU541" s="11"/>
    </row>
    <row r="542" spans="1:99">
      <c r="A542" s="58"/>
      <c r="B542" s="36"/>
      <c r="C542" s="37"/>
      <c r="D542" s="36"/>
      <c r="E542" s="37"/>
      <c r="F542" s="36"/>
      <c r="G542" s="37"/>
      <c r="H542" s="10"/>
      <c r="I542" s="10"/>
      <c r="J542" s="10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1"/>
      <c r="W542" s="11"/>
      <c r="X542" s="11"/>
      <c r="Y542" s="6"/>
      <c r="Z542" s="6"/>
      <c r="AA542" s="6"/>
      <c r="AB542" s="8"/>
      <c r="BD542" s="6"/>
      <c r="BK542" s="11"/>
      <c r="BL542" s="11"/>
      <c r="BM542" s="11"/>
      <c r="BN542" s="11"/>
      <c r="BO542" s="11"/>
      <c r="BP542" s="11"/>
      <c r="BQ542" s="11"/>
      <c r="BS542" s="6"/>
      <c r="BT542" s="6"/>
      <c r="BX542" s="17"/>
      <c r="BY542" s="17"/>
      <c r="BZ542" s="17"/>
      <c r="CA542" s="17"/>
      <c r="CB542" s="17"/>
      <c r="CC542" s="17"/>
      <c r="CD542" s="17"/>
      <c r="CN542" s="13"/>
      <c r="CO542" s="13"/>
      <c r="CQ542" s="13"/>
      <c r="CR542" s="13"/>
      <c r="CS542" s="13"/>
      <c r="CU542" s="11"/>
    </row>
    <row r="543" spans="1:99">
      <c r="A543" s="58"/>
      <c r="B543" s="36"/>
      <c r="C543" s="37"/>
      <c r="D543" s="36"/>
      <c r="E543" s="37"/>
      <c r="F543" s="36"/>
      <c r="G543" s="37"/>
      <c r="H543" s="10"/>
      <c r="I543" s="10"/>
      <c r="J543" s="10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1"/>
      <c r="W543" s="11"/>
      <c r="X543" s="11"/>
      <c r="Y543" s="6"/>
      <c r="Z543" s="6"/>
      <c r="AA543" s="6"/>
      <c r="AB543" s="8"/>
      <c r="BD543" s="6"/>
      <c r="BK543" s="11"/>
      <c r="BL543" s="11"/>
      <c r="BM543" s="11"/>
      <c r="BN543" s="11"/>
      <c r="BO543" s="11"/>
      <c r="BP543" s="11"/>
      <c r="BQ543" s="11"/>
      <c r="BS543" s="6"/>
      <c r="BT543" s="6"/>
      <c r="BX543" s="17"/>
      <c r="BY543" s="17"/>
      <c r="BZ543" s="17"/>
      <c r="CA543" s="17"/>
      <c r="CB543" s="17"/>
      <c r="CC543" s="17"/>
      <c r="CD543" s="17"/>
      <c r="CN543" s="13"/>
      <c r="CO543" s="13"/>
      <c r="CQ543" s="13"/>
      <c r="CR543" s="13"/>
      <c r="CS543" s="13"/>
      <c r="CU543" s="11"/>
    </row>
    <row r="544" spans="1:99">
      <c r="A544" s="58"/>
      <c r="B544" s="36"/>
      <c r="C544" s="37"/>
      <c r="D544" s="36"/>
      <c r="E544" s="37"/>
      <c r="F544" s="36"/>
      <c r="G544" s="37"/>
      <c r="H544" s="10"/>
      <c r="I544" s="10"/>
      <c r="J544" s="10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1"/>
      <c r="W544" s="11"/>
      <c r="X544" s="11"/>
      <c r="Y544" s="6"/>
      <c r="Z544" s="6"/>
      <c r="AA544" s="6"/>
      <c r="AB544" s="8"/>
      <c r="BD544" s="6"/>
      <c r="BK544" s="11"/>
      <c r="BL544" s="11"/>
      <c r="BM544" s="11"/>
      <c r="BN544" s="11"/>
      <c r="BO544" s="11"/>
      <c r="BP544" s="11"/>
      <c r="BQ544" s="11"/>
      <c r="BS544" s="6"/>
      <c r="BT544" s="6"/>
      <c r="BX544" s="17"/>
      <c r="BY544" s="17"/>
      <c r="BZ544" s="17"/>
      <c r="CA544" s="17"/>
      <c r="CB544" s="17"/>
      <c r="CC544" s="17"/>
      <c r="CD544" s="17"/>
      <c r="CN544" s="13"/>
      <c r="CO544" s="13"/>
      <c r="CQ544" s="13"/>
      <c r="CR544" s="13"/>
      <c r="CS544" s="13"/>
      <c r="CU544" s="11"/>
    </row>
    <row r="545" spans="1:131">
      <c r="A545" s="58"/>
      <c r="B545" s="36"/>
      <c r="C545" s="37"/>
      <c r="D545" s="36"/>
      <c r="E545" s="37"/>
      <c r="F545" s="36"/>
      <c r="G545" s="37"/>
      <c r="H545" s="10"/>
      <c r="I545" s="10"/>
      <c r="J545" s="10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1"/>
      <c r="W545" s="11"/>
      <c r="X545" s="11"/>
      <c r="Y545" s="6"/>
      <c r="Z545" s="6"/>
      <c r="AA545" s="6"/>
      <c r="AB545" s="8"/>
      <c r="BD545" s="6"/>
      <c r="BK545" s="11"/>
      <c r="BL545" s="11"/>
      <c r="BM545" s="11"/>
      <c r="BN545" s="11"/>
      <c r="BO545" s="11"/>
      <c r="BP545" s="11"/>
      <c r="BQ545" s="11"/>
      <c r="BS545" s="6"/>
      <c r="BT545" s="6"/>
      <c r="BX545" s="17"/>
      <c r="BY545" s="17"/>
      <c r="BZ545" s="17"/>
      <c r="CA545" s="17"/>
      <c r="CB545" s="17"/>
      <c r="CC545" s="17"/>
      <c r="CD545" s="17"/>
      <c r="CN545" s="13"/>
      <c r="CO545" s="13"/>
      <c r="CQ545" s="13"/>
      <c r="CR545" s="13"/>
      <c r="CS545" s="13"/>
      <c r="CU545" s="11"/>
    </row>
    <row r="546" spans="1:131">
      <c r="A546" s="58"/>
      <c r="B546" s="36"/>
      <c r="C546" s="37"/>
      <c r="D546" s="36"/>
      <c r="E546" s="37"/>
      <c r="F546" s="36"/>
      <c r="G546" s="37"/>
      <c r="H546" s="10"/>
      <c r="I546" s="10"/>
      <c r="J546" s="10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1"/>
      <c r="W546" s="11"/>
      <c r="X546" s="11"/>
      <c r="Y546" s="6"/>
      <c r="Z546" s="6"/>
      <c r="AA546" s="6"/>
      <c r="AB546" s="8"/>
      <c r="BD546" s="6"/>
      <c r="BK546" s="11"/>
      <c r="BL546" s="11"/>
      <c r="BM546" s="11"/>
      <c r="BN546" s="11"/>
      <c r="BO546" s="11"/>
      <c r="BP546" s="11"/>
      <c r="BQ546" s="11"/>
      <c r="BS546" s="6"/>
      <c r="BT546" s="6"/>
      <c r="BX546" s="17"/>
      <c r="BY546" s="17"/>
      <c r="BZ546" s="17"/>
      <c r="CA546" s="17"/>
      <c r="CB546" s="17"/>
      <c r="CC546" s="17"/>
      <c r="CD546" s="17"/>
      <c r="CN546" s="13"/>
      <c r="CO546" s="13"/>
      <c r="CQ546" s="13"/>
      <c r="CR546" s="13"/>
      <c r="CS546" s="13"/>
      <c r="CU546" s="11"/>
    </row>
    <row r="547" spans="1:131">
      <c r="A547" s="58"/>
      <c r="B547" s="36"/>
      <c r="C547" s="37"/>
      <c r="D547" s="36"/>
      <c r="E547" s="37"/>
      <c r="F547" s="36"/>
      <c r="G547" s="37"/>
      <c r="H547" s="10"/>
      <c r="I547" s="10"/>
      <c r="J547" s="10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1"/>
      <c r="W547" s="11"/>
      <c r="X547" s="11"/>
      <c r="Y547" s="6"/>
      <c r="Z547" s="6"/>
      <c r="AA547" s="6"/>
      <c r="AB547" s="8"/>
      <c r="BD547" s="6"/>
      <c r="BK547" s="11"/>
      <c r="BL547" s="11"/>
      <c r="BM547" s="11"/>
      <c r="BN547" s="11"/>
      <c r="BO547" s="11"/>
      <c r="BP547" s="11"/>
      <c r="BQ547" s="11"/>
      <c r="BS547" s="6"/>
      <c r="BT547" s="6"/>
      <c r="BX547" s="17"/>
      <c r="BY547" s="17"/>
      <c r="BZ547" s="17"/>
      <c r="CA547" s="17"/>
      <c r="CB547" s="17"/>
      <c r="CC547" s="17"/>
      <c r="CD547" s="17"/>
      <c r="CN547" s="13"/>
      <c r="CO547" s="13"/>
      <c r="CQ547" s="13"/>
      <c r="CR547" s="13"/>
      <c r="CS547" s="13"/>
      <c r="CU547" s="11"/>
    </row>
    <row r="548" spans="1:131">
      <c r="A548" s="58"/>
      <c r="B548" s="36"/>
      <c r="C548" s="37"/>
      <c r="D548" s="36"/>
      <c r="E548" s="37"/>
      <c r="F548" s="36"/>
      <c r="G548" s="37"/>
      <c r="H548" s="10"/>
      <c r="I548" s="10"/>
      <c r="J548" s="10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1"/>
      <c r="W548" s="11"/>
      <c r="X548" s="11"/>
      <c r="Y548" s="6"/>
      <c r="Z548" s="6"/>
      <c r="AA548" s="6"/>
      <c r="AB548" s="8"/>
      <c r="BD548" s="6"/>
      <c r="BK548" s="11"/>
      <c r="BL548" s="11"/>
      <c r="BM548" s="11"/>
      <c r="BN548" s="11"/>
      <c r="BO548" s="11"/>
      <c r="BP548" s="11"/>
      <c r="BQ548" s="11"/>
      <c r="BS548" s="6"/>
      <c r="BT548" s="6"/>
      <c r="BX548" s="17"/>
      <c r="BY548" s="17"/>
      <c r="BZ548" s="17"/>
      <c r="CA548" s="17"/>
      <c r="CB548" s="17"/>
      <c r="CC548" s="17"/>
      <c r="CD548" s="17"/>
      <c r="CN548" s="13"/>
      <c r="CO548" s="13"/>
      <c r="CQ548" s="13"/>
      <c r="CR548" s="13"/>
      <c r="CS548" s="13"/>
      <c r="CU548" s="11"/>
    </row>
    <row r="549" spans="1:131">
      <c r="A549" s="58"/>
      <c r="B549" s="36"/>
      <c r="C549" s="37"/>
      <c r="D549" s="36"/>
      <c r="E549" s="37"/>
      <c r="F549" s="36"/>
      <c r="G549" s="37"/>
      <c r="H549" s="10"/>
      <c r="I549" s="10"/>
      <c r="J549" s="10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1"/>
      <c r="W549" s="11"/>
      <c r="X549" s="11"/>
      <c r="Y549" s="6"/>
      <c r="Z549" s="6"/>
      <c r="AA549" s="6"/>
      <c r="AB549" s="8"/>
      <c r="BD549" s="6"/>
      <c r="BK549" s="11"/>
      <c r="BL549" s="11"/>
      <c r="BM549" s="11"/>
      <c r="BN549" s="11"/>
      <c r="BO549" s="11"/>
      <c r="BP549" s="11"/>
      <c r="BQ549" s="11"/>
      <c r="BS549" s="6"/>
      <c r="BT549" s="6"/>
      <c r="BX549" s="17"/>
      <c r="BY549" s="17"/>
      <c r="BZ549" s="17"/>
      <c r="CA549" s="17"/>
      <c r="CB549" s="17"/>
      <c r="CC549" s="17"/>
      <c r="CD549" s="17"/>
      <c r="CN549" s="13"/>
      <c r="CO549" s="13"/>
      <c r="CQ549" s="13"/>
      <c r="CR549" s="13"/>
      <c r="CS549" s="13"/>
      <c r="CU549" s="11"/>
    </row>
    <row r="550" spans="1:131">
      <c r="A550" s="58"/>
      <c r="B550" s="36"/>
      <c r="C550" s="37"/>
      <c r="D550" s="36"/>
      <c r="E550" s="37"/>
      <c r="F550" s="36"/>
      <c r="G550" s="37"/>
      <c r="H550" s="10"/>
      <c r="I550" s="10"/>
      <c r="J550" s="10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1"/>
      <c r="W550" s="11"/>
      <c r="X550" s="11"/>
      <c r="Y550" s="6"/>
      <c r="Z550" s="6"/>
      <c r="AA550" s="6"/>
      <c r="AB550" s="8"/>
      <c r="BD550" s="6"/>
      <c r="BK550" s="11"/>
      <c r="BL550" s="11"/>
      <c r="BM550" s="11"/>
      <c r="BN550" s="11"/>
      <c r="BO550" s="11"/>
      <c r="BP550" s="11"/>
      <c r="BQ550" s="11"/>
      <c r="BS550" s="6"/>
      <c r="BT550" s="6"/>
      <c r="BX550" s="17"/>
      <c r="BY550" s="17"/>
      <c r="BZ550" s="17"/>
      <c r="CA550" s="17"/>
      <c r="CB550" s="17"/>
      <c r="CC550" s="17"/>
      <c r="CD550" s="17"/>
      <c r="CN550" s="13"/>
      <c r="CO550" s="13"/>
      <c r="CQ550" s="13"/>
      <c r="CR550" s="13"/>
      <c r="CS550" s="13"/>
      <c r="CU550" s="11"/>
      <c r="DZ550" s="47"/>
      <c r="EA550" s="47"/>
    </row>
    <row r="551" spans="1:131">
      <c r="A551" s="58"/>
      <c r="B551" s="36"/>
      <c r="C551" s="37"/>
      <c r="D551" s="36"/>
      <c r="E551" s="37"/>
      <c r="F551" s="36"/>
      <c r="G551" s="37"/>
      <c r="H551" s="10"/>
      <c r="I551" s="10"/>
      <c r="J551" s="10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1"/>
      <c r="W551" s="11"/>
      <c r="X551" s="11"/>
      <c r="Y551" s="6"/>
      <c r="Z551" s="6"/>
      <c r="AA551" s="6"/>
      <c r="AB551" s="8"/>
      <c r="BD551" s="6"/>
      <c r="BK551" s="11"/>
      <c r="BL551" s="11"/>
      <c r="BM551" s="11"/>
      <c r="BN551" s="11"/>
      <c r="BO551" s="11"/>
      <c r="BP551" s="11"/>
      <c r="BQ551" s="11"/>
      <c r="BS551" s="6"/>
      <c r="BT551" s="6"/>
      <c r="BX551" s="17"/>
      <c r="BY551" s="17"/>
      <c r="BZ551" s="17"/>
      <c r="CA551" s="17"/>
      <c r="CB551" s="17"/>
      <c r="CC551" s="17"/>
      <c r="CD551" s="17"/>
      <c r="CL551" s="47"/>
      <c r="CN551" s="46"/>
      <c r="CO551" s="46"/>
      <c r="CP551" s="46"/>
      <c r="CQ551" s="46"/>
      <c r="CR551" s="46"/>
      <c r="CS551" s="46"/>
      <c r="CU551" s="11"/>
      <c r="DZ551" s="47"/>
      <c r="EA551" s="47"/>
    </row>
    <row r="552" spans="1:131">
      <c r="A552" s="58"/>
      <c r="B552" s="36"/>
      <c r="C552" s="37"/>
      <c r="D552" s="36"/>
      <c r="E552" s="37"/>
      <c r="F552" s="36"/>
      <c r="G552" s="37"/>
      <c r="H552" s="10"/>
      <c r="I552" s="10"/>
      <c r="J552" s="10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1"/>
      <c r="W552" s="11"/>
      <c r="X552" s="11"/>
      <c r="Y552" s="6"/>
      <c r="Z552" s="6"/>
      <c r="AA552" s="6"/>
      <c r="AB552" s="8"/>
      <c r="BD552" s="6"/>
      <c r="BK552" s="11"/>
      <c r="BL552" s="11"/>
      <c r="BM552" s="11"/>
      <c r="BN552" s="11"/>
      <c r="BO552" s="11"/>
      <c r="BP552" s="11"/>
      <c r="BQ552" s="11"/>
      <c r="BS552" s="6"/>
      <c r="BT552" s="6"/>
      <c r="BX552" s="17"/>
      <c r="BY552" s="17"/>
      <c r="BZ552" s="17"/>
      <c r="CA552" s="17"/>
      <c r="CB552" s="17"/>
      <c r="CC552" s="17"/>
      <c r="CD552" s="17"/>
      <c r="CN552" s="13"/>
      <c r="CO552" s="13"/>
      <c r="CQ552" s="13"/>
      <c r="CR552" s="13"/>
      <c r="CS552" s="13"/>
      <c r="CU552" s="11"/>
      <c r="DZ552" s="47"/>
      <c r="EA552" s="47"/>
    </row>
    <row r="553" spans="1:131">
      <c r="A553" s="58"/>
      <c r="B553" s="36"/>
      <c r="C553" s="37"/>
      <c r="D553" s="36"/>
      <c r="E553" s="37"/>
      <c r="F553" s="36"/>
      <c r="G553" s="37"/>
      <c r="H553" s="10"/>
      <c r="I553" s="10"/>
      <c r="J553" s="10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1"/>
      <c r="W553" s="11"/>
      <c r="X553" s="11"/>
      <c r="Y553" s="6"/>
      <c r="Z553" s="6"/>
      <c r="AA553" s="6"/>
      <c r="AB553" s="8"/>
      <c r="BD553" s="6"/>
      <c r="BK553" s="11"/>
      <c r="BL553" s="11"/>
      <c r="BM553" s="11"/>
      <c r="BN553" s="11"/>
      <c r="BO553" s="11"/>
      <c r="BP553" s="11"/>
      <c r="BQ553" s="11"/>
      <c r="BS553" s="6"/>
      <c r="BT553" s="6"/>
      <c r="BX553" s="17"/>
      <c r="BY553" s="17"/>
      <c r="BZ553" s="17"/>
      <c r="CA553" s="17"/>
      <c r="CB553" s="17"/>
      <c r="CC553" s="17"/>
      <c r="CD553" s="17"/>
      <c r="CN553" s="13"/>
      <c r="CO553" s="13"/>
      <c r="CQ553" s="13"/>
      <c r="CR553" s="13"/>
      <c r="CS553" s="13"/>
      <c r="CU553" s="11"/>
    </row>
    <row r="554" spans="1:131">
      <c r="A554" s="58"/>
      <c r="B554" s="36"/>
      <c r="C554" s="37"/>
      <c r="D554" s="36"/>
      <c r="E554" s="37"/>
      <c r="F554" s="36"/>
      <c r="G554" s="37"/>
      <c r="H554" s="10"/>
      <c r="I554" s="10"/>
      <c r="J554" s="10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1"/>
      <c r="W554" s="11"/>
      <c r="X554" s="11"/>
      <c r="Y554" s="6"/>
      <c r="Z554" s="6"/>
      <c r="AA554" s="6"/>
      <c r="AB554" s="8"/>
      <c r="BD554" s="6"/>
      <c r="BK554" s="11"/>
      <c r="BL554" s="11"/>
      <c r="BM554" s="11"/>
      <c r="BN554" s="11"/>
      <c r="BO554" s="11"/>
      <c r="BP554" s="11"/>
      <c r="BQ554" s="11"/>
      <c r="BS554" s="6"/>
      <c r="BT554" s="6"/>
      <c r="BX554" s="17"/>
      <c r="BY554" s="17"/>
      <c r="BZ554" s="17"/>
      <c r="CA554" s="17"/>
      <c r="CB554" s="17"/>
      <c r="CC554" s="17"/>
      <c r="CD554" s="17"/>
      <c r="CL554" s="47"/>
      <c r="CN554" s="46"/>
      <c r="CO554" s="13"/>
      <c r="CQ554" s="13"/>
      <c r="CR554" s="13"/>
      <c r="CS554" s="13"/>
      <c r="CU554" s="11"/>
    </row>
    <row r="555" spans="1:131">
      <c r="A555" s="58"/>
      <c r="B555" s="36"/>
      <c r="C555" s="37"/>
      <c r="D555" s="36"/>
      <c r="E555" s="37"/>
      <c r="F555" s="36"/>
      <c r="G555" s="37"/>
      <c r="H555" s="10"/>
      <c r="I555" s="10"/>
      <c r="J555" s="10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1"/>
      <c r="W555" s="11"/>
      <c r="X555" s="11"/>
      <c r="Y555" s="6"/>
      <c r="Z555" s="6"/>
      <c r="AA555" s="6"/>
      <c r="AB555" s="8"/>
      <c r="BD555" s="6"/>
      <c r="BK555" s="11"/>
      <c r="BL555" s="11"/>
      <c r="BM555" s="11"/>
      <c r="BN555" s="11"/>
      <c r="BO555" s="11"/>
      <c r="BP555" s="11"/>
      <c r="BQ555" s="11"/>
      <c r="BS555" s="6"/>
      <c r="BT555" s="6"/>
      <c r="BX555" s="17"/>
      <c r="BY555" s="17"/>
      <c r="BZ555" s="17"/>
      <c r="CA555" s="17"/>
      <c r="CB555" s="17"/>
      <c r="CC555" s="17"/>
      <c r="CD555" s="17"/>
      <c r="CN555" s="13"/>
      <c r="CO555" s="13"/>
      <c r="CQ555" s="13"/>
      <c r="CR555" s="13"/>
      <c r="CS555" s="13"/>
      <c r="CU555" s="11"/>
    </row>
    <row r="556" spans="1:131">
      <c r="A556" s="58"/>
      <c r="B556" s="36"/>
      <c r="C556" s="37"/>
      <c r="D556" s="36"/>
      <c r="E556" s="37"/>
      <c r="F556" s="36"/>
      <c r="G556" s="37"/>
      <c r="H556" s="10"/>
      <c r="I556" s="10"/>
      <c r="J556" s="10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1"/>
      <c r="W556" s="11"/>
      <c r="X556" s="11"/>
      <c r="Y556" s="6"/>
      <c r="Z556" s="6"/>
      <c r="AA556" s="6"/>
      <c r="AB556" s="8"/>
      <c r="BD556" s="6"/>
      <c r="BK556" s="11"/>
      <c r="BL556" s="11"/>
      <c r="BM556" s="11"/>
      <c r="BN556" s="11"/>
      <c r="BO556" s="11"/>
      <c r="BP556" s="11"/>
      <c r="BQ556" s="11"/>
      <c r="BS556" s="6"/>
      <c r="BT556" s="6"/>
      <c r="BX556" s="17"/>
      <c r="BY556" s="17"/>
      <c r="BZ556" s="17"/>
      <c r="CA556" s="17"/>
      <c r="CB556" s="17"/>
      <c r="CC556" s="17"/>
      <c r="CD556" s="17"/>
      <c r="CL556" s="47"/>
      <c r="CN556" s="46"/>
      <c r="CO556" s="13"/>
      <c r="CQ556" s="13"/>
      <c r="CR556" s="13"/>
      <c r="CS556" s="13"/>
      <c r="CU556" s="11"/>
    </row>
    <row r="557" spans="1:131">
      <c r="A557" s="58"/>
      <c r="B557" s="36"/>
      <c r="C557" s="37"/>
      <c r="D557" s="36"/>
      <c r="E557" s="37"/>
      <c r="F557" s="36"/>
      <c r="G557" s="37"/>
      <c r="H557" s="10"/>
      <c r="I557" s="10"/>
      <c r="J557" s="10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1"/>
      <c r="W557" s="11"/>
      <c r="X557" s="11"/>
      <c r="Y557" s="6"/>
      <c r="Z557" s="6"/>
      <c r="AA557" s="6"/>
      <c r="AB557" s="8"/>
      <c r="BD557" s="6"/>
      <c r="BK557" s="11"/>
      <c r="BL557" s="11"/>
      <c r="BM557" s="11"/>
      <c r="BN557" s="11"/>
      <c r="BO557" s="11"/>
      <c r="BP557" s="11"/>
      <c r="BQ557" s="11"/>
      <c r="BS557" s="6"/>
      <c r="BT557" s="6"/>
      <c r="BX557" s="17"/>
      <c r="BY557" s="17"/>
      <c r="BZ557" s="17"/>
      <c r="CA557" s="17"/>
      <c r="CB557" s="17"/>
      <c r="CC557" s="17"/>
      <c r="CD557" s="17"/>
      <c r="CN557" s="13"/>
      <c r="CO557" s="13"/>
      <c r="CQ557" s="13"/>
      <c r="CR557" s="13"/>
      <c r="CS557" s="13"/>
      <c r="CU557" s="11"/>
    </row>
    <row r="558" spans="1:131">
      <c r="A558" s="58"/>
      <c r="B558" s="36"/>
      <c r="C558" s="37"/>
      <c r="D558" s="36"/>
      <c r="E558" s="37"/>
      <c r="F558" s="36"/>
      <c r="G558" s="37"/>
      <c r="H558" s="10"/>
      <c r="I558" s="10"/>
      <c r="J558" s="10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1"/>
      <c r="W558" s="11"/>
      <c r="X558" s="11"/>
      <c r="Y558" s="6"/>
      <c r="Z558" s="6"/>
      <c r="AA558" s="6"/>
      <c r="AB558" s="8"/>
      <c r="BD558" s="6"/>
      <c r="BK558" s="11"/>
      <c r="BL558" s="11"/>
      <c r="BM558" s="11"/>
      <c r="BN558" s="11"/>
      <c r="BO558" s="11"/>
      <c r="BP558" s="11"/>
      <c r="BQ558" s="11"/>
      <c r="BS558" s="6"/>
      <c r="BT558" s="6"/>
      <c r="BX558" s="17"/>
      <c r="BY558" s="17"/>
      <c r="BZ558" s="17"/>
      <c r="CA558" s="17"/>
      <c r="CB558" s="17"/>
      <c r="CC558" s="17"/>
      <c r="CD558" s="17"/>
      <c r="CN558" s="13"/>
      <c r="CO558" s="13"/>
      <c r="CQ558" s="13"/>
      <c r="CR558" s="13"/>
      <c r="CS558" s="13"/>
      <c r="CU558" s="11"/>
    </row>
    <row r="559" spans="1:131">
      <c r="A559" s="58"/>
      <c r="B559" s="36"/>
      <c r="C559" s="37"/>
      <c r="D559" s="36"/>
      <c r="E559" s="37"/>
      <c r="F559" s="36"/>
      <c r="G559" s="37"/>
      <c r="H559" s="10"/>
      <c r="I559" s="10"/>
      <c r="J559" s="10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1"/>
      <c r="W559" s="11"/>
      <c r="X559" s="11"/>
      <c r="Y559" s="6"/>
      <c r="Z559" s="6"/>
      <c r="AA559" s="6"/>
      <c r="AB559" s="8"/>
      <c r="BD559" s="6"/>
      <c r="BK559" s="11"/>
      <c r="BL559" s="11"/>
      <c r="BM559" s="11"/>
      <c r="BN559" s="11"/>
      <c r="BO559" s="11"/>
      <c r="BP559" s="11"/>
      <c r="BQ559" s="11"/>
      <c r="BS559" s="6"/>
      <c r="BT559" s="6"/>
      <c r="BX559" s="17"/>
      <c r="BY559" s="17"/>
      <c r="BZ559" s="17"/>
      <c r="CA559" s="17"/>
      <c r="CB559" s="17"/>
      <c r="CC559" s="17"/>
      <c r="CD559" s="17"/>
      <c r="CN559" s="13"/>
      <c r="CO559" s="13"/>
      <c r="CQ559" s="13"/>
      <c r="CR559" s="13"/>
      <c r="CS559" s="13"/>
      <c r="CU559" s="11"/>
    </row>
    <row r="560" spans="1:131">
      <c r="A560" s="58"/>
      <c r="B560" s="36"/>
      <c r="C560" s="37"/>
      <c r="D560" s="36"/>
      <c r="E560" s="37"/>
      <c r="F560" s="36"/>
      <c r="G560" s="37"/>
      <c r="H560" s="10"/>
      <c r="I560" s="10"/>
      <c r="J560" s="10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1"/>
      <c r="W560" s="11"/>
      <c r="X560" s="11"/>
      <c r="Y560" s="6"/>
      <c r="Z560" s="6"/>
      <c r="AA560" s="6"/>
      <c r="AB560" s="8"/>
      <c r="BD560" s="6"/>
      <c r="BK560" s="11"/>
      <c r="BL560" s="11"/>
      <c r="BM560" s="11"/>
      <c r="BN560" s="11"/>
      <c r="BO560" s="11"/>
      <c r="BP560" s="11"/>
      <c r="BQ560" s="11"/>
      <c r="BS560" s="6"/>
      <c r="BT560" s="6"/>
      <c r="BX560" s="17"/>
      <c r="BY560" s="17"/>
      <c r="BZ560" s="17"/>
      <c r="CA560" s="17"/>
      <c r="CB560" s="17"/>
      <c r="CC560" s="17"/>
      <c r="CD560" s="17"/>
      <c r="CN560" s="13"/>
      <c r="CO560" s="13"/>
      <c r="CQ560" s="13"/>
      <c r="CR560" s="13"/>
      <c r="CS560" s="13"/>
      <c r="CU560" s="11"/>
    </row>
    <row r="561" spans="1:99">
      <c r="A561" s="58"/>
      <c r="B561" s="36"/>
      <c r="C561" s="37"/>
      <c r="D561" s="36"/>
      <c r="E561" s="37"/>
      <c r="F561" s="36"/>
      <c r="G561" s="37"/>
      <c r="H561" s="10"/>
      <c r="I561" s="10"/>
      <c r="J561" s="10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1"/>
      <c r="W561" s="11"/>
      <c r="X561" s="11"/>
      <c r="Y561" s="6"/>
      <c r="Z561" s="6"/>
      <c r="AA561" s="6"/>
      <c r="AB561" s="8"/>
      <c r="BD561" s="6"/>
      <c r="BK561" s="11"/>
      <c r="BL561" s="11"/>
      <c r="BM561" s="11"/>
      <c r="BN561" s="11"/>
      <c r="BO561" s="11"/>
      <c r="BP561" s="11"/>
      <c r="BQ561" s="11"/>
      <c r="BS561" s="6"/>
      <c r="BT561" s="6"/>
      <c r="BX561" s="17"/>
      <c r="BY561" s="17"/>
      <c r="BZ561" s="17"/>
      <c r="CA561" s="17"/>
      <c r="CB561" s="17"/>
      <c r="CC561" s="17"/>
      <c r="CD561" s="17"/>
      <c r="CN561" s="13"/>
      <c r="CO561" s="13"/>
      <c r="CQ561" s="13"/>
      <c r="CR561" s="13"/>
      <c r="CS561" s="13"/>
      <c r="CU561" s="11"/>
    </row>
    <row r="562" spans="1:99">
      <c r="A562" s="58"/>
      <c r="B562" s="36"/>
      <c r="C562" s="37"/>
      <c r="D562" s="36"/>
      <c r="E562" s="37"/>
      <c r="F562" s="36"/>
      <c r="G562" s="37"/>
      <c r="H562" s="10"/>
      <c r="I562" s="10"/>
      <c r="J562" s="10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1"/>
      <c r="W562" s="11"/>
      <c r="X562" s="11"/>
      <c r="Y562" s="6"/>
      <c r="Z562" s="6"/>
      <c r="AA562" s="6"/>
      <c r="AB562" s="8"/>
      <c r="BD562" s="6"/>
      <c r="BK562" s="11"/>
      <c r="BL562" s="11"/>
      <c r="BM562" s="11"/>
      <c r="BN562" s="11"/>
      <c r="BO562" s="11"/>
      <c r="BP562" s="11"/>
      <c r="BQ562" s="11"/>
      <c r="BS562" s="6"/>
      <c r="BT562" s="6"/>
      <c r="BX562" s="17"/>
      <c r="BY562" s="17"/>
      <c r="BZ562" s="17"/>
      <c r="CA562" s="17"/>
      <c r="CB562" s="17"/>
      <c r="CC562" s="17"/>
      <c r="CD562" s="17"/>
      <c r="CN562" s="13"/>
      <c r="CO562" s="13"/>
      <c r="CQ562" s="13"/>
      <c r="CR562" s="13"/>
      <c r="CS562" s="13"/>
      <c r="CU562" s="11"/>
    </row>
    <row r="563" spans="1:99">
      <c r="A563" s="58"/>
      <c r="B563" s="36"/>
      <c r="C563" s="37"/>
      <c r="D563" s="36"/>
      <c r="E563" s="37"/>
      <c r="F563" s="36"/>
      <c r="G563" s="37"/>
      <c r="H563" s="10"/>
      <c r="I563" s="10"/>
      <c r="J563" s="10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1"/>
      <c r="W563" s="11"/>
      <c r="X563" s="11"/>
      <c r="Y563" s="6"/>
      <c r="Z563" s="6"/>
      <c r="AA563" s="6"/>
      <c r="AB563" s="8"/>
      <c r="BD563" s="6"/>
      <c r="BK563" s="11"/>
      <c r="BL563" s="11"/>
      <c r="BM563" s="11"/>
      <c r="BN563" s="11"/>
      <c r="BO563" s="11"/>
      <c r="BP563" s="11"/>
      <c r="BQ563" s="11"/>
      <c r="BS563" s="6"/>
      <c r="BT563" s="6"/>
      <c r="BX563" s="17"/>
      <c r="BY563" s="17"/>
      <c r="BZ563" s="17"/>
      <c r="CA563" s="17"/>
      <c r="CB563" s="17"/>
      <c r="CC563" s="17"/>
      <c r="CD563" s="17"/>
      <c r="CN563" s="13"/>
      <c r="CO563" s="13"/>
      <c r="CQ563" s="13"/>
      <c r="CR563" s="13"/>
      <c r="CS563" s="13"/>
      <c r="CU563" s="11"/>
    </row>
    <row r="564" spans="1:99">
      <c r="A564" s="58"/>
      <c r="B564" s="36"/>
      <c r="C564" s="37"/>
      <c r="D564" s="36"/>
      <c r="E564" s="37"/>
      <c r="F564" s="36"/>
      <c r="G564" s="37"/>
      <c r="H564" s="10"/>
      <c r="I564" s="10"/>
      <c r="J564" s="10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1"/>
      <c r="W564" s="11"/>
      <c r="X564" s="11"/>
      <c r="Y564" s="6"/>
      <c r="Z564" s="6"/>
      <c r="AA564" s="6"/>
      <c r="AB564" s="8"/>
      <c r="BD564" s="6"/>
      <c r="BK564" s="11"/>
      <c r="BL564" s="11"/>
      <c r="BM564" s="11"/>
      <c r="BN564" s="11"/>
      <c r="BO564" s="11"/>
      <c r="BP564" s="11"/>
      <c r="BQ564" s="11"/>
      <c r="BS564" s="6"/>
      <c r="BT564" s="6"/>
      <c r="BX564" s="17"/>
      <c r="BY564" s="17"/>
      <c r="BZ564" s="17"/>
      <c r="CA564" s="17"/>
      <c r="CB564" s="17"/>
      <c r="CC564" s="17"/>
      <c r="CD564" s="17"/>
      <c r="CN564" s="13"/>
      <c r="CO564" s="13"/>
      <c r="CQ564" s="13"/>
      <c r="CR564" s="13"/>
      <c r="CS564" s="13"/>
      <c r="CU564" s="11"/>
    </row>
    <row r="565" spans="1:99">
      <c r="A565" s="58"/>
      <c r="B565" s="36"/>
      <c r="C565" s="37"/>
      <c r="D565" s="36"/>
      <c r="E565" s="37"/>
      <c r="F565" s="36"/>
      <c r="G565" s="37"/>
      <c r="H565" s="10"/>
      <c r="I565" s="10"/>
      <c r="J565" s="10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1"/>
      <c r="W565" s="11"/>
      <c r="X565" s="11"/>
      <c r="Y565" s="6"/>
      <c r="Z565" s="6"/>
      <c r="AA565" s="6"/>
      <c r="AB565" s="8"/>
      <c r="BD565" s="6"/>
      <c r="BK565" s="11"/>
      <c r="BL565" s="11"/>
      <c r="BM565" s="11"/>
      <c r="BN565" s="11"/>
      <c r="BO565" s="11"/>
      <c r="BP565" s="11"/>
      <c r="BQ565" s="11"/>
      <c r="BS565" s="6"/>
      <c r="BT565" s="6"/>
      <c r="BX565" s="17"/>
      <c r="BY565" s="17"/>
      <c r="BZ565" s="17"/>
      <c r="CA565" s="17"/>
      <c r="CB565" s="17"/>
      <c r="CC565" s="17"/>
      <c r="CD565" s="17"/>
      <c r="CN565" s="13"/>
      <c r="CO565" s="13"/>
      <c r="CQ565" s="13"/>
      <c r="CR565" s="13"/>
      <c r="CS565" s="13"/>
      <c r="CU565" s="11"/>
    </row>
    <row r="566" spans="1:99">
      <c r="A566" s="58"/>
      <c r="B566" s="36"/>
      <c r="C566" s="37"/>
      <c r="D566" s="36"/>
      <c r="E566" s="37"/>
      <c r="F566" s="36"/>
      <c r="G566" s="37"/>
      <c r="H566" s="10"/>
      <c r="I566" s="10"/>
      <c r="J566" s="10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1"/>
      <c r="W566" s="11"/>
      <c r="X566" s="11"/>
      <c r="Y566" s="6"/>
      <c r="Z566" s="6"/>
      <c r="AA566" s="6"/>
      <c r="AB566" s="8"/>
      <c r="BD566" s="6"/>
      <c r="BK566" s="11"/>
      <c r="BL566" s="11"/>
      <c r="BM566" s="11"/>
      <c r="BN566" s="11"/>
      <c r="BO566" s="11"/>
      <c r="BP566" s="11"/>
      <c r="BQ566" s="11"/>
      <c r="BS566" s="6"/>
      <c r="BT566" s="6"/>
      <c r="BX566" s="17"/>
      <c r="BY566" s="17"/>
      <c r="BZ566" s="17"/>
      <c r="CA566" s="17"/>
      <c r="CB566" s="17"/>
      <c r="CC566" s="17"/>
      <c r="CD566" s="17"/>
      <c r="CN566" s="13"/>
      <c r="CO566" s="13"/>
      <c r="CQ566" s="13"/>
      <c r="CR566" s="13"/>
      <c r="CS566" s="13"/>
      <c r="CU566" s="11"/>
    </row>
    <row r="567" spans="1:99">
      <c r="A567" s="58"/>
      <c r="B567" s="36"/>
      <c r="C567" s="37"/>
      <c r="D567" s="36"/>
      <c r="E567" s="37"/>
      <c r="F567" s="36"/>
      <c r="G567" s="37"/>
      <c r="H567" s="10"/>
      <c r="I567" s="10"/>
      <c r="J567" s="10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1"/>
      <c r="W567" s="11"/>
      <c r="X567" s="11"/>
      <c r="Y567" s="6"/>
      <c r="Z567" s="6"/>
      <c r="AA567" s="6"/>
      <c r="AB567" s="8"/>
      <c r="BD567" s="6"/>
      <c r="BK567" s="11"/>
      <c r="BL567" s="11"/>
      <c r="BM567" s="11"/>
      <c r="BN567" s="11"/>
      <c r="BO567" s="11"/>
      <c r="BP567" s="11"/>
      <c r="BQ567" s="11"/>
      <c r="BS567" s="6"/>
      <c r="BT567" s="6"/>
      <c r="BX567" s="17"/>
      <c r="BY567" s="17"/>
      <c r="BZ567" s="17"/>
      <c r="CA567" s="17"/>
      <c r="CB567" s="17"/>
      <c r="CC567" s="17"/>
      <c r="CD567" s="17"/>
      <c r="CN567" s="13"/>
      <c r="CO567" s="13"/>
      <c r="CQ567" s="13"/>
      <c r="CR567" s="13"/>
      <c r="CS567" s="13"/>
      <c r="CU567" s="11"/>
    </row>
    <row r="568" spans="1:99">
      <c r="A568" s="58"/>
      <c r="B568" s="36"/>
      <c r="C568" s="37"/>
      <c r="D568" s="36"/>
      <c r="E568" s="37"/>
      <c r="F568" s="36"/>
      <c r="G568" s="37"/>
      <c r="H568" s="10"/>
      <c r="I568" s="10"/>
      <c r="J568" s="10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1"/>
      <c r="W568" s="11"/>
      <c r="X568" s="11"/>
      <c r="Y568" s="6"/>
      <c r="Z568" s="6"/>
      <c r="AA568" s="6"/>
      <c r="AB568" s="8"/>
      <c r="BD568" s="6"/>
      <c r="BK568" s="11"/>
      <c r="BL568" s="11"/>
      <c r="BM568" s="11"/>
      <c r="BN568" s="11"/>
      <c r="BO568" s="11"/>
      <c r="BP568" s="11"/>
      <c r="BQ568" s="11"/>
      <c r="BS568" s="6"/>
      <c r="BT568" s="6"/>
      <c r="BX568" s="17"/>
      <c r="BY568" s="17"/>
      <c r="BZ568" s="17"/>
      <c r="CA568" s="17"/>
      <c r="CB568" s="17"/>
      <c r="CC568" s="17"/>
      <c r="CD568" s="17"/>
      <c r="CN568" s="13"/>
      <c r="CO568" s="13"/>
      <c r="CQ568" s="13"/>
      <c r="CR568" s="13"/>
      <c r="CS568" s="13"/>
      <c r="CU568" s="11"/>
    </row>
    <row r="569" spans="1:99">
      <c r="A569" s="58"/>
      <c r="B569" s="36"/>
      <c r="C569" s="37"/>
      <c r="D569" s="36"/>
      <c r="E569" s="37"/>
      <c r="F569" s="36"/>
      <c r="G569" s="37"/>
      <c r="H569" s="10"/>
      <c r="I569" s="10"/>
      <c r="J569" s="10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1"/>
      <c r="W569" s="11"/>
      <c r="X569" s="11"/>
      <c r="Y569" s="6"/>
      <c r="Z569" s="6"/>
      <c r="AA569" s="6"/>
      <c r="AB569" s="8"/>
      <c r="BD569" s="6"/>
      <c r="BK569" s="11"/>
      <c r="BL569" s="11"/>
      <c r="BM569" s="11"/>
      <c r="BN569" s="11"/>
      <c r="BO569" s="11"/>
      <c r="BP569" s="11"/>
      <c r="BQ569" s="11"/>
      <c r="BS569" s="6"/>
      <c r="BT569" s="6"/>
      <c r="BX569" s="17"/>
      <c r="BY569" s="17"/>
      <c r="BZ569" s="17"/>
      <c r="CA569" s="17"/>
      <c r="CB569" s="17"/>
      <c r="CC569" s="17"/>
      <c r="CD569" s="17"/>
      <c r="CN569" s="13"/>
      <c r="CO569" s="13"/>
      <c r="CQ569" s="13"/>
      <c r="CR569" s="13"/>
      <c r="CS569" s="13"/>
      <c r="CU569" s="11"/>
    </row>
    <row r="570" spans="1:99">
      <c r="A570" s="58"/>
      <c r="B570" s="36"/>
      <c r="C570" s="37"/>
      <c r="D570" s="36"/>
      <c r="E570" s="37"/>
      <c r="F570" s="36"/>
      <c r="G570" s="37"/>
      <c r="H570" s="10"/>
      <c r="I570" s="10"/>
      <c r="J570" s="10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1"/>
      <c r="W570" s="11"/>
      <c r="X570" s="11"/>
      <c r="Y570" s="6"/>
      <c r="Z570" s="6"/>
      <c r="AA570" s="6"/>
      <c r="AB570" s="8"/>
      <c r="BD570" s="6"/>
      <c r="BK570" s="11"/>
      <c r="BL570" s="11"/>
      <c r="BM570" s="11"/>
      <c r="BN570" s="11"/>
      <c r="BO570" s="11"/>
      <c r="BP570" s="11"/>
      <c r="BQ570" s="11"/>
      <c r="BS570" s="6"/>
      <c r="BT570" s="6"/>
      <c r="BX570" s="17"/>
      <c r="BY570" s="17"/>
      <c r="BZ570" s="17"/>
      <c r="CA570" s="17"/>
      <c r="CB570" s="17"/>
      <c r="CC570" s="17"/>
      <c r="CD570" s="17"/>
      <c r="CN570" s="13"/>
      <c r="CO570" s="13"/>
      <c r="CQ570" s="13"/>
      <c r="CR570" s="13"/>
      <c r="CS570" s="13"/>
      <c r="CU570" s="11"/>
    </row>
    <row r="571" spans="1:99">
      <c r="A571" s="58"/>
      <c r="B571" s="36"/>
      <c r="C571" s="37"/>
      <c r="D571" s="36"/>
      <c r="E571" s="37"/>
      <c r="F571" s="36"/>
      <c r="G571" s="37"/>
      <c r="H571" s="10"/>
      <c r="I571" s="10"/>
      <c r="J571" s="10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1"/>
      <c r="W571" s="11"/>
      <c r="X571" s="11"/>
      <c r="Y571" s="6"/>
      <c r="Z571" s="6"/>
      <c r="AA571" s="6"/>
      <c r="AB571" s="8"/>
      <c r="BD571" s="6"/>
      <c r="BK571" s="11"/>
      <c r="BL571" s="11"/>
      <c r="BM571" s="11"/>
      <c r="BN571" s="11"/>
      <c r="BO571" s="11"/>
      <c r="BP571" s="11"/>
      <c r="BQ571" s="11"/>
      <c r="BS571" s="6"/>
      <c r="BT571" s="6"/>
      <c r="BX571" s="17"/>
      <c r="BY571" s="17"/>
      <c r="BZ571" s="17"/>
      <c r="CA571" s="17"/>
      <c r="CB571" s="17"/>
      <c r="CC571" s="17"/>
      <c r="CD571" s="17"/>
      <c r="CN571" s="13"/>
      <c r="CO571" s="13"/>
      <c r="CQ571" s="13"/>
      <c r="CR571" s="13"/>
      <c r="CS571" s="13"/>
      <c r="CU571" s="11"/>
    </row>
    <row r="572" spans="1:99">
      <c r="A572" s="58"/>
      <c r="B572" s="36"/>
      <c r="C572" s="37"/>
      <c r="D572" s="36"/>
      <c r="E572" s="37"/>
      <c r="F572" s="36"/>
      <c r="G572" s="37"/>
      <c r="H572" s="10"/>
      <c r="I572" s="10"/>
      <c r="J572" s="10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1"/>
      <c r="W572" s="11"/>
      <c r="X572" s="11"/>
      <c r="Y572" s="6"/>
      <c r="Z572" s="6"/>
      <c r="AA572" s="6"/>
      <c r="AB572" s="8"/>
      <c r="BD572" s="6"/>
      <c r="BK572" s="11"/>
      <c r="BL572" s="11"/>
      <c r="BM572" s="11"/>
      <c r="BN572" s="11"/>
      <c r="BO572" s="11"/>
      <c r="BP572" s="11"/>
      <c r="BQ572" s="11"/>
      <c r="BS572" s="6"/>
      <c r="BT572" s="6"/>
      <c r="BX572" s="17"/>
      <c r="BY572" s="17"/>
      <c r="BZ572" s="17"/>
      <c r="CA572" s="17"/>
      <c r="CB572" s="17"/>
      <c r="CC572" s="17"/>
      <c r="CD572" s="17"/>
      <c r="CN572" s="13"/>
      <c r="CO572" s="13"/>
      <c r="CQ572" s="13"/>
      <c r="CR572" s="13"/>
      <c r="CS572" s="13"/>
      <c r="CU572" s="11"/>
    </row>
    <row r="573" spans="1:99">
      <c r="A573" s="58"/>
      <c r="B573" s="36"/>
      <c r="C573" s="37"/>
      <c r="D573" s="36"/>
      <c r="E573" s="37"/>
      <c r="F573" s="36"/>
      <c r="G573" s="37"/>
      <c r="H573" s="10"/>
      <c r="I573" s="10"/>
      <c r="J573" s="10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1"/>
      <c r="W573" s="11"/>
      <c r="X573" s="11"/>
      <c r="Y573" s="6"/>
      <c r="Z573" s="6"/>
      <c r="AA573" s="6"/>
      <c r="AB573" s="8"/>
      <c r="BD573" s="6"/>
      <c r="BK573" s="11"/>
      <c r="BL573" s="11"/>
      <c r="BM573" s="11"/>
      <c r="BN573" s="11"/>
      <c r="BO573" s="11"/>
      <c r="BP573" s="11"/>
      <c r="BQ573" s="11"/>
      <c r="BS573" s="6"/>
      <c r="BT573" s="6"/>
      <c r="BX573" s="17"/>
      <c r="BY573" s="17"/>
      <c r="BZ573" s="17"/>
      <c r="CA573" s="17"/>
      <c r="CB573" s="17"/>
      <c r="CC573" s="17"/>
      <c r="CD573" s="17"/>
      <c r="CN573" s="13"/>
      <c r="CO573" s="13"/>
      <c r="CQ573" s="13"/>
      <c r="CR573" s="13"/>
      <c r="CS573" s="13"/>
      <c r="CU573" s="11"/>
    </row>
    <row r="574" spans="1:99">
      <c r="A574" s="58"/>
      <c r="B574" s="36"/>
      <c r="C574" s="37"/>
      <c r="D574" s="36"/>
      <c r="E574" s="37"/>
      <c r="F574" s="36"/>
      <c r="G574" s="37"/>
      <c r="H574" s="10"/>
      <c r="I574" s="10"/>
      <c r="J574" s="10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1"/>
      <c r="W574" s="11"/>
      <c r="X574" s="11"/>
      <c r="Y574" s="6"/>
      <c r="Z574" s="6"/>
      <c r="AA574" s="6"/>
      <c r="AB574" s="8"/>
      <c r="BD574" s="6"/>
      <c r="BK574" s="11"/>
      <c r="BL574" s="11"/>
      <c r="BM574" s="11"/>
      <c r="BN574" s="11"/>
      <c r="BO574" s="11"/>
      <c r="BP574" s="11"/>
      <c r="BQ574" s="11"/>
      <c r="BS574" s="6"/>
      <c r="BT574" s="6"/>
      <c r="BX574" s="17"/>
      <c r="BY574" s="17"/>
      <c r="BZ574" s="17"/>
      <c r="CA574" s="17"/>
      <c r="CB574" s="17"/>
      <c r="CC574" s="17"/>
      <c r="CD574" s="17"/>
      <c r="CN574" s="13"/>
      <c r="CO574" s="13"/>
      <c r="CQ574" s="13"/>
      <c r="CR574" s="13"/>
      <c r="CS574" s="13"/>
      <c r="CU574" s="11"/>
    </row>
    <row r="575" spans="1:99">
      <c r="A575" s="58"/>
      <c r="B575" s="36"/>
      <c r="C575" s="37"/>
      <c r="D575" s="36"/>
      <c r="E575" s="37"/>
      <c r="F575" s="36"/>
      <c r="G575" s="37"/>
      <c r="H575" s="10"/>
      <c r="I575" s="10"/>
      <c r="J575" s="10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1"/>
      <c r="W575" s="11"/>
      <c r="X575" s="11"/>
      <c r="Y575" s="6"/>
      <c r="Z575" s="6"/>
      <c r="AA575" s="6"/>
      <c r="AB575" s="8"/>
      <c r="BD575" s="6"/>
      <c r="BK575" s="11"/>
      <c r="BL575" s="11"/>
      <c r="BM575" s="11"/>
      <c r="BN575" s="11"/>
      <c r="BO575" s="11"/>
      <c r="BP575" s="11"/>
      <c r="BQ575" s="11"/>
      <c r="BS575" s="6"/>
      <c r="BT575" s="6"/>
      <c r="BX575" s="17"/>
      <c r="BY575" s="17"/>
      <c r="BZ575" s="17"/>
      <c r="CA575" s="17"/>
      <c r="CB575" s="17"/>
      <c r="CC575" s="17"/>
      <c r="CD575" s="17"/>
      <c r="CN575" s="13"/>
      <c r="CO575" s="13"/>
      <c r="CQ575" s="13"/>
      <c r="CR575" s="13"/>
      <c r="CS575" s="13"/>
      <c r="CU575" s="11"/>
    </row>
    <row r="576" spans="1:99">
      <c r="A576" s="58"/>
      <c r="B576" s="36"/>
      <c r="C576" s="37"/>
      <c r="D576" s="36"/>
      <c r="E576" s="37"/>
      <c r="F576" s="36"/>
      <c r="G576" s="37"/>
      <c r="H576" s="10"/>
      <c r="I576" s="10"/>
      <c r="J576" s="10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1"/>
      <c r="W576" s="11"/>
      <c r="X576" s="11"/>
      <c r="Y576" s="6"/>
      <c r="Z576" s="6"/>
      <c r="AA576" s="6"/>
      <c r="AB576" s="8"/>
      <c r="BD576" s="6"/>
      <c r="BK576" s="11"/>
      <c r="BL576" s="11"/>
      <c r="BM576" s="11"/>
      <c r="BN576" s="11"/>
      <c r="BO576" s="11"/>
      <c r="BP576" s="11"/>
      <c r="BQ576" s="11"/>
      <c r="BS576" s="6"/>
      <c r="BT576" s="6"/>
      <c r="BX576" s="17"/>
      <c r="BY576" s="17"/>
      <c r="BZ576" s="17"/>
      <c r="CA576" s="17"/>
      <c r="CB576" s="17"/>
      <c r="CC576" s="17"/>
      <c r="CD576" s="17"/>
      <c r="CN576" s="13"/>
      <c r="CO576" s="13"/>
      <c r="CQ576" s="13"/>
      <c r="CR576" s="13"/>
      <c r="CS576" s="13"/>
      <c r="CU576" s="11"/>
    </row>
    <row r="577" spans="1:149">
      <c r="A577" s="58"/>
      <c r="B577" s="36"/>
      <c r="C577" s="37"/>
      <c r="D577" s="36"/>
      <c r="E577" s="37"/>
      <c r="F577" s="36"/>
      <c r="G577" s="37"/>
      <c r="H577" s="10"/>
      <c r="I577" s="10"/>
      <c r="J577" s="10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1"/>
      <c r="W577" s="11"/>
      <c r="X577" s="11"/>
      <c r="Y577" s="6"/>
      <c r="Z577" s="6"/>
      <c r="AA577" s="6"/>
      <c r="AB577" s="8"/>
      <c r="BD577" s="6"/>
      <c r="BK577" s="11"/>
      <c r="BL577" s="11"/>
      <c r="BM577" s="11"/>
      <c r="BN577" s="11"/>
      <c r="BO577" s="11"/>
      <c r="BP577" s="11"/>
      <c r="BQ577" s="11"/>
      <c r="BS577" s="6"/>
      <c r="BT577" s="6"/>
      <c r="BX577" s="17"/>
      <c r="BY577" s="17"/>
      <c r="BZ577" s="17"/>
      <c r="CA577" s="17"/>
      <c r="CB577" s="17"/>
      <c r="CC577" s="17"/>
      <c r="CD577" s="17"/>
      <c r="CN577" s="13"/>
      <c r="CO577" s="13"/>
      <c r="CQ577" s="13"/>
      <c r="CR577" s="13"/>
      <c r="CS577" s="13"/>
      <c r="CU577" s="11"/>
    </row>
    <row r="578" spans="1:149">
      <c r="A578" s="58"/>
      <c r="B578" s="36"/>
      <c r="C578" s="37"/>
      <c r="D578" s="36"/>
      <c r="E578" s="37"/>
      <c r="F578" s="36"/>
      <c r="G578" s="37"/>
      <c r="H578" s="10"/>
      <c r="I578" s="10"/>
      <c r="J578" s="10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1"/>
      <c r="W578" s="11"/>
      <c r="X578" s="11"/>
      <c r="Y578" s="6"/>
      <c r="Z578" s="6"/>
      <c r="AA578" s="6"/>
      <c r="AB578" s="8"/>
      <c r="BD578" s="6"/>
      <c r="BK578" s="11"/>
      <c r="BL578" s="11"/>
      <c r="BM578" s="11"/>
      <c r="BN578" s="11"/>
      <c r="BO578" s="11"/>
      <c r="BP578" s="11"/>
      <c r="BQ578" s="11"/>
      <c r="BS578" s="6"/>
      <c r="BT578" s="6"/>
      <c r="BX578" s="17"/>
      <c r="BY578" s="17"/>
      <c r="BZ578" s="17"/>
      <c r="CA578" s="17"/>
      <c r="CB578" s="17"/>
      <c r="CC578" s="17"/>
      <c r="CD578" s="17"/>
      <c r="CN578" s="13"/>
      <c r="CO578" s="13"/>
      <c r="CQ578" s="13"/>
      <c r="CR578" s="13"/>
      <c r="CS578" s="13"/>
      <c r="CU578" s="11"/>
      <c r="ES578" s="59"/>
    </row>
    <row r="579" spans="1:149">
      <c r="A579" s="58"/>
      <c r="B579" s="36"/>
      <c r="C579" s="37"/>
      <c r="D579" s="36"/>
      <c r="E579" s="37"/>
      <c r="F579" s="36"/>
      <c r="G579" s="37"/>
      <c r="H579" s="10"/>
      <c r="I579" s="10"/>
      <c r="J579" s="10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1"/>
      <c r="W579" s="11"/>
      <c r="X579" s="11"/>
      <c r="Y579" s="6"/>
      <c r="Z579" s="6"/>
      <c r="AA579" s="6"/>
      <c r="AB579" s="8"/>
      <c r="BD579" s="6"/>
      <c r="BK579" s="11"/>
      <c r="BL579" s="11"/>
      <c r="BM579" s="11"/>
      <c r="BN579" s="11"/>
      <c r="BO579" s="11"/>
      <c r="BP579" s="11"/>
      <c r="BQ579" s="11"/>
      <c r="BS579" s="6"/>
      <c r="BT579" s="6"/>
      <c r="BX579" s="17"/>
      <c r="BY579" s="17"/>
      <c r="BZ579" s="17"/>
      <c r="CA579" s="17"/>
      <c r="CB579" s="17"/>
      <c r="CC579" s="17"/>
      <c r="CD579" s="17"/>
      <c r="CN579" s="13"/>
      <c r="CO579" s="13"/>
      <c r="CQ579" s="13"/>
      <c r="CR579" s="13"/>
      <c r="CS579" s="13"/>
      <c r="CU579" s="11"/>
    </row>
    <row r="580" spans="1:149">
      <c r="A580" s="58"/>
      <c r="B580" s="36"/>
      <c r="C580" s="37"/>
      <c r="D580" s="36"/>
      <c r="E580" s="37"/>
      <c r="F580" s="36"/>
      <c r="G580" s="37"/>
      <c r="H580" s="10"/>
      <c r="I580" s="10"/>
      <c r="J580" s="10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1"/>
      <c r="W580" s="11"/>
      <c r="X580" s="11"/>
      <c r="Y580" s="6"/>
      <c r="Z580" s="6"/>
      <c r="AA580" s="6"/>
      <c r="AB580" s="8"/>
      <c r="BD580" s="6"/>
      <c r="BK580" s="11"/>
      <c r="BL580" s="11"/>
      <c r="BM580" s="11"/>
      <c r="BN580" s="11"/>
      <c r="BO580" s="11"/>
      <c r="BP580" s="11"/>
      <c r="BQ580" s="11"/>
      <c r="BS580" s="6"/>
      <c r="BT580" s="6"/>
      <c r="BX580" s="17"/>
      <c r="BY580" s="17"/>
      <c r="BZ580" s="17"/>
      <c r="CA580" s="17"/>
      <c r="CB580" s="17"/>
      <c r="CC580" s="17"/>
      <c r="CD580" s="17"/>
      <c r="CN580" s="13"/>
      <c r="CO580" s="13"/>
      <c r="CQ580" s="13"/>
      <c r="CR580" s="13"/>
      <c r="CS580" s="13"/>
      <c r="CU580" s="11"/>
      <c r="DB580" s="47"/>
      <c r="DC580" s="47"/>
      <c r="DD580" s="47"/>
      <c r="DE580" s="47"/>
      <c r="DF580" s="47"/>
      <c r="DG580" s="47"/>
      <c r="DH580" s="47"/>
      <c r="DI580" s="47"/>
    </row>
    <row r="581" spans="1:149">
      <c r="A581" s="58"/>
      <c r="B581" s="36"/>
      <c r="C581" s="37"/>
      <c r="D581" s="36"/>
      <c r="E581" s="37"/>
      <c r="F581" s="36"/>
      <c r="G581" s="37"/>
      <c r="H581" s="10"/>
      <c r="I581" s="10"/>
      <c r="J581" s="10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1"/>
      <c r="W581" s="11"/>
      <c r="X581" s="11"/>
      <c r="Y581" s="6"/>
      <c r="Z581" s="6"/>
      <c r="AA581" s="6"/>
      <c r="AB581" s="8"/>
      <c r="BD581" s="6"/>
      <c r="BK581" s="11"/>
      <c r="BL581" s="11"/>
      <c r="BM581" s="11"/>
      <c r="BN581" s="11"/>
      <c r="BO581" s="11"/>
      <c r="BP581" s="11"/>
      <c r="BQ581" s="11"/>
      <c r="BS581" s="6"/>
      <c r="BT581" s="6"/>
      <c r="BX581" s="17"/>
      <c r="BY581" s="17"/>
      <c r="BZ581" s="17"/>
      <c r="CA581" s="17"/>
      <c r="CB581" s="17"/>
      <c r="CC581" s="17"/>
      <c r="CD581" s="17"/>
      <c r="CN581" s="13"/>
      <c r="CO581" s="13"/>
      <c r="CQ581" s="13"/>
      <c r="CR581" s="13"/>
      <c r="CS581" s="13"/>
      <c r="CU581" s="11"/>
    </row>
    <row r="582" spans="1:149">
      <c r="A582" s="58"/>
      <c r="B582" s="36"/>
      <c r="C582" s="37"/>
      <c r="D582" s="36"/>
      <c r="E582" s="37"/>
      <c r="F582" s="36"/>
      <c r="G582" s="37"/>
      <c r="H582" s="10"/>
      <c r="I582" s="10"/>
      <c r="J582" s="10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1"/>
      <c r="W582" s="11"/>
      <c r="X582" s="11"/>
      <c r="Y582" s="6"/>
      <c r="Z582" s="6"/>
      <c r="AA582" s="6"/>
      <c r="AB582" s="8"/>
      <c r="BD582" s="6"/>
      <c r="BK582" s="11"/>
      <c r="BL582" s="11"/>
      <c r="BM582" s="11"/>
      <c r="BN582" s="11"/>
      <c r="BO582" s="11"/>
      <c r="BP582" s="11"/>
      <c r="BQ582" s="11"/>
      <c r="BS582" s="6"/>
      <c r="BT582" s="6"/>
      <c r="BX582" s="17"/>
      <c r="BY582" s="17"/>
      <c r="BZ582" s="17"/>
      <c r="CA582" s="17"/>
      <c r="CB582" s="17"/>
      <c r="CC582" s="17"/>
      <c r="CD582" s="17"/>
      <c r="CN582" s="13"/>
      <c r="CO582" s="13"/>
      <c r="CQ582" s="13"/>
      <c r="CR582" s="13"/>
      <c r="CS582" s="13"/>
      <c r="CU582" s="11"/>
    </row>
    <row r="583" spans="1:149">
      <c r="A583" s="58"/>
      <c r="B583" s="36"/>
      <c r="C583" s="37"/>
      <c r="D583" s="36"/>
      <c r="E583" s="37"/>
      <c r="F583" s="36"/>
      <c r="G583" s="37"/>
      <c r="H583" s="10"/>
      <c r="I583" s="10"/>
      <c r="J583" s="10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1"/>
      <c r="W583" s="11"/>
      <c r="X583" s="11"/>
      <c r="Y583" s="6"/>
      <c r="Z583" s="6"/>
      <c r="AA583" s="6"/>
      <c r="AB583" s="8"/>
      <c r="BD583" s="6"/>
      <c r="BK583" s="11"/>
      <c r="BL583" s="11"/>
      <c r="BM583" s="11"/>
      <c r="BN583" s="11"/>
      <c r="BO583" s="11"/>
      <c r="BP583" s="11"/>
      <c r="BQ583" s="11"/>
      <c r="BS583" s="6"/>
      <c r="BT583" s="6"/>
      <c r="BX583" s="17"/>
      <c r="BY583" s="17"/>
      <c r="BZ583" s="17"/>
      <c r="CA583" s="17"/>
      <c r="CB583" s="17"/>
      <c r="CC583" s="17"/>
      <c r="CD583" s="17"/>
      <c r="CN583" s="13"/>
      <c r="CO583" s="13"/>
      <c r="CQ583" s="13"/>
      <c r="CR583" s="13"/>
      <c r="CS583" s="13"/>
      <c r="CU583" s="11"/>
    </row>
    <row r="584" spans="1:149">
      <c r="A584" s="58"/>
      <c r="B584" s="36"/>
      <c r="C584" s="37"/>
      <c r="D584" s="36"/>
      <c r="E584" s="37"/>
      <c r="F584" s="36"/>
      <c r="G584" s="37"/>
      <c r="H584" s="10"/>
      <c r="I584" s="10"/>
      <c r="J584" s="10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1"/>
      <c r="W584" s="11"/>
      <c r="X584" s="11"/>
      <c r="Y584" s="6"/>
      <c r="Z584" s="6"/>
      <c r="AA584" s="6"/>
      <c r="AB584" s="8"/>
      <c r="BD584" s="6"/>
      <c r="BK584" s="11"/>
      <c r="BL584" s="11"/>
      <c r="BM584" s="11"/>
      <c r="BN584" s="11"/>
      <c r="BO584" s="11"/>
      <c r="BP584" s="11"/>
      <c r="BQ584" s="11"/>
      <c r="BS584" s="6"/>
      <c r="BT584" s="6"/>
      <c r="BX584" s="17"/>
      <c r="BY584" s="17"/>
      <c r="BZ584" s="17"/>
      <c r="CA584" s="17"/>
      <c r="CB584" s="17"/>
      <c r="CC584" s="17"/>
      <c r="CD584" s="17"/>
      <c r="CN584" s="13"/>
      <c r="CO584" s="13"/>
      <c r="CQ584" s="13"/>
      <c r="CR584" s="13"/>
      <c r="CS584" s="13"/>
      <c r="CU584" s="11"/>
    </row>
    <row r="585" spans="1:149">
      <c r="A585" s="58"/>
      <c r="B585" s="36"/>
      <c r="C585" s="37"/>
      <c r="D585" s="36"/>
      <c r="E585" s="37"/>
      <c r="F585" s="36"/>
      <c r="G585" s="37"/>
      <c r="H585" s="10"/>
      <c r="I585" s="10"/>
      <c r="J585" s="10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1"/>
      <c r="W585" s="11"/>
      <c r="X585" s="11"/>
      <c r="Y585" s="6"/>
      <c r="Z585" s="6"/>
      <c r="AA585" s="6"/>
      <c r="AB585" s="8"/>
      <c r="BD585" s="6"/>
      <c r="BK585" s="11"/>
      <c r="BL585" s="11"/>
      <c r="BM585" s="11"/>
      <c r="BN585" s="11"/>
      <c r="BO585" s="11"/>
      <c r="BP585" s="11"/>
      <c r="BQ585" s="11"/>
      <c r="BS585" s="6"/>
      <c r="BT585" s="6"/>
      <c r="BX585" s="17"/>
      <c r="BY585" s="17"/>
      <c r="BZ585" s="17"/>
      <c r="CA585" s="17"/>
      <c r="CB585" s="17"/>
      <c r="CC585" s="17"/>
      <c r="CD585" s="17"/>
      <c r="CN585" s="13"/>
      <c r="CO585" s="13"/>
      <c r="CQ585" s="13"/>
      <c r="CR585" s="13"/>
      <c r="CS585" s="13"/>
      <c r="CU585" s="11"/>
    </row>
    <row r="586" spans="1:149">
      <c r="A586" s="58"/>
      <c r="B586" s="36"/>
      <c r="C586" s="37"/>
      <c r="D586" s="36"/>
      <c r="E586" s="37"/>
      <c r="F586" s="36"/>
      <c r="G586" s="37"/>
      <c r="H586" s="10"/>
      <c r="I586" s="10"/>
      <c r="J586" s="10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1"/>
      <c r="W586" s="11"/>
      <c r="X586" s="11"/>
      <c r="Y586" s="6"/>
      <c r="Z586" s="6"/>
      <c r="AA586" s="6"/>
      <c r="AB586" s="8"/>
      <c r="BD586" s="6"/>
      <c r="BK586" s="11"/>
      <c r="BL586" s="11"/>
      <c r="BM586" s="11"/>
      <c r="BN586" s="11"/>
      <c r="BO586" s="11"/>
      <c r="BP586" s="11"/>
      <c r="BQ586" s="11"/>
      <c r="BS586" s="6"/>
      <c r="BT586" s="6"/>
      <c r="BX586" s="17"/>
      <c r="BY586" s="17"/>
      <c r="BZ586" s="17"/>
      <c r="CA586" s="17"/>
      <c r="CB586" s="17"/>
      <c r="CC586" s="17"/>
      <c r="CD586" s="17"/>
      <c r="CN586" s="13"/>
      <c r="CO586" s="13"/>
      <c r="CQ586" s="13"/>
      <c r="CR586" s="13"/>
      <c r="CS586" s="13"/>
      <c r="CU586" s="11"/>
    </row>
    <row r="587" spans="1:149">
      <c r="A587" s="58"/>
      <c r="B587" s="36"/>
      <c r="C587" s="37"/>
      <c r="D587" s="36"/>
      <c r="E587" s="37"/>
      <c r="F587" s="36"/>
      <c r="G587" s="37"/>
      <c r="H587" s="10"/>
      <c r="I587" s="10"/>
      <c r="J587" s="10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1"/>
      <c r="W587" s="11"/>
      <c r="X587" s="11"/>
      <c r="Y587" s="6"/>
      <c r="Z587" s="6"/>
      <c r="AA587" s="6"/>
      <c r="AB587" s="8"/>
      <c r="BD587" s="6"/>
      <c r="BK587" s="11"/>
      <c r="BL587" s="11"/>
      <c r="BM587" s="11"/>
      <c r="BN587" s="11"/>
      <c r="BO587" s="11"/>
      <c r="BP587" s="11"/>
      <c r="BQ587" s="11"/>
      <c r="BS587" s="6"/>
      <c r="BT587" s="6"/>
      <c r="BX587" s="17"/>
      <c r="BY587" s="17"/>
      <c r="BZ587" s="17"/>
      <c r="CA587" s="17"/>
      <c r="CB587" s="17"/>
      <c r="CC587" s="17"/>
      <c r="CD587" s="17"/>
      <c r="CN587" s="13"/>
      <c r="CO587" s="13"/>
      <c r="CQ587" s="13"/>
      <c r="CR587" s="13"/>
      <c r="CS587" s="13"/>
      <c r="CU587" s="11"/>
    </row>
    <row r="588" spans="1:149">
      <c r="A588" s="58"/>
      <c r="B588" s="36"/>
      <c r="C588" s="37"/>
      <c r="D588" s="36"/>
      <c r="E588" s="37"/>
      <c r="F588" s="36"/>
      <c r="G588" s="37"/>
      <c r="H588" s="10"/>
      <c r="I588" s="10"/>
      <c r="J588" s="10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1"/>
      <c r="W588" s="11"/>
      <c r="X588" s="11"/>
      <c r="Y588" s="6"/>
      <c r="Z588" s="6"/>
      <c r="AA588" s="6"/>
      <c r="AB588" s="8"/>
      <c r="BD588" s="6"/>
      <c r="BK588" s="11"/>
      <c r="BL588" s="11"/>
      <c r="BM588" s="11"/>
      <c r="BN588" s="11"/>
      <c r="BO588" s="11"/>
      <c r="BP588" s="11"/>
      <c r="BQ588" s="11"/>
      <c r="BS588" s="6"/>
      <c r="BT588" s="6"/>
      <c r="BX588" s="17"/>
      <c r="BY588" s="17"/>
      <c r="BZ588" s="17"/>
      <c r="CA588" s="17"/>
      <c r="CB588" s="17"/>
      <c r="CC588" s="17"/>
      <c r="CD588" s="17"/>
      <c r="CN588" s="13"/>
      <c r="CO588" s="13"/>
      <c r="CQ588" s="13"/>
      <c r="CR588" s="13"/>
      <c r="CS588" s="13"/>
      <c r="CU588" s="11"/>
    </row>
    <row r="589" spans="1:149">
      <c r="A589" s="58"/>
      <c r="B589" s="36"/>
      <c r="C589" s="37"/>
      <c r="D589" s="36"/>
      <c r="E589" s="37"/>
      <c r="F589" s="36"/>
      <c r="G589" s="37"/>
      <c r="H589" s="10"/>
      <c r="I589" s="10"/>
      <c r="J589" s="10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1"/>
      <c r="W589" s="11"/>
      <c r="X589" s="11"/>
      <c r="Y589" s="6"/>
      <c r="Z589" s="6"/>
      <c r="AA589" s="6"/>
      <c r="AB589" s="8"/>
      <c r="BD589" s="6"/>
      <c r="BK589" s="11"/>
      <c r="BL589" s="11"/>
      <c r="BM589" s="11"/>
      <c r="BN589" s="11"/>
      <c r="BO589" s="11"/>
      <c r="BP589" s="11"/>
      <c r="BQ589" s="11"/>
      <c r="BS589" s="6"/>
      <c r="BT589" s="6"/>
      <c r="BX589" s="17"/>
      <c r="BY589" s="17"/>
      <c r="BZ589" s="17"/>
      <c r="CA589" s="17"/>
      <c r="CB589" s="17"/>
      <c r="CC589" s="17"/>
      <c r="CD589" s="17"/>
      <c r="CN589" s="13"/>
      <c r="CO589" s="13"/>
      <c r="CQ589" s="13"/>
      <c r="CR589" s="13"/>
      <c r="CS589" s="13"/>
      <c r="CU589" s="11"/>
    </row>
    <row r="590" spans="1:149">
      <c r="A590" s="58"/>
      <c r="B590" s="36"/>
      <c r="C590" s="37"/>
      <c r="D590" s="36"/>
      <c r="E590" s="37"/>
      <c r="F590" s="36"/>
      <c r="G590" s="37"/>
      <c r="H590" s="10"/>
      <c r="I590" s="10"/>
      <c r="J590" s="10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1"/>
      <c r="W590" s="11"/>
      <c r="X590" s="11"/>
      <c r="Y590" s="6"/>
      <c r="Z590" s="6"/>
      <c r="AA590" s="6"/>
      <c r="AB590" s="8"/>
      <c r="BD590" s="6"/>
      <c r="BK590" s="11"/>
      <c r="BL590" s="11"/>
      <c r="BM590" s="11"/>
      <c r="BN590" s="11"/>
      <c r="BO590" s="11"/>
      <c r="BP590" s="11"/>
      <c r="BQ590" s="11"/>
      <c r="BS590" s="6"/>
      <c r="BT590" s="6"/>
      <c r="BX590" s="17"/>
      <c r="BY590" s="17"/>
      <c r="BZ590" s="17"/>
      <c r="CA590" s="17"/>
      <c r="CB590" s="17"/>
      <c r="CC590" s="17"/>
      <c r="CD590" s="17"/>
      <c r="CN590" s="13"/>
      <c r="CO590" s="13"/>
      <c r="CQ590" s="13"/>
      <c r="CR590" s="13"/>
      <c r="CS590" s="13"/>
      <c r="CU590" s="11"/>
    </row>
    <row r="591" spans="1:149">
      <c r="A591" s="58"/>
      <c r="B591" s="36"/>
      <c r="C591" s="37"/>
      <c r="D591" s="36"/>
      <c r="E591" s="37"/>
      <c r="F591" s="36"/>
      <c r="G591" s="37"/>
      <c r="H591" s="10"/>
      <c r="I591" s="10"/>
      <c r="J591" s="10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1"/>
      <c r="W591" s="11"/>
      <c r="X591" s="11"/>
      <c r="Y591" s="6"/>
      <c r="Z591" s="6"/>
      <c r="AA591" s="6"/>
      <c r="AB591" s="8"/>
      <c r="BD591" s="6"/>
      <c r="BK591" s="11"/>
      <c r="BL591" s="11"/>
      <c r="BM591" s="11"/>
      <c r="BN591" s="11"/>
      <c r="BO591" s="11"/>
      <c r="BP591" s="11"/>
      <c r="BQ591" s="11"/>
      <c r="BS591" s="6"/>
      <c r="BT591" s="6"/>
      <c r="BX591" s="17"/>
      <c r="BY591" s="17"/>
      <c r="BZ591" s="17"/>
      <c r="CA591" s="17"/>
      <c r="CB591" s="17"/>
      <c r="CC591" s="17"/>
      <c r="CD591" s="17"/>
      <c r="CN591" s="13"/>
      <c r="CO591" s="13"/>
      <c r="CQ591" s="13"/>
      <c r="CR591" s="13"/>
      <c r="CS591" s="13"/>
      <c r="CU591" s="11"/>
    </row>
    <row r="592" spans="1:149">
      <c r="A592" s="58"/>
      <c r="B592" s="36"/>
      <c r="C592" s="37"/>
      <c r="D592" s="36"/>
      <c r="E592" s="37"/>
      <c r="F592" s="36"/>
      <c r="G592" s="37"/>
      <c r="H592" s="10"/>
      <c r="I592" s="10"/>
      <c r="J592" s="10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1"/>
      <c r="W592" s="11"/>
      <c r="X592" s="11"/>
      <c r="Y592" s="6"/>
      <c r="Z592" s="6"/>
      <c r="AA592" s="6"/>
      <c r="AB592" s="8"/>
      <c r="BD592" s="6"/>
      <c r="BK592" s="11"/>
      <c r="BL592" s="11"/>
      <c r="BM592" s="11"/>
      <c r="BN592" s="11"/>
      <c r="BO592" s="11"/>
      <c r="BP592" s="11"/>
      <c r="BQ592" s="11"/>
      <c r="BS592" s="6"/>
      <c r="BT592" s="6"/>
      <c r="BX592" s="17"/>
      <c r="BY592" s="17"/>
      <c r="BZ592" s="17"/>
      <c r="CA592" s="17"/>
      <c r="CB592" s="17"/>
      <c r="CC592" s="17"/>
      <c r="CD592" s="17"/>
      <c r="CN592" s="13"/>
      <c r="CO592" s="13"/>
      <c r="CQ592" s="13"/>
      <c r="CR592" s="13"/>
      <c r="CS592" s="13"/>
      <c r="CU592" s="11"/>
    </row>
    <row r="593" spans="1:99">
      <c r="A593" s="58"/>
      <c r="B593" s="36"/>
      <c r="C593" s="37"/>
      <c r="D593" s="36"/>
      <c r="E593" s="37"/>
      <c r="F593" s="36"/>
      <c r="G593" s="37"/>
      <c r="H593" s="10"/>
      <c r="I593" s="10"/>
      <c r="J593" s="10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1"/>
      <c r="W593" s="11"/>
      <c r="X593" s="11"/>
      <c r="Y593" s="6"/>
      <c r="Z593" s="6"/>
      <c r="AA593" s="6"/>
      <c r="AB593" s="8"/>
      <c r="BD593" s="6"/>
      <c r="BK593" s="11"/>
      <c r="BL593" s="11"/>
      <c r="BM593" s="11"/>
      <c r="BN593" s="11"/>
      <c r="BO593" s="11"/>
      <c r="BP593" s="11"/>
      <c r="BQ593" s="11"/>
      <c r="BS593" s="6"/>
      <c r="BT593" s="6"/>
      <c r="BX593" s="17"/>
      <c r="BY593" s="17"/>
      <c r="BZ593" s="17"/>
      <c r="CA593" s="17"/>
      <c r="CB593" s="17"/>
      <c r="CC593" s="17"/>
      <c r="CD593" s="17"/>
      <c r="CN593" s="13"/>
      <c r="CO593" s="13"/>
      <c r="CQ593" s="13"/>
      <c r="CR593" s="13"/>
      <c r="CS593" s="13"/>
      <c r="CU593" s="11"/>
    </row>
    <row r="594" spans="1:99">
      <c r="A594" s="58"/>
      <c r="B594" s="36"/>
      <c r="C594" s="37"/>
      <c r="D594" s="36"/>
      <c r="E594" s="37"/>
      <c r="F594" s="36"/>
      <c r="G594" s="37"/>
      <c r="H594" s="10"/>
      <c r="I594" s="10"/>
      <c r="J594" s="10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1"/>
      <c r="W594" s="11"/>
      <c r="X594" s="11"/>
      <c r="Y594" s="6"/>
      <c r="Z594" s="6"/>
      <c r="AA594" s="6"/>
      <c r="AB594" s="8"/>
      <c r="BD594" s="6"/>
      <c r="BK594" s="11"/>
      <c r="BL594" s="11"/>
      <c r="BM594" s="11"/>
      <c r="BN594" s="11"/>
      <c r="BO594" s="11"/>
      <c r="BP594" s="11"/>
      <c r="BQ594" s="11"/>
      <c r="BS594" s="6"/>
      <c r="BT594" s="6"/>
      <c r="BX594" s="17"/>
      <c r="BY594" s="17"/>
      <c r="BZ594" s="17"/>
      <c r="CA594" s="17"/>
      <c r="CB594" s="17"/>
      <c r="CC594" s="17"/>
      <c r="CD594" s="17"/>
      <c r="CN594" s="13"/>
      <c r="CO594" s="13"/>
      <c r="CQ594" s="13"/>
      <c r="CR594" s="13"/>
      <c r="CS594" s="13"/>
      <c r="CU594" s="11"/>
    </row>
    <row r="595" spans="1:99">
      <c r="A595" s="58"/>
      <c r="B595" s="36"/>
      <c r="C595" s="37"/>
      <c r="D595" s="36"/>
      <c r="E595" s="37"/>
      <c r="F595" s="36"/>
      <c r="G595" s="37"/>
      <c r="H595" s="10"/>
      <c r="I595" s="10"/>
      <c r="J595" s="10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1"/>
      <c r="W595" s="11"/>
      <c r="X595" s="11"/>
      <c r="Y595" s="6"/>
      <c r="Z595" s="6"/>
      <c r="AA595" s="6"/>
      <c r="AB595" s="8"/>
      <c r="BD595" s="6"/>
      <c r="BK595" s="11"/>
      <c r="BL595" s="11"/>
      <c r="BM595" s="11"/>
      <c r="BN595" s="11"/>
      <c r="BO595" s="11"/>
      <c r="BP595" s="11"/>
      <c r="BQ595" s="11"/>
      <c r="BS595" s="6"/>
      <c r="BT595" s="6"/>
      <c r="BX595" s="17"/>
      <c r="BY595" s="17"/>
      <c r="BZ595" s="17"/>
      <c r="CA595" s="17"/>
      <c r="CB595" s="17"/>
      <c r="CC595" s="17"/>
      <c r="CD595" s="17"/>
      <c r="CN595" s="13"/>
      <c r="CO595" s="13"/>
      <c r="CQ595" s="13"/>
      <c r="CR595" s="13"/>
      <c r="CS595" s="13"/>
      <c r="CU595" s="11"/>
    </row>
    <row r="596" spans="1:99">
      <c r="A596" s="58"/>
      <c r="B596" s="36"/>
      <c r="C596" s="37"/>
      <c r="D596" s="36"/>
      <c r="E596" s="37"/>
      <c r="F596" s="36"/>
      <c r="G596" s="37"/>
      <c r="H596" s="10"/>
      <c r="I596" s="10"/>
      <c r="J596" s="10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1"/>
      <c r="W596" s="11"/>
      <c r="X596" s="11"/>
      <c r="Y596" s="6"/>
      <c r="Z596" s="6"/>
      <c r="AA596" s="6"/>
      <c r="AB596" s="8"/>
      <c r="BD596" s="6"/>
      <c r="BK596" s="11"/>
      <c r="BL596" s="11"/>
      <c r="BM596" s="11"/>
      <c r="BN596" s="11"/>
      <c r="BO596" s="11"/>
      <c r="BP596" s="11"/>
      <c r="BQ596" s="11"/>
      <c r="BS596" s="6"/>
      <c r="BT596" s="6"/>
      <c r="BX596" s="17"/>
      <c r="BY596" s="17"/>
      <c r="BZ596" s="17"/>
      <c r="CA596" s="17"/>
      <c r="CB596" s="17"/>
      <c r="CC596" s="17"/>
      <c r="CD596" s="17"/>
      <c r="CN596" s="13"/>
      <c r="CO596" s="13"/>
      <c r="CQ596" s="13"/>
      <c r="CR596" s="13"/>
      <c r="CS596" s="13"/>
      <c r="CU596" s="11"/>
    </row>
    <row r="597" spans="1:99">
      <c r="A597" s="58"/>
      <c r="B597" s="36"/>
      <c r="C597" s="37"/>
      <c r="D597" s="36"/>
      <c r="E597" s="37"/>
      <c r="F597" s="36"/>
      <c r="G597" s="37"/>
      <c r="H597" s="10"/>
      <c r="I597" s="10"/>
      <c r="J597" s="10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1"/>
      <c r="W597" s="11"/>
      <c r="X597" s="11"/>
      <c r="Y597" s="6"/>
      <c r="Z597" s="6"/>
      <c r="AA597" s="6"/>
      <c r="AB597" s="8"/>
      <c r="BD597" s="6"/>
      <c r="BK597" s="11"/>
      <c r="BL597" s="11"/>
      <c r="BM597" s="11"/>
      <c r="BN597" s="11"/>
      <c r="BO597" s="11"/>
      <c r="BP597" s="11"/>
      <c r="BQ597" s="11"/>
      <c r="BS597" s="6"/>
      <c r="BT597" s="6"/>
      <c r="BX597" s="17"/>
      <c r="BY597" s="17"/>
      <c r="BZ597" s="17"/>
      <c r="CA597" s="17"/>
      <c r="CB597" s="17"/>
      <c r="CC597" s="17"/>
      <c r="CD597" s="17"/>
      <c r="CN597" s="13"/>
      <c r="CO597" s="13"/>
      <c r="CQ597" s="13"/>
      <c r="CR597" s="13"/>
      <c r="CS597" s="13"/>
      <c r="CU597" s="11"/>
    </row>
    <row r="598" spans="1:99">
      <c r="A598" s="58"/>
      <c r="B598" s="36"/>
      <c r="C598" s="37"/>
      <c r="D598" s="36"/>
      <c r="E598" s="37"/>
      <c r="F598" s="36"/>
      <c r="G598" s="37"/>
      <c r="H598" s="10"/>
      <c r="I598" s="10"/>
      <c r="J598" s="10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1"/>
      <c r="W598" s="11"/>
      <c r="X598" s="11"/>
      <c r="Y598" s="6"/>
      <c r="Z598" s="6"/>
      <c r="AA598" s="6"/>
      <c r="AB598" s="8"/>
      <c r="BD598" s="6"/>
      <c r="BK598" s="11"/>
      <c r="BL598" s="11"/>
      <c r="BM598" s="11"/>
      <c r="BN598" s="11"/>
      <c r="BO598" s="11"/>
      <c r="BP598" s="11"/>
      <c r="BQ598" s="11"/>
      <c r="BS598" s="6"/>
      <c r="BT598" s="6"/>
      <c r="BX598" s="17"/>
      <c r="BY598" s="17"/>
      <c r="BZ598" s="17"/>
      <c r="CA598" s="17"/>
      <c r="CB598" s="17"/>
      <c r="CC598" s="17"/>
      <c r="CD598" s="17"/>
      <c r="CN598" s="13"/>
      <c r="CO598" s="13"/>
      <c r="CQ598" s="13"/>
      <c r="CR598" s="13"/>
      <c r="CS598" s="13"/>
      <c r="CU598" s="11"/>
    </row>
    <row r="599" spans="1:99">
      <c r="A599" s="58"/>
      <c r="B599" s="36"/>
      <c r="C599" s="37"/>
      <c r="D599" s="36"/>
      <c r="E599" s="37"/>
      <c r="F599" s="36"/>
      <c r="G599" s="37"/>
      <c r="H599" s="10"/>
      <c r="I599" s="10"/>
      <c r="J599" s="10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1"/>
      <c r="W599" s="11"/>
      <c r="X599" s="11"/>
      <c r="Y599" s="6"/>
      <c r="Z599" s="6"/>
      <c r="AA599" s="6"/>
      <c r="AB599" s="8"/>
      <c r="BD599" s="6"/>
      <c r="BK599" s="11"/>
      <c r="BL599" s="11"/>
      <c r="BM599" s="11"/>
      <c r="BN599" s="11"/>
      <c r="BO599" s="11"/>
      <c r="BP599" s="11"/>
      <c r="BQ599" s="11"/>
      <c r="BS599" s="6"/>
      <c r="BT599" s="6"/>
      <c r="BX599" s="17"/>
      <c r="BY599" s="17"/>
      <c r="BZ599" s="17"/>
      <c r="CA599" s="17"/>
      <c r="CB599" s="17"/>
      <c r="CC599" s="17"/>
      <c r="CD599" s="17"/>
      <c r="CN599" s="13"/>
      <c r="CO599" s="13"/>
      <c r="CQ599" s="13"/>
      <c r="CR599" s="13"/>
      <c r="CS599" s="13"/>
      <c r="CU599" s="11"/>
    </row>
    <row r="600" spans="1:99">
      <c r="A600" s="58"/>
      <c r="B600" s="36"/>
      <c r="C600" s="37"/>
      <c r="D600" s="36"/>
      <c r="E600" s="37"/>
      <c r="F600" s="36"/>
      <c r="G600" s="37"/>
      <c r="H600" s="10"/>
      <c r="I600" s="10"/>
      <c r="J600" s="10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1"/>
      <c r="W600" s="11"/>
      <c r="X600" s="11"/>
      <c r="Y600" s="6"/>
      <c r="Z600" s="6"/>
      <c r="AA600" s="6"/>
      <c r="AB600" s="8"/>
      <c r="BD600" s="6"/>
      <c r="BK600" s="11"/>
      <c r="BL600" s="11"/>
      <c r="BM600" s="11"/>
      <c r="BN600" s="11"/>
      <c r="BO600" s="11"/>
      <c r="BP600" s="11"/>
      <c r="BQ600" s="11"/>
      <c r="BS600" s="6"/>
      <c r="BT600" s="6"/>
      <c r="BX600" s="17"/>
      <c r="BY600" s="17"/>
      <c r="BZ600" s="17"/>
      <c r="CA600" s="17"/>
      <c r="CB600" s="17"/>
      <c r="CC600" s="17"/>
      <c r="CD600" s="17"/>
      <c r="CN600" s="13"/>
      <c r="CO600" s="13"/>
      <c r="CQ600" s="13"/>
      <c r="CR600" s="13"/>
      <c r="CS600" s="13"/>
      <c r="CU600" s="11"/>
    </row>
    <row r="601" spans="1:99">
      <c r="A601" s="58"/>
      <c r="B601" s="36"/>
      <c r="C601" s="37"/>
      <c r="D601" s="36"/>
      <c r="E601" s="37"/>
      <c r="F601" s="36"/>
      <c r="G601" s="37"/>
      <c r="H601" s="10"/>
      <c r="I601" s="10"/>
      <c r="J601" s="10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1"/>
      <c r="W601" s="11"/>
      <c r="X601" s="11"/>
      <c r="Y601" s="6"/>
      <c r="Z601" s="6"/>
      <c r="AA601" s="6"/>
      <c r="AB601" s="8"/>
      <c r="BD601" s="6"/>
      <c r="BK601" s="11"/>
      <c r="BL601" s="11"/>
      <c r="BM601" s="11"/>
      <c r="BN601" s="11"/>
      <c r="BO601" s="11"/>
      <c r="BP601" s="11"/>
      <c r="BQ601" s="11"/>
      <c r="BS601" s="6"/>
      <c r="BT601" s="6"/>
      <c r="BX601" s="17"/>
      <c r="BY601" s="17"/>
      <c r="BZ601" s="17"/>
      <c r="CA601" s="17"/>
      <c r="CB601" s="17"/>
      <c r="CC601" s="17"/>
      <c r="CD601" s="17"/>
      <c r="CN601" s="13"/>
      <c r="CO601" s="13"/>
      <c r="CQ601" s="13"/>
      <c r="CR601" s="13"/>
      <c r="CS601" s="13"/>
      <c r="CU601" s="11"/>
    </row>
    <row r="602" spans="1:99">
      <c r="A602" s="58"/>
      <c r="B602" s="36"/>
      <c r="C602" s="37"/>
      <c r="D602" s="36"/>
      <c r="E602" s="37"/>
      <c r="F602" s="36"/>
      <c r="G602" s="37"/>
      <c r="H602" s="10"/>
      <c r="I602" s="10"/>
      <c r="J602" s="10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1"/>
      <c r="W602" s="11"/>
      <c r="X602" s="11"/>
      <c r="Y602" s="6"/>
      <c r="Z602" s="6"/>
      <c r="AA602" s="6"/>
      <c r="AB602" s="8"/>
      <c r="BD602" s="6"/>
      <c r="BK602" s="11"/>
      <c r="BL602" s="11"/>
      <c r="BM602" s="11"/>
      <c r="BN602" s="11"/>
      <c r="BO602" s="11"/>
      <c r="BP602" s="11"/>
      <c r="BQ602" s="11"/>
      <c r="BS602" s="6"/>
      <c r="BT602" s="6"/>
      <c r="BX602" s="17"/>
      <c r="BY602" s="17"/>
      <c r="BZ602" s="17"/>
      <c r="CA602" s="17"/>
      <c r="CB602" s="17"/>
      <c r="CC602" s="17"/>
      <c r="CD602" s="17"/>
      <c r="CN602" s="13"/>
      <c r="CO602" s="13"/>
      <c r="CQ602" s="13"/>
      <c r="CR602" s="13"/>
      <c r="CS602" s="13"/>
      <c r="CU602" s="11"/>
    </row>
    <row r="603" spans="1:99">
      <c r="A603" s="58"/>
      <c r="B603" s="36"/>
      <c r="C603" s="37"/>
      <c r="D603" s="36"/>
      <c r="E603" s="37"/>
      <c r="F603" s="36"/>
      <c r="G603" s="37"/>
      <c r="H603" s="10"/>
      <c r="I603" s="10"/>
      <c r="J603" s="10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1"/>
      <c r="W603" s="11"/>
      <c r="X603" s="11"/>
      <c r="Y603" s="6"/>
      <c r="Z603" s="6"/>
      <c r="AA603" s="6"/>
      <c r="AB603" s="8"/>
      <c r="BD603" s="6"/>
      <c r="BK603" s="11"/>
      <c r="BL603" s="11"/>
      <c r="BM603" s="11"/>
      <c r="BN603" s="11"/>
      <c r="BO603" s="11"/>
      <c r="BP603" s="11"/>
      <c r="BQ603" s="11"/>
      <c r="BS603" s="6"/>
      <c r="BT603" s="6"/>
      <c r="BX603" s="17"/>
      <c r="BY603" s="17"/>
      <c r="BZ603" s="17"/>
      <c r="CA603" s="17"/>
      <c r="CB603" s="17"/>
      <c r="CC603" s="17"/>
      <c r="CD603" s="17"/>
      <c r="CN603" s="13"/>
      <c r="CO603" s="13"/>
      <c r="CQ603" s="13"/>
      <c r="CR603" s="13"/>
      <c r="CS603" s="13"/>
      <c r="CU603" s="11"/>
    </row>
    <row r="604" spans="1:99">
      <c r="A604" s="58"/>
      <c r="B604" s="36"/>
      <c r="C604" s="37"/>
      <c r="D604" s="36"/>
      <c r="E604" s="37"/>
      <c r="F604" s="36"/>
      <c r="G604" s="37"/>
      <c r="H604" s="10"/>
      <c r="I604" s="10"/>
      <c r="J604" s="10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1"/>
      <c r="W604" s="11"/>
      <c r="X604" s="11"/>
      <c r="Y604" s="6"/>
      <c r="Z604" s="6"/>
      <c r="AA604" s="6"/>
      <c r="AB604" s="8"/>
      <c r="BD604" s="6"/>
      <c r="BK604" s="11"/>
      <c r="BL604" s="11"/>
      <c r="BM604" s="11"/>
      <c r="BN604" s="11"/>
      <c r="BO604" s="11"/>
      <c r="BP604" s="11"/>
      <c r="BQ604" s="11"/>
      <c r="BS604" s="6"/>
      <c r="BT604" s="6"/>
      <c r="BX604" s="17"/>
      <c r="BY604" s="17"/>
      <c r="BZ604" s="17"/>
      <c r="CA604" s="17"/>
      <c r="CB604" s="17"/>
      <c r="CC604" s="17"/>
      <c r="CD604" s="17"/>
      <c r="CN604" s="13"/>
      <c r="CO604" s="13"/>
      <c r="CQ604" s="13"/>
      <c r="CR604" s="13"/>
      <c r="CS604" s="13"/>
      <c r="CU604" s="11"/>
    </row>
    <row r="605" spans="1:99">
      <c r="A605" s="58"/>
      <c r="B605" s="36"/>
      <c r="C605" s="37"/>
      <c r="D605" s="36"/>
      <c r="E605" s="37"/>
      <c r="F605" s="36"/>
      <c r="G605" s="37"/>
      <c r="H605" s="10"/>
      <c r="I605" s="10"/>
      <c r="J605" s="10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1"/>
      <c r="W605" s="11"/>
      <c r="X605" s="11"/>
      <c r="Y605" s="6"/>
      <c r="Z605" s="6"/>
      <c r="AA605" s="6"/>
      <c r="AB605" s="8"/>
      <c r="BD605" s="6"/>
      <c r="BK605" s="11"/>
      <c r="BL605" s="11"/>
      <c r="BM605" s="11"/>
      <c r="BN605" s="11"/>
      <c r="BO605" s="11"/>
      <c r="BP605" s="11"/>
      <c r="BQ605" s="11"/>
      <c r="BS605" s="6"/>
      <c r="BT605" s="6"/>
      <c r="BX605" s="17"/>
      <c r="BY605" s="17"/>
      <c r="BZ605" s="17"/>
      <c r="CA605" s="17"/>
      <c r="CB605" s="17"/>
      <c r="CC605" s="17"/>
      <c r="CD605" s="17"/>
      <c r="CN605" s="13"/>
      <c r="CO605" s="13"/>
      <c r="CQ605" s="13"/>
      <c r="CR605" s="13"/>
      <c r="CS605" s="13"/>
      <c r="CU605" s="11"/>
    </row>
    <row r="606" spans="1:99">
      <c r="A606" s="58"/>
      <c r="B606" s="36"/>
      <c r="C606" s="37"/>
      <c r="D606" s="36"/>
      <c r="E606" s="37"/>
      <c r="F606" s="36"/>
      <c r="G606" s="37"/>
      <c r="H606" s="10"/>
      <c r="I606" s="10"/>
      <c r="J606" s="10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1"/>
      <c r="W606" s="11"/>
      <c r="X606" s="11"/>
      <c r="Y606" s="6"/>
      <c r="Z606" s="6"/>
      <c r="AA606" s="6"/>
      <c r="AB606" s="8"/>
      <c r="BD606" s="6"/>
      <c r="BK606" s="11"/>
      <c r="BL606" s="11"/>
      <c r="BM606" s="11"/>
      <c r="BN606" s="11"/>
      <c r="BO606" s="11"/>
      <c r="BP606" s="11"/>
      <c r="BQ606" s="11"/>
      <c r="BS606" s="6"/>
      <c r="BT606" s="6"/>
      <c r="BX606" s="17"/>
      <c r="BY606" s="17"/>
      <c r="BZ606" s="17"/>
      <c r="CA606" s="17"/>
      <c r="CB606" s="17"/>
      <c r="CC606" s="17"/>
      <c r="CD606" s="17"/>
      <c r="CK606" s="47"/>
      <c r="CL606" s="47"/>
      <c r="CN606" s="46"/>
      <c r="CO606" s="46"/>
      <c r="CP606" s="46"/>
      <c r="CQ606" s="46"/>
      <c r="CR606" s="13"/>
      <c r="CS606" s="13"/>
      <c r="CU606" s="11"/>
    </row>
    <row r="607" spans="1:99">
      <c r="A607" s="58"/>
      <c r="B607" s="36"/>
      <c r="C607" s="37"/>
      <c r="D607" s="36"/>
      <c r="E607" s="37"/>
      <c r="F607" s="36"/>
      <c r="G607" s="37"/>
      <c r="H607" s="10"/>
      <c r="I607" s="10"/>
      <c r="J607" s="10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1"/>
      <c r="W607" s="11"/>
      <c r="X607" s="11"/>
      <c r="Y607" s="6"/>
      <c r="Z607" s="6"/>
      <c r="AA607" s="6"/>
      <c r="AB607" s="8"/>
      <c r="BD607" s="6"/>
      <c r="BK607" s="11"/>
      <c r="BL607" s="11"/>
      <c r="BM607" s="11"/>
      <c r="BN607" s="11"/>
      <c r="BO607" s="11"/>
      <c r="BP607" s="11"/>
      <c r="BQ607" s="11"/>
      <c r="BS607" s="6"/>
      <c r="BT607" s="6"/>
      <c r="BX607" s="17"/>
      <c r="BY607" s="17"/>
      <c r="BZ607" s="17"/>
      <c r="CA607" s="17"/>
      <c r="CB607" s="17"/>
      <c r="CC607" s="17"/>
      <c r="CD607" s="17"/>
      <c r="CN607" s="13"/>
      <c r="CO607" s="13"/>
      <c r="CQ607" s="13"/>
      <c r="CR607" s="13"/>
      <c r="CS607" s="13"/>
      <c r="CU607" s="11"/>
    </row>
    <row r="608" spans="1:99">
      <c r="A608" s="58"/>
      <c r="B608" s="36"/>
      <c r="C608" s="37"/>
      <c r="D608" s="36"/>
      <c r="E608" s="37"/>
      <c r="F608" s="36"/>
      <c r="G608" s="37"/>
      <c r="H608" s="10"/>
      <c r="I608" s="10"/>
      <c r="J608" s="10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1"/>
      <c r="W608" s="11"/>
      <c r="X608" s="11"/>
      <c r="Y608" s="6"/>
      <c r="Z608" s="6"/>
      <c r="AA608" s="6"/>
      <c r="AB608" s="8"/>
      <c r="BD608" s="6"/>
      <c r="BK608" s="11"/>
      <c r="BL608" s="11"/>
      <c r="BM608" s="11"/>
      <c r="BN608" s="11"/>
      <c r="BO608" s="11"/>
      <c r="BP608" s="11"/>
      <c r="BQ608" s="11"/>
      <c r="BS608" s="6"/>
      <c r="BT608" s="6"/>
      <c r="BX608" s="17"/>
      <c r="BY608" s="17"/>
      <c r="BZ608" s="17"/>
      <c r="CA608" s="17"/>
      <c r="CB608" s="17"/>
      <c r="CC608" s="17"/>
      <c r="CD608" s="17"/>
      <c r="CN608" s="13"/>
      <c r="CO608" s="13"/>
      <c r="CQ608" s="13"/>
      <c r="CR608" s="13"/>
      <c r="CS608" s="13"/>
      <c r="CU608" s="11"/>
    </row>
    <row r="609" spans="1:99">
      <c r="A609" s="58"/>
      <c r="B609" s="36"/>
      <c r="C609" s="37"/>
      <c r="D609" s="36"/>
      <c r="E609" s="37"/>
      <c r="F609" s="36"/>
      <c r="G609" s="37"/>
      <c r="H609" s="10"/>
      <c r="I609" s="10"/>
      <c r="J609" s="10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1"/>
      <c r="W609" s="11"/>
      <c r="X609" s="11"/>
      <c r="Y609" s="6"/>
      <c r="Z609" s="6"/>
      <c r="AA609" s="6"/>
      <c r="AB609" s="8"/>
      <c r="BD609" s="6"/>
      <c r="BK609" s="11"/>
      <c r="BL609" s="11"/>
      <c r="BM609" s="11"/>
      <c r="BN609" s="11"/>
      <c r="BO609" s="11"/>
      <c r="BP609" s="11"/>
      <c r="BQ609" s="11"/>
      <c r="BS609" s="6"/>
      <c r="BT609" s="6"/>
      <c r="BX609" s="17"/>
      <c r="BY609" s="17"/>
      <c r="BZ609" s="17"/>
      <c r="CA609" s="17"/>
      <c r="CB609" s="17"/>
      <c r="CC609" s="17"/>
      <c r="CD609" s="17"/>
      <c r="CN609" s="13"/>
      <c r="CO609" s="13"/>
      <c r="CQ609" s="13"/>
      <c r="CR609" s="13"/>
      <c r="CS609" s="13"/>
      <c r="CU609" s="11"/>
    </row>
    <row r="610" spans="1:99">
      <c r="A610" s="58"/>
      <c r="B610" s="36"/>
      <c r="C610" s="37"/>
      <c r="D610" s="36"/>
      <c r="E610" s="37"/>
      <c r="F610" s="36"/>
      <c r="G610" s="37"/>
      <c r="H610" s="10"/>
      <c r="I610" s="10"/>
      <c r="J610" s="10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1"/>
      <c r="W610" s="11"/>
      <c r="X610" s="11"/>
      <c r="Y610" s="6"/>
      <c r="Z610" s="6"/>
      <c r="AA610" s="6"/>
      <c r="AB610" s="8"/>
      <c r="BD610" s="6"/>
      <c r="BK610" s="11"/>
      <c r="BL610" s="11"/>
      <c r="BM610" s="11"/>
      <c r="BN610" s="11"/>
      <c r="BO610" s="11"/>
      <c r="BP610" s="11"/>
      <c r="BQ610" s="11"/>
      <c r="BS610" s="6"/>
      <c r="BT610" s="6"/>
      <c r="BX610" s="17"/>
      <c r="BY610" s="17"/>
      <c r="BZ610" s="17"/>
      <c r="CA610" s="17"/>
      <c r="CB610" s="17"/>
      <c r="CC610" s="17"/>
      <c r="CD610" s="17"/>
      <c r="CN610" s="13"/>
      <c r="CO610" s="13"/>
      <c r="CQ610" s="13"/>
      <c r="CR610" s="13"/>
      <c r="CS610" s="13"/>
      <c r="CU610" s="11"/>
    </row>
    <row r="611" spans="1:99">
      <c r="A611" s="58"/>
      <c r="B611" s="36"/>
      <c r="C611" s="37"/>
      <c r="D611" s="36"/>
      <c r="E611" s="37"/>
      <c r="F611" s="36"/>
      <c r="G611" s="37"/>
      <c r="H611" s="10"/>
      <c r="I611" s="10"/>
      <c r="J611" s="10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1"/>
      <c r="W611" s="11"/>
      <c r="X611" s="11"/>
      <c r="Y611" s="6"/>
      <c r="Z611" s="6"/>
      <c r="AA611" s="6"/>
      <c r="AB611" s="8"/>
      <c r="BD611" s="6"/>
      <c r="BK611" s="11"/>
      <c r="BL611" s="11"/>
      <c r="BM611" s="11"/>
      <c r="BN611" s="11"/>
      <c r="BO611" s="11"/>
      <c r="BP611" s="11"/>
      <c r="BQ611" s="11"/>
      <c r="BS611" s="6"/>
      <c r="BT611" s="6"/>
      <c r="BX611" s="17"/>
      <c r="BY611" s="17"/>
      <c r="BZ611" s="17"/>
      <c r="CA611" s="17"/>
      <c r="CB611" s="17"/>
      <c r="CC611" s="17"/>
      <c r="CD611" s="17"/>
      <c r="CN611" s="13"/>
      <c r="CO611" s="13"/>
      <c r="CQ611" s="13"/>
      <c r="CR611" s="13"/>
      <c r="CS611" s="13"/>
      <c r="CU611" s="11"/>
    </row>
    <row r="612" spans="1:99">
      <c r="A612" s="58"/>
      <c r="B612" s="36"/>
      <c r="C612" s="37"/>
      <c r="D612" s="36"/>
      <c r="E612" s="37"/>
      <c r="F612" s="36"/>
      <c r="G612" s="37"/>
      <c r="H612" s="10"/>
      <c r="I612" s="10"/>
      <c r="J612" s="10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1"/>
      <c r="W612" s="11"/>
      <c r="X612" s="11"/>
      <c r="Y612" s="6"/>
      <c r="Z612" s="6"/>
      <c r="AA612" s="6"/>
      <c r="AB612" s="8"/>
      <c r="BD612" s="6"/>
      <c r="BK612" s="11"/>
      <c r="BL612" s="11"/>
      <c r="BM612" s="11"/>
      <c r="BN612" s="11"/>
      <c r="BO612" s="11"/>
      <c r="BP612" s="11"/>
      <c r="BQ612" s="11"/>
      <c r="BS612" s="6"/>
      <c r="BT612" s="6"/>
      <c r="BX612" s="17"/>
      <c r="BY612" s="17"/>
      <c r="BZ612" s="17"/>
      <c r="CA612" s="17"/>
      <c r="CB612" s="17"/>
      <c r="CC612" s="17"/>
      <c r="CD612" s="17"/>
      <c r="CN612" s="13"/>
      <c r="CO612" s="13"/>
      <c r="CQ612" s="13"/>
      <c r="CR612" s="13"/>
      <c r="CS612" s="13"/>
      <c r="CU612" s="11"/>
    </row>
    <row r="613" spans="1:99">
      <c r="A613" s="58"/>
      <c r="B613" s="36"/>
      <c r="C613" s="37"/>
      <c r="D613" s="36"/>
      <c r="E613" s="37"/>
      <c r="F613" s="36"/>
      <c r="G613" s="37"/>
      <c r="H613" s="10"/>
      <c r="I613" s="10"/>
      <c r="J613" s="10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1"/>
      <c r="W613" s="11"/>
      <c r="X613" s="11"/>
      <c r="Y613" s="6"/>
      <c r="Z613" s="6"/>
      <c r="AA613" s="6"/>
      <c r="AB613" s="8"/>
      <c r="BD613" s="6"/>
      <c r="BK613" s="11"/>
      <c r="BL613" s="11"/>
      <c r="BM613" s="11"/>
      <c r="BN613" s="11"/>
      <c r="BO613" s="11"/>
      <c r="BP613" s="11"/>
      <c r="BQ613" s="11"/>
      <c r="BS613" s="6"/>
      <c r="BT613" s="6"/>
      <c r="BX613" s="17"/>
      <c r="BY613" s="17"/>
      <c r="BZ613" s="17"/>
      <c r="CA613" s="17"/>
      <c r="CB613" s="17"/>
      <c r="CC613" s="17"/>
      <c r="CD613" s="17"/>
      <c r="CN613" s="13"/>
      <c r="CO613" s="13"/>
      <c r="CQ613" s="13"/>
      <c r="CR613" s="13"/>
      <c r="CS613" s="13"/>
      <c r="CU613" s="11"/>
    </row>
    <row r="614" spans="1:99">
      <c r="A614" s="58"/>
      <c r="B614" s="36"/>
      <c r="C614" s="37"/>
      <c r="D614" s="36"/>
      <c r="E614" s="37"/>
      <c r="F614" s="36"/>
      <c r="G614" s="37"/>
      <c r="H614" s="10"/>
      <c r="I614" s="10"/>
      <c r="J614" s="10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1"/>
      <c r="W614" s="11"/>
      <c r="X614" s="11"/>
      <c r="Y614" s="6"/>
      <c r="Z614" s="6"/>
      <c r="AA614" s="6"/>
      <c r="AB614" s="8"/>
      <c r="BD614" s="6"/>
      <c r="BK614" s="11"/>
      <c r="BL614" s="11"/>
      <c r="BM614" s="11"/>
      <c r="BN614" s="11"/>
      <c r="BO614" s="11"/>
      <c r="BP614" s="11"/>
      <c r="BQ614" s="11"/>
      <c r="BS614" s="6"/>
      <c r="BT614" s="6"/>
      <c r="BX614" s="17"/>
      <c r="BY614" s="17"/>
      <c r="BZ614" s="17"/>
      <c r="CA614" s="17"/>
      <c r="CB614" s="17"/>
      <c r="CC614" s="17"/>
      <c r="CD614" s="17"/>
      <c r="CN614" s="13"/>
      <c r="CO614" s="13"/>
      <c r="CQ614" s="13"/>
      <c r="CR614" s="13"/>
      <c r="CS614" s="13"/>
      <c r="CU614" s="11"/>
    </row>
    <row r="615" spans="1:99">
      <c r="A615" s="58"/>
      <c r="B615" s="36"/>
      <c r="C615" s="37"/>
      <c r="D615" s="36"/>
      <c r="E615" s="37"/>
      <c r="F615" s="36"/>
      <c r="G615" s="37"/>
      <c r="H615" s="10"/>
      <c r="I615" s="10"/>
      <c r="J615" s="10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1"/>
      <c r="W615" s="11"/>
      <c r="X615" s="11"/>
      <c r="Y615" s="6"/>
      <c r="Z615" s="6"/>
      <c r="AA615" s="6"/>
      <c r="AB615" s="8"/>
      <c r="BD615" s="6"/>
      <c r="BK615" s="11"/>
      <c r="BL615" s="11"/>
      <c r="BM615" s="11"/>
      <c r="BN615" s="11"/>
      <c r="BO615" s="11"/>
      <c r="BP615" s="11"/>
      <c r="BQ615" s="11"/>
      <c r="BS615" s="6"/>
      <c r="BT615" s="6"/>
      <c r="BX615" s="17"/>
      <c r="BY615" s="17"/>
      <c r="BZ615" s="17"/>
      <c r="CA615" s="17"/>
      <c r="CB615" s="17"/>
      <c r="CC615" s="17"/>
      <c r="CD615" s="17"/>
      <c r="CN615" s="13"/>
      <c r="CO615" s="13"/>
      <c r="CQ615" s="13"/>
      <c r="CR615" s="13"/>
      <c r="CS615" s="13"/>
      <c r="CU615" s="11"/>
    </row>
    <row r="616" spans="1:99">
      <c r="A616" s="58"/>
      <c r="B616" s="36"/>
      <c r="C616" s="37"/>
      <c r="D616" s="36"/>
      <c r="E616" s="37"/>
      <c r="F616" s="36"/>
      <c r="G616" s="37"/>
      <c r="H616" s="10"/>
      <c r="I616" s="10"/>
      <c r="J616" s="10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1"/>
      <c r="W616" s="11"/>
      <c r="X616" s="11"/>
      <c r="Y616" s="6"/>
      <c r="Z616" s="6"/>
      <c r="AA616" s="6"/>
      <c r="AB616" s="8"/>
      <c r="BD616" s="6"/>
      <c r="BK616" s="11"/>
      <c r="BL616" s="11"/>
      <c r="BM616" s="11"/>
      <c r="BN616" s="11"/>
      <c r="BO616" s="11"/>
      <c r="BP616" s="11"/>
      <c r="BQ616" s="11"/>
      <c r="BS616" s="6"/>
      <c r="BT616" s="6"/>
      <c r="BX616" s="17"/>
      <c r="BY616" s="17"/>
      <c r="BZ616" s="17"/>
      <c r="CA616" s="17"/>
      <c r="CB616" s="17"/>
      <c r="CC616" s="17"/>
      <c r="CD616" s="17"/>
      <c r="CN616" s="13"/>
      <c r="CO616" s="13"/>
      <c r="CQ616" s="13"/>
      <c r="CR616" s="13"/>
      <c r="CS616" s="13"/>
      <c r="CU616" s="11"/>
    </row>
    <row r="617" spans="1:99">
      <c r="A617" s="58"/>
      <c r="B617" s="36"/>
      <c r="C617" s="37"/>
      <c r="D617" s="36"/>
      <c r="E617" s="37"/>
      <c r="F617" s="36"/>
      <c r="G617" s="37"/>
      <c r="H617" s="10"/>
      <c r="I617" s="10"/>
      <c r="J617" s="10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1"/>
      <c r="W617" s="11"/>
      <c r="X617" s="11"/>
      <c r="Y617" s="6"/>
      <c r="Z617" s="6"/>
      <c r="AA617" s="6"/>
      <c r="AB617" s="8"/>
      <c r="BD617" s="6"/>
      <c r="BK617" s="11"/>
      <c r="BL617" s="11"/>
      <c r="BM617" s="11"/>
      <c r="BN617" s="11"/>
      <c r="BO617" s="11"/>
      <c r="BP617" s="11"/>
      <c r="BQ617" s="11"/>
      <c r="BS617" s="6"/>
      <c r="BT617" s="6"/>
      <c r="BX617" s="17"/>
      <c r="BY617" s="17"/>
      <c r="BZ617" s="17"/>
      <c r="CA617" s="17"/>
      <c r="CB617" s="17"/>
      <c r="CC617" s="17"/>
      <c r="CD617" s="17"/>
      <c r="CN617" s="13"/>
      <c r="CO617" s="13"/>
      <c r="CQ617" s="13"/>
      <c r="CR617" s="13"/>
      <c r="CS617" s="13"/>
      <c r="CU617" s="11"/>
    </row>
    <row r="618" spans="1:99">
      <c r="A618" s="58"/>
      <c r="B618" s="36"/>
      <c r="C618" s="37"/>
      <c r="D618" s="36"/>
      <c r="E618" s="37"/>
      <c r="F618" s="36"/>
      <c r="G618" s="37"/>
      <c r="H618" s="10"/>
      <c r="I618" s="10"/>
      <c r="J618" s="10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1"/>
      <c r="W618" s="11"/>
      <c r="X618" s="11"/>
      <c r="Y618" s="6"/>
      <c r="Z618" s="6"/>
      <c r="AA618" s="6"/>
      <c r="AB618" s="8"/>
      <c r="BD618" s="6"/>
      <c r="BK618" s="11"/>
      <c r="BL618" s="11"/>
      <c r="BM618" s="11"/>
      <c r="BN618" s="11"/>
      <c r="BO618" s="11"/>
      <c r="BP618" s="11"/>
      <c r="BQ618" s="11"/>
      <c r="BS618" s="6"/>
      <c r="BT618" s="6"/>
      <c r="BX618" s="17"/>
      <c r="BY618" s="17"/>
      <c r="BZ618" s="17"/>
      <c r="CA618" s="17"/>
      <c r="CB618" s="17"/>
      <c r="CC618" s="17"/>
      <c r="CD618" s="17"/>
      <c r="CN618" s="13"/>
      <c r="CO618" s="13"/>
      <c r="CQ618" s="13"/>
      <c r="CR618" s="13"/>
      <c r="CS618" s="13"/>
      <c r="CU618" s="11"/>
    </row>
    <row r="619" spans="1:99">
      <c r="A619" s="58"/>
      <c r="B619" s="36"/>
      <c r="C619" s="37"/>
      <c r="D619" s="36"/>
      <c r="E619" s="37"/>
      <c r="F619" s="36"/>
      <c r="G619" s="37"/>
      <c r="H619" s="10"/>
      <c r="I619" s="10"/>
      <c r="J619" s="10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1"/>
      <c r="W619" s="11"/>
      <c r="X619" s="11"/>
      <c r="Y619" s="6"/>
      <c r="Z619" s="6"/>
      <c r="AA619" s="6"/>
      <c r="AB619" s="8"/>
      <c r="BD619" s="6"/>
      <c r="BK619" s="11"/>
      <c r="BL619" s="11"/>
      <c r="BM619" s="11"/>
      <c r="BN619" s="11"/>
      <c r="BO619" s="11"/>
      <c r="BP619" s="11"/>
      <c r="BQ619" s="11"/>
      <c r="BS619" s="6"/>
      <c r="BT619" s="6"/>
      <c r="BX619" s="17"/>
      <c r="BY619" s="17"/>
      <c r="BZ619" s="17"/>
      <c r="CA619" s="17"/>
      <c r="CB619" s="17"/>
      <c r="CC619" s="17"/>
      <c r="CD619" s="17"/>
      <c r="CN619" s="13"/>
      <c r="CO619" s="13"/>
      <c r="CQ619" s="13"/>
      <c r="CR619" s="13"/>
      <c r="CS619" s="13"/>
      <c r="CU619" s="11"/>
    </row>
    <row r="620" spans="1:99">
      <c r="A620" s="58"/>
      <c r="B620" s="36"/>
      <c r="C620" s="37"/>
      <c r="D620" s="36"/>
      <c r="E620" s="37"/>
      <c r="F620" s="36"/>
      <c r="G620" s="37"/>
      <c r="H620" s="10"/>
      <c r="I620" s="10"/>
      <c r="J620" s="10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1"/>
      <c r="W620" s="11"/>
      <c r="X620" s="11"/>
      <c r="Y620" s="6"/>
      <c r="Z620" s="6"/>
      <c r="AA620" s="6"/>
      <c r="AB620" s="8"/>
      <c r="BD620" s="6"/>
      <c r="BK620" s="11"/>
      <c r="BL620" s="11"/>
      <c r="BM620" s="11"/>
      <c r="BN620" s="11"/>
      <c r="BO620" s="11"/>
      <c r="BP620" s="11"/>
      <c r="BQ620" s="11"/>
      <c r="BS620" s="6"/>
      <c r="BT620" s="6"/>
      <c r="BX620" s="17"/>
      <c r="BY620" s="17"/>
      <c r="BZ620" s="17"/>
      <c r="CA620" s="17"/>
      <c r="CB620" s="17"/>
      <c r="CC620" s="17"/>
      <c r="CD620" s="17"/>
      <c r="CN620" s="13"/>
      <c r="CO620" s="13"/>
      <c r="CQ620" s="13"/>
      <c r="CR620" s="13"/>
      <c r="CS620" s="13"/>
      <c r="CU620" s="11"/>
    </row>
    <row r="621" spans="1:99">
      <c r="A621" s="58"/>
      <c r="B621" s="36"/>
      <c r="C621" s="37"/>
      <c r="D621" s="36"/>
      <c r="E621" s="37"/>
      <c r="F621" s="36"/>
      <c r="G621" s="37"/>
      <c r="H621" s="10"/>
      <c r="I621" s="10"/>
      <c r="J621" s="10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1"/>
      <c r="W621" s="11"/>
      <c r="X621" s="11"/>
      <c r="Y621" s="6"/>
      <c r="Z621" s="6"/>
      <c r="AA621" s="6"/>
      <c r="AB621" s="8"/>
      <c r="BD621" s="6"/>
      <c r="BK621" s="11"/>
      <c r="BL621" s="11"/>
      <c r="BM621" s="11"/>
      <c r="BN621" s="11"/>
      <c r="BO621" s="11"/>
      <c r="BP621" s="11"/>
      <c r="BQ621" s="11"/>
      <c r="BS621" s="6"/>
      <c r="BT621" s="6"/>
      <c r="BX621" s="17"/>
      <c r="BY621" s="17"/>
      <c r="BZ621" s="17"/>
      <c r="CA621" s="17"/>
      <c r="CB621" s="17"/>
      <c r="CC621" s="17"/>
      <c r="CD621" s="17"/>
      <c r="CN621" s="13"/>
      <c r="CO621" s="13"/>
      <c r="CQ621" s="13"/>
      <c r="CR621" s="13"/>
      <c r="CS621" s="13"/>
      <c r="CU621" s="11"/>
    </row>
    <row r="622" spans="1:99">
      <c r="A622" s="58"/>
      <c r="B622" s="36"/>
      <c r="C622" s="37"/>
      <c r="D622" s="36"/>
      <c r="E622" s="37"/>
      <c r="F622" s="36"/>
      <c r="G622" s="37"/>
      <c r="H622" s="10"/>
      <c r="I622" s="10"/>
      <c r="J622" s="10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1"/>
      <c r="W622" s="11"/>
      <c r="X622" s="11"/>
      <c r="Y622" s="6"/>
      <c r="Z622" s="6"/>
      <c r="AA622" s="6"/>
      <c r="AB622" s="8"/>
      <c r="BD622" s="6"/>
      <c r="BK622" s="11"/>
      <c r="BL622" s="11"/>
      <c r="BM622" s="11"/>
      <c r="BN622" s="11"/>
      <c r="BO622" s="11"/>
      <c r="BP622" s="11"/>
      <c r="BQ622" s="11"/>
      <c r="BS622" s="6"/>
      <c r="BT622" s="6"/>
      <c r="BX622" s="17"/>
      <c r="BY622" s="17"/>
      <c r="BZ622" s="17"/>
      <c r="CA622" s="17"/>
      <c r="CB622" s="17"/>
      <c r="CC622" s="17"/>
      <c r="CD622" s="17"/>
      <c r="CN622" s="13"/>
      <c r="CO622" s="13"/>
      <c r="CQ622" s="13"/>
      <c r="CR622" s="13"/>
      <c r="CS622" s="13"/>
      <c r="CU622" s="11"/>
    </row>
    <row r="623" spans="1:99">
      <c r="A623" s="58"/>
      <c r="B623" s="36"/>
      <c r="C623" s="37"/>
      <c r="D623" s="36"/>
      <c r="E623" s="37"/>
      <c r="F623" s="36"/>
      <c r="G623" s="37"/>
      <c r="H623" s="10"/>
      <c r="I623" s="10"/>
      <c r="J623" s="10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1"/>
      <c r="W623" s="11"/>
      <c r="X623" s="11"/>
      <c r="Y623" s="6"/>
      <c r="Z623" s="6"/>
      <c r="AA623" s="6"/>
      <c r="AB623" s="8"/>
      <c r="BD623" s="6"/>
      <c r="BK623" s="11"/>
      <c r="BL623" s="11"/>
      <c r="BM623" s="11"/>
      <c r="BN623" s="11"/>
      <c r="BO623" s="11"/>
      <c r="BP623" s="11"/>
      <c r="BQ623" s="11"/>
      <c r="BS623" s="6"/>
      <c r="BT623" s="6"/>
      <c r="BX623" s="17"/>
      <c r="BY623" s="17"/>
      <c r="BZ623" s="17"/>
      <c r="CA623" s="17"/>
      <c r="CB623" s="17"/>
      <c r="CC623" s="17"/>
      <c r="CD623" s="17"/>
      <c r="CN623" s="13"/>
      <c r="CO623" s="13"/>
      <c r="CQ623" s="13"/>
      <c r="CR623" s="13"/>
      <c r="CS623" s="13"/>
      <c r="CU623" s="11"/>
    </row>
    <row r="624" spans="1:99">
      <c r="A624" s="58"/>
      <c r="B624" s="36"/>
      <c r="C624" s="37"/>
      <c r="D624" s="36"/>
      <c r="E624" s="37"/>
      <c r="F624" s="36"/>
      <c r="G624" s="37"/>
      <c r="H624" s="10"/>
      <c r="I624" s="10"/>
      <c r="J624" s="10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1"/>
      <c r="W624" s="11"/>
      <c r="X624" s="11"/>
      <c r="Y624" s="6"/>
      <c r="Z624" s="6"/>
      <c r="AA624" s="6"/>
      <c r="AB624" s="8"/>
      <c r="BD624" s="6"/>
      <c r="BK624" s="11"/>
      <c r="BL624" s="11"/>
      <c r="BM624" s="11"/>
      <c r="BN624" s="11"/>
      <c r="BO624" s="11"/>
      <c r="BP624" s="11"/>
      <c r="BQ624" s="11"/>
      <c r="BS624" s="6"/>
      <c r="BT624" s="6"/>
      <c r="BX624" s="17"/>
      <c r="BY624" s="17"/>
      <c r="BZ624" s="17"/>
      <c r="CA624" s="17"/>
      <c r="CB624" s="17"/>
      <c r="CC624" s="17"/>
      <c r="CD624" s="17"/>
      <c r="CN624" s="13"/>
      <c r="CO624" s="13"/>
      <c r="CQ624" s="13"/>
      <c r="CR624" s="13"/>
      <c r="CS624" s="13"/>
      <c r="CU624" s="11"/>
    </row>
    <row r="625" spans="1:28">
      <c r="A625" s="58"/>
      <c r="B625" s="36"/>
      <c r="C625" s="37"/>
      <c r="D625" s="36"/>
      <c r="E625" s="37"/>
      <c r="F625" s="36"/>
      <c r="G625" s="37"/>
      <c r="H625" s="10"/>
      <c r="I625" s="10"/>
      <c r="J625" s="10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1"/>
      <c r="W625" s="11"/>
      <c r="X625" s="11"/>
      <c r="Y625" s="6"/>
      <c r="Z625" s="6"/>
      <c r="AA625" s="6"/>
      <c r="AB625" s="8"/>
    </row>
    <row r="626" spans="1:28">
      <c r="A626" s="58"/>
      <c r="B626" s="36"/>
      <c r="C626" s="37"/>
      <c r="D626" s="36"/>
      <c r="E626" s="37"/>
      <c r="F626" s="36"/>
      <c r="G626" s="37"/>
      <c r="H626" s="10"/>
      <c r="I626" s="10"/>
      <c r="J626" s="10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1"/>
      <c r="W626" s="11"/>
      <c r="X626" s="11"/>
      <c r="Y626" s="6"/>
      <c r="Z626" s="6"/>
      <c r="AA626" s="6"/>
      <c r="AB626" s="8"/>
    </row>
    <row r="627" spans="1:28">
      <c r="A627" s="58"/>
      <c r="B627" s="36"/>
      <c r="C627" s="37"/>
      <c r="D627" s="36"/>
      <c r="E627" s="37"/>
      <c r="F627" s="36"/>
      <c r="G627" s="37"/>
      <c r="H627" s="10"/>
      <c r="I627" s="10"/>
      <c r="J627" s="10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1"/>
      <c r="W627" s="11"/>
      <c r="X627" s="11"/>
      <c r="Y627" s="6"/>
      <c r="Z627" s="6"/>
      <c r="AA627" s="6"/>
      <c r="AB627" s="8"/>
    </row>
    <row r="628" spans="1:28">
      <c r="A628" s="58"/>
      <c r="B628" s="36"/>
      <c r="C628" s="37"/>
      <c r="D628" s="36"/>
      <c r="E628" s="37"/>
      <c r="F628" s="36"/>
      <c r="G628" s="37"/>
      <c r="H628" s="10"/>
      <c r="I628" s="10"/>
      <c r="J628" s="10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1"/>
      <c r="W628" s="11"/>
      <c r="X628" s="11"/>
      <c r="Y628" s="6"/>
      <c r="Z628" s="6"/>
      <c r="AA628" s="6"/>
      <c r="AB628" s="8"/>
    </row>
    <row r="629" spans="1:28">
      <c r="A629" s="58"/>
      <c r="B629" s="36"/>
      <c r="C629" s="37"/>
      <c r="D629" s="36"/>
      <c r="E629" s="37"/>
      <c r="F629" s="36"/>
      <c r="G629" s="37"/>
      <c r="H629" s="10"/>
      <c r="I629" s="10"/>
      <c r="J629" s="10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1"/>
      <c r="W629" s="11"/>
      <c r="X629" s="11"/>
      <c r="Y629" s="6"/>
      <c r="Z629" s="6"/>
      <c r="AA629" s="6"/>
      <c r="AB629" s="8"/>
    </row>
    <row r="630" spans="1:28">
      <c r="A630" s="58"/>
      <c r="B630" s="36"/>
      <c r="C630" s="37"/>
      <c r="D630" s="36"/>
      <c r="E630" s="37"/>
      <c r="F630" s="36"/>
      <c r="G630" s="37"/>
      <c r="H630" s="10"/>
      <c r="I630" s="10"/>
      <c r="J630" s="10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1"/>
      <c r="W630" s="11"/>
      <c r="X630" s="11"/>
      <c r="Y630" s="6"/>
      <c r="Z630" s="6"/>
      <c r="AA630" s="6"/>
      <c r="AB630" s="8"/>
    </row>
    <row r="631" spans="1:28">
      <c r="A631" s="58"/>
      <c r="B631" s="36"/>
      <c r="C631" s="37"/>
      <c r="D631" s="36"/>
      <c r="E631" s="37"/>
      <c r="F631" s="36"/>
      <c r="G631" s="37"/>
      <c r="H631" s="10"/>
      <c r="I631" s="10"/>
      <c r="J631" s="10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1"/>
      <c r="W631" s="11"/>
      <c r="X631" s="11"/>
      <c r="Y631" s="6"/>
      <c r="Z631" s="6"/>
      <c r="AA631" s="6"/>
      <c r="AB631" s="8"/>
    </row>
    <row r="632" spans="1:28">
      <c r="A632" s="58"/>
      <c r="B632" s="36"/>
      <c r="C632" s="37"/>
      <c r="D632" s="36"/>
      <c r="E632" s="37"/>
      <c r="F632" s="36"/>
      <c r="G632" s="37"/>
      <c r="H632" s="10"/>
      <c r="I632" s="10"/>
      <c r="J632" s="10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1"/>
      <c r="W632" s="11"/>
      <c r="X632" s="11"/>
      <c r="Y632" s="6"/>
      <c r="Z632" s="6"/>
      <c r="AA632" s="6"/>
      <c r="AB632" s="8"/>
    </row>
    <row r="633" spans="1:28">
      <c r="A633" s="58"/>
      <c r="B633" s="36"/>
      <c r="C633" s="37"/>
      <c r="D633" s="36"/>
      <c r="E633" s="37"/>
      <c r="F633" s="36"/>
      <c r="G633" s="37"/>
      <c r="H633" s="10"/>
      <c r="I633" s="10"/>
      <c r="J633" s="10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1"/>
      <c r="W633" s="11"/>
      <c r="X633" s="11"/>
      <c r="Y633" s="6"/>
      <c r="Z633" s="6"/>
      <c r="AA633" s="6"/>
      <c r="AB633" s="8"/>
    </row>
    <row r="634" spans="1:28">
      <c r="A634" s="58"/>
      <c r="B634" s="36"/>
      <c r="C634" s="37"/>
      <c r="D634" s="36"/>
      <c r="E634" s="37"/>
      <c r="F634" s="36"/>
      <c r="G634" s="37"/>
      <c r="H634" s="10"/>
      <c r="I634" s="10"/>
      <c r="J634" s="10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1"/>
      <c r="W634" s="11"/>
      <c r="X634" s="11"/>
      <c r="Y634" s="6"/>
      <c r="Z634" s="6"/>
      <c r="AA634" s="6"/>
      <c r="AB634" s="8"/>
    </row>
    <row r="635" spans="1:28">
      <c r="A635" s="58"/>
      <c r="B635" s="36"/>
      <c r="C635" s="37"/>
      <c r="D635" s="36"/>
      <c r="E635" s="37"/>
      <c r="F635" s="36"/>
      <c r="G635" s="37"/>
      <c r="H635" s="10"/>
      <c r="I635" s="10"/>
      <c r="J635" s="10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1"/>
      <c r="W635" s="11"/>
      <c r="X635" s="11"/>
      <c r="Y635" s="6"/>
      <c r="Z635" s="6"/>
      <c r="AA635" s="6"/>
      <c r="AB635" s="8"/>
    </row>
    <row r="636" spans="1:28">
      <c r="A636" s="58"/>
      <c r="B636" s="36"/>
      <c r="C636" s="37"/>
      <c r="D636" s="36"/>
      <c r="E636" s="37"/>
      <c r="F636" s="36"/>
      <c r="G636" s="37"/>
      <c r="H636" s="10"/>
      <c r="I636" s="10"/>
      <c r="J636" s="10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1"/>
      <c r="W636" s="11"/>
      <c r="X636" s="11"/>
      <c r="Y636" s="6"/>
      <c r="Z636" s="6"/>
      <c r="AA636" s="6"/>
      <c r="AB636" s="8"/>
    </row>
    <row r="637" spans="1:28">
      <c r="A637" s="58"/>
      <c r="B637" s="36"/>
      <c r="C637" s="37"/>
      <c r="D637" s="36"/>
      <c r="E637" s="37"/>
      <c r="F637" s="36"/>
      <c r="G637" s="37"/>
      <c r="H637" s="10"/>
      <c r="I637" s="10"/>
      <c r="J637" s="10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1"/>
      <c r="W637" s="11"/>
      <c r="X637" s="11"/>
      <c r="Y637" s="6"/>
      <c r="Z637" s="6"/>
      <c r="AA637" s="6"/>
      <c r="AB637" s="8"/>
    </row>
    <row r="638" spans="1:28">
      <c r="A638" s="58"/>
      <c r="B638" s="36"/>
      <c r="C638" s="37"/>
      <c r="D638" s="36"/>
      <c r="E638" s="37"/>
      <c r="F638" s="36"/>
      <c r="G638" s="37"/>
      <c r="H638" s="10"/>
      <c r="I638" s="10"/>
      <c r="J638" s="10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1"/>
      <c r="W638" s="11"/>
      <c r="X638" s="11"/>
      <c r="Y638" s="6"/>
      <c r="Z638" s="6"/>
      <c r="AA638" s="6"/>
      <c r="AB638" s="8"/>
    </row>
    <row r="639" spans="1:28">
      <c r="A639" s="58"/>
      <c r="B639" s="36"/>
      <c r="C639" s="37"/>
      <c r="D639" s="36"/>
      <c r="E639" s="37"/>
      <c r="F639" s="36"/>
      <c r="G639" s="37"/>
      <c r="H639" s="10"/>
      <c r="I639" s="10"/>
      <c r="J639" s="10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1"/>
      <c r="W639" s="11"/>
      <c r="X639" s="11"/>
      <c r="Y639" s="6"/>
      <c r="Z639" s="6"/>
      <c r="AA639" s="6"/>
      <c r="AB639" s="8"/>
    </row>
    <row r="640" spans="1:28">
      <c r="A640" s="58"/>
      <c r="B640" s="36"/>
      <c r="C640" s="37"/>
      <c r="D640" s="36"/>
      <c r="E640" s="37"/>
      <c r="F640" s="36"/>
      <c r="G640" s="37"/>
      <c r="H640" s="10"/>
      <c r="I640" s="10"/>
      <c r="J640" s="10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1"/>
      <c r="W640" s="11"/>
      <c r="X640" s="11"/>
      <c r="Y640" s="6"/>
      <c r="Z640" s="6"/>
      <c r="AA640" s="6"/>
      <c r="AB640" s="8"/>
    </row>
    <row r="641" spans="1:28">
      <c r="A641" s="58"/>
      <c r="B641" s="36"/>
      <c r="C641" s="37"/>
      <c r="D641" s="36"/>
      <c r="E641" s="37"/>
      <c r="F641" s="36"/>
      <c r="G641" s="37"/>
      <c r="H641" s="10"/>
      <c r="I641" s="10"/>
      <c r="J641" s="10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1"/>
      <c r="W641" s="11"/>
      <c r="X641" s="11"/>
      <c r="Y641" s="6"/>
      <c r="Z641" s="6"/>
      <c r="AA641" s="6"/>
      <c r="AB641" s="8"/>
    </row>
    <row r="642" spans="1:28">
      <c r="A642" s="58"/>
      <c r="B642" s="36"/>
      <c r="C642" s="37"/>
      <c r="D642" s="36"/>
      <c r="E642" s="37"/>
      <c r="F642" s="36"/>
      <c r="G642" s="37"/>
      <c r="H642" s="10"/>
      <c r="I642" s="10"/>
      <c r="J642" s="10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1"/>
      <c r="W642" s="11"/>
      <c r="X642" s="11"/>
      <c r="Y642" s="6"/>
      <c r="Z642" s="6"/>
      <c r="AA642" s="6"/>
      <c r="AB642" s="8"/>
    </row>
    <row r="643" spans="1:28">
      <c r="A643" s="58"/>
      <c r="B643" s="36"/>
      <c r="C643" s="37"/>
      <c r="D643" s="36"/>
      <c r="E643" s="37"/>
      <c r="F643" s="36"/>
      <c r="G643" s="37"/>
      <c r="H643" s="10"/>
      <c r="I643" s="10"/>
      <c r="J643" s="10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1"/>
      <c r="W643" s="11"/>
      <c r="X643" s="11"/>
      <c r="Y643" s="6"/>
      <c r="Z643" s="6"/>
      <c r="AA643" s="6"/>
      <c r="AB643" s="8"/>
    </row>
    <row r="644" spans="1:28">
      <c r="A644" s="58"/>
      <c r="B644" s="36"/>
      <c r="C644" s="37"/>
      <c r="D644" s="36"/>
      <c r="E644" s="37"/>
      <c r="F644" s="36"/>
      <c r="G644" s="37"/>
      <c r="H644" s="10"/>
      <c r="I644" s="10"/>
      <c r="J644" s="10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1"/>
      <c r="W644" s="11"/>
      <c r="X644" s="11"/>
      <c r="Y644" s="6"/>
      <c r="Z644" s="6"/>
      <c r="AA644" s="6"/>
      <c r="AB644" s="8"/>
    </row>
    <row r="645" spans="1:28">
      <c r="A645" s="58"/>
      <c r="B645" s="36"/>
      <c r="C645" s="37"/>
      <c r="D645" s="36"/>
      <c r="E645" s="37"/>
      <c r="F645" s="36"/>
      <c r="G645" s="37"/>
      <c r="H645" s="10"/>
      <c r="I645" s="10"/>
      <c r="J645" s="10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1"/>
      <c r="W645" s="11"/>
      <c r="X645" s="11"/>
      <c r="Y645" s="6"/>
      <c r="Z645" s="6"/>
      <c r="AA645" s="6"/>
      <c r="AB645" s="8"/>
    </row>
    <row r="646" spans="1:28">
      <c r="A646" s="58"/>
      <c r="B646" s="36"/>
      <c r="C646" s="37"/>
      <c r="D646" s="36"/>
      <c r="E646" s="37"/>
      <c r="F646" s="36"/>
      <c r="G646" s="37"/>
      <c r="H646" s="10"/>
      <c r="I646" s="10"/>
      <c r="J646" s="10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1"/>
      <c r="W646" s="11"/>
      <c r="X646" s="11"/>
      <c r="Y646" s="6"/>
      <c r="Z646" s="6"/>
      <c r="AA646" s="6"/>
      <c r="AB646" s="8"/>
    </row>
    <row r="647" spans="1:28">
      <c r="A647" s="58"/>
      <c r="B647" s="36"/>
      <c r="C647" s="37"/>
      <c r="D647" s="36"/>
      <c r="E647" s="37"/>
      <c r="F647" s="36"/>
      <c r="G647" s="37"/>
      <c r="H647" s="10"/>
      <c r="I647" s="10"/>
      <c r="J647" s="10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1"/>
      <c r="W647" s="11"/>
      <c r="X647" s="11"/>
      <c r="Y647" s="6"/>
      <c r="Z647" s="6"/>
      <c r="AA647" s="6"/>
      <c r="AB647" s="8"/>
    </row>
    <row r="648" spans="1:28">
      <c r="A648" s="58"/>
      <c r="B648" s="36"/>
      <c r="C648" s="37"/>
      <c r="D648" s="36"/>
      <c r="E648" s="37"/>
      <c r="F648" s="36"/>
      <c r="G648" s="37"/>
      <c r="H648" s="10"/>
      <c r="I648" s="10"/>
      <c r="J648" s="10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1"/>
      <c r="W648" s="11"/>
      <c r="X648" s="11"/>
      <c r="Y648" s="6"/>
      <c r="Z648" s="6"/>
      <c r="AA648" s="6"/>
      <c r="AB648" s="8"/>
    </row>
    <row r="649" spans="1:28">
      <c r="A649" s="58"/>
      <c r="B649" s="36"/>
      <c r="C649" s="37"/>
      <c r="D649" s="36"/>
      <c r="E649" s="37"/>
      <c r="F649" s="36"/>
      <c r="G649" s="37"/>
      <c r="H649" s="10"/>
      <c r="I649" s="10"/>
      <c r="J649" s="10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1"/>
      <c r="W649" s="11"/>
      <c r="X649" s="11"/>
      <c r="Y649" s="6"/>
      <c r="Z649" s="6"/>
      <c r="AA649" s="6"/>
      <c r="AB649" s="8"/>
    </row>
    <row r="650" spans="1:28">
      <c r="A650" s="58"/>
      <c r="B650" s="36"/>
      <c r="C650" s="37"/>
      <c r="D650" s="36"/>
      <c r="E650" s="37"/>
      <c r="F650" s="36"/>
      <c r="G650" s="37"/>
      <c r="H650" s="10"/>
      <c r="I650" s="10"/>
      <c r="J650" s="10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1"/>
      <c r="W650" s="11"/>
      <c r="X650" s="11"/>
      <c r="Y650" s="6"/>
      <c r="Z650" s="6"/>
      <c r="AA650" s="6"/>
      <c r="AB650" s="8"/>
    </row>
    <row r="651" spans="1:28">
      <c r="A651" s="58"/>
      <c r="B651" s="36"/>
      <c r="C651" s="37"/>
      <c r="D651" s="36"/>
      <c r="E651" s="37"/>
      <c r="F651" s="36"/>
      <c r="G651" s="37"/>
      <c r="H651" s="10"/>
      <c r="I651" s="10"/>
      <c r="J651" s="10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1"/>
      <c r="W651" s="11"/>
      <c r="X651" s="11"/>
      <c r="Y651" s="6"/>
      <c r="Z651" s="6"/>
      <c r="AA651" s="6"/>
      <c r="AB651" s="8"/>
    </row>
    <row r="652" spans="1:28">
      <c r="A652" s="58"/>
      <c r="B652" s="36"/>
      <c r="C652" s="37"/>
      <c r="D652" s="36"/>
      <c r="E652" s="37"/>
      <c r="F652" s="36"/>
      <c r="G652" s="37"/>
      <c r="H652" s="10"/>
      <c r="I652" s="10"/>
      <c r="J652" s="10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1"/>
      <c r="W652" s="11"/>
      <c r="X652" s="11"/>
      <c r="Y652" s="6"/>
      <c r="Z652" s="6"/>
      <c r="AA652" s="6"/>
      <c r="AB652" s="8"/>
    </row>
    <row r="653" spans="1:28">
      <c r="A653" s="58"/>
      <c r="B653" s="36"/>
      <c r="C653" s="37"/>
      <c r="D653" s="36"/>
      <c r="E653" s="37"/>
      <c r="F653" s="36"/>
      <c r="G653" s="37"/>
      <c r="H653" s="10"/>
      <c r="I653" s="10"/>
      <c r="J653" s="10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1"/>
      <c r="W653" s="11"/>
      <c r="X653" s="11"/>
      <c r="Y653" s="6"/>
      <c r="Z653" s="6"/>
      <c r="AA653" s="6"/>
      <c r="AB653" s="8"/>
    </row>
    <row r="654" spans="1:28">
      <c r="A654" s="58"/>
      <c r="B654" s="36"/>
      <c r="C654" s="37"/>
      <c r="D654" s="36"/>
      <c r="E654" s="37"/>
      <c r="F654" s="36"/>
      <c r="G654" s="37"/>
      <c r="H654" s="10"/>
      <c r="I654" s="10"/>
      <c r="J654" s="10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1"/>
      <c r="W654" s="11"/>
      <c r="X654" s="11"/>
      <c r="Y654" s="6"/>
      <c r="Z654" s="6"/>
      <c r="AA654" s="6"/>
      <c r="AB654" s="8"/>
    </row>
    <row r="655" spans="1:28">
      <c r="A655" s="58"/>
      <c r="B655" s="36"/>
      <c r="C655" s="37"/>
      <c r="D655" s="36"/>
      <c r="E655" s="37"/>
      <c r="F655" s="36"/>
      <c r="G655" s="37"/>
      <c r="H655" s="10"/>
      <c r="I655" s="10"/>
      <c r="J655" s="10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1"/>
      <c r="W655" s="11"/>
      <c r="X655" s="11"/>
      <c r="Y655" s="6"/>
      <c r="Z655" s="6"/>
      <c r="AA655" s="6"/>
      <c r="AB655" s="8"/>
    </row>
    <row r="656" spans="1:28">
      <c r="A656" s="58"/>
      <c r="B656" s="36"/>
      <c r="C656" s="37"/>
      <c r="D656" s="36"/>
      <c r="E656" s="37"/>
      <c r="F656" s="36"/>
      <c r="G656" s="37"/>
      <c r="H656" s="10"/>
      <c r="I656" s="10"/>
      <c r="J656" s="10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1"/>
      <c r="W656" s="11"/>
      <c r="X656" s="11"/>
      <c r="Y656" s="6"/>
      <c r="Z656" s="6"/>
      <c r="AA656" s="6"/>
      <c r="AB656" s="8"/>
    </row>
    <row r="657" spans="1:28">
      <c r="A657" s="58"/>
      <c r="B657" s="36"/>
      <c r="C657" s="37"/>
      <c r="D657" s="36"/>
      <c r="E657" s="37"/>
      <c r="F657" s="36"/>
      <c r="G657" s="37"/>
      <c r="H657" s="10"/>
      <c r="I657" s="10"/>
      <c r="J657" s="10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1"/>
      <c r="W657" s="11"/>
      <c r="X657" s="11"/>
      <c r="Y657" s="6"/>
      <c r="Z657" s="6"/>
      <c r="AA657" s="6"/>
      <c r="AB657" s="8"/>
    </row>
    <row r="658" spans="1:28">
      <c r="A658" s="58"/>
      <c r="B658" s="36"/>
      <c r="C658" s="37"/>
      <c r="D658" s="36"/>
      <c r="E658" s="37"/>
      <c r="F658" s="36"/>
      <c r="G658" s="37"/>
      <c r="H658" s="10"/>
      <c r="I658" s="10"/>
      <c r="J658" s="10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1"/>
      <c r="W658" s="11"/>
      <c r="X658" s="11"/>
      <c r="Y658" s="6"/>
      <c r="Z658" s="6"/>
      <c r="AA658" s="6"/>
      <c r="AB658" s="8"/>
    </row>
    <row r="659" spans="1:28">
      <c r="A659" s="58"/>
      <c r="B659" s="36"/>
      <c r="C659" s="37"/>
      <c r="D659" s="36"/>
      <c r="E659" s="37"/>
      <c r="F659" s="36"/>
      <c r="G659" s="37"/>
      <c r="H659" s="10"/>
      <c r="I659" s="10"/>
      <c r="J659" s="10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1"/>
      <c r="W659" s="11"/>
      <c r="X659" s="11"/>
      <c r="Y659" s="6"/>
      <c r="Z659" s="6"/>
      <c r="AA659" s="6"/>
      <c r="AB659" s="8"/>
    </row>
    <row r="660" spans="1:28">
      <c r="A660" s="58"/>
      <c r="B660" s="36"/>
      <c r="C660" s="37"/>
      <c r="D660" s="36"/>
      <c r="E660" s="37"/>
      <c r="F660" s="36"/>
      <c r="G660" s="37"/>
      <c r="H660" s="10"/>
      <c r="I660" s="10"/>
      <c r="J660" s="10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1"/>
      <c r="W660" s="11"/>
      <c r="X660" s="11"/>
      <c r="Y660" s="6"/>
      <c r="Z660" s="6"/>
      <c r="AA660" s="6"/>
      <c r="AB660" s="8"/>
    </row>
    <row r="661" spans="1:28">
      <c r="A661" s="58"/>
      <c r="B661" s="36"/>
      <c r="C661" s="37"/>
      <c r="D661" s="36"/>
      <c r="E661" s="37"/>
      <c r="F661" s="36"/>
      <c r="G661" s="37"/>
      <c r="H661" s="10"/>
      <c r="I661" s="10"/>
      <c r="J661" s="10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1"/>
      <c r="W661" s="11"/>
      <c r="X661" s="11"/>
      <c r="Y661" s="6"/>
      <c r="Z661" s="6"/>
      <c r="AA661" s="6"/>
      <c r="AB661" s="8"/>
    </row>
    <row r="662" spans="1:28">
      <c r="A662" s="58"/>
      <c r="B662" s="36"/>
      <c r="C662" s="37"/>
      <c r="D662" s="36"/>
      <c r="E662" s="37"/>
      <c r="F662" s="36"/>
      <c r="G662" s="37"/>
      <c r="H662" s="10"/>
      <c r="I662" s="10"/>
      <c r="J662" s="10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1"/>
      <c r="W662" s="11"/>
      <c r="X662" s="11"/>
      <c r="Y662" s="6"/>
      <c r="Z662" s="6"/>
      <c r="AA662" s="6"/>
      <c r="AB662" s="8"/>
    </row>
    <row r="663" spans="1:28">
      <c r="A663" s="58"/>
      <c r="B663" s="36"/>
      <c r="C663" s="37"/>
      <c r="D663" s="36"/>
      <c r="E663" s="37"/>
      <c r="F663" s="36"/>
      <c r="G663" s="37"/>
      <c r="H663" s="10"/>
      <c r="I663" s="10"/>
      <c r="J663" s="10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1"/>
      <c r="W663" s="11"/>
      <c r="X663" s="11"/>
      <c r="Y663" s="6"/>
      <c r="Z663" s="6"/>
      <c r="AA663" s="6"/>
      <c r="AB663" s="8"/>
    </row>
    <row r="664" spans="1:28">
      <c r="A664" s="58"/>
      <c r="B664" s="36"/>
      <c r="C664" s="37"/>
      <c r="D664" s="36"/>
      <c r="E664" s="37"/>
      <c r="F664" s="36"/>
      <c r="G664" s="37"/>
      <c r="H664" s="10"/>
      <c r="I664" s="10"/>
      <c r="J664" s="10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1"/>
      <c r="W664" s="11"/>
      <c r="X664" s="11"/>
      <c r="Y664" s="6"/>
      <c r="Z664" s="6"/>
      <c r="AA664" s="6"/>
      <c r="AB664" s="8"/>
    </row>
    <row r="665" spans="1:28">
      <c r="A665" s="58"/>
      <c r="B665" s="36"/>
      <c r="C665" s="37"/>
      <c r="D665" s="36"/>
      <c r="E665" s="37"/>
      <c r="F665" s="36"/>
      <c r="G665" s="37"/>
      <c r="H665" s="10"/>
      <c r="I665" s="10"/>
      <c r="J665" s="10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1"/>
      <c r="W665" s="11"/>
      <c r="X665" s="11"/>
      <c r="Y665" s="6"/>
      <c r="Z665" s="6"/>
      <c r="AA665" s="6"/>
      <c r="AB665" s="8"/>
    </row>
    <row r="666" spans="1:28">
      <c r="A666" s="58"/>
      <c r="B666" s="36"/>
      <c r="C666" s="37"/>
      <c r="D666" s="36"/>
      <c r="E666" s="37"/>
      <c r="F666" s="36"/>
      <c r="G666" s="37"/>
      <c r="H666" s="10"/>
      <c r="I666" s="10"/>
      <c r="J666" s="10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1"/>
      <c r="W666" s="11"/>
      <c r="X666" s="11"/>
      <c r="Y666" s="6"/>
      <c r="Z666" s="6"/>
      <c r="AA666" s="6"/>
      <c r="AB666" s="8"/>
    </row>
    <row r="667" spans="1:28">
      <c r="A667" s="58"/>
      <c r="B667" s="36"/>
      <c r="C667" s="37"/>
      <c r="D667" s="36"/>
      <c r="E667" s="37"/>
      <c r="F667" s="36"/>
      <c r="G667" s="37"/>
      <c r="H667" s="10"/>
      <c r="I667" s="10"/>
      <c r="J667" s="10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1"/>
      <c r="W667" s="11"/>
      <c r="X667" s="11"/>
      <c r="Y667" s="6"/>
      <c r="Z667" s="6"/>
      <c r="AA667" s="6"/>
      <c r="AB667" s="8"/>
    </row>
    <row r="668" spans="1:28">
      <c r="A668" s="58"/>
      <c r="B668" s="36"/>
      <c r="C668" s="37"/>
      <c r="D668" s="36"/>
      <c r="E668" s="37"/>
      <c r="F668" s="36"/>
      <c r="G668" s="37"/>
      <c r="H668" s="10"/>
      <c r="I668" s="10"/>
      <c r="J668" s="10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1"/>
      <c r="W668" s="11"/>
      <c r="X668" s="11"/>
      <c r="Y668" s="6"/>
      <c r="Z668" s="6"/>
      <c r="AA668" s="6"/>
      <c r="AB668" s="8"/>
    </row>
    <row r="669" spans="1:28">
      <c r="A669" s="58"/>
      <c r="B669" s="36"/>
      <c r="C669" s="37"/>
      <c r="D669" s="36"/>
      <c r="E669" s="37"/>
      <c r="F669" s="36"/>
      <c r="G669" s="37"/>
      <c r="H669" s="10"/>
      <c r="I669" s="10"/>
      <c r="J669" s="10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1"/>
      <c r="W669" s="11"/>
      <c r="X669" s="11"/>
      <c r="Y669" s="6"/>
      <c r="Z669" s="6"/>
      <c r="AA669" s="6"/>
      <c r="AB669" s="8"/>
    </row>
    <row r="670" spans="1:28">
      <c r="A670" s="58"/>
      <c r="B670" s="36"/>
      <c r="C670" s="37"/>
      <c r="D670" s="36"/>
      <c r="E670" s="37"/>
      <c r="F670" s="36"/>
      <c r="G670" s="37"/>
      <c r="H670" s="10"/>
      <c r="I670" s="10"/>
      <c r="J670" s="10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1"/>
      <c r="W670" s="11"/>
      <c r="X670" s="11"/>
      <c r="Y670" s="6"/>
      <c r="Z670" s="6"/>
      <c r="AA670" s="6"/>
      <c r="AB670" s="8"/>
    </row>
    <row r="671" spans="1:28">
      <c r="A671" s="58"/>
      <c r="B671" s="36"/>
      <c r="C671" s="37"/>
      <c r="D671" s="36"/>
      <c r="E671" s="37"/>
      <c r="F671" s="36"/>
      <c r="G671" s="37"/>
      <c r="H671" s="10"/>
      <c r="I671" s="10"/>
      <c r="J671" s="10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1"/>
      <c r="W671" s="11"/>
      <c r="X671" s="11"/>
      <c r="Y671" s="6"/>
      <c r="Z671" s="6"/>
      <c r="AA671" s="6"/>
      <c r="AB671" s="8"/>
    </row>
    <row r="672" spans="1:28">
      <c r="A672" s="58"/>
      <c r="B672" s="36"/>
      <c r="C672" s="37"/>
      <c r="D672" s="36"/>
      <c r="E672" s="37"/>
      <c r="F672" s="36"/>
      <c r="G672" s="37"/>
      <c r="H672" s="10"/>
      <c r="I672" s="10"/>
      <c r="J672" s="10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1"/>
      <c r="W672" s="11"/>
      <c r="X672" s="11"/>
      <c r="Y672" s="6"/>
      <c r="Z672" s="6"/>
      <c r="AA672" s="6"/>
      <c r="AB672" s="8"/>
    </row>
    <row r="673" spans="1:28">
      <c r="A673" s="58"/>
      <c r="B673" s="36"/>
      <c r="C673" s="37"/>
      <c r="D673" s="36"/>
      <c r="E673" s="37"/>
      <c r="F673" s="36"/>
      <c r="G673" s="37"/>
      <c r="H673" s="10"/>
      <c r="I673" s="10"/>
      <c r="J673" s="10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1"/>
      <c r="W673" s="11"/>
      <c r="X673" s="11"/>
      <c r="Y673" s="6"/>
      <c r="Z673" s="6"/>
      <c r="AA673" s="6"/>
      <c r="AB673" s="8"/>
    </row>
    <row r="674" spans="1:28">
      <c r="A674" s="58"/>
      <c r="B674" s="36"/>
      <c r="C674" s="37"/>
      <c r="D674" s="36"/>
      <c r="E674" s="37"/>
      <c r="F674" s="36"/>
      <c r="G674" s="37"/>
      <c r="H674" s="10"/>
      <c r="I674" s="10"/>
      <c r="J674" s="10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1"/>
      <c r="W674" s="11"/>
      <c r="X674" s="11"/>
      <c r="Y674" s="6"/>
      <c r="Z674" s="6"/>
      <c r="AA674" s="6"/>
      <c r="AB674" s="8"/>
    </row>
    <row r="675" spans="1:28">
      <c r="A675" s="58"/>
      <c r="B675" s="36"/>
      <c r="C675" s="37"/>
      <c r="D675" s="36"/>
      <c r="E675" s="37"/>
      <c r="F675" s="36"/>
      <c r="G675" s="37"/>
      <c r="H675" s="10"/>
      <c r="I675" s="10"/>
      <c r="J675" s="10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1"/>
      <c r="W675" s="11"/>
      <c r="X675" s="11"/>
      <c r="Y675" s="6"/>
      <c r="Z675" s="6"/>
      <c r="AA675" s="6"/>
      <c r="AB675" s="8"/>
    </row>
    <row r="676" spans="1:28">
      <c r="A676" s="58"/>
      <c r="B676" s="36"/>
      <c r="C676" s="37"/>
      <c r="D676" s="36"/>
      <c r="E676" s="37"/>
      <c r="F676" s="36"/>
      <c r="G676" s="37"/>
      <c r="H676" s="10"/>
      <c r="I676" s="10"/>
      <c r="J676" s="10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1"/>
      <c r="W676" s="11"/>
      <c r="X676" s="11"/>
      <c r="Y676" s="6"/>
      <c r="Z676" s="6"/>
      <c r="AA676" s="6"/>
      <c r="AB676" s="8"/>
    </row>
    <row r="677" spans="1:28">
      <c r="A677" s="58"/>
      <c r="B677" s="36"/>
      <c r="C677" s="37"/>
      <c r="D677" s="36"/>
      <c r="E677" s="37"/>
      <c r="F677" s="36"/>
      <c r="G677" s="37"/>
      <c r="H677" s="10"/>
      <c r="I677" s="10"/>
      <c r="J677" s="10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1"/>
      <c r="W677" s="11"/>
      <c r="X677" s="11"/>
      <c r="Y677" s="6"/>
      <c r="Z677" s="6"/>
      <c r="AA677" s="6"/>
      <c r="AB677" s="8"/>
    </row>
    <row r="678" spans="1:28">
      <c r="A678" s="58"/>
      <c r="B678" s="36"/>
      <c r="C678" s="37"/>
      <c r="D678" s="36"/>
      <c r="E678" s="37"/>
      <c r="F678" s="36"/>
      <c r="G678" s="37"/>
      <c r="H678" s="10"/>
      <c r="I678" s="10"/>
      <c r="J678" s="10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1"/>
      <c r="W678" s="11"/>
      <c r="X678" s="11"/>
      <c r="Y678" s="6"/>
      <c r="Z678" s="6"/>
      <c r="AA678" s="6"/>
      <c r="AB678" s="8"/>
    </row>
    <row r="679" spans="1:28">
      <c r="A679" s="58"/>
      <c r="B679" s="36"/>
      <c r="C679" s="37"/>
      <c r="D679" s="36"/>
      <c r="E679" s="37"/>
      <c r="F679" s="36"/>
      <c r="G679" s="37"/>
      <c r="H679" s="10"/>
      <c r="I679" s="10"/>
      <c r="J679" s="10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1"/>
      <c r="W679" s="11"/>
      <c r="X679" s="11"/>
      <c r="Y679" s="6"/>
      <c r="Z679" s="6"/>
      <c r="AA679" s="6"/>
      <c r="AB679" s="8"/>
    </row>
    <row r="680" spans="1:28">
      <c r="A680" s="58"/>
      <c r="B680" s="36"/>
      <c r="C680" s="37"/>
      <c r="D680" s="36"/>
      <c r="E680" s="37"/>
      <c r="F680" s="36"/>
      <c r="G680" s="37"/>
      <c r="H680" s="10"/>
      <c r="I680" s="10"/>
      <c r="J680" s="10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1"/>
      <c r="W680" s="11"/>
      <c r="X680" s="11"/>
      <c r="Y680" s="6"/>
      <c r="Z680" s="6"/>
      <c r="AA680" s="6"/>
      <c r="AB680" s="8"/>
    </row>
    <row r="681" spans="1:28">
      <c r="A681" s="58"/>
      <c r="B681" s="36"/>
      <c r="C681" s="37"/>
      <c r="D681" s="36"/>
      <c r="E681" s="37"/>
      <c r="F681" s="36"/>
      <c r="G681" s="37"/>
      <c r="H681" s="10"/>
      <c r="I681" s="10"/>
      <c r="J681" s="10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1"/>
      <c r="W681" s="11"/>
      <c r="X681" s="11"/>
      <c r="Y681" s="6"/>
      <c r="Z681" s="6"/>
      <c r="AA681" s="6"/>
      <c r="AB681" s="8"/>
    </row>
    <row r="682" spans="1:28">
      <c r="A682" s="58"/>
      <c r="B682" s="36"/>
      <c r="C682" s="37"/>
      <c r="D682" s="36"/>
      <c r="E682" s="37"/>
      <c r="F682" s="36"/>
      <c r="G682" s="37"/>
      <c r="H682" s="10"/>
      <c r="I682" s="10"/>
      <c r="J682" s="10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1"/>
      <c r="W682" s="11"/>
      <c r="X682" s="11"/>
      <c r="Y682" s="6"/>
      <c r="Z682" s="6"/>
      <c r="AA682" s="6"/>
      <c r="AB682" s="8"/>
    </row>
    <row r="683" spans="1:28">
      <c r="A683" s="58"/>
      <c r="B683" s="36"/>
      <c r="C683" s="37"/>
      <c r="D683" s="36"/>
      <c r="E683" s="37"/>
      <c r="F683" s="36"/>
      <c r="G683" s="37"/>
      <c r="H683" s="10"/>
      <c r="I683" s="10"/>
      <c r="J683" s="10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1"/>
      <c r="W683" s="11"/>
      <c r="X683" s="11"/>
      <c r="Y683" s="6"/>
      <c r="Z683" s="6"/>
      <c r="AA683" s="6"/>
      <c r="AB683" s="8"/>
    </row>
    <row r="684" spans="1:28">
      <c r="A684" s="58"/>
      <c r="B684" s="36"/>
      <c r="C684" s="37"/>
      <c r="D684" s="36"/>
      <c r="E684" s="37"/>
      <c r="F684" s="36"/>
      <c r="G684" s="37"/>
      <c r="H684" s="10"/>
      <c r="I684" s="10"/>
      <c r="J684" s="10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1"/>
      <c r="W684" s="11"/>
      <c r="X684" s="11"/>
      <c r="Y684" s="6"/>
      <c r="Z684" s="6"/>
      <c r="AA684" s="6"/>
      <c r="AB684" s="8"/>
    </row>
    <row r="685" spans="1:28">
      <c r="A685" s="58"/>
      <c r="B685" s="36"/>
      <c r="C685" s="37"/>
      <c r="D685" s="36"/>
      <c r="E685" s="37"/>
      <c r="F685" s="36"/>
      <c r="G685" s="37"/>
      <c r="H685" s="10"/>
      <c r="I685" s="10"/>
      <c r="J685" s="10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1"/>
      <c r="W685" s="11"/>
      <c r="X685" s="11"/>
      <c r="Y685" s="6"/>
      <c r="Z685" s="6"/>
      <c r="AA685" s="6"/>
      <c r="AB685" s="8"/>
    </row>
    <row r="686" spans="1:28">
      <c r="A686" s="58"/>
      <c r="B686" s="36"/>
      <c r="C686" s="37"/>
      <c r="D686" s="36"/>
      <c r="E686" s="37"/>
      <c r="F686" s="36"/>
      <c r="G686" s="37"/>
      <c r="H686" s="10"/>
      <c r="I686" s="10"/>
      <c r="J686" s="10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1"/>
      <c r="W686" s="11"/>
      <c r="X686" s="11"/>
      <c r="Y686" s="6"/>
      <c r="Z686" s="6"/>
      <c r="AA686" s="6"/>
      <c r="AB686" s="8"/>
    </row>
    <row r="687" spans="1:28">
      <c r="A687" s="58"/>
      <c r="B687" s="36"/>
      <c r="C687" s="37"/>
      <c r="D687" s="36"/>
      <c r="E687" s="37"/>
      <c r="F687" s="36"/>
      <c r="G687" s="37"/>
      <c r="H687" s="10"/>
      <c r="I687" s="10"/>
      <c r="J687" s="10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1"/>
      <c r="W687" s="11"/>
      <c r="X687" s="11"/>
      <c r="Y687" s="6"/>
      <c r="Z687" s="6"/>
      <c r="AA687" s="6"/>
      <c r="AB687" s="8"/>
    </row>
    <row r="688" spans="1:28">
      <c r="A688" s="58"/>
      <c r="B688" s="36"/>
      <c r="C688" s="37"/>
      <c r="D688" s="36"/>
      <c r="E688" s="37"/>
      <c r="F688" s="36"/>
      <c r="G688" s="37"/>
      <c r="H688" s="10"/>
      <c r="I688" s="10"/>
      <c r="J688" s="10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1"/>
      <c r="W688" s="11"/>
      <c r="X688" s="11"/>
      <c r="Y688" s="6"/>
      <c r="Z688" s="6"/>
      <c r="AA688" s="6"/>
      <c r="AB688" s="8"/>
    </row>
    <row r="689" spans="1:28">
      <c r="A689" s="58"/>
      <c r="B689" s="36"/>
      <c r="C689" s="37"/>
      <c r="D689" s="36"/>
      <c r="E689" s="37"/>
      <c r="F689" s="36"/>
      <c r="G689" s="37"/>
      <c r="H689" s="10"/>
      <c r="I689" s="10"/>
      <c r="J689" s="10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1"/>
      <c r="W689" s="11"/>
      <c r="X689" s="11"/>
      <c r="Y689" s="6"/>
      <c r="Z689" s="6"/>
      <c r="AA689" s="6"/>
      <c r="AB689" s="8"/>
    </row>
    <row r="690" spans="1:28">
      <c r="A690" s="58"/>
      <c r="B690" s="36"/>
      <c r="C690" s="37"/>
      <c r="D690" s="36"/>
      <c r="E690" s="37"/>
      <c r="F690" s="36"/>
      <c r="G690" s="37"/>
      <c r="H690" s="10"/>
      <c r="I690" s="10"/>
      <c r="J690" s="10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1"/>
      <c r="W690" s="11"/>
      <c r="X690" s="11"/>
      <c r="Y690" s="6"/>
      <c r="Z690" s="6"/>
      <c r="AA690" s="6"/>
      <c r="AB690" s="8"/>
    </row>
    <row r="691" spans="1:28">
      <c r="A691" s="58"/>
      <c r="B691" s="36"/>
      <c r="C691" s="37"/>
      <c r="D691" s="36"/>
      <c r="E691" s="37"/>
      <c r="F691" s="36"/>
      <c r="G691" s="37"/>
      <c r="H691" s="10"/>
      <c r="I691" s="10"/>
      <c r="J691" s="10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1"/>
      <c r="W691" s="11"/>
      <c r="X691" s="11"/>
      <c r="Y691" s="6"/>
      <c r="Z691" s="6"/>
      <c r="AA691" s="6"/>
      <c r="AB691" s="8"/>
    </row>
    <row r="692" spans="1:28">
      <c r="A692" s="58"/>
      <c r="B692" s="36"/>
      <c r="C692" s="37"/>
      <c r="D692" s="36"/>
      <c r="E692" s="37"/>
      <c r="F692" s="36"/>
      <c r="G692" s="37"/>
      <c r="H692" s="10"/>
      <c r="I692" s="10"/>
      <c r="J692" s="10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1"/>
      <c r="W692" s="11"/>
      <c r="X692" s="11"/>
      <c r="Y692" s="6"/>
      <c r="Z692" s="6"/>
      <c r="AA692" s="6"/>
      <c r="AB692" s="8"/>
    </row>
    <row r="693" spans="1:28">
      <c r="A693" s="58"/>
      <c r="B693" s="36"/>
      <c r="C693" s="37"/>
      <c r="D693" s="36"/>
      <c r="E693" s="37"/>
      <c r="F693" s="36"/>
      <c r="G693" s="37"/>
      <c r="H693" s="10"/>
      <c r="I693" s="10"/>
      <c r="J693" s="10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1"/>
      <c r="W693" s="11"/>
      <c r="X693" s="11"/>
      <c r="Y693" s="6"/>
      <c r="Z693" s="6"/>
      <c r="AA693" s="6"/>
      <c r="AB693" s="8"/>
    </row>
    <row r="694" spans="1:28">
      <c r="A694" s="58"/>
      <c r="B694" s="36"/>
      <c r="C694" s="37"/>
      <c r="D694" s="36"/>
      <c r="E694" s="37"/>
      <c r="F694" s="36"/>
      <c r="G694" s="37"/>
      <c r="H694" s="10"/>
      <c r="I694" s="10"/>
      <c r="J694" s="10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1"/>
      <c r="W694" s="11"/>
      <c r="X694" s="11"/>
      <c r="Y694" s="6"/>
      <c r="Z694" s="6"/>
      <c r="AA694" s="6"/>
      <c r="AB694" s="8"/>
    </row>
    <row r="695" spans="1:28">
      <c r="A695" s="58"/>
      <c r="B695" s="36"/>
      <c r="C695" s="37"/>
      <c r="D695" s="36"/>
      <c r="E695" s="37"/>
      <c r="F695" s="36"/>
      <c r="G695" s="37"/>
      <c r="H695" s="10"/>
      <c r="I695" s="10"/>
      <c r="J695" s="10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1"/>
      <c r="W695" s="11"/>
      <c r="X695" s="11"/>
      <c r="Y695" s="6"/>
      <c r="Z695" s="6"/>
      <c r="AA695" s="6"/>
      <c r="AB695" s="8"/>
    </row>
    <row r="696" spans="1:28">
      <c r="A696" s="58"/>
      <c r="B696" s="36"/>
      <c r="C696" s="37"/>
      <c r="D696" s="36"/>
      <c r="E696" s="37"/>
      <c r="F696" s="36"/>
      <c r="G696" s="37"/>
      <c r="H696" s="10"/>
      <c r="I696" s="10"/>
      <c r="J696" s="10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1"/>
      <c r="W696" s="11"/>
      <c r="X696" s="11"/>
      <c r="Y696" s="6"/>
      <c r="Z696" s="6"/>
      <c r="AA696" s="6"/>
      <c r="AB696" s="8"/>
    </row>
    <row r="697" spans="1:28">
      <c r="A697" s="58"/>
      <c r="B697" s="36"/>
      <c r="C697" s="37"/>
      <c r="D697" s="36"/>
      <c r="E697" s="37"/>
      <c r="F697" s="36"/>
      <c r="G697" s="37"/>
      <c r="H697" s="10"/>
      <c r="I697" s="10"/>
      <c r="J697" s="10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1"/>
      <c r="W697" s="11"/>
      <c r="X697" s="11"/>
      <c r="Y697" s="6"/>
      <c r="Z697" s="6"/>
      <c r="AA697" s="6"/>
      <c r="AB697" s="8"/>
    </row>
    <row r="698" spans="1:28">
      <c r="A698" s="58"/>
      <c r="B698" s="36"/>
      <c r="C698" s="37"/>
      <c r="D698" s="36"/>
      <c r="E698" s="37"/>
      <c r="F698" s="36"/>
      <c r="G698" s="37"/>
      <c r="H698" s="10"/>
      <c r="I698" s="10"/>
      <c r="J698" s="10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1"/>
      <c r="W698" s="11"/>
      <c r="X698" s="11"/>
      <c r="Y698" s="6"/>
      <c r="Z698" s="6"/>
      <c r="AA698" s="6"/>
      <c r="AB698" s="8"/>
    </row>
    <row r="699" spans="1:28">
      <c r="A699" s="58"/>
      <c r="B699" s="36"/>
      <c r="C699" s="37"/>
      <c r="D699" s="36"/>
      <c r="E699" s="37"/>
      <c r="F699" s="36"/>
      <c r="G699" s="37"/>
      <c r="H699" s="10"/>
      <c r="I699" s="10"/>
      <c r="J699" s="10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1"/>
      <c r="W699" s="11"/>
      <c r="X699" s="11"/>
      <c r="Y699" s="6"/>
      <c r="Z699" s="6"/>
      <c r="AA699" s="6"/>
      <c r="AB699" s="8"/>
    </row>
    <row r="700" spans="1:28">
      <c r="A700" s="58"/>
      <c r="B700" s="36"/>
      <c r="C700" s="37"/>
      <c r="D700" s="36"/>
      <c r="E700" s="37"/>
      <c r="F700" s="36"/>
      <c r="G700" s="37"/>
      <c r="H700" s="10"/>
      <c r="I700" s="10"/>
      <c r="J700" s="10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1"/>
      <c r="W700" s="11"/>
      <c r="X700" s="11"/>
      <c r="Y700" s="6"/>
      <c r="Z700" s="6"/>
      <c r="AA700" s="6"/>
      <c r="AB700" s="8"/>
    </row>
    <row r="701" spans="1:28">
      <c r="A701" s="58"/>
      <c r="B701" s="36"/>
      <c r="C701" s="37"/>
      <c r="D701" s="36"/>
      <c r="E701" s="37"/>
      <c r="F701" s="36"/>
      <c r="G701" s="37"/>
      <c r="H701" s="10"/>
      <c r="I701" s="10"/>
      <c r="J701" s="10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1"/>
      <c r="W701" s="11"/>
      <c r="X701" s="11"/>
      <c r="Y701" s="6"/>
      <c r="Z701" s="6"/>
      <c r="AA701" s="6"/>
      <c r="AB701" s="8"/>
    </row>
    <row r="702" spans="1:28">
      <c r="A702" s="58"/>
      <c r="B702" s="36"/>
      <c r="C702" s="37"/>
      <c r="D702" s="36"/>
      <c r="E702" s="37"/>
      <c r="F702" s="36"/>
      <c r="G702" s="37"/>
      <c r="H702" s="10"/>
      <c r="I702" s="10"/>
      <c r="J702" s="10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1"/>
      <c r="W702" s="11"/>
      <c r="X702" s="11"/>
      <c r="Y702" s="6"/>
      <c r="Z702" s="6"/>
      <c r="AA702" s="6"/>
      <c r="AB702" s="8"/>
    </row>
    <row r="703" spans="1:28">
      <c r="A703" s="58"/>
      <c r="B703" s="36"/>
      <c r="C703" s="37"/>
      <c r="D703" s="36"/>
      <c r="E703" s="37"/>
      <c r="F703" s="36"/>
      <c r="G703" s="37"/>
      <c r="H703" s="10"/>
      <c r="I703" s="10"/>
      <c r="J703" s="10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1"/>
      <c r="W703" s="11"/>
      <c r="X703" s="11"/>
      <c r="Y703" s="6"/>
      <c r="Z703" s="6"/>
      <c r="AA703" s="6"/>
      <c r="AB703" s="8"/>
    </row>
    <row r="704" spans="1:28">
      <c r="A704" s="58"/>
      <c r="B704" s="36"/>
      <c r="C704" s="37"/>
      <c r="D704" s="36"/>
      <c r="E704" s="37"/>
      <c r="F704" s="36"/>
      <c r="G704" s="37"/>
      <c r="H704" s="10"/>
      <c r="I704" s="10"/>
      <c r="J704" s="10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1"/>
      <c r="W704" s="11"/>
      <c r="X704" s="11"/>
      <c r="Y704" s="6"/>
      <c r="Z704" s="6"/>
      <c r="AA704" s="6"/>
      <c r="AB704" s="8"/>
    </row>
    <row r="705" spans="1:28">
      <c r="A705" s="58"/>
      <c r="B705" s="36"/>
      <c r="C705" s="37"/>
      <c r="D705" s="36"/>
      <c r="E705" s="37"/>
      <c r="F705" s="36"/>
      <c r="G705" s="37"/>
      <c r="H705" s="10"/>
      <c r="I705" s="10"/>
      <c r="J705" s="10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1"/>
      <c r="W705" s="11"/>
      <c r="X705" s="11"/>
      <c r="Y705" s="6"/>
      <c r="Z705" s="6"/>
      <c r="AA705" s="6"/>
      <c r="AB705" s="8"/>
    </row>
    <row r="706" spans="1:28">
      <c r="A706" s="58"/>
      <c r="B706" s="36"/>
      <c r="C706" s="37"/>
      <c r="D706" s="36"/>
      <c r="E706" s="37"/>
      <c r="F706" s="36"/>
      <c r="G706" s="37"/>
      <c r="H706" s="10"/>
      <c r="I706" s="10"/>
      <c r="J706" s="10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1"/>
      <c r="W706" s="11"/>
      <c r="X706" s="11"/>
      <c r="Y706" s="6"/>
      <c r="Z706" s="6"/>
      <c r="AA706" s="6"/>
      <c r="AB706" s="8"/>
    </row>
    <row r="707" spans="1:28">
      <c r="A707" s="58"/>
      <c r="B707" s="36"/>
      <c r="C707" s="37"/>
      <c r="D707" s="36"/>
      <c r="E707" s="37"/>
      <c r="F707" s="36"/>
      <c r="G707" s="37"/>
      <c r="H707" s="10"/>
      <c r="I707" s="10"/>
      <c r="J707" s="10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1"/>
      <c r="W707" s="11"/>
      <c r="X707" s="11"/>
      <c r="Y707" s="6"/>
      <c r="Z707" s="6"/>
      <c r="AA707" s="6"/>
      <c r="AB707" s="8"/>
    </row>
    <row r="708" spans="1:28">
      <c r="A708" s="58"/>
      <c r="B708" s="36"/>
      <c r="C708" s="37"/>
      <c r="D708" s="36"/>
      <c r="E708" s="37"/>
      <c r="F708" s="36"/>
      <c r="G708" s="37"/>
      <c r="H708" s="10"/>
      <c r="I708" s="10"/>
      <c r="J708" s="10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1"/>
      <c r="W708" s="11"/>
      <c r="X708" s="11"/>
      <c r="Y708" s="6"/>
      <c r="Z708" s="6"/>
      <c r="AA708" s="6"/>
      <c r="AB708" s="8"/>
    </row>
    <row r="709" spans="1:28">
      <c r="A709" s="58"/>
      <c r="B709" s="36"/>
      <c r="C709" s="37"/>
      <c r="D709" s="36"/>
      <c r="E709" s="37"/>
      <c r="F709" s="36"/>
      <c r="G709" s="37"/>
      <c r="H709" s="10"/>
      <c r="I709" s="10"/>
      <c r="J709" s="10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1"/>
      <c r="W709" s="11"/>
      <c r="X709" s="11"/>
      <c r="Y709" s="6"/>
      <c r="Z709" s="6"/>
      <c r="AA709" s="6"/>
      <c r="AB709" s="8"/>
    </row>
    <row r="710" spans="1:28">
      <c r="A710" s="58"/>
      <c r="B710" s="36"/>
      <c r="C710" s="37"/>
      <c r="D710" s="36"/>
      <c r="E710" s="37"/>
      <c r="F710" s="36"/>
      <c r="G710" s="37"/>
      <c r="H710" s="10"/>
      <c r="I710" s="10"/>
      <c r="J710" s="10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1"/>
      <c r="W710" s="11"/>
      <c r="X710" s="11"/>
      <c r="Y710" s="6"/>
      <c r="Z710" s="6"/>
      <c r="AA710" s="6"/>
      <c r="AB710" s="8"/>
    </row>
    <row r="711" spans="1:28">
      <c r="A711" s="58"/>
      <c r="B711" s="36"/>
      <c r="C711" s="37"/>
      <c r="D711" s="36"/>
      <c r="E711" s="37"/>
      <c r="F711" s="36"/>
      <c r="G711" s="37"/>
      <c r="H711" s="10"/>
      <c r="I711" s="10"/>
      <c r="J711" s="10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1"/>
      <c r="W711" s="11"/>
      <c r="X711" s="11"/>
      <c r="Y711" s="6"/>
      <c r="Z711" s="6"/>
      <c r="AA711" s="6"/>
      <c r="AB711" s="8"/>
    </row>
    <row r="712" spans="1:28">
      <c r="A712" s="58"/>
      <c r="B712" s="36"/>
      <c r="C712" s="37"/>
      <c r="D712" s="36"/>
      <c r="E712" s="37"/>
      <c r="F712" s="36"/>
      <c r="G712" s="37"/>
      <c r="H712" s="10"/>
      <c r="I712" s="10"/>
      <c r="J712" s="10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1"/>
      <c r="W712" s="11"/>
      <c r="X712" s="11"/>
      <c r="Y712" s="6"/>
      <c r="Z712" s="6"/>
      <c r="AA712" s="6"/>
      <c r="AB712" s="8"/>
    </row>
    <row r="713" spans="1:28">
      <c r="A713" s="58"/>
      <c r="B713" s="36"/>
      <c r="C713" s="37"/>
      <c r="D713" s="36"/>
      <c r="E713" s="37"/>
      <c r="F713" s="36"/>
      <c r="G713" s="37"/>
      <c r="H713" s="10"/>
      <c r="I713" s="10"/>
      <c r="J713" s="10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1"/>
      <c r="W713" s="11"/>
      <c r="X713" s="11"/>
      <c r="Y713" s="6"/>
      <c r="Z713" s="6"/>
      <c r="AA713" s="6"/>
      <c r="AB713" s="8"/>
    </row>
    <row r="714" spans="1:28">
      <c r="A714" s="58"/>
      <c r="B714" s="36"/>
      <c r="C714" s="37"/>
      <c r="D714" s="36"/>
      <c r="E714" s="37"/>
      <c r="F714" s="36"/>
      <c r="G714" s="37"/>
      <c r="H714" s="10"/>
      <c r="I714" s="10"/>
      <c r="J714" s="10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1"/>
      <c r="W714" s="11"/>
      <c r="X714" s="11"/>
      <c r="Y714" s="6"/>
      <c r="Z714" s="6"/>
      <c r="AA714" s="6"/>
      <c r="AB714" s="8"/>
    </row>
    <row r="715" spans="1:28">
      <c r="A715" s="58"/>
      <c r="B715" s="36"/>
      <c r="C715" s="37"/>
      <c r="D715" s="36"/>
      <c r="E715" s="37"/>
      <c r="F715" s="36"/>
      <c r="G715" s="37"/>
      <c r="H715" s="10"/>
      <c r="I715" s="10"/>
      <c r="J715" s="10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1"/>
      <c r="W715" s="11"/>
      <c r="X715" s="11"/>
      <c r="Y715" s="6"/>
      <c r="Z715" s="6"/>
      <c r="AA715" s="6"/>
      <c r="AB715" s="8"/>
    </row>
    <row r="716" spans="1:28">
      <c r="A716" s="58"/>
      <c r="B716" s="36"/>
      <c r="C716" s="37"/>
      <c r="D716" s="36"/>
      <c r="E716" s="37"/>
      <c r="F716" s="36"/>
      <c r="G716" s="37"/>
      <c r="H716" s="10"/>
      <c r="I716" s="10"/>
      <c r="J716" s="10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1"/>
      <c r="W716" s="11"/>
      <c r="X716" s="11"/>
      <c r="Y716" s="6"/>
      <c r="Z716" s="6"/>
      <c r="AA716" s="6"/>
      <c r="AB716" s="8"/>
    </row>
    <row r="717" spans="1:28">
      <c r="A717" s="58"/>
      <c r="B717" s="36"/>
      <c r="C717" s="37"/>
      <c r="D717" s="36"/>
      <c r="E717" s="37"/>
      <c r="F717" s="36"/>
      <c r="G717" s="37"/>
      <c r="H717" s="10"/>
      <c r="I717" s="10"/>
      <c r="J717" s="10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1"/>
      <c r="W717" s="11"/>
      <c r="X717" s="11"/>
      <c r="Y717" s="6"/>
      <c r="Z717" s="6"/>
      <c r="AA717" s="6"/>
      <c r="AB717" s="8"/>
    </row>
    <row r="718" spans="1:28">
      <c r="A718" s="58"/>
      <c r="B718" s="36"/>
      <c r="C718" s="37"/>
      <c r="D718" s="36"/>
      <c r="E718" s="37"/>
      <c r="F718" s="36"/>
      <c r="G718" s="37"/>
      <c r="H718" s="10"/>
      <c r="I718" s="10"/>
      <c r="J718" s="10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1"/>
      <c r="W718" s="11"/>
      <c r="X718" s="11"/>
      <c r="Y718" s="6"/>
      <c r="Z718" s="6"/>
      <c r="AA718" s="6"/>
      <c r="AB718" s="8"/>
    </row>
    <row r="719" spans="1:28">
      <c r="A719" s="58"/>
      <c r="B719" s="36"/>
      <c r="C719" s="37"/>
      <c r="D719" s="36"/>
      <c r="E719" s="37"/>
      <c r="F719" s="36"/>
      <c r="G719" s="37"/>
      <c r="H719" s="10"/>
      <c r="I719" s="10"/>
      <c r="J719" s="10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1"/>
      <c r="W719" s="11"/>
      <c r="X719" s="11"/>
      <c r="Y719" s="6"/>
      <c r="Z719" s="6"/>
      <c r="AA719" s="6"/>
      <c r="AB719" s="8"/>
    </row>
    <row r="720" spans="1:28">
      <c r="A720" s="58"/>
      <c r="B720" s="36"/>
      <c r="C720" s="37"/>
      <c r="D720" s="36"/>
      <c r="E720" s="37"/>
      <c r="F720" s="36"/>
      <c r="G720" s="37"/>
      <c r="H720" s="10"/>
      <c r="I720" s="10"/>
      <c r="J720" s="10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1"/>
      <c r="W720" s="11"/>
      <c r="X720" s="11"/>
      <c r="Y720" s="6"/>
      <c r="Z720" s="6"/>
      <c r="AA720" s="6"/>
      <c r="AB720" s="8"/>
    </row>
    <row r="721" spans="1:28">
      <c r="A721" s="58"/>
      <c r="B721" s="36"/>
      <c r="C721" s="37"/>
      <c r="D721" s="36"/>
      <c r="E721" s="37"/>
      <c r="F721" s="36"/>
      <c r="G721" s="37"/>
      <c r="H721" s="10"/>
      <c r="I721" s="10"/>
      <c r="J721" s="10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1"/>
      <c r="W721" s="11"/>
      <c r="X721" s="11"/>
      <c r="Y721" s="6"/>
      <c r="Z721" s="6"/>
      <c r="AA721" s="6"/>
      <c r="AB721" s="8"/>
    </row>
    <row r="722" spans="1:28">
      <c r="A722" s="58"/>
      <c r="B722" s="36"/>
      <c r="C722" s="37"/>
      <c r="D722" s="36"/>
      <c r="E722" s="37"/>
      <c r="F722" s="36"/>
      <c r="G722" s="37"/>
      <c r="H722" s="10"/>
      <c r="I722" s="10"/>
      <c r="J722" s="10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1"/>
      <c r="W722" s="11"/>
      <c r="X722" s="11"/>
      <c r="Y722" s="6"/>
      <c r="Z722" s="6"/>
      <c r="AA722" s="6"/>
      <c r="AB722" s="8"/>
    </row>
    <row r="723" spans="1:28">
      <c r="A723" s="58"/>
      <c r="B723" s="36"/>
      <c r="C723" s="37"/>
      <c r="D723" s="36"/>
      <c r="E723" s="37"/>
      <c r="F723" s="36"/>
      <c r="G723" s="37"/>
      <c r="H723" s="10"/>
      <c r="I723" s="10"/>
      <c r="J723" s="10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1"/>
      <c r="W723" s="11"/>
      <c r="X723" s="11"/>
      <c r="Y723" s="6"/>
      <c r="Z723" s="6"/>
      <c r="AA723" s="6"/>
      <c r="AB723" s="8"/>
    </row>
    <row r="724" spans="1:28">
      <c r="A724" s="58"/>
      <c r="B724" s="36"/>
      <c r="C724" s="37"/>
      <c r="D724" s="36"/>
      <c r="E724" s="37"/>
      <c r="F724" s="36"/>
      <c r="G724" s="37"/>
      <c r="H724" s="10"/>
      <c r="I724" s="10"/>
      <c r="J724" s="10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1"/>
      <c r="W724" s="11"/>
      <c r="X724" s="11"/>
      <c r="Y724" s="6"/>
      <c r="Z724" s="6"/>
      <c r="AA724" s="6"/>
      <c r="AB724" s="8"/>
    </row>
    <row r="725" spans="1:28">
      <c r="A725" s="58"/>
      <c r="B725" s="36"/>
      <c r="C725" s="37"/>
      <c r="D725" s="36"/>
      <c r="E725" s="37"/>
      <c r="F725" s="36"/>
      <c r="G725" s="37"/>
      <c r="H725" s="10"/>
      <c r="I725" s="10"/>
      <c r="J725" s="10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1"/>
      <c r="W725" s="11"/>
      <c r="X725" s="11"/>
      <c r="Y725" s="6"/>
      <c r="Z725" s="6"/>
      <c r="AA725" s="6"/>
      <c r="AB725" s="8"/>
    </row>
    <row r="726" spans="1:28">
      <c r="A726" s="58"/>
      <c r="B726" s="36"/>
      <c r="C726" s="37"/>
      <c r="D726" s="36"/>
      <c r="E726" s="37"/>
      <c r="F726" s="36"/>
      <c r="G726" s="37"/>
      <c r="H726" s="10"/>
      <c r="I726" s="10"/>
      <c r="J726" s="10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1"/>
      <c r="W726" s="11"/>
      <c r="X726" s="11"/>
      <c r="Y726" s="6"/>
      <c r="Z726" s="6"/>
      <c r="AA726" s="6"/>
      <c r="AB726" s="8"/>
    </row>
    <row r="727" spans="1:28">
      <c r="A727" s="58"/>
      <c r="B727" s="36"/>
      <c r="C727" s="37"/>
      <c r="D727" s="36"/>
      <c r="E727" s="37"/>
      <c r="F727" s="36"/>
      <c r="G727" s="37"/>
      <c r="H727" s="10"/>
      <c r="I727" s="10"/>
      <c r="J727" s="10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1"/>
      <c r="W727" s="11"/>
      <c r="X727" s="11"/>
      <c r="Y727" s="6"/>
      <c r="Z727" s="6"/>
      <c r="AA727" s="6"/>
      <c r="AB727" s="8"/>
    </row>
    <row r="728" spans="1:28">
      <c r="A728" s="58"/>
      <c r="B728" s="36"/>
      <c r="C728" s="37"/>
      <c r="D728" s="36"/>
      <c r="E728" s="37"/>
      <c r="F728" s="36"/>
      <c r="G728" s="37"/>
      <c r="H728" s="10"/>
      <c r="I728" s="10"/>
      <c r="J728" s="10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1"/>
      <c r="W728" s="11"/>
      <c r="X728" s="11"/>
      <c r="Y728" s="6"/>
      <c r="Z728" s="6"/>
      <c r="AA728" s="6"/>
      <c r="AB728" s="8"/>
    </row>
    <row r="729" spans="1:28">
      <c r="A729" s="58"/>
      <c r="B729" s="36"/>
      <c r="C729" s="37"/>
      <c r="D729" s="36"/>
      <c r="E729" s="37"/>
      <c r="F729" s="36"/>
      <c r="G729" s="37"/>
      <c r="H729" s="10"/>
      <c r="I729" s="10"/>
      <c r="J729" s="10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1"/>
      <c r="W729" s="11"/>
      <c r="X729" s="11"/>
      <c r="Y729" s="6"/>
      <c r="Z729" s="6"/>
      <c r="AA729" s="6"/>
      <c r="AB729" s="8"/>
    </row>
    <row r="730" spans="1:28">
      <c r="A730" s="58"/>
      <c r="B730" s="36"/>
      <c r="C730" s="37"/>
      <c r="D730" s="36"/>
      <c r="E730" s="37"/>
      <c r="F730" s="36"/>
      <c r="G730" s="37"/>
      <c r="H730" s="10"/>
      <c r="I730" s="10"/>
      <c r="J730" s="10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1"/>
      <c r="W730" s="11"/>
      <c r="X730" s="11"/>
      <c r="Y730" s="6"/>
      <c r="Z730" s="6"/>
      <c r="AA730" s="6"/>
      <c r="AB730" s="8"/>
    </row>
    <row r="731" spans="1:28">
      <c r="A731" s="58"/>
      <c r="B731" s="36"/>
      <c r="C731" s="37"/>
      <c r="D731" s="36"/>
      <c r="E731" s="37"/>
      <c r="F731" s="36"/>
      <c r="G731" s="37"/>
      <c r="H731" s="10"/>
      <c r="I731" s="10"/>
      <c r="J731" s="10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1"/>
      <c r="W731" s="11"/>
      <c r="X731" s="11"/>
      <c r="Y731" s="6"/>
      <c r="Z731" s="6"/>
      <c r="AA731" s="6"/>
      <c r="AB731" s="8"/>
    </row>
    <row r="732" spans="1:28">
      <c r="A732" s="58"/>
      <c r="B732" s="36"/>
      <c r="C732" s="37"/>
      <c r="D732" s="36"/>
      <c r="E732" s="37"/>
      <c r="F732" s="36"/>
      <c r="G732" s="37"/>
      <c r="H732" s="10"/>
      <c r="I732" s="10"/>
      <c r="J732" s="10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1"/>
      <c r="W732" s="11"/>
      <c r="X732" s="11"/>
      <c r="Y732" s="6"/>
      <c r="Z732" s="6"/>
      <c r="AA732" s="6"/>
      <c r="AB732" s="8"/>
    </row>
    <row r="733" spans="1:28">
      <c r="A733" s="58"/>
      <c r="B733" s="36"/>
      <c r="C733" s="37"/>
      <c r="D733" s="36"/>
      <c r="E733" s="37"/>
      <c r="F733" s="36"/>
      <c r="G733" s="37"/>
      <c r="H733" s="10"/>
      <c r="I733" s="10"/>
      <c r="J733" s="10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1"/>
      <c r="W733" s="11"/>
      <c r="X733" s="11"/>
      <c r="Y733" s="6"/>
      <c r="Z733" s="6"/>
      <c r="AA733" s="6"/>
      <c r="AB733" s="8"/>
    </row>
    <row r="734" spans="1:28">
      <c r="A734" s="58"/>
      <c r="B734" s="36"/>
      <c r="C734" s="37"/>
      <c r="D734" s="36"/>
      <c r="E734" s="37"/>
      <c r="F734" s="36"/>
      <c r="G734" s="37"/>
      <c r="H734" s="10"/>
      <c r="I734" s="10"/>
      <c r="J734" s="10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1"/>
      <c r="W734" s="11"/>
      <c r="X734" s="11"/>
      <c r="Y734" s="6"/>
      <c r="Z734" s="6"/>
      <c r="AA734" s="6"/>
      <c r="AB734" s="8"/>
    </row>
    <row r="735" spans="1:28">
      <c r="A735" s="58"/>
      <c r="B735" s="36"/>
      <c r="C735" s="37"/>
      <c r="D735" s="36"/>
      <c r="E735" s="37"/>
      <c r="F735" s="36"/>
      <c r="G735" s="37"/>
      <c r="H735" s="10"/>
      <c r="I735" s="10"/>
      <c r="J735" s="10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1"/>
      <c r="W735" s="11"/>
      <c r="X735" s="11"/>
      <c r="Y735" s="6"/>
      <c r="Z735" s="6"/>
      <c r="AA735" s="6"/>
      <c r="AB735" s="8"/>
    </row>
    <row r="736" spans="1:28">
      <c r="A736" s="58"/>
      <c r="B736" s="36"/>
      <c r="C736" s="37"/>
      <c r="D736" s="36"/>
      <c r="E736" s="37"/>
      <c r="F736" s="36"/>
      <c r="G736" s="37"/>
      <c r="H736" s="10"/>
      <c r="I736" s="10"/>
      <c r="J736" s="10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1"/>
      <c r="W736" s="11"/>
      <c r="X736" s="11"/>
      <c r="Y736" s="6"/>
      <c r="Z736" s="6"/>
      <c r="AA736" s="6"/>
      <c r="AB736" s="8"/>
    </row>
    <row r="737" spans="1:28">
      <c r="A737" s="58"/>
      <c r="B737" s="36"/>
      <c r="C737" s="37"/>
      <c r="D737" s="36"/>
      <c r="E737" s="37"/>
      <c r="F737" s="36"/>
      <c r="G737" s="37"/>
      <c r="H737" s="10"/>
      <c r="I737" s="10"/>
      <c r="J737" s="10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1"/>
      <c r="W737" s="11"/>
      <c r="X737" s="11"/>
      <c r="Y737" s="6"/>
      <c r="Z737" s="6"/>
      <c r="AA737" s="6"/>
      <c r="AB737" s="8"/>
    </row>
    <row r="738" spans="1:28">
      <c r="A738" s="58"/>
      <c r="B738" s="36"/>
      <c r="C738" s="37"/>
      <c r="D738" s="36"/>
      <c r="E738" s="37"/>
      <c r="F738" s="36"/>
      <c r="G738" s="37"/>
      <c r="H738" s="10"/>
      <c r="I738" s="10"/>
      <c r="J738" s="10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1"/>
      <c r="W738" s="11"/>
      <c r="X738" s="11"/>
      <c r="Y738" s="6"/>
      <c r="Z738" s="6"/>
      <c r="AA738" s="6"/>
      <c r="AB738" s="8"/>
    </row>
    <row r="739" spans="1:28">
      <c r="A739" s="58"/>
      <c r="B739" s="36"/>
      <c r="C739" s="37"/>
      <c r="D739" s="36"/>
      <c r="E739" s="37"/>
      <c r="F739" s="36"/>
      <c r="G739" s="37"/>
      <c r="H739" s="10"/>
      <c r="I739" s="10"/>
      <c r="J739" s="10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1"/>
      <c r="W739" s="11"/>
      <c r="X739" s="11"/>
      <c r="Y739" s="6"/>
      <c r="Z739" s="6"/>
      <c r="AA739" s="6"/>
      <c r="AB739" s="8"/>
    </row>
    <row r="740" spans="1:28">
      <c r="A740" s="58"/>
      <c r="B740" s="36"/>
      <c r="C740" s="37"/>
      <c r="D740" s="36"/>
      <c r="E740" s="37"/>
      <c r="F740" s="36"/>
      <c r="G740" s="37"/>
      <c r="H740" s="10"/>
      <c r="I740" s="10"/>
      <c r="J740" s="10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1"/>
      <c r="W740" s="11"/>
      <c r="X740" s="11"/>
      <c r="Y740" s="6"/>
      <c r="Z740" s="6"/>
      <c r="AA740" s="6"/>
      <c r="AB740" s="8"/>
    </row>
    <row r="741" spans="1:28">
      <c r="A741" s="58"/>
      <c r="B741" s="36"/>
      <c r="C741" s="37"/>
      <c r="D741" s="36"/>
      <c r="E741" s="37"/>
      <c r="F741" s="36"/>
      <c r="G741" s="37"/>
      <c r="H741" s="10"/>
      <c r="I741" s="10"/>
      <c r="J741" s="10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1"/>
      <c r="W741" s="11"/>
      <c r="X741" s="11"/>
      <c r="Y741" s="6"/>
      <c r="Z741" s="6"/>
      <c r="AA741" s="6"/>
      <c r="AB741" s="8"/>
    </row>
    <row r="742" spans="1:28">
      <c r="A742" s="58"/>
      <c r="B742" s="36"/>
      <c r="C742" s="37"/>
      <c r="D742" s="36"/>
      <c r="E742" s="37"/>
      <c r="F742" s="36"/>
      <c r="G742" s="37"/>
      <c r="H742" s="10"/>
      <c r="I742" s="10"/>
      <c r="J742" s="10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1"/>
      <c r="W742" s="11"/>
      <c r="X742" s="11"/>
      <c r="Y742" s="6"/>
      <c r="Z742" s="6"/>
      <c r="AA742" s="6"/>
      <c r="AB742" s="8"/>
    </row>
    <row r="743" spans="1:28">
      <c r="A743" s="58"/>
      <c r="B743" s="36"/>
      <c r="C743" s="37"/>
      <c r="D743" s="36"/>
      <c r="E743" s="37"/>
      <c r="F743" s="36"/>
      <c r="G743" s="37"/>
      <c r="H743" s="10"/>
      <c r="I743" s="10"/>
      <c r="J743" s="10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1"/>
      <c r="W743" s="11"/>
      <c r="X743" s="11"/>
      <c r="Y743" s="6"/>
      <c r="Z743" s="6"/>
      <c r="AA743" s="6"/>
      <c r="AB743" s="8"/>
    </row>
    <row r="744" spans="1:28">
      <c r="A744" s="58"/>
      <c r="B744" s="36"/>
      <c r="C744" s="37"/>
      <c r="D744" s="36"/>
      <c r="E744" s="37"/>
      <c r="F744" s="36"/>
      <c r="G744" s="37"/>
      <c r="H744" s="10"/>
      <c r="I744" s="10"/>
      <c r="J744" s="10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1"/>
      <c r="W744" s="11"/>
      <c r="X744" s="11"/>
      <c r="Y744" s="6"/>
      <c r="Z744" s="6"/>
      <c r="AA744" s="6"/>
      <c r="AB744" s="8"/>
    </row>
    <row r="745" spans="1:28">
      <c r="A745" s="58"/>
      <c r="B745" s="36"/>
      <c r="C745" s="37"/>
      <c r="D745" s="36"/>
      <c r="E745" s="37"/>
      <c r="F745" s="36"/>
      <c r="G745" s="37"/>
      <c r="H745" s="10"/>
      <c r="I745" s="10"/>
      <c r="J745" s="10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1"/>
      <c r="W745" s="11"/>
      <c r="X745" s="11"/>
      <c r="Y745" s="6"/>
      <c r="Z745" s="6"/>
      <c r="AA745" s="6"/>
      <c r="AB745" s="8"/>
    </row>
    <row r="746" spans="1:28">
      <c r="A746" s="58"/>
      <c r="B746" s="36"/>
      <c r="C746" s="37"/>
      <c r="D746" s="36"/>
      <c r="E746" s="37"/>
      <c r="F746" s="36"/>
      <c r="G746" s="37"/>
      <c r="H746" s="10"/>
      <c r="I746" s="10"/>
      <c r="J746" s="10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1"/>
      <c r="W746" s="11"/>
      <c r="X746" s="11"/>
      <c r="Y746" s="6"/>
      <c r="Z746" s="6"/>
      <c r="AA746" s="6"/>
      <c r="AB746" s="8"/>
    </row>
    <row r="747" spans="1:28">
      <c r="A747" s="58"/>
      <c r="B747" s="36"/>
      <c r="C747" s="37"/>
      <c r="D747" s="36"/>
      <c r="E747" s="37"/>
      <c r="F747" s="36"/>
      <c r="G747" s="37"/>
      <c r="H747" s="10"/>
      <c r="I747" s="10"/>
      <c r="J747" s="10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1"/>
      <c r="W747" s="11"/>
      <c r="X747" s="11"/>
      <c r="Y747" s="6"/>
      <c r="Z747" s="6"/>
      <c r="AA747" s="6"/>
      <c r="AB747" s="8"/>
    </row>
    <row r="748" spans="1:28">
      <c r="A748" s="58"/>
      <c r="B748" s="36"/>
      <c r="C748" s="37"/>
      <c r="D748" s="36"/>
      <c r="E748" s="37"/>
      <c r="F748" s="36"/>
      <c r="G748" s="37"/>
      <c r="H748" s="10"/>
      <c r="I748" s="10"/>
      <c r="J748" s="10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1"/>
      <c r="W748" s="11"/>
      <c r="X748" s="11"/>
      <c r="Y748" s="6"/>
      <c r="Z748" s="6"/>
      <c r="AA748" s="6"/>
      <c r="AB748" s="8"/>
    </row>
    <row r="749" spans="1:28">
      <c r="A749" s="58"/>
      <c r="B749" s="36"/>
      <c r="C749" s="37"/>
      <c r="D749" s="36"/>
      <c r="E749" s="37"/>
      <c r="F749" s="36"/>
      <c r="G749" s="37"/>
      <c r="H749" s="10"/>
      <c r="I749" s="10"/>
      <c r="J749" s="10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1"/>
      <c r="W749" s="11"/>
      <c r="X749" s="11"/>
      <c r="Y749" s="6"/>
      <c r="Z749" s="6"/>
      <c r="AA749" s="6"/>
      <c r="AB749" s="8"/>
    </row>
    <row r="750" spans="1:28">
      <c r="A750" s="58"/>
      <c r="B750" s="36"/>
      <c r="C750" s="37"/>
      <c r="D750" s="36"/>
      <c r="E750" s="37"/>
      <c r="F750" s="36"/>
      <c r="G750" s="37"/>
      <c r="H750" s="10"/>
      <c r="I750" s="10"/>
      <c r="J750" s="10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1"/>
      <c r="W750" s="11"/>
      <c r="X750" s="11"/>
      <c r="Y750" s="6"/>
      <c r="Z750" s="6"/>
      <c r="AA750" s="6"/>
      <c r="AB750" s="8"/>
    </row>
    <row r="751" spans="1:28">
      <c r="A751" s="58"/>
      <c r="B751" s="36"/>
      <c r="C751" s="37"/>
      <c r="D751" s="36"/>
      <c r="E751" s="37"/>
      <c r="F751" s="36"/>
      <c r="G751" s="37"/>
      <c r="H751" s="10"/>
      <c r="I751" s="10"/>
      <c r="J751" s="10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1"/>
      <c r="W751" s="11"/>
      <c r="X751" s="11"/>
      <c r="Y751" s="6"/>
      <c r="Z751" s="6"/>
      <c r="AA751" s="6"/>
      <c r="AB751" s="8"/>
    </row>
    <row r="752" spans="1:28">
      <c r="A752" s="58"/>
      <c r="B752" s="36"/>
      <c r="C752" s="37"/>
      <c r="D752" s="36"/>
      <c r="E752" s="37"/>
      <c r="F752" s="36"/>
      <c r="G752" s="37"/>
      <c r="H752" s="10"/>
      <c r="I752" s="10"/>
      <c r="J752" s="10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1"/>
      <c r="W752" s="11"/>
      <c r="X752" s="11"/>
      <c r="Y752" s="6"/>
      <c r="Z752" s="6"/>
      <c r="AA752" s="6"/>
      <c r="AB752" s="8"/>
    </row>
    <row r="753" spans="1:28">
      <c r="A753" s="58"/>
      <c r="B753" s="36"/>
      <c r="C753" s="37"/>
      <c r="D753" s="36"/>
      <c r="E753" s="37"/>
      <c r="F753" s="36"/>
      <c r="G753" s="37"/>
      <c r="H753" s="10"/>
      <c r="I753" s="10"/>
      <c r="J753" s="10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1"/>
      <c r="W753" s="11"/>
      <c r="X753" s="11"/>
      <c r="Y753" s="6"/>
      <c r="Z753" s="6"/>
      <c r="AA753" s="6"/>
      <c r="AB753" s="8"/>
    </row>
    <row r="754" spans="1:28">
      <c r="A754" s="58"/>
      <c r="B754" s="36"/>
      <c r="C754" s="37"/>
      <c r="D754" s="36"/>
      <c r="E754" s="37"/>
      <c r="F754" s="36"/>
      <c r="G754" s="37"/>
      <c r="H754" s="10"/>
      <c r="I754" s="10"/>
      <c r="J754" s="10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1"/>
      <c r="W754" s="11"/>
      <c r="X754" s="11"/>
      <c r="Y754" s="6"/>
      <c r="Z754" s="6"/>
      <c r="AA754" s="6"/>
      <c r="AB754" s="8"/>
    </row>
    <row r="755" spans="1:28">
      <c r="A755" s="58"/>
      <c r="B755" s="36"/>
      <c r="C755" s="37"/>
      <c r="D755" s="36"/>
      <c r="E755" s="37"/>
      <c r="F755" s="36"/>
      <c r="G755" s="37"/>
      <c r="H755" s="10"/>
      <c r="I755" s="10"/>
      <c r="J755" s="10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1"/>
      <c r="W755" s="11"/>
      <c r="X755" s="11"/>
      <c r="Y755" s="6"/>
      <c r="Z755" s="6"/>
      <c r="AA755" s="6"/>
      <c r="AB755" s="8"/>
    </row>
    <row r="756" spans="1:28">
      <c r="A756" s="58"/>
      <c r="B756" s="36"/>
      <c r="C756" s="37"/>
      <c r="D756" s="36"/>
      <c r="E756" s="37"/>
      <c r="F756" s="36"/>
      <c r="G756" s="37"/>
      <c r="H756" s="10"/>
      <c r="I756" s="10"/>
      <c r="J756" s="10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1"/>
      <c r="W756" s="11"/>
      <c r="X756" s="11"/>
      <c r="Y756" s="6"/>
      <c r="Z756" s="6"/>
      <c r="AA756" s="6"/>
      <c r="AB756" s="8"/>
    </row>
    <row r="757" spans="1:28">
      <c r="A757" s="58"/>
      <c r="B757" s="36"/>
      <c r="C757" s="37"/>
      <c r="D757" s="36"/>
      <c r="E757" s="37"/>
      <c r="F757" s="36"/>
      <c r="G757" s="37"/>
      <c r="H757" s="10"/>
      <c r="I757" s="10"/>
      <c r="J757" s="10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1"/>
      <c r="W757" s="11"/>
      <c r="X757" s="11"/>
      <c r="Y757" s="6"/>
      <c r="Z757" s="6"/>
      <c r="AA757" s="6"/>
      <c r="AB757" s="8"/>
    </row>
    <row r="758" spans="1:28">
      <c r="A758" s="58"/>
      <c r="B758" s="36"/>
      <c r="C758" s="37"/>
      <c r="D758" s="36"/>
      <c r="E758" s="37"/>
      <c r="F758" s="36"/>
      <c r="G758" s="37"/>
      <c r="H758" s="10"/>
      <c r="I758" s="10"/>
      <c r="J758" s="10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1"/>
      <c r="W758" s="11"/>
      <c r="X758" s="11"/>
      <c r="Y758" s="6"/>
      <c r="Z758" s="6"/>
      <c r="AA758" s="6"/>
      <c r="AB758" s="8"/>
    </row>
    <row r="759" spans="1:28">
      <c r="A759" s="58"/>
      <c r="B759" s="36"/>
      <c r="C759" s="37"/>
      <c r="D759" s="36"/>
      <c r="E759" s="37"/>
      <c r="F759" s="36"/>
      <c r="G759" s="37"/>
      <c r="H759" s="10"/>
      <c r="I759" s="10"/>
      <c r="J759" s="10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1"/>
      <c r="W759" s="11"/>
      <c r="X759" s="11"/>
      <c r="Y759" s="6"/>
      <c r="Z759" s="6"/>
      <c r="AA759" s="6"/>
      <c r="AB759" s="8"/>
    </row>
    <row r="760" spans="1:28">
      <c r="A760" s="58"/>
      <c r="B760" s="36"/>
      <c r="C760" s="37"/>
      <c r="D760" s="36"/>
      <c r="E760" s="37"/>
      <c r="F760" s="36"/>
      <c r="G760" s="37"/>
      <c r="H760" s="10"/>
      <c r="I760" s="10"/>
      <c r="J760" s="10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1"/>
      <c r="W760" s="11"/>
      <c r="X760" s="11"/>
      <c r="Y760" s="6"/>
      <c r="Z760" s="6"/>
      <c r="AA760" s="6"/>
      <c r="AB760" s="8"/>
    </row>
    <row r="761" spans="1:28">
      <c r="A761" s="58"/>
      <c r="B761" s="36"/>
      <c r="C761" s="37"/>
      <c r="D761" s="36"/>
      <c r="E761" s="37"/>
      <c r="F761" s="36"/>
      <c r="G761" s="37"/>
      <c r="H761" s="10"/>
      <c r="I761" s="10"/>
      <c r="J761" s="10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1"/>
      <c r="W761" s="11"/>
      <c r="X761" s="11"/>
      <c r="Y761" s="6"/>
      <c r="Z761" s="6"/>
      <c r="AA761" s="6"/>
      <c r="AB761" s="8"/>
    </row>
    <row r="762" spans="1:28">
      <c r="A762" s="58"/>
      <c r="B762" s="36"/>
      <c r="C762" s="37"/>
      <c r="D762" s="36"/>
      <c r="E762" s="37"/>
      <c r="F762" s="36"/>
      <c r="G762" s="37"/>
      <c r="H762" s="10"/>
      <c r="I762" s="10"/>
      <c r="J762" s="10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1"/>
      <c r="W762" s="11"/>
      <c r="X762" s="11"/>
      <c r="Y762" s="6"/>
      <c r="Z762" s="6"/>
      <c r="AA762" s="6"/>
      <c r="AB762" s="8"/>
    </row>
    <row r="763" spans="1:28">
      <c r="A763" s="58"/>
      <c r="B763" s="36"/>
      <c r="C763" s="37"/>
      <c r="D763" s="36"/>
      <c r="E763" s="37"/>
      <c r="F763" s="36"/>
      <c r="G763" s="37"/>
      <c r="H763" s="10"/>
      <c r="I763" s="10"/>
      <c r="J763" s="10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1"/>
      <c r="W763" s="11"/>
      <c r="X763" s="11"/>
      <c r="Y763" s="6"/>
      <c r="Z763" s="6"/>
      <c r="AA763" s="6"/>
      <c r="AB763" s="8"/>
    </row>
    <row r="764" spans="1:28">
      <c r="A764" s="58"/>
      <c r="B764" s="36"/>
      <c r="C764" s="37"/>
      <c r="D764" s="36"/>
      <c r="E764" s="37"/>
      <c r="F764" s="36"/>
      <c r="G764" s="37"/>
      <c r="H764" s="10"/>
      <c r="I764" s="10"/>
      <c r="J764" s="10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1"/>
      <c r="W764" s="11"/>
      <c r="X764" s="11"/>
      <c r="Y764" s="6"/>
      <c r="Z764" s="6"/>
      <c r="AA764" s="6"/>
      <c r="AB764" s="8"/>
    </row>
    <row r="765" spans="1:28">
      <c r="A765" s="58"/>
      <c r="B765" s="36"/>
      <c r="C765" s="37"/>
      <c r="D765" s="36"/>
      <c r="E765" s="37"/>
      <c r="F765" s="36"/>
      <c r="G765" s="37"/>
      <c r="H765" s="10"/>
      <c r="I765" s="10"/>
      <c r="J765" s="10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1"/>
      <c r="W765" s="11"/>
      <c r="X765" s="11"/>
      <c r="Y765" s="6"/>
      <c r="Z765" s="6"/>
      <c r="AA765" s="6"/>
      <c r="AB765" s="8"/>
    </row>
    <row r="766" spans="1:28">
      <c r="A766" s="58"/>
      <c r="B766" s="36"/>
      <c r="C766" s="37"/>
      <c r="D766" s="36"/>
      <c r="E766" s="37"/>
      <c r="F766" s="36"/>
      <c r="G766" s="37"/>
      <c r="H766" s="10"/>
      <c r="I766" s="10"/>
      <c r="J766" s="10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1"/>
      <c r="W766" s="11"/>
      <c r="X766" s="11"/>
      <c r="Y766" s="6"/>
      <c r="Z766" s="6"/>
      <c r="AA766" s="6"/>
      <c r="AB766" s="8"/>
    </row>
    <row r="767" spans="1:28">
      <c r="A767" s="58"/>
      <c r="B767" s="36"/>
      <c r="C767" s="37"/>
      <c r="D767" s="36"/>
      <c r="E767" s="37"/>
      <c r="F767" s="36"/>
      <c r="G767" s="37"/>
      <c r="H767" s="10"/>
      <c r="I767" s="10"/>
      <c r="J767" s="10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1"/>
      <c r="W767" s="11"/>
      <c r="X767" s="11"/>
      <c r="Y767" s="6"/>
      <c r="Z767" s="6"/>
      <c r="AA767" s="6"/>
      <c r="AB767" s="8"/>
    </row>
    <row r="768" spans="1:28">
      <c r="A768" s="58"/>
      <c r="B768" s="36"/>
      <c r="C768" s="37"/>
      <c r="D768" s="36"/>
      <c r="E768" s="37"/>
      <c r="F768" s="36"/>
      <c r="G768" s="37"/>
      <c r="H768" s="10"/>
      <c r="I768" s="10"/>
      <c r="J768" s="10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1"/>
      <c r="W768" s="11"/>
      <c r="X768" s="11"/>
      <c r="Y768" s="6"/>
      <c r="Z768" s="6"/>
      <c r="AA768" s="6"/>
      <c r="AB768" s="8"/>
    </row>
    <row r="769" spans="1:28">
      <c r="A769" s="58"/>
      <c r="B769" s="36"/>
      <c r="C769" s="37"/>
      <c r="D769" s="36"/>
      <c r="E769" s="37"/>
      <c r="F769" s="36"/>
      <c r="G769" s="37"/>
      <c r="H769" s="10"/>
      <c r="I769" s="10"/>
      <c r="J769" s="10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1"/>
      <c r="W769" s="11"/>
      <c r="X769" s="11"/>
      <c r="Y769" s="6"/>
      <c r="Z769" s="6"/>
      <c r="AA769" s="6"/>
      <c r="AB769" s="8"/>
    </row>
    <row r="770" spans="1:28">
      <c r="A770" s="58"/>
      <c r="B770" s="36"/>
      <c r="C770" s="37"/>
      <c r="D770" s="36"/>
      <c r="E770" s="37"/>
      <c r="F770" s="36"/>
      <c r="G770" s="37"/>
      <c r="H770" s="10"/>
      <c r="I770" s="10"/>
      <c r="J770" s="10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1"/>
      <c r="W770" s="11"/>
      <c r="X770" s="11"/>
      <c r="Y770" s="6"/>
      <c r="Z770" s="6"/>
      <c r="AA770" s="6"/>
      <c r="AB770" s="8"/>
    </row>
    <row r="771" spans="1:28">
      <c r="A771" s="58"/>
      <c r="B771" s="36"/>
      <c r="C771" s="37"/>
      <c r="D771" s="36"/>
      <c r="E771" s="37"/>
      <c r="F771" s="36"/>
      <c r="G771" s="37"/>
      <c r="H771" s="10"/>
      <c r="I771" s="10"/>
      <c r="J771" s="10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1"/>
      <c r="W771" s="11"/>
      <c r="X771" s="11"/>
      <c r="Y771" s="6"/>
      <c r="Z771" s="6"/>
      <c r="AA771" s="6"/>
      <c r="AB771" s="8"/>
    </row>
    <row r="772" spans="1:28">
      <c r="A772" s="58"/>
      <c r="B772" s="36"/>
      <c r="C772" s="37"/>
      <c r="D772" s="36"/>
      <c r="E772" s="37"/>
      <c r="F772" s="36"/>
      <c r="G772" s="37"/>
      <c r="H772" s="10"/>
      <c r="I772" s="10"/>
      <c r="J772" s="10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1"/>
      <c r="W772" s="11"/>
      <c r="X772" s="11"/>
      <c r="Y772" s="6"/>
      <c r="Z772" s="6"/>
      <c r="AA772" s="6"/>
      <c r="AB772" s="8"/>
    </row>
    <row r="773" spans="1:28">
      <c r="A773" s="58"/>
      <c r="B773" s="36"/>
      <c r="C773" s="37"/>
      <c r="D773" s="36"/>
      <c r="E773" s="37"/>
      <c r="F773" s="36"/>
      <c r="G773" s="37"/>
      <c r="H773" s="10"/>
      <c r="I773" s="10"/>
      <c r="J773" s="10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1"/>
      <c r="W773" s="11"/>
      <c r="X773" s="11"/>
      <c r="Y773" s="6"/>
      <c r="Z773" s="6"/>
      <c r="AA773" s="6"/>
      <c r="AB773" s="8"/>
    </row>
    <row r="774" spans="1:28">
      <c r="A774" s="58"/>
      <c r="B774" s="36"/>
      <c r="C774" s="37"/>
      <c r="D774" s="36"/>
      <c r="E774" s="37"/>
      <c r="F774" s="36"/>
      <c r="G774" s="37"/>
      <c r="H774" s="10"/>
      <c r="I774" s="10"/>
      <c r="J774" s="10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1"/>
      <c r="W774" s="11"/>
      <c r="X774" s="11"/>
      <c r="Y774" s="6"/>
      <c r="Z774" s="6"/>
      <c r="AA774" s="6"/>
      <c r="AB774" s="8"/>
    </row>
    <row r="775" spans="1:28">
      <c r="A775" s="58"/>
      <c r="B775" s="36"/>
      <c r="C775" s="37"/>
      <c r="D775" s="36"/>
      <c r="E775" s="37"/>
      <c r="F775" s="36"/>
      <c r="G775" s="37"/>
      <c r="H775" s="10"/>
      <c r="I775" s="10"/>
      <c r="J775" s="10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1"/>
      <c r="W775" s="11"/>
      <c r="X775" s="11"/>
      <c r="Y775" s="6"/>
      <c r="Z775" s="6"/>
      <c r="AA775" s="6"/>
      <c r="AB775" s="8"/>
    </row>
    <row r="776" spans="1:28">
      <c r="A776" s="58"/>
      <c r="B776" s="36"/>
      <c r="C776" s="37"/>
      <c r="D776" s="36"/>
      <c r="E776" s="37"/>
      <c r="F776" s="36"/>
      <c r="G776" s="37"/>
      <c r="H776" s="10"/>
      <c r="I776" s="10"/>
      <c r="J776" s="10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1"/>
      <c r="W776" s="11"/>
      <c r="X776" s="11"/>
      <c r="Y776" s="6"/>
      <c r="Z776" s="6"/>
      <c r="AA776" s="6"/>
      <c r="AB776" s="8"/>
    </row>
    <row r="777" spans="1:28">
      <c r="A777" s="58"/>
      <c r="B777" s="36"/>
      <c r="C777" s="37"/>
      <c r="D777" s="36"/>
      <c r="E777" s="37"/>
      <c r="F777" s="36"/>
      <c r="G777" s="37"/>
      <c r="H777" s="10"/>
      <c r="I777" s="10"/>
      <c r="J777" s="10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1"/>
      <c r="W777" s="11"/>
      <c r="X777" s="11"/>
      <c r="Y777" s="6"/>
      <c r="Z777" s="6"/>
      <c r="AA777" s="6"/>
      <c r="AB777" s="8"/>
    </row>
    <row r="778" spans="1:28">
      <c r="A778" s="58"/>
      <c r="B778" s="36"/>
      <c r="C778" s="37"/>
      <c r="D778" s="36"/>
      <c r="E778" s="37"/>
      <c r="F778" s="36"/>
      <c r="G778" s="37"/>
      <c r="H778" s="10"/>
      <c r="I778" s="10"/>
      <c r="J778" s="10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1"/>
      <c r="W778" s="11"/>
      <c r="X778" s="11"/>
      <c r="Y778" s="6"/>
      <c r="Z778" s="6"/>
      <c r="AA778" s="6"/>
      <c r="AB778" s="8"/>
    </row>
    <row r="779" spans="1:28">
      <c r="A779" s="58"/>
      <c r="B779" s="36"/>
      <c r="C779" s="37"/>
      <c r="D779" s="36"/>
      <c r="E779" s="37"/>
      <c r="F779" s="36"/>
      <c r="G779" s="37"/>
      <c r="H779" s="10"/>
      <c r="I779" s="10"/>
      <c r="J779" s="10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1"/>
      <c r="W779" s="11"/>
      <c r="X779" s="11"/>
      <c r="Y779" s="6"/>
      <c r="Z779" s="6"/>
      <c r="AA779" s="6"/>
      <c r="AB779" s="8"/>
    </row>
    <row r="780" spans="1:28">
      <c r="A780" s="58"/>
      <c r="B780" s="36"/>
      <c r="C780" s="37"/>
      <c r="D780" s="36"/>
      <c r="E780" s="37"/>
      <c r="F780" s="36"/>
      <c r="G780" s="37"/>
      <c r="H780" s="10"/>
      <c r="I780" s="10"/>
      <c r="J780" s="10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1"/>
      <c r="W780" s="11"/>
      <c r="X780" s="11"/>
      <c r="Y780" s="6"/>
      <c r="Z780" s="6"/>
      <c r="AA780" s="6"/>
      <c r="AB780" s="8"/>
    </row>
    <row r="781" spans="1:28">
      <c r="A781" s="58"/>
      <c r="B781" s="36"/>
      <c r="C781" s="37"/>
      <c r="D781" s="36"/>
      <c r="E781" s="37"/>
      <c r="F781" s="36"/>
      <c r="G781" s="37"/>
      <c r="H781" s="10"/>
      <c r="I781" s="10"/>
      <c r="J781" s="10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1"/>
      <c r="W781" s="11"/>
      <c r="X781" s="11"/>
      <c r="Y781" s="6"/>
      <c r="Z781" s="6"/>
      <c r="AA781" s="6"/>
      <c r="AB781" s="8"/>
    </row>
    <row r="782" spans="1:28">
      <c r="A782" s="58"/>
      <c r="B782" s="36"/>
      <c r="C782" s="37"/>
      <c r="D782" s="36"/>
      <c r="E782" s="37"/>
      <c r="F782" s="36"/>
      <c r="G782" s="37"/>
      <c r="H782" s="10"/>
      <c r="I782" s="10"/>
      <c r="J782" s="10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1"/>
      <c r="W782" s="11"/>
      <c r="X782" s="11"/>
      <c r="Y782" s="6"/>
      <c r="Z782" s="6"/>
      <c r="AA782" s="6"/>
      <c r="AB782" s="8"/>
    </row>
    <row r="783" spans="1:28">
      <c r="A783" s="58"/>
      <c r="B783" s="36"/>
      <c r="C783" s="37"/>
      <c r="D783" s="36"/>
      <c r="E783" s="37"/>
      <c r="F783" s="36"/>
      <c r="G783" s="37"/>
      <c r="H783" s="10"/>
      <c r="I783" s="10"/>
      <c r="J783" s="10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1"/>
      <c r="W783" s="11"/>
      <c r="X783" s="11"/>
      <c r="Y783" s="6"/>
      <c r="Z783" s="6"/>
      <c r="AA783" s="6"/>
      <c r="AB783" s="8"/>
    </row>
    <row r="784" spans="1:28">
      <c r="A784" s="58"/>
      <c r="B784" s="36"/>
      <c r="C784" s="37"/>
      <c r="D784" s="36"/>
      <c r="E784" s="37"/>
      <c r="F784" s="36"/>
      <c r="G784" s="37"/>
      <c r="H784" s="10"/>
      <c r="I784" s="10"/>
      <c r="J784" s="10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1"/>
      <c r="W784" s="11"/>
      <c r="X784" s="11"/>
      <c r="Y784" s="6"/>
      <c r="Z784" s="6"/>
      <c r="AA784" s="6"/>
      <c r="AB784" s="8"/>
    </row>
    <row r="785" spans="1:28">
      <c r="A785" s="58"/>
      <c r="B785" s="36"/>
      <c r="C785" s="37"/>
      <c r="D785" s="36"/>
      <c r="E785" s="37"/>
      <c r="F785" s="36"/>
      <c r="G785" s="37"/>
      <c r="H785" s="10"/>
      <c r="I785" s="10"/>
      <c r="J785" s="10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1"/>
      <c r="W785" s="11"/>
      <c r="X785" s="11"/>
      <c r="Y785" s="6"/>
      <c r="Z785" s="6"/>
      <c r="AA785" s="6"/>
      <c r="AB785" s="8"/>
    </row>
    <row r="786" spans="1:28">
      <c r="A786" s="58"/>
      <c r="B786" s="36"/>
      <c r="C786" s="37"/>
      <c r="D786" s="36"/>
      <c r="E786" s="37"/>
      <c r="F786" s="36"/>
      <c r="G786" s="37"/>
      <c r="H786" s="10"/>
      <c r="I786" s="10"/>
      <c r="J786" s="10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1"/>
      <c r="W786" s="11"/>
      <c r="X786" s="11"/>
      <c r="Y786" s="6"/>
      <c r="Z786" s="6"/>
      <c r="AA786" s="6"/>
      <c r="AB786" s="8"/>
    </row>
    <row r="787" spans="1:28">
      <c r="A787" s="58"/>
      <c r="B787" s="36"/>
      <c r="C787" s="37"/>
      <c r="D787" s="36"/>
      <c r="E787" s="37"/>
      <c r="F787" s="36"/>
      <c r="G787" s="37"/>
      <c r="H787" s="10"/>
      <c r="I787" s="10"/>
      <c r="J787" s="10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1"/>
      <c r="W787" s="11"/>
      <c r="X787" s="11"/>
      <c r="Y787" s="6"/>
      <c r="Z787" s="6"/>
      <c r="AA787" s="6"/>
      <c r="AB787" s="8"/>
    </row>
    <row r="788" spans="1:28">
      <c r="A788" s="58"/>
      <c r="B788" s="36"/>
      <c r="C788" s="37"/>
      <c r="D788" s="36"/>
      <c r="E788" s="37"/>
      <c r="F788" s="36"/>
      <c r="G788" s="37"/>
      <c r="H788" s="10"/>
      <c r="I788" s="10"/>
      <c r="J788" s="10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1"/>
      <c r="W788" s="11"/>
      <c r="X788" s="11"/>
      <c r="Y788" s="6"/>
      <c r="Z788" s="6"/>
      <c r="AA788" s="6"/>
      <c r="AB788" s="8"/>
    </row>
    <row r="789" spans="1:28">
      <c r="A789" s="58"/>
      <c r="B789" s="36"/>
      <c r="C789" s="37"/>
      <c r="D789" s="36"/>
      <c r="E789" s="37"/>
      <c r="F789" s="36"/>
      <c r="G789" s="37"/>
      <c r="H789" s="10"/>
      <c r="I789" s="10"/>
      <c r="J789" s="10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1"/>
      <c r="W789" s="11"/>
      <c r="X789" s="11"/>
      <c r="Y789" s="6"/>
      <c r="Z789" s="6"/>
      <c r="AA789" s="6"/>
      <c r="AB789" s="8"/>
    </row>
    <row r="790" spans="1:28">
      <c r="A790" s="58"/>
      <c r="B790" s="36"/>
      <c r="C790" s="37"/>
      <c r="D790" s="36"/>
      <c r="E790" s="37"/>
      <c r="F790" s="36"/>
      <c r="G790" s="37"/>
      <c r="H790" s="10"/>
      <c r="I790" s="10"/>
      <c r="J790" s="10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1"/>
      <c r="W790" s="11"/>
      <c r="X790" s="11"/>
      <c r="Y790" s="6"/>
      <c r="Z790" s="6"/>
      <c r="AA790" s="6"/>
      <c r="AB790" s="8"/>
    </row>
    <row r="791" spans="1:28">
      <c r="A791" s="58"/>
      <c r="B791" s="36"/>
      <c r="C791" s="37"/>
      <c r="D791" s="36"/>
      <c r="E791" s="37"/>
      <c r="F791" s="36"/>
      <c r="G791" s="37"/>
      <c r="H791" s="10"/>
      <c r="I791" s="10"/>
      <c r="J791" s="10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1"/>
      <c r="W791" s="11"/>
      <c r="X791" s="11"/>
      <c r="Y791" s="6"/>
      <c r="Z791" s="6"/>
      <c r="AA791" s="6"/>
      <c r="AB791" s="8"/>
    </row>
    <row r="792" spans="1:28">
      <c r="A792" s="58"/>
      <c r="B792" s="36"/>
      <c r="C792" s="37"/>
      <c r="D792" s="36"/>
      <c r="E792" s="37"/>
      <c r="F792" s="36"/>
      <c r="G792" s="37"/>
      <c r="H792" s="10"/>
      <c r="I792" s="10"/>
      <c r="J792" s="10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1"/>
      <c r="W792" s="11"/>
      <c r="X792" s="11"/>
      <c r="Y792" s="6"/>
      <c r="Z792" s="6"/>
      <c r="AA792" s="6"/>
      <c r="AB792" s="8"/>
    </row>
    <row r="793" spans="1:28">
      <c r="A793" s="58"/>
      <c r="B793" s="36"/>
      <c r="C793" s="37"/>
      <c r="D793" s="36"/>
      <c r="E793" s="37"/>
      <c r="F793" s="36"/>
      <c r="G793" s="37"/>
      <c r="H793" s="10"/>
      <c r="I793" s="10"/>
      <c r="J793" s="10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1"/>
      <c r="W793" s="11"/>
      <c r="X793" s="11"/>
      <c r="Y793" s="6"/>
      <c r="Z793" s="6"/>
      <c r="AA793" s="6"/>
      <c r="AB793" s="8"/>
    </row>
    <row r="794" spans="1:28">
      <c r="A794" s="58"/>
      <c r="B794" s="36"/>
      <c r="C794" s="37"/>
      <c r="D794" s="36"/>
      <c r="E794" s="37"/>
      <c r="F794" s="36"/>
      <c r="G794" s="37"/>
      <c r="H794" s="10"/>
      <c r="I794" s="10"/>
      <c r="J794" s="10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1"/>
      <c r="W794" s="11"/>
      <c r="X794" s="11"/>
      <c r="Y794" s="6"/>
      <c r="Z794" s="6"/>
      <c r="AA794" s="6"/>
      <c r="AB794" s="8"/>
    </row>
    <row r="795" spans="1:28">
      <c r="A795" s="58"/>
      <c r="B795" s="36"/>
      <c r="C795" s="37"/>
      <c r="D795" s="36"/>
      <c r="E795" s="37"/>
      <c r="F795" s="36"/>
      <c r="G795" s="37"/>
      <c r="H795" s="10"/>
      <c r="I795" s="10"/>
      <c r="J795" s="10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1"/>
      <c r="W795" s="11"/>
      <c r="X795" s="11"/>
      <c r="Y795" s="6"/>
      <c r="Z795" s="6"/>
      <c r="AA795" s="6"/>
      <c r="AB795" s="8"/>
    </row>
    <row r="796" spans="1:28">
      <c r="A796" s="58"/>
      <c r="B796" s="36"/>
      <c r="C796" s="37"/>
      <c r="D796" s="36"/>
      <c r="E796" s="37"/>
      <c r="F796" s="36"/>
      <c r="G796" s="37"/>
      <c r="H796" s="10"/>
      <c r="I796" s="10"/>
      <c r="J796" s="10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1"/>
      <c r="W796" s="11"/>
      <c r="X796" s="11"/>
      <c r="Y796" s="6"/>
      <c r="Z796" s="6"/>
      <c r="AA796" s="6"/>
      <c r="AB796" s="8"/>
    </row>
    <row r="797" spans="1:28">
      <c r="A797" s="58"/>
      <c r="B797" s="36"/>
      <c r="C797" s="37"/>
      <c r="D797" s="36"/>
      <c r="E797" s="37"/>
      <c r="F797" s="36"/>
      <c r="G797" s="37"/>
      <c r="H797" s="10"/>
      <c r="I797" s="10"/>
      <c r="J797" s="10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1"/>
      <c r="W797" s="11"/>
      <c r="X797" s="11"/>
      <c r="Y797" s="6"/>
      <c r="Z797" s="6"/>
      <c r="AA797" s="6"/>
      <c r="AB797" s="8"/>
    </row>
    <row r="798" spans="1:28">
      <c r="A798" s="58"/>
      <c r="B798" s="36"/>
      <c r="C798" s="37"/>
      <c r="D798" s="36"/>
      <c r="E798" s="37"/>
      <c r="F798" s="36"/>
      <c r="G798" s="37"/>
      <c r="H798" s="10"/>
      <c r="I798" s="10"/>
      <c r="J798" s="10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1"/>
      <c r="W798" s="11"/>
      <c r="X798" s="11"/>
      <c r="Y798" s="6"/>
      <c r="Z798" s="6"/>
      <c r="AA798" s="6"/>
      <c r="AB798" s="8"/>
    </row>
    <row r="799" spans="1:28">
      <c r="A799" s="58"/>
      <c r="B799" s="36"/>
      <c r="C799" s="37"/>
      <c r="D799" s="36"/>
      <c r="E799" s="37"/>
      <c r="F799" s="36"/>
      <c r="G799" s="37"/>
      <c r="H799" s="10"/>
      <c r="I799" s="10"/>
      <c r="J799" s="10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1"/>
      <c r="W799" s="11"/>
      <c r="X799" s="11"/>
      <c r="Y799" s="6"/>
      <c r="Z799" s="6"/>
      <c r="AA799" s="6"/>
      <c r="AB799" s="8"/>
    </row>
    <row r="800" spans="1:28">
      <c r="A800" s="58"/>
      <c r="B800" s="36"/>
      <c r="C800" s="37"/>
      <c r="D800" s="36"/>
      <c r="E800" s="37"/>
      <c r="F800" s="36"/>
      <c r="G800" s="37"/>
      <c r="H800" s="10"/>
      <c r="I800" s="10"/>
      <c r="J800" s="10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1"/>
      <c r="W800" s="11"/>
      <c r="X800" s="11"/>
      <c r="Y800" s="6"/>
      <c r="Z800" s="6"/>
      <c r="AA800" s="6"/>
      <c r="AB800" s="8"/>
    </row>
    <row r="801" spans="1:28">
      <c r="A801" s="58"/>
      <c r="B801" s="36"/>
      <c r="C801" s="37"/>
      <c r="D801" s="36"/>
      <c r="E801" s="37"/>
      <c r="F801" s="36"/>
      <c r="G801" s="37"/>
      <c r="H801" s="10"/>
      <c r="I801" s="10"/>
      <c r="J801" s="10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1"/>
      <c r="W801" s="11"/>
      <c r="X801" s="11"/>
      <c r="Y801" s="6"/>
      <c r="Z801" s="6"/>
      <c r="AA801" s="6"/>
      <c r="AB801" s="8"/>
    </row>
    <row r="802" spans="1:28">
      <c r="A802" s="58"/>
      <c r="B802" s="36"/>
      <c r="C802" s="37"/>
      <c r="D802" s="36"/>
      <c r="E802" s="37"/>
      <c r="F802" s="36"/>
      <c r="G802" s="37"/>
      <c r="H802" s="10"/>
      <c r="I802" s="10"/>
      <c r="J802" s="10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1"/>
      <c r="W802" s="11"/>
      <c r="X802" s="11"/>
      <c r="Y802" s="6"/>
      <c r="Z802" s="6"/>
      <c r="AA802" s="6"/>
      <c r="AB802" s="8"/>
    </row>
    <row r="803" spans="1:28">
      <c r="A803" s="58"/>
      <c r="B803" s="36"/>
      <c r="C803" s="37"/>
      <c r="D803" s="36"/>
      <c r="E803" s="37"/>
      <c r="F803" s="36"/>
      <c r="G803" s="37"/>
      <c r="H803" s="10"/>
      <c r="I803" s="10"/>
      <c r="J803" s="10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1"/>
      <c r="W803" s="11"/>
      <c r="X803" s="11"/>
      <c r="Y803" s="6"/>
      <c r="Z803" s="6"/>
      <c r="AA803" s="6"/>
      <c r="AB803" s="8"/>
    </row>
    <row r="804" spans="1:28">
      <c r="A804" s="58"/>
      <c r="B804" s="36"/>
      <c r="C804" s="37"/>
      <c r="D804" s="36"/>
      <c r="E804" s="37"/>
      <c r="F804" s="36"/>
      <c r="G804" s="37"/>
      <c r="H804" s="10"/>
      <c r="I804" s="10"/>
      <c r="J804" s="10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1"/>
      <c r="W804" s="11"/>
      <c r="X804" s="11"/>
      <c r="Y804" s="6"/>
      <c r="Z804" s="6"/>
      <c r="AA804" s="6"/>
      <c r="AB804" s="8"/>
    </row>
    <row r="805" spans="1:28">
      <c r="A805" s="58"/>
      <c r="B805" s="36"/>
      <c r="C805" s="37"/>
      <c r="D805" s="36"/>
      <c r="E805" s="37"/>
      <c r="F805" s="36"/>
      <c r="G805" s="37"/>
      <c r="H805" s="10"/>
      <c r="I805" s="10"/>
      <c r="J805" s="10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1"/>
      <c r="W805" s="11"/>
      <c r="X805" s="11"/>
      <c r="Y805" s="6"/>
      <c r="Z805" s="6"/>
      <c r="AA805" s="6"/>
      <c r="AB805" s="8"/>
    </row>
    <row r="806" spans="1:28">
      <c r="A806" s="58"/>
      <c r="B806" s="36"/>
      <c r="C806" s="37"/>
      <c r="D806" s="36"/>
      <c r="E806" s="37"/>
      <c r="F806" s="36"/>
      <c r="G806" s="37"/>
      <c r="H806" s="10"/>
      <c r="I806" s="10"/>
      <c r="J806" s="10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1"/>
      <c r="W806" s="11"/>
      <c r="X806" s="11"/>
      <c r="Y806" s="6"/>
      <c r="Z806" s="6"/>
      <c r="AA806" s="6"/>
      <c r="AB806" s="8"/>
    </row>
    <row r="807" spans="1:28">
      <c r="A807" s="58"/>
      <c r="B807" s="36"/>
      <c r="C807" s="37"/>
      <c r="D807" s="36"/>
      <c r="E807" s="37"/>
      <c r="F807" s="36"/>
      <c r="G807" s="37"/>
      <c r="H807" s="10"/>
      <c r="I807" s="10"/>
      <c r="J807" s="10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1"/>
      <c r="W807" s="11"/>
      <c r="X807" s="11"/>
      <c r="Y807" s="6"/>
      <c r="Z807" s="6"/>
      <c r="AA807" s="6"/>
      <c r="AB807" s="8"/>
    </row>
    <row r="808" spans="1:28">
      <c r="A808" s="58"/>
      <c r="B808" s="36"/>
      <c r="C808" s="37"/>
      <c r="D808" s="36"/>
      <c r="E808" s="37"/>
      <c r="F808" s="36"/>
      <c r="G808" s="37"/>
      <c r="H808" s="10"/>
      <c r="I808" s="10"/>
      <c r="J808" s="10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1"/>
      <c r="W808" s="11"/>
      <c r="X808" s="11"/>
      <c r="Y808" s="6"/>
      <c r="Z808" s="6"/>
      <c r="AA808" s="6"/>
      <c r="AB808" s="8"/>
    </row>
    <row r="809" spans="1:28">
      <c r="A809" s="58"/>
      <c r="B809" s="36"/>
      <c r="C809" s="37"/>
      <c r="D809" s="36"/>
      <c r="E809" s="37"/>
      <c r="F809" s="36"/>
      <c r="G809" s="37"/>
      <c r="H809" s="10"/>
      <c r="I809" s="10"/>
      <c r="J809" s="10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1"/>
      <c r="W809" s="11"/>
      <c r="X809" s="11"/>
      <c r="Y809" s="6"/>
      <c r="Z809" s="6"/>
      <c r="AA809" s="6"/>
      <c r="AB809" s="8"/>
    </row>
    <row r="810" spans="1:28">
      <c r="A810" s="58"/>
      <c r="B810" s="36"/>
      <c r="C810" s="37"/>
      <c r="D810" s="36"/>
      <c r="E810" s="37"/>
      <c r="F810" s="36"/>
      <c r="G810" s="37"/>
      <c r="H810" s="10"/>
      <c r="I810" s="10"/>
      <c r="J810" s="10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1"/>
      <c r="W810" s="11"/>
      <c r="X810" s="11"/>
      <c r="Y810" s="6"/>
      <c r="Z810" s="6"/>
      <c r="AA810" s="6"/>
      <c r="AB810" s="8"/>
    </row>
    <row r="811" spans="1:28">
      <c r="A811" s="58"/>
      <c r="B811" s="36"/>
      <c r="C811" s="37"/>
      <c r="D811" s="36"/>
      <c r="E811" s="37"/>
      <c r="F811" s="36"/>
      <c r="G811" s="37"/>
      <c r="H811" s="10"/>
      <c r="I811" s="10"/>
      <c r="J811" s="10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1"/>
      <c r="W811" s="11"/>
      <c r="X811" s="11"/>
      <c r="Y811" s="6"/>
      <c r="Z811" s="6"/>
      <c r="AA811" s="6"/>
      <c r="AB811" s="8"/>
    </row>
    <row r="812" spans="1:28">
      <c r="A812" s="58"/>
      <c r="B812" s="36"/>
      <c r="C812" s="37"/>
      <c r="D812" s="36"/>
      <c r="E812" s="37"/>
      <c r="F812" s="36"/>
      <c r="G812" s="37"/>
      <c r="H812" s="10"/>
      <c r="I812" s="10"/>
      <c r="J812" s="10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1"/>
      <c r="W812" s="11"/>
      <c r="X812" s="11"/>
      <c r="Y812" s="6"/>
      <c r="Z812" s="6"/>
      <c r="AA812" s="6"/>
      <c r="AB812" s="8"/>
    </row>
    <row r="813" spans="1:28">
      <c r="A813" s="58"/>
      <c r="B813" s="36"/>
      <c r="C813" s="37"/>
      <c r="D813" s="36"/>
      <c r="E813" s="37"/>
      <c r="F813" s="36"/>
      <c r="G813" s="37"/>
      <c r="H813" s="10"/>
      <c r="I813" s="10"/>
      <c r="J813" s="10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1"/>
      <c r="W813" s="11"/>
      <c r="X813" s="11"/>
      <c r="Y813" s="6"/>
      <c r="Z813" s="6"/>
      <c r="AA813" s="6"/>
      <c r="AB813" s="8"/>
    </row>
    <row r="814" spans="1:28">
      <c r="A814" s="58"/>
      <c r="B814" s="36"/>
      <c r="C814" s="37"/>
      <c r="D814" s="36"/>
      <c r="E814" s="37"/>
      <c r="F814" s="36"/>
      <c r="G814" s="37"/>
      <c r="H814" s="10"/>
      <c r="I814" s="10"/>
      <c r="J814" s="10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1"/>
      <c r="W814" s="11"/>
      <c r="X814" s="11"/>
      <c r="Y814" s="6"/>
      <c r="Z814" s="6"/>
      <c r="AA814" s="6"/>
      <c r="AB814" s="8"/>
    </row>
    <row r="815" spans="1:28">
      <c r="A815" s="58"/>
      <c r="B815" s="36"/>
      <c r="C815" s="37"/>
      <c r="D815" s="36"/>
      <c r="E815" s="37"/>
      <c r="F815" s="36"/>
      <c r="G815" s="37"/>
      <c r="H815" s="10"/>
      <c r="I815" s="10"/>
      <c r="J815" s="10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1"/>
      <c r="W815" s="11"/>
      <c r="X815" s="11"/>
      <c r="Y815" s="6"/>
      <c r="Z815" s="6"/>
      <c r="AA815" s="6"/>
      <c r="AB815" s="8"/>
    </row>
    <row r="816" spans="1:28">
      <c r="A816" s="58"/>
      <c r="B816" s="36"/>
      <c r="C816" s="37"/>
      <c r="D816" s="36"/>
      <c r="E816" s="37"/>
      <c r="F816" s="36"/>
      <c r="G816" s="37"/>
      <c r="H816" s="10"/>
      <c r="I816" s="10"/>
      <c r="J816" s="10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1"/>
      <c r="W816" s="11"/>
      <c r="X816" s="11"/>
      <c r="Y816" s="6"/>
      <c r="Z816" s="6"/>
      <c r="AA816" s="6"/>
      <c r="AB816" s="8"/>
    </row>
    <row r="817" spans="1:28">
      <c r="A817" s="58"/>
      <c r="B817" s="36"/>
      <c r="C817" s="37"/>
      <c r="D817" s="36"/>
      <c r="E817" s="37"/>
      <c r="F817" s="36"/>
      <c r="G817" s="37"/>
      <c r="H817" s="10"/>
      <c r="I817" s="10"/>
      <c r="J817" s="10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1"/>
      <c r="W817" s="11"/>
      <c r="X817" s="11"/>
      <c r="Y817" s="6"/>
      <c r="Z817" s="6"/>
      <c r="AA817" s="6"/>
      <c r="AB817" s="8"/>
    </row>
    <row r="818" spans="1:28">
      <c r="A818" s="58"/>
      <c r="B818" s="36"/>
      <c r="C818" s="37"/>
      <c r="D818" s="36"/>
      <c r="E818" s="37"/>
      <c r="F818" s="36"/>
      <c r="G818" s="37"/>
      <c r="H818" s="10"/>
      <c r="I818" s="10"/>
      <c r="J818" s="10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1"/>
      <c r="W818" s="11"/>
      <c r="X818" s="11"/>
      <c r="Y818" s="6"/>
      <c r="Z818" s="6"/>
      <c r="AA818" s="6"/>
      <c r="AB818" s="8"/>
    </row>
    <row r="819" spans="1:28">
      <c r="A819" s="58"/>
      <c r="B819" s="36"/>
      <c r="C819" s="37"/>
      <c r="D819" s="36"/>
      <c r="E819" s="37"/>
      <c r="F819" s="36"/>
      <c r="G819" s="37"/>
      <c r="H819" s="10"/>
      <c r="I819" s="10"/>
      <c r="J819" s="10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1"/>
      <c r="W819" s="11"/>
      <c r="X819" s="11"/>
      <c r="Y819" s="6"/>
      <c r="Z819" s="6"/>
      <c r="AA819" s="6"/>
      <c r="AB819" s="8"/>
    </row>
    <row r="820" spans="1:28">
      <c r="A820" s="58"/>
      <c r="B820" s="36"/>
      <c r="C820" s="37"/>
      <c r="D820" s="36"/>
      <c r="E820" s="37"/>
      <c r="F820" s="36"/>
      <c r="G820" s="37"/>
      <c r="H820" s="10"/>
      <c r="I820" s="10"/>
      <c r="J820" s="10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1"/>
      <c r="W820" s="11"/>
      <c r="X820" s="11"/>
      <c r="Y820" s="6"/>
      <c r="Z820" s="6"/>
      <c r="AA820" s="6"/>
      <c r="AB820" s="8"/>
    </row>
    <row r="821" spans="1:28">
      <c r="A821" s="58"/>
      <c r="B821" s="36"/>
      <c r="C821" s="37"/>
      <c r="D821" s="36"/>
      <c r="E821" s="37"/>
      <c r="F821" s="36"/>
      <c r="G821" s="37"/>
      <c r="H821" s="10"/>
      <c r="I821" s="10"/>
      <c r="J821" s="10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1"/>
      <c r="W821" s="11"/>
      <c r="X821" s="11"/>
      <c r="Y821" s="6"/>
      <c r="Z821" s="6"/>
      <c r="AA821" s="6"/>
      <c r="AB821" s="8"/>
    </row>
    <row r="822" spans="1:28">
      <c r="A822" s="58"/>
      <c r="B822" s="36"/>
      <c r="C822" s="37"/>
      <c r="D822" s="36"/>
      <c r="E822" s="37"/>
      <c r="F822" s="36"/>
      <c r="G822" s="37"/>
      <c r="H822" s="10"/>
      <c r="I822" s="10"/>
      <c r="J822" s="10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1"/>
      <c r="W822" s="11"/>
      <c r="X822" s="11"/>
      <c r="Y822" s="6"/>
      <c r="Z822" s="6"/>
      <c r="AA822" s="6"/>
      <c r="AB822" s="8"/>
    </row>
    <row r="823" spans="1:28">
      <c r="A823" s="58"/>
      <c r="B823" s="36"/>
      <c r="C823" s="37"/>
      <c r="D823" s="36"/>
      <c r="E823" s="37"/>
      <c r="F823" s="36"/>
      <c r="G823" s="37"/>
      <c r="H823" s="10"/>
      <c r="I823" s="10"/>
      <c r="J823" s="10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1"/>
      <c r="W823" s="11"/>
      <c r="X823" s="11"/>
      <c r="Y823" s="6"/>
      <c r="Z823" s="6"/>
      <c r="AA823" s="6"/>
      <c r="AB823" s="8"/>
    </row>
    <row r="824" spans="1:28">
      <c r="A824" s="58"/>
      <c r="B824" s="36"/>
      <c r="C824" s="37"/>
      <c r="D824" s="36"/>
      <c r="E824" s="37"/>
      <c r="F824" s="36"/>
      <c r="G824" s="37"/>
      <c r="H824" s="10"/>
      <c r="I824" s="10"/>
      <c r="J824" s="10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1"/>
      <c r="W824" s="11"/>
      <c r="X824" s="11"/>
      <c r="Y824" s="6"/>
      <c r="Z824" s="6"/>
      <c r="AA824" s="6"/>
      <c r="AB824" s="8"/>
    </row>
    <row r="825" spans="1:28">
      <c r="A825" s="58"/>
      <c r="B825" s="36"/>
      <c r="C825" s="37"/>
      <c r="D825" s="36"/>
      <c r="E825" s="37"/>
      <c r="F825" s="36"/>
      <c r="G825" s="37"/>
      <c r="H825" s="10"/>
      <c r="I825" s="10"/>
      <c r="J825" s="10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1"/>
      <c r="W825" s="11"/>
      <c r="X825" s="11"/>
      <c r="Y825" s="6"/>
      <c r="Z825" s="6"/>
      <c r="AA825" s="6"/>
      <c r="AB825" s="8"/>
    </row>
    <row r="826" spans="1:28">
      <c r="A826" s="58"/>
      <c r="B826" s="36"/>
      <c r="C826" s="37"/>
      <c r="D826" s="36"/>
      <c r="E826" s="37"/>
      <c r="F826" s="36"/>
      <c r="G826" s="37"/>
      <c r="H826" s="10"/>
      <c r="I826" s="10"/>
      <c r="J826" s="10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1"/>
      <c r="W826" s="11"/>
      <c r="X826" s="11"/>
      <c r="Y826" s="6"/>
      <c r="Z826" s="6"/>
      <c r="AA826" s="6"/>
      <c r="AB826" s="8"/>
    </row>
    <row r="827" spans="1:28">
      <c r="A827" s="58"/>
      <c r="B827" s="36"/>
      <c r="C827" s="37"/>
      <c r="D827" s="36"/>
      <c r="E827" s="37"/>
      <c r="F827" s="36"/>
      <c r="G827" s="37"/>
      <c r="H827" s="10"/>
      <c r="I827" s="10"/>
      <c r="J827" s="10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1"/>
      <c r="W827" s="11"/>
      <c r="X827" s="11"/>
      <c r="Y827" s="6"/>
      <c r="Z827" s="6"/>
      <c r="AA827" s="6"/>
      <c r="AB827" s="8"/>
    </row>
    <row r="828" spans="1:28">
      <c r="A828" s="58"/>
      <c r="B828" s="36"/>
      <c r="C828" s="37"/>
      <c r="D828" s="36"/>
      <c r="E828" s="37"/>
      <c r="F828" s="36"/>
      <c r="G828" s="37"/>
      <c r="H828" s="10"/>
      <c r="I828" s="10"/>
      <c r="J828" s="10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1"/>
      <c r="W828" s="11"/>
      <c r="X828" s="11"/>
      <c r="Y828" s="6"/>
      <c r="Z828" s="6"/>
      <c r="AA828" s="6"/>
      <c r="AB828" s="8"/>
    </row>
    <row r="829" spans="1:28">
      <c r="A829" s="58"/>
      <c r="B829" s="36"/>
      <c r="C829" s="37"/>
      <c r="D829" s="36"/>
      <c r="E829" s="37"/>
      <c r="F829" s="36"/>
      <c r="G829" s="37"/>
      <c r="H829" s="10"/>
      <c r="I829" s="10"/>
      <c r="J829" s="10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1"/>
      <c r="W829" s="11"/>
      <c r="X829" s="11"/>
      <c r="Y829" s="6"/>
      <c r="Z829" s="6"/>
      <c r="AA829" s="6"/>
      <c r="AB829" s="8"/>
    </row>
    <row r="830" spans="1:28">
      <c r="A830" s="58"/>
      <c r="B830" s="36"/>
      <c r="C830" s="37"/>
      <c r="D830" s="36"/>
      <c r="E830" s="37"/>
      <c r="F830" s="36"/>
      <c r="G830" s="37"/>
      <c r="H830" s="10"/>
      <c r="I830" s="10"/>
      <c r="J830" s="10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1"/>
      <c r="W830" s="11"/>
      <c r="X830" s="11"/>
      <c r="Y830" s="6"/>
      <c r="Z830" s="6"/>
      <c r="AA830" s="6"/>
      <c r="AB830" s="8"/>
    </row>
    <row r="831" spans="1:28">
      <c r="A831" s="58"/>
      <c r="B831" s="36"/>
      <c r="C831" s="37"/>
      <c r="D831" s="36"/>
      <c r="E831" s="37"/>
      <c r="F831" s="36"/>
      <c r="G831" s="37"/>
      <c r="H831" s="10"/>
      <c r="I831" s="10"/>
      <c r="J831" s="10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1"/>
      <c r="W831" s="11"/>
      <c r="X831" s="11"/>
      <c r="Y831" s="6"/>
      <c r="Z831" s="6"/>
      <c r="AA831" s="6"/>
      <c r="AB831" s="8"/>
    </row>
    <row r="832" spans="1:28">
      <c r="A832" s="58"/>
      <c r="B832" s="36"/>
      <c r="C832" s="37"/>
      <c r="D832" s="36"/>
      <c r="E832" s="37"/>
      <c r="F832" s="36"/>
      <c r="G832" s="37"/>
      <c r="H832" s="10"/>
      <c r="I832" s="10"/>
      <c r="J832" s="10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1"/>
      <c r="W832" s="11"/>
      <c r="X832" s="11"/>
      <c r="Y832" s="6"/>
      <c r="Z832" s="6"/>
      <c r="AA832" s="6"/>
      <c r="AB832" s="8"/>
    </row>
    <row r="833" spans="1:28">
      <c r="A833" s="58"/>
      <c r="B833" s="36"/>
      <c r="C833" s="37"/>
      <c r="D833" s="36"/>
      <c r="E833" s="37"/>
      <c r="F833" s="36"/>
      <c r="G833" s="37"/>
      <c r="H833" s="10"/>
      <c r="I833" s="10"/>
      <c r="J833" s="10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1"/>
      <c r="W833" s="11"/>
      <c r="X833" s="11"/>
      <c r="Y833" s="6"/>
      <c r="Z833" s="6"/>
      <c r="AA833" s="6"/>
      <c r="AB833" s="8"/>
    </row>
    <row r="834" spans="1:28">
      <c r="A834" s="58"/>
      <c r="B834" s="36"/>
      <c r="C834" s="37"/>
      <c r="D834" s="36"/>
      <c r="E834" s="37"/>
      <c r="F834" s="36"/>
      <c r="G834" s="37"/>
      <c r="H834" s="10"/>
      <c r="I834" s="10"/>
      <c r="J834" s="10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1"/>
      <c r="W834" s="11"/>
      <c r="X834" s="11"/>
      <c r="Y834" s="6"/>
      <c r="Z834" s="6"/>
      <c r="AA834" s="6"/>
      <c r="AB834" s="8"/>
    </row>
    <row r="835" spans="1:28">
      <c r="A835" s="58"/>
      <c r="B835" s="36"/>
      <c r="C835" s="37"/>
      <c r="D835" s="36"/>
      <c r="E835" s="37"/>
      <c r="F835" s="36"/>
      <c r="G835" s="37"/>
      <c r="H835" s="10"/>
      <c r="I835" s="10"/>
      <c r="J835" s="10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1"/>
      <c r="W835" s="11"/>
      <c r="X835" s="11"/>
      <c r="Y835" s="6"/>
      <c r="Z835" s="6"/>
      <c r="AA835" s="6"/>
      <c r="AB835" s="8"/>
    </row>
    <row r="836" spans="1:28">
      <c r="A836" s="58"/>
      <c r="B836" s="36"/>
      <c r="C836" s="37"/>
      <c r="D836" s="36"/>
      <c r="E836" s="37"/>
      <c r="F836" s="36"/>
      <c r="G836" s="37"/>
      <c r="H836" s="10"/>
      <c r="I836" s="10"/>
      <c r="J836" s="10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1"/>
      <c r="W836" s="11"/>
      <c r="X836" s="11"/>
      <c r="Y836" s="6"/>
      <c r="Z836" s="6"/>
      <c r="AA836" s="6"/>
      <c r="AB836" s="8"/>
    </row>
    <row r="837" spans="1:28">
      <c r="A837" s="58"/>
      <c r="B837" s="36"/>
      <c r="C837" s="37"/>
      <c r="D837" s="36"/>
      <c r="E837" s="37"/>
      <c r="F837" s="36"/>
      <c r="G837" s="37"/>
      <c r="H837" s="10"/>
      <c r="I837" s="10"/>
      <c r="J837" s="10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1"/>
      <c r="W837" s="11"/>
      <c r="X837" s="11"/>
      <c r="Y837" s="6"/>
      <c r="Z837" s="6"/>
      <c r="AA837" s="6"/>
      <c r="AB837" s="8"/>
    </row>
    <row r="838" spans="1:28">
      <c r="A838" s="58"/>
      <c r="B838" s="36"/>
      <c r="C838" s="37"/>
      <c r="D838" s="36"/>
      <c r="E838" s="37"/>
      <c r="F838" s="36"/>
      <c r="G838" s="37"/>
      <c r="H838" s="10"/>
      <c r="I838" s="10"/>
      <c r="J838" s="10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1"/>
      <c r="W838" s="11"/>
      <c r="X838" s="11"/>
      <c r="Y838" s="6"/>
      <c r="Z838" s="6"/>
      <c r="AA838" s="6"/>
      <c r="AB838" s="8"/>
    </row>
    <row r="839" spans="1:28">
      <c r="A839" s="58"/>
      <c r="B839" s="36"/>
      <c r="C839" s="37"/>
      <c r="D839" s="36"/>
      <c r="E839" s="37"/>
      <c r="F839" s="36"/>
      <c r="G839" s="37"/>
      <c r="H839" s="10"/>
      <c r="I839" s="10"/>
      <c r="J839" s="10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1"/>
      <c r="W839" s="11"/>
      <c r="X839" s="11"/>
      <c r="Y839" s="6"/>
      <c r="Z839" s="6"/>
      <c r="AA839" s="6"/>
      <c r="AB839" s="8"/>
    </row>
    <row r="840" spans="1:28">
      <c r="A840" s="58"/>
      <c r="B840" s="36"/>
      <c r="C840" s="37"/>
      <c r="D840" s="36"/>
      <c r="E840" s="37"/>
      <c r="F840" s="36"/>
      <c r="G840" s="37"/>
      <c r="H840" s="10"/>
      <c r="I840" s="10"/>
      <c r="J840" s="10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1"/>
      <c r="W840" s="11"/>
      <c r="X840" s="11"/>
      <c r="Y840" s="6"/>
      <c r="Z840" s="6"/>
      <c r="AA840" s="6"/>
      <c r="AB840" s="8"/>
    </row>
    <row r="841" spans="1:28">
      <c r="A841" s="58"/>
      <c r="B841" s="36"/>
      <c r="C841" s="37"/>
      <c r="D841" s="36"/>
      <c r="E841" s="37"/>
      <c r="F841" s="36"/>
      <c r="G841" s="37"/>
      <c r="H841" s="10"/>
      <c r="I841" s="10"/>
      <c r="J841" s="10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1"/>
      <c r="W841" s="11"/>
      <c r="X841" s="11"/>
      <c r="Y841" s="6"/>
      <c r="Z841" s="6"/>
      <c r="AA841" s="6"/>
      <c r="AB841" s="8"/>
    </row>
    <row r="842" spans="1:28">
      <c r="A842" s="58"/>
      <c r="B842" s="36"/>
      <c r="C842" s="37"/>
      <c r="D842" s="36"/>
      <c r="E842" s="37"/>
      <c r="F842" s="36"/>
      <c r="G842" s="37"/>
      <c r="H842" s="10"/>
      <c r="I842" s="10"/>
      <c r="J842" s="10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1"/>
      <c r="W842" s="11"/>
      <c r="X842" s="11"/>
      <c r="Y842" s="6"/>
      <c r="Z842" s="6"/>
      <c r="AA842" s="6"/>
      <c r="AB842" s="8"/>
    </row>
    <row r="843" spans="1:28">
      <c r="A843" s="58"/>
      <c r="B843" s="36"/>
      <c r="C843" s="37"/>
      <c r="D843" s="36"/>
      <c r="E843" s="37"/>
      <c r="F843" s="36"/>
      <c r="G843" s="37"/>
      <c r="H843" s="10"/>
      <c r="I843" s="10"/>
      <c r="J843" s="10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1"/>
      <c r="W843" s="11"/>
      <c r="X843" s="11"/>
      <c r="Y843" s="6"/>
      <c r="Z843" s="6"/>
      <c r="AA843" s="6"/>
      <c r="AB843" s="8"/>
    </row>
    <row r="844" spans="1:28">
      <c r="A844" s="58"/>
      <c r="B844" s="36"/>
      <c r="C844" s="37"/>
      <c r="D844" s="36"/>
      <c r="E844" s="37"/>
      <c r="F844" s="36"/>
      <c r="G844" s="37"/>
      <c r="H844" s="10"/>
      <c r="I844" s="10"/>
      <c r="J844" s="10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1"/>
      <c r="W844" s="11"/>
      <c r="X844" s="11"/>
      <c r="Y844" s="6"/>
      <c r="Z844" s="6"/>
      <c r="AA844" s="6"/>
      <c r="AB844" s="8"/>
    </row>
    <row r="845" spans="1:28">
      <c r="A845" s="58"/>
      <c r="B845" s="36"/>
      <c r="C845" s="37"/>
      <c r="D845" s="36"/>
      <c r="E845" s="37"/>
      <c r="F845" s="36"/>
      <c r="G845" s="37"/>
      <c r="H845" s="10"/>
      <c r="I845" s="10"/>
      <c r="J845" s="10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1"/>
      <c r="W845" s="11"/>
      <c r="X845" s="11"/>
      <c r="Y845" s="6"/>
      <c r="Z845" s="6"/>
      <c r="AA845" s="6"/>
      <c r="AB845" s="8"/>
    </row>
    <row r="846" spans="1:28">
      <c r="A846" s="58"/>
      <c r="B846" s="36"/>
      <c r="C846" s="37"/>
      <c r="D846" s="36"/>
      <c r="E846" s="37"/>
      <c r="F846" s="36"/>
      <c r="G846" s="37"/>
      <c r="H846" s="10"/>
      <c r="I846" s="10"/>
      <c r="J846" s="10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1"/>
      <c r="W846" s="11"/>
      <c r="X846" s="11"/>
      <c r="Y846" s="6"/>
      <c r="Z846" s="6"/>
      <c r="AA846" s="6"/>
      <c r="AB846" s="8"/>
    </row>
    <row r="847" spans="1:28">
      <c r="A847" s="58"/>
      <c r="B847" s="36"/>
      <c r="C847" s="37"/>
      <c r="D847" s="36"/>
      <c r="E847" s="37"/>
      <c r="F847" s="36"/>
      <c r="G847" s="37"/>
      <c r="H847" s="10"/>
      <c r="I847" s="10"/>
      <c r="J847" s="10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1"/>
      <c r="W847" s="11"/>
      <c r="X847" s="11"/>
      <c r="Y847" s="6"/>
      <c r="Z847" s="6"/>
      <c r="AA847" s="6"/>
      <c r="AB847" s="8"/>
    </row>
    <row r="848" spans="1:28">
      <c r="A848" s="58"/>
      <c r="B848" s="36"/>
      <c r="C848" s="37"/>
      <c r="D848" s="36"/>
      <c r="E848" s="37"/>
      <c r="F848" s="36"/>
      <c r="G848" s="37"/>
      <c r="H848" s="10"/>
      <c r="I848" s="10"/>
      <c r="J848" s="10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1"/>
      <c r="W848" s="11"/>
      <c r="X848" s="11"/>
      <c r="Y848" s="6"/>
      <c r="Z848" s="6"/>
      <c r="AA848" s="6"/>
      <c r="AB848" s="8"/>
    </row>
    <row r="849" spans="1:28">
      <c r="A849" s="58"/>
      <c r="B849" s="36"/>
      <c r="C849" s="37"/>
      <c r="D849" s="36"/>
      <c r="E849" s="37"/>
      <c r="F849" s="36"/>
      <c r="G849" s="37"/>
      <c r="H849" s="10"/>
      <c r="I849" s="10"/>
      <c r="J849" s="10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1"/>
      <c r="W849" s="11"/>
      <c r="X849" s="11"/>
      <c r="Y849" s="6"/>
      <c r="Z849" s="6"/>
      <c r="AA849" s="6"/>
      <c r="AB849" s="8"/>
    </row>
    <row r="850" spans="1:28">
      <c r="A850" s="58"/>
      <c r="B850" s="36"/>
      <c r="C850" s="37"/>
      <c r="D850" s="36"/>
      <c r="E850" s="37"/>
      <c r="F850" s="36"/>
      <c r="G850" s="37"/>
      <c r="H850" s="10"/>
      <c r="I850" s="10"/>
      <c r="J850" s="10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1"/>
      <c r="W850" s="11"/>
      <c r="X850" s="11"/>
      <c r="Y850" s="6"/>
      <c r="Z850" s="6"/>
      <c r="AA850" s="6"/>
      <c r="AB850" s="8"/>
    </row>
    <row r="851" spans="1:28">
      <c r="A851" s="58"/>
      <c r="B851" s="36"/>
      <c r="C851" s="37"/>
      <c r="D851" s="36"/>
      <c r="E851" s="37"/>
      <c r="F851" s="36"/>
      <c r="G851" s="37"/>
      <c r="H851" s="10"/>
      <c r="I851" s="10"/>
      <c r="J851" s="10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1"/>
      <c r="W851" s="11"/>
      <c r="X851" s="11"/>
      <c r="Y851" s="6"/>
      <c r="Z851" s="6"/>
      <c r="AA851" s="6"/>
      <c r="AB851" s="8"/>
    </row>
    <row r="852" spans="1:28">
      <c r="A852" s="58"/>
      <c r="B852" s="36"/>
      <c r="C852" s="37"/>
      <c r="D852" s="36"/>
      <c r="E852" s="37"/>
      <c r="F852" s="36"/>
      <c r="G852" s="37"/>
      <c r="H852" s="10"/>
      <c r="I852" s="10"/>
      <c r="J852" s="10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1"/>
      <c r="W852" s="11"/>
      <c r="X852" s="11"/>
      <c r="Y852" s="6"/>
      <c r="Z852" s="6"/>
      <c r="AA852" s="6"/>
      <c r="AB852" s="8"/>
    </row>
    <row r="853" spans="1:28">
      <c r="A853" s="58"/>
      <c r="B853" s="36"/>
      <c r="C853" s="37"/>
      <c r="D853" s="36"/>
      <c r="E853" s="37"/>
      <c r="F853" s="36"/>
      <c r="G853" s="37"/>
      <c r="H853" s="10"/>
      <c r="I853" s="10"/>
      <c r="J853" s="10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1"/>
      <c r="W853" s="11"/>
      <c r="X853" s="11"/>
      <c r="Y853" s="6"/>
      <c r="Z853" s="6"/>
      <c r="AA853" s="6"/>
      <c r="AB853" s="8"/>
    </row>
    <row r="854" spans="1:28">
      <c r="A854" s="58"/>
      <c r="B854" s="36"/>
      <c r="C854" s="37"/>
      <c r="D854" s="36"/>
      <c r="E854" s="37"/>
      <c r="F854" s="36"/>
      <c r="G854" s="37"/>
      <c r="H854" s="10"/>
      <c r="I854" s="10"/>
      <c r="J854" s="10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1"/>
      <c r="W854" s="11"/>
      <c r="X854" s="11"/>
      <c r="Y854" s="6"/>
      <c r="Z854" s="6"/>
      <c r="AA854" s="6"/>
      <c r="AB854" s="8"/>
    </row>
    <row r="855" spans="1:28">
      <c r="A855" s="58"/>
      <c r="B855" s="36"/>
      <c r="C855" s="37"/>
      <c r="D855" s="36"/>
      <c r="E855" s="37"/>
      <c r="F855" s="36"/>
      <c r="G855" s="37"/>
      <c r="H855" s="10"/>
      <c r="I855" s="10"/>
      <c r="J855" s="10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1"/>
      <c r="W855" s="11"/>
      <c r="X855" s="11"/>
      <c r="Y855" s="6"/>
      <c r="Z855" s="6"/>
      <c r="AA855" s="6"/>
      <c r="AB855" s="8"/>
    </row>
    <row r="856" spans="1:28">
      <c r="A856" s="58"/>
      <c r="B856" s="36"/>
      <c r="C856" s="37"/>
      <c r="D856" s="36"/>
      <c r="E856" s="37"/>
      <c r="F856" s="36"/>
      <c r="G856" s="37"/>
      <c r="H856" s="10"/>
      <c r="I856" s="10"/>
      <c r="J856" s="10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1"/>
      <c r="W856" s="11"/>
      <c r="X856" s="11"/>
      <c r="Y856" s="6"/>
      <c r="Z856" s="6"/>
      <c r="AA856" s="6"/>
      <c r="AB856" s="8"/>
    </row>
    <row r="857" spans="1:28">
      <c r="A857" s="58"/>
      <c r="B857" s="36"/>
      <c r="C857" s="37"/>
      <c r="D857" s="36"/>
      <c r="E857" s="37"/>
      <c r="F857" s="36"/>
      <c r="G857" s="37"/>
      <c r="H857" s="10"/>
      <c r="I857" s="10"/>
      <c r="J857" s="10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1"/>
      <c r="W857" s="11"/>
      <c r="X857" s="11"/>
      <c r="Y857" s="6"/>
      <c r="Z857" s="6"/>
      <c r="AA857" s="6"/>
      <c r="AB857" s="8"/>
    </row>
    <row r="858" spans="1:28">
      <c r="A858" s="58"/>
      <c r="B858" s="36"/>
      <c r="C858" s="37"/>
      <c r="D858" s="36"/>
      <c r="E858" s="37"/>
      <c r="F858" s="36"/>
      <c r="G858" s="37"/>
      <c r="H858" s="10"/>
      <c r="I858" s="10"/>
      <c r="J858" s="10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1"/>
      <c r="W858" s="11"/>
      <c r="X858" s="11"/>
      <c r="Y858" s="6"/>
      <c r="Z858" s="6"/>
      <c r="AA858" s="6"/>
      <c r="AB858" s="8"/>
    </row>
    <row r="859" spans="1:28">
      <c r="A859" s="58"/>
      <c r="B859" s="36"/>
      <c r="C859" s="37"/>
      <c r="D859" s="36"/>
      <c r="E859" s="37"/>
      <c r="F859" s="36"/>
      <c r="G859" s="37"/>
      <c r="H859" s="10"/>
      <c r="I859" s="10"/>
      <c r="J859" s="10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1"/>
      <c r="W859" s="11"/>
      <c r="X859" s="11"/>
      <c r="Y859" s="6"/>
      <c r="Z859" s="6"/>
      <c r="AA859" s="6"/>
      <c r="AB859" s="8"/>
    </row>
    <row r="860" spans="1:28">
      <c r="A860" s="58"/>
      <c r="B860" s="36"/>
      <c r="C860" s="37"/>
      <c r="D860" s="36"/>
      <c r="E860" s="37"/>
      <c r="F860" s="36"/>
      <c r="G860" s="37"/>
      <c r="H860" s="10"/>
      <c r="I860" s="10"/>
      <c r="J860" s="10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1"/>
      <c r="W860" s="11"/>
      <c r="X860" s="11"/>
      <c r="Y860" s="6"/>
      <c r="Z860" s="6"/>
      <c r="AA860" s="6"/>
      <c r="AB860" s="8"/>
    </row>
    <row r="861" spans="1:28">
      <c r="A861" s="58"/>
      <c r="B861" s="36"/>
      <c r="C861" s="37"/>
      <c r="D861" s="36"/>
      <c r="E861" s="37"/>
      <c r="F861" s="36"/>
      <c r="G861" s="37"/>
      <c r="H861" s="10"/>
      <c r="I861" s="10"/>
      <c r="J861" s="10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1"/>
      <c r="W861" s="11"/>
      <c r="X861" s="11"/>
      <c r="Y861" s="6"/>
      <c r="Z861" s="6"/>
      <c r="AA861" s="6"/>
      <c r="AB861" s="8"/>
    </row>
    <row r="862" spans="1:28">
      <c r="A862" s="58"/>
      <c r="B862" s="36"/>
      <c r="C862" s="37"/>
      <c r="D862" s="36"/>
      <c r="E862" s="37"/>
      <c r="F862" s="36"/>
      <c r="G862" s="37"/>
      <c r="H862" s="10"/>
      <c r="I862" s="10"/>
      <c r="J862" s="10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1"/>
      <c r="W862" s="11"/>
      <c r="X862" s="11"/>
      <c r="Y862" s="6"/>
      <c r="Z862" s="6"/>
      <c r="AA862" s="6"/>
      <c r="AB862" s="8"/>
    </row>
    <row r="863" spans="1:28">
      <c r="A863" s="58"/>
      <c r="B863" s="36"/>
      <c r="C863" s="37"/>
      <c r="D863" s="36"/>
      <c r="E863" s="37"/>
      <c r="F863" s="36"/>
      <c r="G863" s="37"/>
      <c r="H863" s="10"/>
      <c r="I863" s="10"/>
      <c r="J863" s="10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1"/>
      <c r="W863" s="11"/>
      <c r="X863" s="11"/>
      <c r="Y863" s="6"/>
      <c r="Z863" s="6"/>
      <c r="AA863" s="6"/>
      <c r="AB863" s="8"/>
    </row>
    <row r="864" spans="1:28">
      <c r="A864" s="58"/>
      <c r="B864" s="36"/>
      <c r="C864" s="37"/>
      <c r="D864" s="36"/>
      <c r="E864" s="37"/>
      <c r="F864" s="36"/>
      <c r="G864" s="37"/>
      <c r="H864" s="10"/>
      <c r="I864" s="10"/>
      <c r="J864" s="10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1"/>
      <c r="W864" s="11"/>
      <c r="X864" s="11"/>
      <c r="Y864" s="6"/>
      <c r="Z864" s="6"/>
      <c r="AA864" s="6"/>
      <c r="AB864" s="8"/>
    </row>
    <row r="865" spans="1:28">
      <c r="A865" s="58"/>
      <c r="B865" s="36"/>
      <c r="C865" s="37"/>
      <c r="D865" s="36"/>
      <c r="E865" s="37"/>
      <c r="F865" s="36"/>
      <c r="G865" s="37"/>
      <c r="H865" s="10"/>
      <c r="I865" s="10"/>
      <c r="J865" s="10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1"/>
      <c r="W865" s="11"/>
      <c r="X865" s="11"/>
      <c r="Y865" s="6"/>
      <c r="Z865" s="6"/>
      <c r="AA865" s="6"/>
      <c r="AB865" s="8"/>
    </row>
    <row r="866" spans="1:28">
      <c r="A866" s="58"/>
      <c r="B866" s="36"/>
      <c r="C866" s="37"/>
      <c r="D866" s="36"/>
      <c r="E866" s="37"/>
      <c r="F866" s="36"/>
      <c r="G866" s="37"/>
      <c r="H866" s="10"/>
      <c r="I866" s="10"/>
      <c r="J866" s="10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1"/>
      <c r="W866" s="11"/>
      <c r="X866" s="11"/>
      <c r="Y866" s="6"/>
      <c r="Z866" s="6"/>
      <c r="AA866" s="6"/>
      <c r="AB866" s="8"/>
    </row>
    <row r="867" spans="1:28">
      <c r="A867" s="58"/>
      <c r="B867" s="36"/>
      <c r="C867" s="37"/>
      <c r="D867" s="36"/>
      <c r="E867" s="37"/>
      <c r="F867" s="36"/>
      <c r="G867" s="37"/>
      <c r="H867" s="10"/>
      <c r="I867" s="10"/>
      <c r="J867" s="10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1"/>
      <c r="W867" s="11"/>
      <c r="X867" s="11"/>
      <c r="Y867" s="6"/>
      <c r="Z867" s="6"/>
      <c r="AA867" s="6"/>
      <c r="AB867" s="8"/>
    </row>
    <row r="868" spans="1:28">
      <c r="A868" s="58"/>
      <c r="B868" s="36"/>
      <c r="C868" s="37"/>
      <c r="D868" s="36"/>
      <c r="E868" s="37"/>
      <c r="F868" s="36"/>
      <c r="G868" s="37"/>
      <c r="H868" s="10"/>
      <c r="I868" s="10"/>
      <c r="J868" s="10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1"/>
      <c r="W868" s="11"/>
      <c r="X868" s="11"/>
      <c r="Y868" s="6"/>
      <c r="Z868" s="6"/>
      <c r="AA868" s="6"/>
      <c r="AB868" s="8"/>
    </row>
    <row r="869" spans="1:28">
      <c r="A869" s="58"/>
      <c r="B869" s="36"/>
      <c r="C869" s="37"/>
      <c r="D869" s="36"/>
      <c r="E869" s="37"/>
      <c r="F869" s="36"/>
      <c r="G869" s="37"/>
      <c r="H869" s="10"/>
      <c r="I869" s="10"/>
      <c r="J869" s="10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1"/>
      <c r="W869" s="11"/>
      <c r="X869" s="11"/>
      <c r="Y869" s="6"/>
      <c r="Z869" s="6"/>
      <c r="AA869" s="6"/>
      <c r="AB869" s="8"/>
    </row>
    <row r="870" spans="1:28">
      <c r="A870" s="58"/>
      <c r="B870" s="36"/>
      <c r="C870" s="37"/>
      <c r="D870" s="36"/>
      <c r="E870" s="37"/>
      <c r="F870" s="36"/>
      <c r="G870" s="37"/>
      <c r="H870" s="10"/>
      <c r="I870" s="10"/>
      <c r="J870" s="10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1"/>
      <c r="W870" s="11"/>
      <c r="X870" s="11"/>
      <c r="Y870" s="6"/>
      <c r="Z870" s="6"/>
      <c r="AA870" s="6"/>
      <c r="AB870" s="8"/>
    </row>
    <row r="871" spans="1:28">
      <c r="A871" s="58"/>
      <c r="B871" s="36"/>
      <c r="C871" s="37"/>
      <c r="D871" s="36"/>
      <c r="E871" s="37"/>
      <c r="F871" s="36"/>
      <c r="G871" s="37"/>
      <c r="H871" s="10"/>
      <c r="I871" s="10"/>
      <c r="J871" s="10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1"/>
      <c r="W871" s="11"/>
      <c r="X871" s="11"/>
      <c r="Y871" s="6"/>
      <c r="Z871" s="6"/>
      <c r="AA871" s="6"/>
      <c r="AB871" s="8"/>
    </row>
    <row r="872" spans="1:28">
      <c r="A872" s="58"/>
      <c r="B872" s="36"/>
      <c r="C872" s="37"/>
      <c r="D872" s="36"/>
      <c r="E872" s="37"/>
      <c r="F872" s="36"/>
      <c r="G872" s="37"/>
      <c r="H872" s="10"/>
      <c r="I872" s="10"/>
      <c r="J872" s="10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1"/>
      <c r="W872" s="11"/>
      <c r="X872" s="11"/>
      <c r="Y872" s="6"/>
      <c r="Z872" s="6"/>
      <c r="AA872" s="6"/>
      <c r="AB872" s="8"/>
    </row>
    <row r="873" spans="1:28">
      <c r="A873" s="58"/>
      <c r="B873" s="36"/>
      <c r="C873" s="37"/>
      <c r="D873" s="36"/>
      <c r="E873" s="37"/>
      <c r="F873" s="36"/>
      <c r="G873" s="37"/>
      <c r="H873" s="10"/>
      <c r="I873" s="10"/>
      <c r="J873" s="10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1"/>
      <c r="W873" s="11"/>
      <c r="X873" s="11"/>
      <c r="Y873" s="6"/>
      <c r="Z873" s="6"/>
      <c r="AA873" s="6"/>
      <c r="AB873" s="8"/>
    </row>
    <row r="874" spans="1:28">
      <c r="A874" s="58"/>
      <c r="B874" s="36"/>
      <c r="C874" s="37"/>
      <c r="D874" s="36"/>
      <c r="E874" s="37"/>
      <c r="F874" s="36"/>
      <c r="G874" s="37"/>
      <c r="H874" s="10"/>
      <c r="I874" s="10"/>
      <c r="J874" s="10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1"/>
      <c r="W874" s="11"/>
      <c r="X874" s="11"/>
      <c r="Y874" s="6"/>
      <c r="Z874" s="6"/>
      <c r="AA874" s="6"/>
      <c r="AB874" s="8"/>
    </row>
    <row r="875" spans="1:28">
      <c r="A875" s="58"/>
      <c r="B875" s="36"/>
      <c r="C875" s="37"/>
      <c r="D875" s="36"/>
      <c r="E875" s="37"/>
      <c r="F875" s="36"/>
      <c r="G875" s="37"/>
      <c r="H875" s="10"/>
      <c r="I875" s="10"/>
      <c r="J875" s="10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1"/>
      <c r="W875" s="11"/>
      <c r="X875" s="11"/>
      <c r="Y875" s="6"/>
      <c r="Z875" s="6"/>
      <c r="AA875" s="6"/>
      <c r="AB875" s="8"/>
    </row>
    <row r="876" spans="1:28">
      <c r="A876" s="58"/>
      <c r="B876" s="36"/>
      <c r="C876" s="37"/>
      <c r="D876" s="36"/>
      <c r="E876" s="37"/>
      <c r="F876" s="36"/>
      <c r="G876" s="37"/>
      <c r="H876" s="10"/>
      <c r="I876" s="10"/>
      <c r="J876" s="10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1"/>
      <c r="W876" s="11"/>
      <c r="X876" s="11"/>
      <c r="Y876" s="6"/>
      <c r="Z876" s="6"/>
      <c r="AA876" s="6"/>
      <c r="AB876" s="8"/>
    </row>
    <row r="877" spans="1:28">
      <c r="A877" s="58"/>
      <c r="B877" s="36"/>
      <c r="C877" s="37"/>
      <c r="D877" s="36"/>
      <c r="E877" s="37"/>
      <c r="F877" s="36"/>
      <c r="G877" s="37"/>
      <c r="H877" s="10"/>
      <c r="I877" s="10"/>
      <c r="J877" s="10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1"/>
      <c r="W877" s="11"/>
      <c r="X877" s="11"/>
      <c r="Y877" s="6"/>
      <c r="Z877" s="6"/>
      <c r="AA877" s="6"/>
      <c r="AB877" s="8"/>
    </row>
    <row r="878" spans="1:28">
      <c r="A878" s="58"/>
      <c r="B878" s="36"/>
      <c r="C878" s="37"/>
      <c r="D878" s="36"/>
      <c r="E878" s="37"/>
      <c r="F878" s="36"/>
      <c r="G878" s="37"/>
      <c r="H878" s="10"/>
      <c r="I878" s="10"/>
      <c r="J878" s="10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1"/>
      <c r="W878" s="11"/>
      <c r="X878" s="11"/>
      <c r="Y878" s="6"/>
      <c r="Z878" s="6"/>
      <c r="AA878" s="6"/>
      <c r="AB878" s="8"/>
    </row>
    <row r="879" spans="1:28">
      <c r="A879" s="58"/>
      <c r="B879" s="36"/>
      <c r="C879" s="37"/>
      <c r="D879" s="36"/>
      <c r="E879" s="37"/>
      <c r="F879" s="36"/>
      <c r="G879" s="37"/>
      <c r="H879" s="10"/>
      <c r="I879" s="10"/>
      <c r="J879" s="10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1"/>
      <c r="W879" s="11"/>
      <c r="X879" s="11"/>
      <c r="Y879" s="6"/>
      <c r="Z879" s="6"/>
      <c r="AA879" s="6"/>
      <c r="AB879" s="8"/>
    </row>
    <row r="880" spans="1:28">
      <c r="A880" s="58"/>
      <c r="B880" s="36"/>
      <c r="C880" s="37"/>
      <c r="D880" s="36"/>
      <c r="E880" s="37"/>
      <c r="F880" s="36"/>
      <c r="G880" s="37"/>
      <c r="H880" s="10"/>
      <c r="I880" s="10"/>
      <c r="J880" s="10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1"/>
      <c r="W880" s="11"/>
      <c r="X880" s="11"/>
      <c r="Y880" s="6"/>
      <c r="Z880" s="6"/>
      <c r="AA880" s="6"/>
      <c r="AB880" s="8"/>
    </row>
    <row r="881" spans="1:28">
      <c r="A881" s="58"/>
      <c r="B881" s="36"/>
      <c r="C881" s="37"/>
      <c r="D881" s="36"/>
      <c r="E881" s="37"/>
      <c r="F881" s="36"/>
      <c r="G881" s="37"/>
      <c r="H881" s="10"/>
      <c r="I881" s="10"/>
      <c r="J881" s="10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1"/>
      <c r="W881" s="11"/>
      <c r="X881" s="11"/>
      <c r="Y881" s="6"/>
      <c r="Z881" s="6"/>
      <c r="AA881" s="6"/>
      <c r="AB881" s="8"/>
    </row>
    <row r="882" spans="1:28">
      <c r="A882" s="58"/>
      <c r="B882" s="36"/>
      <c r="C882" s="37"/>
      <c r="D882" s="36"/>
      <c r="E882" s="37"/>
      <c r="F882" s="36"/>
      <c r="G882" s="37"/>
      <c r="H882" s="10"/>
      <c r="I882" s="10"/>
      <c r="J882" s="10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1"/>
      <c r="W882" s="11"/>
      <c r="X882" s="11"/>
      <c r="Y882" s="6"/>
      <c r="Z882" s="6"/>
      <c r="AA882" s="6"/>
      <c r="AB882" s="8"/>
    </row>
    <row r="883" spans="1:28">
      <c r="A883" s="58"/>
      <c r="B883" s="36"/>
      <c r="C883" s="37"/>
      <c r="D883" s="36"/>
      <c r="E883" s="37"/>
      <c r="F883" s="36"/>
      <c r="G883" s="37"/>
      <c r="H883" s="10"/>
      <c r="I883" s="10"/>
      <c r="J883" s="10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1"/>
      <c r="W883" s="11"/>
      <c r="X883" s="11"/>
      <c r="Y883" s="6"/>
      <c r="Z883" s="6"/>
      <c r="AA883" s="6"/>
      <c r="AB883" s="8"/>
    </row>
    <row r="884" spans="1:28">
      <c r="A884" s="58"/>
      <c r="B884" s="36"/>
      <c r="C884" s="37"/>
      <c r="D884" s="36"/>
      <c r="E884" s="37"/>
      <c r="F884" s="36"/>
      <c r="G884" s="37"/>
      <c r="H884" s="10"/>
      <c r="I884" s="10"/>
      <c r="J884" s="10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1"/>
      <c r="W884" s="11"/>
      <c r="X884" s="11"/>
      <c r="Y884" s="6"/>
      <c r="Z884" s="6"/>
      <c r="AA884" s="6"/>
      <c r="AB884" s="8"/>
    </row>
    <row r="885" spans="1:28">
      <c r="A885" s="58"/>
      <c r="B885" s="36"/>
      <c r="C885" s="37"/>
      <c r="D885" s="36"/>
      <c r="E885" s="37"/>
      <c r="F885" s="36"/>
      <c r="G885" s="37"/>
      <c r="H885" s="10"/>
      <c r="I885" s="10"/>
      <c r="J885" s="10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1"/>
      <c r="W885" s="11"/>
      <c r="X885" s="11"/>
      <c r="Y885" s="6"/>
      <c r="Z885" s="6"/>
      <c r="AA885" s="6"/>
      <c r="AB885" s="8"/>
    </row>
    <row r="886" spans="1:28">
      <c r="A886" s="58"/>
      <c r="B886" s="36"/>
      <c r="C886" s="37"/>
      <c r="D886" s="36"/>
      <c r="E886" s="37"/>
      <c r="F886" s="36"/>
      <c r="G886" s="37"/>
      <c r="H886" s="10"/>
      <c r="I886" s="10"/>
      <c r="J886" s="10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1"/>
      <c r="W886" s="11"/>
      <c r="X886" s="11"/>
      <c r="Y886" s="6"/>
      <c r="Z886" s="6"/>
      <c r="AA886" s="6"/>
      <c r="AB886" s="8"/>
    </row>
    <row r="887" spans="1:28">
      <c r="A887" s="58"/>
      <c r="B887" s="36"/>
      <c r="C887" s="37"/>
      <c r="D887" s="36"/>
      <c r="E887" s="37"/>
      <c r="F887" s="36"/>
      <c r="G887" s="37"/>
      <c r="H887" s="10"/>
      <c r="I887" s="10"/>
      <c r="J887" s="10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1"/>
      <c r="W887" s="11"/>
      <c r="X887" s="11"/>
      <c r="Y887" s="6"/>
      <c r="Z887" s="6"/>
      <c r="AA887" s="6"/>
      <c r="AB887" s="8"/>
    </row>
    <row r="888" spans="1:28">
      <c r="A888" s="58"/>
      <c r="B888" s="36"/>
      <c r="C888" s="37"/>
      <c r="D888" s="36"/>
      <c r="E888" s="37"/>
      <c r="F888" s="36"/>
      <c r="G888" s="37"/>
      <c r="H888" s="10"/>
      <c r="I888" s="10"/>
      <c r="J888" s="10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1"/>
      <c r="W888" s="11"/>
      <c r="X888" s="11"/>
      <c r="Y888" s="6"/>
      <c r="Z888" s="6"/>
      <c r="AA888" s="6"/>
      <c r="AB888" s="8"/>
    </row>
    <row r="889" spans="1:28">
      <c r="A889" s="58"/>
      <c r="B889" s="36"/>
      <c r="C889" s="37"/>
      <c r="D889" s="36"/>
      <c r="E889" s="37"/>
      <c r="F889" s="36"/>
      <c r="G889" s="37"/>
      <c r="H889" s="10"/>
      <c r="I889" s="10"/>
      <c r="J889" s="10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1"/>
      <c r="W889" s="11"/>
      <c r="X889" s="11"/>
      <c r="Y889" s="6"/>
      <c r="Z889" s="6"/>
      <c r="AA889" s="6"/>
      <c r="AB889" s="8"/>
    </row>
    <row r="890" spans="1:28">
      <c r="A890" s="58"/>
      <c r="B890" s="36"/>
      <c r="C890" s="37"/>
      <c r="D890" s="36"/>
      <c r="E890" s="37"/>
      <c r="F890" s="36"/>
      <c r="G890" s="37"/>
      <c r="H890" s="10"/>
      <c r="I890" s="10"/>
      <c r="J890" s="10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1"/>
      <c r="W890" s="11"/>
      <c r="X890" s="11"/>
      <c r="Y890" s="6"/>
      <c r="Z890" s="6"/>
      <c r="AA890" s="6"/>
      <c r="AB890" s="8"/>
    </row>
    <row r="891" spans="1:28">
      <c r="A891" s="58"/>
      <c r="B891" s="36"/>
      <c r="C891" s="37"/>
      <c r="D891" s="36"/>
      <c r="E891" s="37"/>
      <c r="F891" s="36"/>
      <c r="G891" s="37"/>
      <c r="H891" s="10"/>
      <c r="I891" s="10"/>
      <c r="J891" s="10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1"/>
      <c r="W891" s="11"/>
      <c r="X891" s="11"/>
      <c r="Y891" s="6"/>
      <c r="Z891" s="6"/>
      <c r="AA891" s="6"/>
      <c r="AB891" s="8"/>
    </row>
    <row r="892" spans="1:28">
      <c r="A892" s="58"/>
      <c r="B892" s="36"/>
      <c r="C892" s="37"/>
      <c r="D892" s="36"/>
      <c r="E892" s="37"/>
      <c r="F892" s="36"/>
      <c r="G892" s="37"/>
      <c r="H892" s="10"/>
      <c r="I892" s="10"/>
      <c r="J892" s="10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1"/>
      <c r="W892" s="11"/>
      <c r="X892" s="11"/>
      <c r="Y892" s="6"/>
      <c r="Z892" s="6"/>
      <c r="AA892" s="6"/>
      <c r="AB892" s="8"/>
    </row>
    <row r="893" spans="1:28">
      <c r="A893" s="58"/>
      <c r="B893" s="36"/>
      <c r="C893" s="37"/>
      <c r="D893" s="36"/>
      <c r="E893" s="37"/>
      <c r="F893" s="36"/>
      <c r="G893" s="37"/>
      <c r="H893" s="10"/>
      <c r="I893" s="10"/>
      <c r="J893" s="10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1"/>
      <c r="W893" s="11"/>
      <c r="X893" s="11"/>
      <c r="Y893" s="6"/>
      <c r="Z893" s="6"/>
      <c r="AA893" s="6"/>
      <c r="AB893" s="8"/>
    </row>
    <row r="894" spans="1:28">
      <c r="A894" s="58"/>
      <c r="B894" s="36"/>
      <c r="C894" s="37"/>
      <c r="D894" s="36"/>
      <c r="E894" s="37"/>
      <c r="F894" s="36"/>
      <c r="G894" s="37"/>
      <c r="H894" s="10"/>
      <c r="I894" s="10"/>
      <c r="J894" s="10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1"/>
      <c r="W894" s="11"/>
      <c r="X894" s="11"/>
      <c r="Y894" s="6"/>
      <c r="Z894" s="6"/>
      <c r="AA894" s="6"/>
      <c r="AB894" s="8"/>
    </row>
    <row r="895" spans="1:28">
      <c r="A895" s="58"/>
      <c r="B895" s="36"/>
      <c r="C895" s="37"/>
      <c r="D895" s="36"/>
      <c r="E895" s="37"/>
      <c r="F895" s="36"/>
      <c r="G895" s="37"/>
      <c r="H895" s="10"/>
      <c r="I895" s="10"/>
      <c r="J895" s="10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1"/>
      <c r="W895" s="11"/>
      <c r="X895" s="11"/>
      <c r="Y895" s="6"/>
      <c r="Z895" s="6"/>
      <c r="AA895" s="6"/>
      <c r="AB895" s="8"/>
    </row>
    <row r="896" spans="1:28">
      <c r="A896" s="58"/>
      <c r="B896" s="36"/>
      <c r="C896" s="37"/>
      <c r="D896" s="36"/>
      <c r="E896" s="37"/>
      <c r="F896" s="36"/>
      <c r="G896" s="37"/>
      <c r="H896" s="10"/>
      <c r="I896" s="10"/>
      <c r="J896" s="10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1"/>
      <c r="W896" s="11"/>
      <c r="X896" s="11"/>
      <c r="Y896" s="6"/>
      <c r="Z896" s="6"/>
      <c r="AA896" s="6"/>
      <c r="AB896" s="8"/>
    </row>
    <row r="897" spans="1:28">
      <c r="A897" s="58"/>
      <c r="B897" s="36"/>
      <c r="C897" s="37"/>
      <c r="D897" s="36"/>
      <c r="E897" s="37"/>
      <c r="F897" s="36"/>
      <c r="G897" s="37"/>
      <c r="H897" s="10"/>
      <c r="I897" s="10"/>
      <c r="J897" s="10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1"/>
      <c r="W897" s="11"/>
      <c r="X897" s="11"/>
      <c r="Y897" s="6"/>
      <c r="Z897" s="6"/>
      <c r="AA897" s="6"/>
      <c r="AB897" s="8"/>
    </row>
    <row r="898" spans="1:28">
      <c r="A898" s="58"/>
      <c r="B898" s="36"/>
      <c r="C898" s="37"/>
      <c r="D898" s="36"/>
      <c r="E898" s="37"/>
      <c r="F898" s="36"/>
      <c r="G898" s="37"/>
      <c r="H898" s="10"/>
      <c r="I898" s="10"/>
      <c r="J898" s="10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1"/>
      <c r="W898" s="11"/>
      <c r="X898" s="11"/>
      <c r="Y898" s="6"/>
      <c r="Z898" s="6"/>
      <c r="AA898" s="6"/>
      <c r="AB898" s="8"/>
    </row>
    <row r="899" spans="1:28">
      <c r="A899" s="58"/>
      <c r="B899" s="36"/>
      <c r="C899" s="37"/>
      <c r="D899" s="36"/>
      <c r="E899" s="37"/>
      <c r="F899" s="36"/>
      <c r="G899" s="37"/>
      <c r="H899" s="10"/>
      <c r="I899" s="10"/>
      <c r="J899" s="10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1"/>
      <c r="W899" s="11"/>
      <c r="X899" s="11"/>
      <c r="Y899" s="6"/>
      <c r="Z899" s="6"/>
      <c r="AA899" s="6"/>
      <c r="AB899" s="8"/>
    </row>
    <row r="900" spans="1:28">
      <c r="A900" s="58"/>
      <c r="B900" s="36"/>
      <c r="C900" s="37"/>
      <c r="D900" s="36"/>
      <c r="E900" s="37"/>
      <c r="F900" s="36"/>
      <c r="G900" s="37"/>
      <c r="H900" s="10"/>
      <c r="I900" s="10"/>
      <c r="J900" s="10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1"/>
      <c r="W900" s="11"/>
      <c r="X900" s="11"/>
      <c r="Y900" s="6"/>
      <c r="Z900" s="6"/>
      <c r="AA900" s="6"/>
      <c r="AB900" s="8"/>
    </row>
    <row r="901" spans="1:28">
      <c r="A901" s="58"/>
      <c r="B901" s="36"/>
      <c r="C901" s="37"/>
      <c r="D901" s="36"/>
      <c r="E901" s="37"/>
      <c r="F901" s="36"/>
      <c r="G901" s="37"/>
      <c r="H901" s="10"/>
      <c r="I901" s="10"/>
      <c r="J901" s="10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1"/>
      <c r="W901" s="11"/>
      <c r="X901" s="11"/>
      <c r="Y901" s="6"/>
      <c r="Z901" s="6"/>
      <c r="AA901" s="6"/>
      <c r="AB901" s="8"/>
    </row>
    <row r="902" spans="1:28">
      <c r="A902" s="58"/>
      <c r="B902" s="36"/>
      <c r="C902" s="37"/>
      <c r="D902" s="36"/>
      <c r="E902" s="37"/>
      <c r="F902" s="36"/>
      <c r="G902" s="37"/>
      <c r="H902" s="10"/>
      <c r="I902" s="10"/>
      <c r="J902" s="10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1"/>
      <c r="W902" s="11"/>
      <c r="X902" s="11"/>
      <c r="Y902" s="6"/>
      <c r="Z902" s="6"/>
      <c r="AA902" s="6"/>
      <c r="AB902" s="8"/>
    </row>
    <row r="903" spans="1:28">
      <c r="A903" s="58"/>
      <c r="B903" s="36"/>
      <c r="C903" s="37"/>
      <c r="D903" s="36"/>
      <c r="E903" s="37"/>
      <c r="F903" s="36"/>
      <c r="G903" s="37"/>
      <c r="H903" s="10"/>
      <c r="I903" s="10"/>
      <c r="J903" s="10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1"/>
      <c r="W903" s="11"/>
      <c r="X903" s="11"/>
      <c r="Y903" s="6"/>
      <c r="Z903" s="6"/>
      <c r="AA903" s="6"/>
      <c r="AB903" s="8"/>
    </row>
    <row r="904" spans="1:28">
      <c r="A904" s="58"/>
      <c r="B904" s="36"/>
      <c r="C904" s="37"/>
      <c r="D904" s="36"/>
      <c r="E904" s="37"/>
      <c r="F904" s="36"/>
      <c r="G904" s="37"/>
      <c r="H904" s="10"/>
      <c r="I904" s="10"/>
      <c r="J904" s="10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1"/>
      <c r="W904" s="11"/>
      <c r="X904" s="11"/>
      <c r="Y904" s="6"/>
      <c r="Z904" s="6"/>
      <c r="AA904" s="6"/>
      <c r="AB904" s="8"/>
    </row>
    <row r="905" spans="1:28">
      <c r="A905" s="58"/>
      <c r="B905" s="36"/>
      <c r="C905" s="37"/>
      <c r="D905" s="36"/>
      <c r="E905" s="37"/>
      <c r="F905" s="36"/>
      <c r="G905" s="37"/>
      <c r="H905" s="10"/>
      <c r="I905" s="10"/>
      <c r="J905" s="10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1"/>
      <c r="W905" s="11"/>
      <c r="X905" s="11"/>
      <c r="Y905" s="6"/>
      <c r="Z905" s="6"/>
      <c r="AA905" s="6"/>
      <c r="AB905" s="8"/>
    </row>
    <row r="906" spans="1:28">
      <c r="A906" s="58"/>
      <c r="B906" s="36"/>
      <c r="C906" s="37"/>
      <c r="D906" s="36"/>
      <c r="E906" s="37"/>
      <c r="F906" s="36"/>
      <c r="G906" s="37"/>
      <c r="H906" s="10"/>
      <c r="I906" s="10"/>
      <c r="J906" s="10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1"/>
      <c r="W906" s="11"/>
      <c r="X906" s="11"/>
      <c r="Y906" s="6"/>
      <c r="Z906" s="6"/>
      <c r="AA906" s="6"/>
      <c r="AB906" s="8"/>
    </row>
    <row r="907" spans="1:28">
      <c r="A907" s="58"/>
      <c r="B907" s="36"/>
      <c r="C907" s="37"/>
      <c r="D907" s="36"/>
      <c r="E907" s="37"/>
      <c r="F907" s="36"/>
      <c r="G907" s="37"/>
      <c r="H907" s="10"/>
      <c r="I907" s="10"/>
      <c r="J907" s="10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1"/>
      <c r="W907" s="11"/>
      <c r="X907" s="11"/>
      <c r="Y907" s="6"/>
      <c r="Z907" s="6"/>
      <c r="AA907" s="6"/>
      <c r="AB907" s="8"/>
    </row>
    <row r="908" spans="1:28">
      <c r="A908" s="58"/>
      <c r="B908" s="36"/>
      <c r="C908" s="37"/>
      <c r="D908" s="36"/>
      <c r="E908" s="37"/>
      <c r="F908" s="36"/>
      <c r="G908" s="37"/>
      <c r="H908" s="10"/>
      <c r="I908" s="10"/>
      <c r="J908" s="10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1"/>
      <c r="W908" s="11"/>
      <c r="X908" s="11"/>
      <c r="Y908" s="6"/>
      <c r="Z908" s="6"/>
      <c r="AA908" s="6"/>
      <c r="AB908" s="8"/>
    </row>
    <row r="909" spans="1:28">
      <c r="A909" s="58"/>
      <c r="B909" s="36"/>
      <c r="C909" s="37"/>
      <c r="D909" s="36"/>
      <c r="E909" s="37"/>
      <c r="F909" s="36"/>
      <c r="G909" s="37"/>
      <c r="H909" s="10"/>
      <c r="I909" s="10"/>
      <c r="J909" s="10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1"/>
      <c r="W909" s="11"/>
      <c r="X909" s="11"/>
      <c r="Y909" s="6"/>
      <c r="Z909" s="6"/>
      <c r="AA909" s="6"/>
      <c r="AB909" s="8"/>
    </row>
    <row r="910" spans="1:28">
      <c r="A910" s="58"/>
      <c r="B910" s="36"/>
      <c r="C910" s="37"/>
      <c r="D910" s="36"/>
      <c r="E910" s="37"/>
      <c r="F910" s="36"/>
      <c r="G910" s="37"/>
      <c r="H910" s="10"/>
      <c r="I910" s="10"/>
      <c r="J910" s="10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1"/>
      <c r="W910" s="11"/>
      <c r="X910" s="11"/>
      <c r="Y910" s="6"/>
      <c r="Z910" s="6"/>
      <c r="AA910" s="6"/>
      <c r="AB910" s="8"/>
    </row>
    <row r="911" spans="1:28">
      <c r="A911" s="58"/>
      <c r="B911" s="36"/>
      <c r="C911" s="37"/>
      <c r="D911" s="36"/>
      <c r="E911" s="37"/>
      <c r="F911" s="36"/>
      <c r="G911" s="37"/>
      <c r="H911" s="10"/>
      <c r="I911" s="10"/>
      <c r="J911" s="10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1"/>
      <c r="W911" s="11"/>
      <c r="X911" s="11"/>
      <c r="Y911" s="6"/>
      <c r="Z911" s="6"/>
      <c r="AA911" s="6"/>
      <c r="AB911" s="8"/>
    </row>
    <row r="912" spans="1:28">
      <c r="A912" s="58"/>
      <c r="B912" s="36"/>
      <c r="C912" s="37"/>
      <c r="D912" s="36"/>
      <c r="E912" s="37"/>
      <c r="F912" s="36"/>
      <c r="G912" s="37"/>
      <c r="H912" s="10"/>
      <c r="I912" s="10"/>
      <c r="J912" s="10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1"/>
      <c r="W912" s="11"/>
      <c r="X912" s="11"/>
      <c r="Y912" s="6"/>
      <c r="Z912" s="6"/>
      <c r="AA912" s="6"/>
      <c r="AB912" s="8"/>
    </row>
    <row r="913" spans="1:28">
      <c r="A913" s="58"/>
      <c r="B913" s="36"/>
      <c r="C913" s="37"/>
      <c r="D913" s="36"/>
      <c r="E913" s="37"/>
      <c r="F913" s="36"/>
      <c r="G913" s="37"/>
      <c r="H913" s="10"/>
      <c r="I913" s="10"/>
      <c r="J913" s="10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1"/>
      <c r="W913" s="11"/>
      <c r="X913" s="11"/>
      <c r="Y913" s="6"/>
      <c r="Z913" s="6"/>
      <c r="AA913" s="6"/>
      <c r="AB913" s="8"/>
    </row>
    <row r="914" spans="1:28">
      <c r="A914" s="58"/>
      <c r="B914" s="36"/>
      <c r="C914" s="37"/>
      <c r="D914" s="36"/>
      <c r="E914" s="37"/>
      <c r="F914" s="36"/>
      <c r="G914" s="37"/>
      <c r="H914" s="10"/>
      <c r="I914" s="10"/>
      <c r="J914" s="10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1"/>
      <c r="W914" s="11"/>
      <c r="X914" s="11"/>
      <c r="Y914" s="6"/>
      <c r="Z914" s="6"/>
      <c r="AA914" s="6"/>
      <c r="AB914" s="8"/>
    </row>
    <row r="915" spans="1:28">
      <c r="A915" s="58"/>
      <c r="B915" s="36"/>
      <c r="C915" s="37"/>
      <c r="D915" s="36"/>
      <c r="E915" s="37"/>
      <c r="F915" s="36"/>
      <c r="G915" s="37"/>
      <c r="H915" s="10"/>
      <c r="I915" s="10"/>
      <c r="J915" s="10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1"/>
      <c r="W915" s="11"/>
      <c r="X915" s="11"/>
      <c r="Y915" s="6"/>
      <c r="Z915" s="6"/>
      <c r="AA915" s="6"/>
      <c r="AB915" s="8"/>
    </row>
    <row r="916" spans="1:28">
      <c r="A916" s="58"/>
      <c r="B916" s="36"/>
      <c r="C916" s="37"/>
      <c r="D916" s="36"/>
      <c r="E916" s="37"/>
      <c r="F916" s="36"/>
      <c r="G916" s="37"/>
      <c r="H916" s="10"/>
      <c r="I916" s="10"/>
      <c r="J916" s="10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1"/>
      <c r="W916" s="11"/>
      <c r="X916" s="11"/>
      <c r="Y916" s="6"/>
      <c r="Z916" s="6"/>
      <c r="AA916" s="6"/>
      <c r="AB916" s="8"/>
    </row>
    <row r="917" spans="1:28">
      <c r="A917" s="58"/>
      <c r="B917" s="36"/>
      <c r="C917" s="37"/>
      <c r="D917" s="36"/>
      <c r="E917" s="37"/>
      <c r="F917" s="36"/>
      <c r="G917" s="37"/>
      <c r="H917" s="10"/>
      <c r="I917" s="10"/>
      <c r="J917" s="10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1"/>
      <c r="W917" s="11"/>
      <c r="X917" s="11"/>
      <c r="Y917" s="6"/>
      <c r="Z917" s="6"/>
      <c r="AA917" s="6"/>
      <c r="AB917" s="8"/>
    </row>
    <row r="918" spans="1:28">
      <c r="A918" s="58"/>
      <c r="B918" s="36"/>
      <c r="C918" s="37"/>
      <c r="D918" s="36"/>
      <c r="E918" s="37"/>
      <c r="F918" s="36"/>
      <c r="G918" s="37"/>
      <c r="H918" s="10"/>
      <c r="I918" s="10"/>
      <c r="J918" s="10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1"/>
      <c r="W918" s="11"/>
      <c r="X918" s="11"/>
      <c r="Y918" s="6"/>
      <c r="Z918" s="6"/>
      <c r="AA918" s="6"/>
      <c r="AB918" s="8"/>
    </row>
    <row r="919" spans="1:28">
      <c r="A919" s="58"/>
      <c r="B919" s="36"/>
      <c r="C919" s="37"/>
      <c r="D919" s="36"/>
      <c r="E919" s="37"/>
      <c r="F919" s="36"/>
      <c r="G919" s="37"/>
      <c r="H919" s="10"/>
      <c r="I919" s="10"/>
      <c r="J919" s="10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1"/>
      <c r="W919" s="11"/>
      <c r="X919" s="11"/>
      <c r="Y919" s="6"/>
      <c r="Z919" s="6"/>
      <c r="AA919" s="6"/>
      <c r="AB919" s="8"/>
    </row>
    <row r="920" spans="1:28">
      <c r="A920" s="58"/>
      <c r="B920" s="36"/>
      <c r="C920" s="37"/>
      <c r="D920" s="36"/>
      <c r="E920" s="37"/>
      <c r="F920" s="36"/>
      <c r="G920" s="37"/>
      <c r="H920" s="10"/>
      <c r="I920" s="10"/>
      <c r="J920" s="10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1"/>
      <c r="W920" s="11"/>
      <c r="X920" s="11"/>
      <c r="Y920" s="6"/>
      <c r="Z920" s="6"/>
      <c r="AA920" s="6"/>
      <c r="AB920" s="8"/>
    </row>
    <row r="921" spans="1:28">
      <c r="A921" s="58"/>
      <c r="B921" s="36"/>
      <c r="C921" s="37"/>
      <c r="D921" s="36"/>
      <c r="E921" s="37"/>
      <c r="F921" s="36"/>
      <c r="G921" s="37"/>
      <c r="H921" s="10"/>
      <c r="I921" s="10"/>
      <c r="J921" s="10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1"/>
      <c r="W921" s="11"/>
      <c r="X921" s="11"/>
      <c r="Y921" s="6"/>
      <c r="Z921" s="6"/>
      <c r="AA921" s="6"/>
      <c r="AB921" s="8"/>
    </row>
    <row r="922" spans="1:28">
      <c r="A922" s="58"/>
      <c r="B922" s="36"/>
      <c r="C922" s="37"/>
      <c r="D922" s="36"/>
      <c r="E922" s="37"/>
      <c r="F922" s="36"/>
      <c r="G922" s="37"/>
      <c r="H922" s="10"/>
      <c r="I922" s="10"/>
      <c r="J922" s="10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1"/>
      <c r="W922" s="11"/>
      <c r="X922" s="11"/>
      <c r="Y922" s="6"/>
      <c r="Z922" s="6"/>
      <c r="AA922" s="6"/>
      <c r="AB922" s="8"/>
    </row>
    <row r="923" spans="1:28">
      <c r="A923" s="58"/>
      <c r="B923" s="36"/>
      <c r="C923" s="37"/>
      <c r="D923" s="36"/>
      <c r="E923" s="37"/>
      <c r="F923" s="36"/>
      <c r="G923" s="37"/>
      <c r="H923" s="10"/>
      <c r="I923" s="10"/>
      <c r="J923" s="10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1"/>
      <c r="W923" s="11"/>
      <c r="X923" s="11"/>
      <c r="Y923" s="6"/>
      <c r="Z923" s="6"/>
      <c r="AA923" s="6"/>
      <c r="AB923" s="8"/>
    </row>
    <row r="924" spans="1:28">
      <c r="A924" s="58"/>
      <c r="B924" s="36"/>
      <c r="C924" s="37"/>
      <c r="D924" s="36"/>
      <c r="E924" s="37"/>
      <c r="F924" s="36"/>
      <c r="G924" s="37"/>
      <c r="H924" s="10"/>
      <c r="I924" s="10"/>
      <c r="J924" s="10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1"/>
      <c r="W924" s="11"/>
      <c r="X924" s="11"/>
      <c r="Y924" s="6"/>
      <c r="Z924" s="6"/>
      <c r="AA924" s="6"/>
      <c r="AB924" s="8"/>
    </row>
    <row r="925" spans="1:28">
      <c r="A925" s="58"/>
      <c r="B925" s="36"/>
      <c r="C925" s="37"/>
      <c r="D925" s="36"/>
      <c r="E925" s="37"/>
      <c r="F925" s="36"/>
      <c r="G925" s="37"/>
      <c r="H925" s="10"/>
      <c r="I925" s="10"/>
      <c r="J925" s="10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1"/>
      <c r="W925" s="11"/>
      <c r="X925" s="11"/>
      <c r="Y925" s="6"/>
      <c r="Z925" s="6"/>
      <c r="AA925" s="6"/>
      <c r="AB925" s="8"/>
    </row>
    <row r="926" spans="1:28">
      <c r="A926" s="58"/>
      <c r="B926" s="36"/>
      <c r="C926" s="37"/>
      <c r="D926" s="36"/>
      <c r="E926" s="37"/>
      <c r="F926" s="36"/>
      <c r="G926" s="37"/>
      <c r="H926" s="10"/>
      <c r="I926" s="10"/>
      <c r="J926" s="10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1"/>
      <c r="W926" s="11"/>
      <c r="X926" s="11"/>
      <c r="Y926" s="6"/>
      <c r="Z926" s="6"/>
      <c r="AA926" s="6"/>
      <c r="AB926" s="8"/>
    </row>
    <row r="927" spans="1:28">
      <c r="A927" s="58"/>
      <c r="B927" s="36"/>
      <c r="C927" s="37"/>
      <c r="D927" s="36"/>
      <c r="E927" s="37"/>
      <c r="F927" s="36"/>
      <c r="G927" s="37"/>
      <c r="H927" s="10"/>
      <c r="I927" s="10"/>
      <c r="J927" s="10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1"/>
      <c r="W927" s="11"/>
      <c r="X927" s="11"/>
      <c r="Y927" s="6"/>
      <c r="Z927" s="6"/>
      <c r="AA927" s="6"/>
      <c r="AB927" s="8"/>
    </row>
    <row r="928" spans="1:28">
      <c r="A928" s="58"/>
      <c r="B928" s="36"/>
      <c r="C928" s="37"/>
      <c r="D928" s="36"/>
      <c r="E928" s="37"/>
      <c r="F928" s="36"/>
      <c r="G928" s="37"/>
      <c r="H928" s="10"/>
      <c r="I928" s="10"/>
      <c r="J928" s="10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1"/>
      <c r="W928" s="11"/>
      <c r="X928" s="11"/>
      <c r="Y928" s="6"/>
      <c r="Z928" s="6"/>
      <c r="AA928" s="6"/>
      <c r="AB928" s="8"/>
    </row>
    <row r="929" spans="1:28">
      <c r="A929" s="58"/>
      <c r="B929" s="36"/>
      <c r="C929" s="37"/>
      <c r="D929" s="36"/>
      <c r="E929" s="37"/>
      <c r="F929" s="36"/>
      <c r="G929" s="37"/>
      <c r="H929" s="10"/>
      <c r="I929" s="10"/>
      <c r="J929" s="10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1"/>
      <c r="W929" s="11"/>
      <c r="X929" s="11"/>
      <c r="Y929" s="6"/>
      <c r="Z929" s="6"/>
      <c r="AA929" s="6"/>
      <c r="AB929" s="8"/>
    </row>
    <row r="930" spans="1:28">
      <c r="A930" s="58"/>
      <c r="B930" s="36"/>
      <c r="C930" s="37"/>
      <c r="D930" s="36"/>
      <c r="E930" s="37"/>
      <c r="F930" s="36"/>
      <c r="G930" s="37"/>
      <c r="H930" s="10"/>
      <c r="I930" s="10"/>
      <c r="J930" s="10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1"/>
      <c r="W930" s="11"/>
      <c r="X930" s="11"/>
      <c r="Y930" s="6"/>
      <c r="Z930" s="6"/>
      <c r="AA930" s="6"/>
      <c r="AB930" s="8"/>
    </row>
    <row r="931" spans="1:28">
      <c r="A931" s="58"/>
      <c r="B931" s="36"/>
      <c r="C931" s="37"/>
      <c r="D931" s="36"/>
      <c r="E931" s="37"/>
      <c r="F931" s="36"/>
      <c r="G931" s="37"/>
      <c r="H931" s="10"/>
      <c r="I931" s="10"/>
      <c r="J931" s="10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1"/>
      <c r="W931" s="11"/>
      <c r="X931" s="11"/>
      <c r="Y931" s="6"/>
      <c r="Z931" s="6"/>
      <c r="AA931" s="6"/>
      <c r="AB931" s="8"/>
    </row>
    <row r="932" spans="1:28">
      <c r="A932" s="58"/>
      <c r="B932" s="36"/>
      <c r="C932" s="37"/>
      <c r="D932" s="36"/>
      <c r="E932" s="37"/>
      <c r="F932" s="36"/>
      <c r="G932" s="37"/>
      <c r="H932" s="10"/>
      <c r="I932" s="10"/>
      <c r="J932" s="10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1"/>
      <c r="W932" s="11"/>
      <c r="X932" s="11"/>
      <c r="Y932" s="6"/>
      <c r="Z932" s="6"/>
      <c r="AA932" s="6"/>
      <c r="AB932" s="8"/>
    </row>
    <row r="933" spans="1:28">
      <c r="A933" s="58"/>
      <c r="B933" s="36"/>
      <c r="C933" s="37"/>
      <c r="D933" s="36"/>
      <c r="E933" s="37"/>
      <c r="F933" s="36"/>
      <c r="G933" s="37"/>
      <c r="H933" s="10"/>
      <c r="I933" s="10"/>
      <c r="J933" s="10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1"/>
      <c r="W933" s="11"/>
      <c r="X933" s="11"/>
      <c r="Y933" s="6"/>
      <c r="Z933" s="6"/>
      <c r="AA933" s="6"/>
      <c r="AB933" s="8"/>
    </row>
    <row r="934" spans="1:28">
      <c r="A934" s="58"/>
      <c r="B934" s="36"/>
      <c r="C934" s="37"/>
      <c r="D934" s="36"/>
      <c r="E934" s="37"/>
      <c r="F934" s="36"/>
      <c r="G934" s="37"/>
      <c r="H934" s="10"/>
      <c r="I934" s="10"/>
      <c r="J934" s="10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1"/>
      <c r="W934" s="11"/>
      <c r="X934" s="11"/>
      <c r="Y934" s="6"/>
      <c r="Z934" s="6"/>
      <c r="AA934" s="6"/>
      <c r="AB934" s="8"/>
    </row>
    <row r="935" spans="1:28">
      <c r="A935" s="58"/>
      <c r="B935" s="36"/>
      <c r="C935" s="37"/>
      <c r="D935" s="36"/>
      <c r="E935" s="37"/>
      <c r="F935" s="36"/>
      <c r="G935" s="37"/>
      <c r="H935" s="10"/>
      <c r="I935" s="10"/>
      <c r="J935" s="10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1"/>
      <c r="W935" s="11"/>
      <c r="X935" s="11"/>
      <c r="Y935" s="6"/>
      <c r="Z935" s="6"/>
      <c r="AA935" s="6"/>
      <c r="AB935" s="8"/>
    </row>
    <row r="936" spans="1:28">
      <c r="A936" s="58"/>
      <c r="B936" s="36"/>
      <c r="C936" s="37"/>
      <c r="D936" s="36"/>
      <c r="E936" s="37"/>
      <c r="F936" s="36"/>
      <c r="G936" s="37"/>
      <c r="H936" s="10"/>
      <c r="I936" s="10"/>
      <c r="J936" s="10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1"/>
      <c r="W936" s="11"/>
      <c r="X936" s="11"/>
      <c r="Y936" s="6"/>
      <c r="Z936" s="6"/>
      <c r="AA936" s="6"/>
      <c r="AB936" s="8"/>
    </row>
    <row r="937" spans="1:28">
      <c r="A937" s="58"/>
      <c r="B937" s="36"/>
      <c r="C937" s="37"/>
      <c r="D937" s="36"/>
      <c r="E937" s="37"/>
      <c r="F937" s="36"/>
      <c r="G937" s="37"/>
      <c r="H937" s="10"/>
      <c r="I937" s="10"/>
      <c r="J937" s="10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1"/>
      <c r="W937" s="11"/>
      <c r="X937" s="11"/>
      <c r="Y937" s="6"/>
      <c r="Z937" s="6"/>
      <c r="AA937" s="6"/>
      <c r="AB937" s="8"/>
    </row>
    <row r="938" spans="1:28">
      <c r="A938" s="58"/>
      <c r="B938" s="36"/>
      <c r="C938" s="37"/>
      <c r="D938" s="36"/>
      <c r="E938" s="37"/>
      <c r="F938" s="36"/>
      <c r="G938" s="37"/>
      <c r="H938" s="10"/>
      <c r="I938" s="10"/>
      <c r="J938" s="10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1"/>
      <c r="W938" s="11"/>
      <c r="X938" s="11"/>
      <c r="Y938" s="6"/>
      <c r="Z938" s="6"/>
      <c r="AA938" s="6"/>
      <c r="AB938" s="8"/>
    </row>
    <row r="939" spans="1:28">
      <c r="A939" s="58"/>
      <c r="B939" s="36"/>
      <c r="C939" s="37"/>
      <c r="D939" s="36"/>
      <c r="E939" s="37"/>
      <c r="F939" s="36"/>
      <c r="G939" s="37"/>
      <c r="H939" s="10"/>
      <c r="I939" s="10"/>
      <c r="J939" s="10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1"/>
      <c r="W939" s="11"/>
      <c r="X939" s="11"/>
      <c r="Y939" s="6"/>
      <c r="Z939" s="6"/>
      <c r="AA939" s="6"/>
      <c r="AB939" s="8"/>
    </row>
    <row r="940" spans="1:28">
      <c r="A940" s="58"/>
      <c r="B940" s="36"/>
      <c r="C940" s="37"/>
      <c r="D940" s="36"/>
      <c r="E940" s="37"/>
      <c r="F940" s="36"/>
      <c r="G940" s="37"/>
      <c r="H940" s="10"/>
      <c r="I940" s="10"/>
      <c r="J940" s="10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1"/>
      <c r="W940" s="11"/>
      <c r="X940" s="11"/>
      <c r="Y940" s="6"/>
      <c r="Z940" s="6"/>
      <c r="AA940" s="6"/>
      <c r="AB940" s="8"/>
    </row>
    <row r="941" spans="1:28">
      <c r="A941" s="58"/>
      <c r="B941" s="36"/>
      <c r="C941" s="37"/>
      <c r="D941" s="36"/>
      <c r="E941" s="37"/>
      <c r="F941" s="36"/>
      <c r="G941" s="37"/>
      <c r="H941" s="10"/>
      <c r="I941" s="10"/>
      <c r="J941" s="10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1"/>
      <c r="W941" s="11"/>
      <c r="X941" s="11"/>
      <c r="Y941" s="6"/>
      <c r="Z941" s="6"/>
      <c r="AA941" s="6"/>
      <c r="AB941" s="8"/>
    </row>
    <row r="942" spans="1:28">
      <c r="A942" s="58"/>
      <c r="B942" s="36"/>
      <c r="C942" s="37"/>
      <c r="D942" s="36"/>
      <c r="E942" s="37"/>
      <c r="F942" s="36"/>
      <c r="G942" s="37"/>
      <c r="H942" s="10"/>
      <c r="I942" s="10"/>
      <c r="J942" s="10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1"/>
      <c r="W942" s="11"/>
      <c r="X942" s="11"/>
      <c r="Y942" s="6"/>
      <c r="Z942" s="6"/>
      <c r="AA942" s="6"/>
      <c r="AB942" s="8"/>
    </row>
    <row r="943" spans="1:28">
      <c r="A943" s="58"/>
      <c r="B943" s="36"/>
      <c r="C943" s="37"/>
      <c r="D943" s="36"/>
      <c r="E943" s="37"/>
      <c r="F943" s="36"/>
      <c r="G943" s="37"/>
      <c r="H943" s="10"/>
      <c r="I943" s="10"/>
      <c r="J943" s="10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1"/>
      <c r="W943" s="11"/>
      <c r="X943" s="11"/>
      <c r="Y943" s="6"/>
      <c r="Z943" s="6"/>
      <c r="AA943" s="6"/>
      <c r="AB943" s="8"/>
    </row>
    <row r="944" spans="1:28">
      <c r="A944" s="58"/>
      <c r="B944" s="36"/>
      <c r="C944" s="37"/>
      <c r="D944" s="36"/>
      <c r="E944" s="37"/>
      <c r="F944" s="36"/>
      <c r="G944" s="37"/>
      <c r="H944" s="10"/>
      <c r="I944" s="10"/>
      <c r="J944" s="10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1"/>
      <c r="W944" s="11"/>
      <c r="X944" s="11"/>
      <c r="Y944" s="6"/>
      <c r="Z944" s="6"/>
      <c r="AA944" s="6"/>
      <c r="AB944" s="8"/>
    </row>
    <row r="945" spans="1:28">
      <c r="A945" s="58"/>
      <c r="B945" s="36"/>
      <c r="C945" s="37"/>
      <c r="D945" s="36"/>
      <c r="E945" s="37"/>
      <c r="F945" s="36"/>
      <c r="G945" s="37"/>
      <c r="H945" s="10"/>
      <c r="I945" s="10"/>
      <c r="J945" s="10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1"/>
      <c r="W945" s="11"/>
      <c r="X945" s="11"/>
      <c r="Y945" s="6"/>
      <c r="Z945" s="6"/>
      <c r="AA945" s="6"/>
      <c r="AB945" s="8"/>
    </row>
    <row r="946" spans="1:28">
      <c r="A946" s="58"/>
      <c r="B946" s="36"/>
      <c r="C946" s="37"/>
      <c r="D946" s="36"/>
      <c r="E946" s="37"/>
      <c r="F946" s="36"/>
      <c r="G946" s="37"/>
      <c r="H946" s="10"/>
      <c r="I946" s="10"/>
      <c r="J946" s="10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1"/>
      <c r="W946" s="11"/>
      <c r="X946" s="11"/>
      <c r="Y946" s="6"/>
      <c r="Z946" s="6"/>
      <c r="AA946" s="6"/>
      <c r="AB946" s="8"/>
    </row>
    <row r="947" spans="1:28">
      <c r="A947" s="58"/>
      <c r="B947" s="36"/>
      <c r="C947" s="37"/>
      <c r="D947" s="36"/>
      <c r="E947" s="37"/>
      <c r="F947" s="36"/>
      <c r="G947" s="37"/>
      <c r="H947" s="10"/>
      <c r="I947" s="10"/>
      <c r="J947" s="10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1"/>
      <c r="W947" s="11"/>
      <c r="X947" s="11"/>
      <c r="Y947" s="6"/>
      <c r="Z947" s="6"/>
      <c r="AA947" s="6"/>
      <c r="AB947" s="8"/>
    </row>
    <row r="948" spans="1:28">
      <c r="A948" s="58"/>
      <c r="B948" s="36"/>
      <c r="C948" s="37"/>
      <c r="D948" s="36"/>
      <c r="E948" s="37"/>
      <c r="F948" s="36"/>
      <c r="G948" s="37"/>
      <c r="H948" s="10"/>
      <c r="I948" s="10"/>
      <c r="J948" s="10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1"/>
      <c r="W948" s="11"/>
      <c r="X948" s="11"/>
      <c r="Y948" s="6"/>
      <c r="Z948" s="6"/>
      <c r="AA948" s="6"/>
      <c r="AB948" s="8"/>
    </row>
    <row r="949" spans="1:28">
      <c r="A949" s="58"/>
      <c r="B949" s="36"/>
      <c r="C949" s="37"/>
      <c r="D949" s="36"/>
      <c r="E949" s="37"/>
      <c r="F949" s="36"/>
      <c r="G949" s="37"/>
      <c r="H949" s="10"/>
      <c r="I949" s="10"/>
      <c r="J949" s="10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1"/>
      <c r="W949" s="11"/>
      <c r="X949" s="11"/>
      <c r="Y949" s="6"/>
      <c r="Z949" s="6"/>
      <c r="AA949" s="6"/>
      <c r="AB949" s="8"/>
    </row>
    <row r="950" spans="1:28">
      <c r="A950" s="58"/>
      <c r="B950" s="36"/>
      <c r="C950" s="37"/>
      <c r="D950" s="36"/>
      <c r="E950" s="37"/>
      <c r="F950" s="36"/>
      <c r="G950" s="37"/>
      <c r="H950" s="10"/>
      <c r="I950" s="10"/>
      <c r="J950" s="10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1"/>
      <c r="W950" s="11"/>
      <c r="X950" s="11"/>
      <c r="Y950" s="6"/>
      <c r="Z950" s="6"/>
      <c r="AA950" s="6"/>
      <c r="AB950" s="8"/>
    </row>
    <row r="951" spans="1:28">
      <c r="A951" s="58"/>
      <c r="B951" s="36"/>
      <c r="C951" s="37"/>
      <c r="D951" s="36"/>
      <c r="E951" s="37"/>
      <c r="F951" s="36"/>
      <c r="G951" s="37"/>
      <c r="H951" s="10"/>
      <c r="I951" s="10"/>
      <c r="J951" s="10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1"/>
      <c r="W951" s="11"/>
      <c r="X951" s="11"/>
      <c r="Y951" s="6"/>
      <c r="Z951" s="6"/>
      <c r="AA951" s="6"/>
      <c r="AB951" s="8"/>
    </row>
    <row r="952" spans="1:28">
      <c r="A952" s="58"/>
      <c r="B952" s="36"/>
      <c r="C952" s="37"/>
      <c r="D952" s="36"/>
      <c r="E952" s="37"/>
      <c r="F952" s="36"/>
      <c r="G952" s="37"/>
      <c r="H952" s="10"/>
      <c r="I952" s="10"/>
      <c r="J952" s="10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1"/>
      <c r="W952" s="11"/>
      <c r="X952" s="11"/>
      <c r="Y952" s="6"/>
      <c r="Z952" s="6"/>
      <c r="AA952" s="6"/>
      <c r="AB952" s="8"/>
    </row>
    <row r="953" spans="1:28">
      <c r="A953" s="58"/>
      <c r="B953" s="36"/>
      <c r="C953" s="37"/>
      <c r="D953" s="36"/>
      <c r="E953" s="37"/>
      <c r="F953" s="36"/>
      <c r="G953" s="37"/>
      <c r="H953" s="10"/>
      <c r="I953" s="10"/>
      <c r="J953" s="10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1"/>
      <c r="W953" s="11"/>
      <c r="X953" s="11"/>
      <c r="Y953" s="6"/>
      <c r="Z953" s="6"/>
      <c r="AA953" s="6"/>
      <c r="AB953" s="8"/>
    </row>
    <row r="954" spans="1:28">
      <c r="A954" s="58"/>
      <c r="B954" s="36"/>
      <c r="C954" s="37"/>
      <c r="D954" s="36"/>
      <c r="E954" s="37"/>
      <c r="F954" s="36"/>
      <c r="G954" s="37"/>
      <c r="H954" s="10"/>
      <c r="I954" s="10"/>
      <c r="J954" s="10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1"/>
      <c r="W954" s="11"/>
      <c r="X954" s="11"/>
      <c r="Y954" s="6"/>
      <c r="Z954" s="6"/>
      <c r="AA954" s="6"/>
      <c r="AB954" s="8"/>
    </row>
    <row r="955" spans="1:28">
      <c r="A955" s="58"/>
      <c r="B955" s="36"/>
      <c r="C955" s="37"/>
      <c r="D955" s="36"/>
      <c r="E955" s="37"/>
      <c r="F955" s="36"/>
      <c r="G955" s="37"/>
      <c r="H955" s="10"/>
      <c r="I955" s="10"/>
      <c r="J955" s="10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1"/>
      <c r="W955" s="11"/>
      <c r="X955" s="11"/>
      <c r="Y955" s="6"/>
      <c r="Z955" s="6"/>
      <c r="AA955" s="6"/>
      <c r="AB955" s="8"/>
    </row>
    <row r="956" spans="1:28">
      <c r="A956" s="58"/>
      <c r="B956" s="36"/>
      <c r="C956" s="37"/>
      <c r="D956" s="36"/>
      <c r="E956" s="37"/>
      <c r="F956" s="36"/>
      <c r="G956" s="37"/>
      <c r="H956" s="10"/>
      <c r="I956" s="10"/>
      <c r="J956" s="10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1"/>
      <c r="W956" s="11"/>
      <c r="X956" s="11"/>
      <c r="Y956" s="6"/>
      <c r="Z956" s="6"/>
      <c r="AA956" s="6"/>
      <c r="AB956" s="8"/>
    </row>
    <row r="957" spans="1:28">
      <c r="A957" s="58"/>
      <c r="B957" s="36"/>
      <c r="C957" s="37"/>
      <c r="D957" s="36"/>
      <c r="E957" s="37"/>
      <c r="F957" s="36"/>
      <c r="G957" s="37"/>
      <c r="H957" s="10"/>
      <c r="I957" s="10"/>
      <c r="J957" s="10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1"/>
      <c r="W957" s="11"/>
      <c r="X957" s="11"/>
      <c r="Y957" s="6"/>
      <c r="Z957" s="6"/>
      <c r="AA957" s="6"/>
      <c r="AB957" s="8"/>
    </row>
    <row r="958" spans="1:28">
      <c r="A958" s="58"/>
      <c r="B958" s="36"/>
      <c r="C958" s="37"/>
      <c r="D958" s="36"/>
      <c r="E958" s="37"/>
      <c r="F958" s="36"/>
      <c r="G958" s="37"/>
      <c r="H958" s="10"/>
      <c r="I958" s="10"/>
      <c r="J958" s="10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1"/>
      <c r="W958" s="11"/>
      <c r="X958" s="11"/>
      <c r="Y958" s="6"/>
      <c r="Z958" s="6"/>
      <c r="AA958" s="6"/>
      <c r="AB958" s="8"/>
    </row>
    <row r="959" spans="1:28">
      <c r="A959" s="58"/>
      <c r="B959" s="36"/>
      <c r="C959" s="37"/>
      <c r="D959" s="36"/>
      <c r="E959" s="37"/>
      <c r="F959" s="36"/>
      <c r="G959" s="37"/>
      <c r="H959" s="10"/>
      <c r="I959" s="10"/>
      <c r="J959" s="10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1"/>
      <c r="W959" s="11"/>
      <c r="X959" s="11"/>
      <c r="Y959" s="6"/>
      <c r="Z959" s="6"/>
      <c r="AA959" s="6"/>
      <c r="AB959" s="8"/>
    </row>
    <row r="960" spans="1:28">
      <c r="A960" s="58"/>
      <c r="B960" s="36"/>
      <c r="C960" s="37"/>
      <c r="D960" s="36"/>
      <c r="E960" s="37"/>
      <c r="F960" s="36"/>
      <c r="G960" s="37"/>
      <c r="H960" s="10"/>
      <c r="I960" s="10"/>
      <c r="J960" s="10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1"/>
      <c r="W960" s="11"/>
      <c r="X960" s="11"/>
      <c r="Y960" s="6"/>
      <c r="Z960" s="6"/>
      <c r="AA960" s="6"/>
      <c r="AB960" s="8"/>
    </row>
    <row r="961" spans="1:28">
      <c r="A961" s="58"/>
      <c r="B961" s="36"/>
      <c r="C961" s="37"/>
      <c r="D961" s="36"/>
      <c r="E961" s="37"/>
      <c r="F961" s="36"/>
      <c r="G961" s="37"/>
      <c r="H961" s="10"/>
      <c r="I961" s="10"/>
      <c r="J961" s="10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1"/>
      <c r="W961" s="11"/>
      <c r="X961" s="11"/>
      <c r="Y961" s="6"/>
      <c r="Z961" s="6"/>
      <c r="AA961" s="6"/>
      <c r="AB961" s="8"/>
    </row>
    <row r="962" spans="1:28">
      <c r="A962" s="58"/>
      <c r="B962" s="36"/>
      <c r="C962" s="37"/>
      <c r="D962" s="36"/>
      <c r="E962" s="37"/>
      <c r="F962" s="36"/>
      <c r="G962" s="37"/>
      <c r="H962" s="10"/>
      <c r="I962" s="10"/>
      <c r="J962" s="10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1"/>
      <c r="W962" s="11"/>
      <c r="X962" s="11"/>
      <c r="Y962" s="6"/>
      <c r="Z962" s="6"/>
      <c r="AA962" s="6"/>
      <c r="AB962" s="8"/>
    </row>
    <row r="963" spans="1:28">
      <c r="A963" s="58"/>
      <c r="B963" s="36"/>
      <c r="C963" s="37"/>
      <c r="D963" s="36"/>
      <c r="E963" s="37"/>
      <c r="F963" s="36"/>
      <c r="G963" s="37"/>
      <c r="H963" s="10"/>
      <c r="I963" s="10"/>
      <c r="J963" s="10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1"/>
      <c r="W963" s="11"/>
      <c r="X963" s="11"/>
      <c r="Y963" s="6"/>
      <c r="Z963" s="6"/>
      <c r="AA963" s="6"/>
      <c r="AB963" s="8"/>
    </row>
    <row r="964" spans="1:28">
      <c r="A964" s="58"/>
      <c r="B964" s="36"/>
      <c r="C964" s="37"/>
      <c r="D964" s="36"/>
      <c r="E964" s="37"/>
      <c r="F964" s="36"/>
      <c r="G964" s="37"/>
      <c r="H964" s="10"/>
      <c r="I964" s="10"/>
      <c r="J964" s="10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1"/>
      <c r="W964" s="11"/>
      <c r="X964" s="11"/>
      <c r="Y964" s="6"/>
      <c r="Z964" s="6"/>
      <c r="AA964" s="6"/>
      <c r="AB964" s="8"/>
    </row>
    <row r="965" spans="1:28">
      <c r="A965" s="58"/>
      <c r="B965" s="36"/>
      <c r="C965" s="37"/>
      <c r="D965" s="36"/>
      <c r="E965" s="37"/>
      <c r="F965" s="36"/>
      <c r="G965" s="37"/>
      <c r="H965" s="10"/>
      <c r="I965" s="10"/>
      <c r="J965" s="10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1"/>
      <c r="W965" s="11"/>
      <c r="X965" s="11"/>
      <c r="Y965" s="6"/>
      <c r="Z965" s="6"/>
      <c r="AA965" s="6"/>
      <c r="AB965" s="8"/>
    </row>
    <row r="966" spans="1:28">
      <c r="A966" s="58"/>
      <c r="B966" s="36"/>
      <c r="C966" s="37"/>
      <c r="D966" s="36"/>
      <c r="E966" s="37"/>
      <c r="F966" s="36"/>
      <c r="G966" s="37"/>
      <c r="H966" s="10"/>
      <c r="I966" s="10"/>
      <c r="J966" s="10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1"/>
      <c r="W966" s="11"/>
      <c r="X966" s="11"/>
      <c r="Y966" s="6"/>
      <c r="Z966" s="6"/>
      <c r="AA966" s="6"/>
      <c r="AB966" s="8"/>
    </row>
    <row r="967" spans="1:28">
      <c r="A967" s="58"/>
      <c r="B967" s="36"/>
      <c r="C967" s="37"/>
      <c r="D967" s="36"/>
      <c r="E967" s="37"/>
      <c r="F967" s="36"/>
      <c r="G967" s="37"/>
      <c r="H967" s="10"/>
      <c r="I967" s="10"/>
      <c r="J967" s="10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1"/>
      <c r="W967" s="11"/>
      <c r="X967" s="11"/>
      <c r="Y967" s="6"/>
      <c r="Z967" s="6"/>
      <c r="AA967" s="6"/>
      <c r="AB967" s="8"/>
    </row>
    <row r="968" spans="1:28">
      <c r="A968" s="58"/>
      <c r="B968" s="36"/>
      <c r="C968" s="37"/>
      <c r="D968" s="36"/>
      <c r="E968" s="37"/>
      <c r="F968" s="36"/>
      <c r="G968" s="37"/>
      <c r="H968" s="10"/>
      <c r="I968" s="10"/>
      <c r="J968" s="10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1"/>
      <c r="W968" s="11"/>
      <c r="X968" s="11"/>
      <c r="Y968" s="6"/>
      <c r="Z968" s="6"/>
      <c r="AA968" s="6"/>
      <c r="AB968" s="8"/>
    </row>
    <row r="969" spans="1:28">
      <c r="A969" s="58"/>
      <c r="B969" s="36"/>
      <c r="C969" s="37"/>
      <c r="D969" s="36"/>
      <c r="E969" s="37"/>
      <c r="F969" s="36"/>
      <c r="G969" s="37"/>
      <c r="H969" s="10"/>
      <c r="I969" s="10"/>
      <c r="J969" s="10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1"/>
      <c r="W969" s="11"/>
      <c r="X969" s="11"/>
      <c r="Y969" s="6"/>
      <c r="Z969" s="6"/>
      <c r="AA969" s="6"/>
      <c r="AB969" s="8"/>
    </row>
    <row r="970" spans="1:28">
      <c r="A970" s="58"/>
      <c r="B970" s="36"/>
      <c r="C970" s="37"/>
      <c r="D970" s="36"/>
      <c r="E970" s="37"/>
      <c r="F970" s="36"/>
      <c r="G970" s="37"/>
      <c r="H970" s="10"/>
      <c r="I970" s="10"/>
      <c r="J970" s="10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1"/>
      <c r="W970" s="11"/>
      <c r="X970" s="11"/>
      <c r="Y970" s="6"/>
      <c r="Z970" s="6"/>
      <c r="AA970" s="6"/>
      <c r="AB970" s="8"/>
    </row>
    <row r="971" spans="1:28">
      <c r="A971" s="58"/>
      <c r="B971" s="36"/>
      <c r="C971" s="37"/>
      <c r="D971" s="36"/>
      <c r="E971" s="37"/>
      <c r="F971" s="36"/>
      <c r="G971" s="37"/>
      <c r="H971" s="10"/>
      <c r="I971" s="10"/>
      <c r="J971" s="10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1"/>
      <c r="W971" s="11"/>
      <c r="X971" s="11"/>
      <c r="Y971" s="6"/>
      <c r="Z971" s="6"/>
      <c r="AA971" s="6"/>
      <c r="AB971" s="8"/>
    </row>
    <row r="972" spans="1:28">
      <c r="A972" s="58"/>
      <c r="B972" s="36"/>
      <c r="C972" s="37"/>
      <c r="D972" s="36"/>
      <c r="E972" s="37"/>
      <c r="F972" s="36"/>
      <c r="G972" s="37"/>
      <c r="H972" s="10"/>
      <c r="I972" s="10"/>
      <c r="J972" s="10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1"/>
      <c r="W972" s="11"/>
      <c r="X972" s="11"/>
      <c r="Y972" s="6"/>
      <c r="Z972" s="6"/>
      <c r="AA972" s="6"/>
      <c r="AB972" s="8"/>
    </row>
    <row r="973" spans="1:28">
      <c r="A973" s="58"/>
      <c r="B973" s="36"/>
      <c r="C973" s="37"/>
      <c r="D973" s="36"/>
      <c r="E973" s="37"/>
      <c r="F973" s="36"/>
      <c r="G973" s="37"/>
      <c r="H973" s="10"/>
      <c r="I973" s="10"/>
      <c r="J973" s="10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1"/>
      <c r="W973" s="11"/>
      <c r="X973" s="11"/>
      <c r="Y973" s="6"/>
      <c r="Z973" s="6"/>
      <c r="AA973" s="6"/>
      <c r="AB973" s="8"/>
    </row>
    <row r="974" spans="1:28">
      <c r="A974" s="58"/>
      <c r="B974" s="36"/>
      <c r="C974" s="37"/>
      <c r="D974" s="36"/>
      <c r="E974" s="37"/>
      <c r="F974" s="36"/>
      <c r="G974" s="37"/>
      <c r="H974" s="10"/>
      <c r="I974" s="10"/>
      <c r="J974" s="10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1"/>
      <c r="W974" s="11"/>
      <c r="X974" s="11"/>
      <c r="Y974" s="6"/>
      <c r="Z974" s="6"/>
      <c r="AA974" s="6"/>
      <c r="AB974" s="8"/>
    </row>
    <row r="975" spans="1:28">
      <c r="A975" s="58"/>
      <c r="B975" s="36"/>
      <c r="C975" s="37"/>
      <c r="D975" s="36"/>
      <c r="E975" s="37"/>
      <c r="F975" s="36"/>
      <c r="G975" s="37"/>
      <c r="H975" s="10"/>
      <c r="I975" s="10"/>
      <c r="J975" s="10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1"/>
      <c r="W975" s="11"/>
      <c r="X975" s="11"/>
      <c r="Y975" s="6"/>
      <c r="Z975" s="6"/>
      <c r="AA975" s="6"/>
      <c r="AB975" s="8"/>
    </row>
    <row r="976" spans="1:28">
      <c r="A976" s="58"/>
      <c r="B976" s="36"/>
      <c r="C976" s="37"/>
      <c r="D976" s="36"/>
      <c r="E976" s="37"/>
      <c r="F976" s="36"/>
      <c r="G976" s="37"/>
      <c r="H976" s="10"/>
      <c r="I976" s="10"/>
      <c r="J976" s="10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1"/>
      <c r="W976" s="11"/>
      <c r="X976" s="11"/>
      <c r="Y976" s="6"/>
      <c r="Z976" s="6"/>
      <c r="AA976" s="6"/>
      <c r="AB976" s="8"/>
    </row>
    <row r="977" spans="1:28">
      <c r="A977" s="58"/>
      <c r="B977" s="36"/>
      <c r="C977" s="37"/>
      <c r="D977" s="36"/>
      <c r="E977" s="37"/>
      <c r="F977" s="36"/>
      <c r="G977" s="37"/>
      <c r="H977" s="10"/>
      <c r="I977" s="10"/>
      <c r="J977" s="10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1"/>
      <c r="W977" s="11"/>
      <c r="X977" s="11"/>
      <c r="Y977" s="6"/>
      <c r="Z977" s="6"/>
      <c r="AA977" s="6"/>
      <c r="AB977" s="8"/>
    </row>
    <row r="978" spans="1:28">
      <c r="A978" s="58"/>
      <c r="B978" s="36"/>
      <c r="C978" s="37"/>
      <c r="D978" s="36"/>
      <c r="E978" s="37"/>
      <c r="F978" s="36"/>
      <c r="G978" s="37"/>
      <c r="H978" s="10"/>
      <c r="I978" s="10"/>
      <c r="J978" s="10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1"/>
      <c r="W978" s="11"/>
      <c r="X978" s="11"/>
      <c r="Y978" s="6"/>
      <c r="Z978" s="6"/>
      <c r="AA978" s="6"/>
      <c r="AB978" s="8"/>
    </row>
    <row r="979" spans="1:28">
      <c r="A979" s="58"/>
      <c r="B979" s="36"/>
      <c r="C979" s="37"/>
      <c r="D979" s="36"/>
      <c r="E979" s="37"/>
      <c r="F979" s="36"/>
      <c r="G979" s="37"/>
      <c r="H979" s="10"/>
      <c r="I979" s="10"/>
      <c r="J979" s="10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1"/>
      <c r="W979" s="11"/>
      <c r="X979" s="11"/>
      <c r="Y979" s="6"/>
      <c r="Z979" s="6"/>
      <c r="AA979" s="6"/>
      <c r="AB979" s="8"/>
    </row>
    <row r="980" spans="1:28">
      <c r="A980" s="58"/>
      <c r="B980" s="36"/>
      <c r="C980" s="37"/>
      <c r="D980" s="36"/>
      <c r="E980" s="37"/>
      <c r="F980" s="36"/>
      <c r="G980" s="37"/>
      <c r="H980" s="10"/>
      <c r="I980" s="10"/>
      <c r="J980" s="10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1"/>
      <c r="W980" s="11"/>
      <c r="X980" s="11"/>
      <c r="Y980" s="6"/>
      <c r="Z980" s="6"/>
      <c r="AA980" s="6"/>
      <c r="AB980" s="8"/>
    </row>
    <row r="981" spans="1:28">
      <c r="A981" s="58"/>
      <c r="B981" s="36"/>
      <c r="C981" s="37"/>
      <c r="D981" s="36"/>
      <c r="E981" s="37"/>
      <c r="F981" s="36"/>
      <c r="G981" s="37"/>
      <c r="H981" s="10"/>
      <c r="I981" s="10"/>
      <c r="J981" s="10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1"/>
      <c r="W981" s="11"/>
      <c r="X981" s="11"/>
      <c r="Y981" s="6"/>
      <c r="Z981" s="6"/>
      <c r="AA981" s="6"/>
      <c r="AB981" s="8"/>
    </row>
    <row r="982" spans="1:28">
      <c r="A982" s="58"/>
      <c r="B982" s="36"/>
      <c r="C982" s="37"/>
      <c r="D982" s="36"/>
      <c r="E982" s="37"/>
      <c r="F982" s="36"/>
      <c r="G982" s="37"/>
      <c r="H982" s="10"/>
      <c r="I982" s="10"/>
      <c r="J982" s="10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1"/>
      <c r="W982" s="11"/>
      <c r="X982" s="11"/>
      <c r="Y982" s="6"/>
      <c r="Z982" s="6"/>
      <c r="AA982" s="6"/>
      <c r="AB982" s="8"/>
    </row>
    <row r="983" spans="1:28">
      <c r="A983" s="58"/>
      <c r="B983" s="36"/>
      <c r="C983" s="37"/>
      <c r="D983" s="36"/>
      <c r="E983" s="37"/>
      <c r="F983" s="36"/>
      <c r="G983" s="37"/>
      <c r="H983" s="10"/>
      <c r="I983" s="10"/>
      <c r="J983" s="10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1"/>
      <c r="W983" s="11"/>
      <c r="X983" s="11"/>
      <c r="Y983" s="6"/>
      <c r="Z983" s="6"/>
      <c r="AA983" s="6"/>
      <c r="AB983" s="8"/>
    </row>
    <row r="984" spans="1:28">
      <c r="A984" s="58"/>
      <c r="B984" s="36"/>
      <c r="C984" s="37"/>
      <c r="D984" s="36"/>
      <c r="E984" s="37"/>
      <c r="F984" s="36"/>
      <c r="G984" s="37"/>
      <c r="H984" s="10"/>
      <c r="I984" s="10"/>
      <c r="J984" s="10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1"/>
      <c r="W984" s="11"/>
      <c r="X984" s="11"/>
      <c r="Y984" s="6"/>
      <c r="Z984" s="6"/>
      <c r="AA984" s="6"/>
      <c r="AB984" s="8"/>
    </row>
    <row r="985" spans="1:28">
      <c r="A985" s="58"/>
      <c r="B985" s="36"/>
      <c r="C985" s="37"/>
      <c r="D985" s="36"/>
      <c r="E985" s="37"/>
      <c r="F985" s="36"/>
      <c r="G985" s="37"/>
      <c r="H985" s="10"/>
      <c r="I985" s="10"/>
      <c r="J985" s="10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1"/>
      <c r="W985" s="11"/>
      <c r="X985" s="11"/>
      <c r="Y985" s="6"/>
      <c r="Z985" s="6"/>
      <c r="AA985" s="6"/>
      <c r="AB985" s="8"/>
    </row>
    <row r="986" spans="1:28">
      <c r="A986" s="58"/>
      <c r="B986" s="36"/>
      <c r="C986" s="37"/>
      <c r="D986" s="36"/>
      <c r="E986" s="37"/>
      <c r="F986" s="36"/>
      <c r="G986" s="37"/>
      <c r="H986" s="10"/>
      <c r="I986" s="10"/>
      <c r="J986" s="10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1"/>
      <c r="W986" s="11"/>
      <c r="X986" s="11"/>
      <c r="Y986" s="6"/>
      <c r="Z986" s="6"/>
      <c r="AA986" s="6"/>
      <c r="AB986" s="8"/>
    </row>
    <row r="987" spans="1:28">
      <c r="A987" s="58"/>
      <c r="B987" s="36"/>
      <c r="C987" s="37"/>
      <c r="D987" s="36"/>
      <c r="E987" s="37"/>
      <c r="F987" s="36"/>
      <c r="G987" s="37"/>
      <c r="H987" s="10"/>
      <c r="I987" s="10"/>
      <c r="J987" s="10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1"/>
      <c r="W987" s="11"/>
      <c r="X987" s="11"/>
      <c r="Y987" s="6"/>
      <c r="Z987" s="6"/>
      <c r="AA987" s="6"/>
      <c r="AB987" s="8"/>
    </row>
    <row r="988" spans="1:28">
      <c r="A988" s="58"/>
      <c r="B988" s="36"/>
      <c r="C988" s="37"/>
      <c r="D988" s="36"/>
      <c r="E988" s="37"/>
      <c r="F988" s="36"/>
      <c r="G988" s="37"/>
      <c r="H988" s="10"/>
      <c r="I988" s="10"/>
      <c r="J988" s="10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1"/>
      <c r="W988" s="11"/>
      <c r="X988" s="11"/>
      <c r="Y988" s="6"/>
      <c r="Z988" s="6"/>
      <c r="AA988" s="6"/>
      <c r="AB988" s="8"/>
    </row>
    <row r="989" spans="1:28">
      <c r="A989" s="58"/>
      <c r="B989" s="36"/>
      <c r="C989" s="37"/>
      <c r="D989" s="36"/>
      <c r="E989" s="37"/>
      <c r="F989" s="36"/>
      <c r="G989" s="37"/>
      <c r="H989" s="10"/>
      <c r="I989" s="10"/>
      <c r="J989" s="10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1"/>
      <c r="W989" s="11"/>
      <c r="X989" s="11"/>
      <c r="Y989" s="6"/>
      <c r="Z989" s="6"/>
      <c r="AA989" s="6"/>
      <c r="AB989" s="8"/>
    </row>
    <row r="990" spans="1:28">
      <c r="A990" s="58"/>
      <c r="B990" s="36"/>
      <c r="C990" s="37"/>
      <c r="D990" s="36"/>
      <c r="E990" s="37"/>
      <c r="F990" s="36"/>
      <c r="G990" s="37"/>
      <c r="H990" s="10"/>
      <c r="I990" s="10"/>
      <c r="J990" s="10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1"/>
      <c r="W990" s="11"/>
      <c r="X990" s="11"/>
      <c r="Y990" s="6"/>
      <c r="Z990" s="6"/>
      <c r="AA990" s="6"/>
      <c r="AB990" s="8"/>
    </row>
    <row r="991" spans="1:28">
      <c r="A991" s="58"/>
      <c r="B991" s="36"/>
      <c r="C991" s="37"/>
      <c r="D991" s="36"/>
      <c r="E991" s="37"/>
      <c r="F991" s="36"/>
      <c r="G991" s="37"/>
      <c r="H991" s="10"/>
      <c r="I991" s="10"/>
      <c r="J991" s="10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1"/>
      <c r="W991" s="11"/>
      <c r="X991" s="11"/>
      <c r="Y991" s="6"/>
      <c r="Z991" s="6"/>
      <c r="AA991" s="6"/>
      <c r="AB991" s="8"/>
    </row>
    <row r="992" spans="1:28">
      <c r="A992" s="58"/>
      <c r="B992" s="36"/>
      <c r="C992" s="37"/>
      <c r="D992" s="36"/>
      <c r="E992" s="37"/>
      <c r="F992" s="36"/>
      <c r="G992" s="37"/>
      <c r="H992" s="10"/>
      <c r="I992" s="10"/>
      <c r="J992" s="10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1"/>
      <c r="W992" s="11"/>
      <c r="X992" s="11"/>
      <c r="Y992" s="6"/>
      <c r="Z992" s="6"/>
      <c r="AA992" s="6"/>
      <c r="AB992" s="8"/>
    </row>
    <row r="993" spans="1:28">
      <c r="A993" s="58"/>
      <c r="B993" s="36"/>
      <c r="C993" s="37"/>
      <c r="D993" s="36"/>
      <c r="E993" s="37"/>
      <c r="F993" s="36"/>
      <c r="G993" s="37"/>
      <c r="H993" s="10"/>
      <c r="I993" s="10"/>
      <c r="J993" s="10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1"/>
      <c r="W993" s="11"/>
      <c r="X993" s="11"/>
      <c r="Y993" s="6"/>
      <c r="Z993" s="6"/>
      <c r="AA993" s="6"/>
      <c r="AB993" s="8"/>
    </row>
    <row r="994" spans="1:28">
      <c r="A994" s="58"/>
      <c r="B994" s="36"/>
      <c r="C994" s="37"/>
      <c r="D994" s="36"/>
      <c r="E994" s="37"/>
      <c r="F994" s="36"/>
      <c r="G994" s="37"/>
      <c r="H994" s="10"/>
      <c r="I994" s="10"/>
      <c r="J994" s="10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1"/>
      <c r="W994" s="11"/>
      <c r="X994" s="11"/>
      <c r="Y994" s="6"/>
      <c r="Z994" s="6"/>
      <c r="AA994" s="6"/>
      <c r="AB994" s="8"/>
    </row>
    <row r="995" spans="1:28">
      <c r="A995" s="58"/>
      <c r="B995" s="36"/>
      <c r="C995" s="37"/>
      <c r="D995" s="36"/>
      <c r="E995" s="37"/>
      <c r="F995" s="36"/>
      <c r="G995" s="37"/>
      <c r="H995" s="10"/>
      <c r="I995" s="10"/>
      <c r="J995" s="10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1"/>
      <c r="W995" s="11"/>
      <c r="X995" s="11"/>
      <c r="Y995" s="6"/>
      <c r="Z995" s="6"/>
      <c r="AA995" s="6"/>
      <c r="AB995" s="8"/>
    </row>
    <row r="996" spans="1:28">
      <c r="A996" s="58"/>
      <c r="B996" s="36"/>
      <c r="C996" s="37"/>
      <c r="D996" s="36"/>
      <c r="E996" s="37"/>
      <c r="F996" s="36"/>
      <c r="G996" s="37"/>
      <c r="H996" s="10"/>
      <c r="I996" s="10"/>
      <c r="J996" s="10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1"/>
      <c r="W996" s="11"/>
      <c r="X996" s="11"/>
      <c r="Y996" s="6"/>
      <c r="Z996" s="6"/>
      <c r="AA996" s="6"/>
      <c r="AB996" s="8"/>
    </row>
    <row r="997" spans="1:28">
      <c r="A997" s="58"/>
      <c r="B997" s="36"/>
      <c r="C997" s="37"/>
      <c r="D997" s="36"/>
      <c r="E997" s="37"/>
      <c r="F997" s="36"/>
      <c r="G997" s="37"/>
      <c r="H997" s="10"/>
      <c r="I997" s="10"/>
      <c r="J997" s="10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1"/>
      <c r="W997" s="11"/>
      <c r="X997" s="11"/>
      <c r="Y997" s="6"/>
      <c r="Z997" s="6"/>
      <c r="AA997" s="6"/>
      <c r="AB997" s="8"/>
    </row>
    <row r="998" spans="1:28">
      <c r="A998" s="58"/>
      <c r="B998" s="36"/>
      <c r="C998" s="37"/>
      <c r="D998" s="36"/>
      <c r="E998" s="37"/>
      <c r="F998" s="36"/>
      <c r="G998" s="37"/>
      <c r="H998" s="10"/>
      <c r="I998" s="10"/>
      <c r="J998" s="10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1"/>
      <c r="W998" s="11"/>
      <c r="X998" s="11"/>
      <c r="Y998" s="6"/>
      <c r="Z998" s="6"/>
      <c r="AA998" s="6"/>
      <c r="AB998" s="8"/>
    </row>
    <row r="999" spans="1:28">
      <c r="A999" s="58"/>
      <c r="B999" s="36"/>
      <c r="C999" s="37"/>
      <c r="D999" s="36"/>
      <c r="E999" s="37"/>
      <c r="F999" s="36"/>
      <c r="G999" s="37"/>
      <c r="H999" s="10"/>
      <c r="I999" s="10"/>
      <c r="J999" s="10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1"/>
      <c r="W999" s="11"/>
      <c r="X999" s="11"/>
      <c r="Y999" s="6"/>
      <c r="Z999" s="6"/>
      <c r="AA999" s="6"/>
      <c r="AB999" s="8"/>
    </row>
    <row r="1000" spans="1:28">
      <c r="A1000" s="58"/>
      <c r="B1000" s="36"/>
      <c r="C1000" s="37"/>
      <c r="D1000" s="36"/>
      <c r="E1000" s="37"/>
      <c r="F1000" s="36"/>
      <c r="G1000" s="37"/>
      <c r="H1000" s="10"/>
      <c r="I1000" s="10"/>
      <c r="J1000" s="10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1"/>
      <c r="W1000" s="11"/>
      <c r="X1000" s="11"/>
      <c r="Y1000" s="6"/>
      <c r="Z1000" s="6"/>
      <c r="AA1000" s="6"/>
      <c r="AB1000" s="8"/>
    </row>
    <row r="1001" spans="1:28">
      <c r="A1001" s="58"/>
      <c r="B1001" s="36"/>
      <c r="C1001" s="37"/>
      <c r="D1001" s="36"/>
      <c r="E1001" s="37"/>
      <c r="F1001" s="36"/>
      <c r="G1001" s="37"/>
      <c r="H1001" s="10"/>
      <c r="I1001" s="10"/>
      <c r="J1001" s="10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1"/>
      <c r="W1001" s="11"/>
      <c r="X1001" s="11"/>
      <c r="Y1001" s="6"/>
      <c r="Z1001" s="6"/>
      <c r="AA1001" s="6"/>
      <c r="AB1001" s="8"/>
    </row>
    <row r="1002" spans="1:28">
      <c r="A1002" s="58"/>
      <c r="B1002" s="36"/>
      <c r="C1002" s="37"/>
      <c r="D1002" s="36"/>
      <c r="E1002" s="37"/>
      <c r="F1002" s="36"/>
      <c r="G1002" s="37"/>
      <c r="H1002" s="10"/>
      <c r="I1002" s="10"/>
      <c r="J1002" s="10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1"/>
      <c r="W1002" s="11"/>
      <c r="X1002" s="11"/>
      <c r="Y1002" s="6"/>
      <c r="Z1002" s="6"/>
      <c r="AA1002" s="6"/>
      <c r="AB1002" s="8"/>
    </row>
    <row r="1003" spans="1:28">
      <c r="A1003" s="58"/>
      <c r="B1003" s="36"/>
      <c r="C1003" s="37"/>
      <c r="D1003" s="36"/>
      <c r="E1003" s="37"/>
      <c r="F1003" s="36"/>
      <c r="G1003" s="37"/>
      <c r="H1003" s="10"/>
      <c r="I1003" s="10"/>
      <c r="J1003" s="10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1"/>
      <c r="W1003" s="11"/>
      <c r="X1003" s="11"/>
      <c r="Y1003" s="6"/>
      <c r="Z1003" s="6"/>
      <c r="AA1003" s="6"/>
      <c r="AB1003" s="8"/>
    </row>
    <row r="1004" spans="1:28">
      <c r="A1004" s="58"/>
      <c r="B1004" s="36"/>
      <c r="C1004" s="37"/>
      <c r="D1004" s="36"/>
      <c r="E1004" s="37"/>
      <c r="F1004" s="36"/>
      <c r="G1004" s="37"/>
      <c r="H1004" s="10"/>
      <c r="I1004" s="10"/>
      <c r="J1004" s="10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1"/>
      <c r="W1004" s="11"/>
      <c r="X1004" s="11"/>
      <c r="Y1004" s="6"/>
      <c r="Z1004" s="6"/>
      <c r="AA1004" s="6"/>
      <c r="AB1004" s="8"/>
    </row>
    <row r="1005" spans="1:28">
      <c r="A1005" s="58"/>
      <c r="B1005" s="36"/>
      <c r="C1005" s="37"/>
      <c r="D1005" s="36"/>
      <c r="E1005" s="37"/>
      <c r="F1005" s="36"/>
      <c r="G1005" s="37"/>
      <c r="H1005" s="10"/>
      <c r="I1005" s="10"/>
      <c r="J1005" s="10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1"/>
      <c r="W1005" s="11"/>
      <c r="X1005" s="11"/>
      <c r="Y1005" s="6"/>
      <c r="Z1005" s="6"/>
      <c r="AA1005" s="6"/>
      <c r="AB1005" s="8"/>
    </row>
    <row r="1006" spans="1:28">
      <c r="A1006" s="58"/>
      <c r="B1006" s="36"/>
      <c r="C1006" s="37"/>
      <c r="D1006" s="36"/>
      <c r="E1006" s="37"/>
      <c r="F1006" s="36"/>
      <c r="G1006" s="37"/>
      <c r="H1006" s="10"/>
      <c r="I1006" s="10"/>
      <c r="J1006" s="10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1"/>
      <c r="W1006" s="11"/>
      <c r="X1006" s="11"/>
      <c r="Y1006" s="6"/>
      <c r="Z1006" s="6"/>
      <c r="AA1006" s="6"/>
      <c r="AB1006" s="8"/>
    </row>
    <row r="1007" spans="1:28">
      <c r="A1007" s="58"/>
      <c r="B1007" s="36"/>
      <c r="C1007" s="37"/>
      <c r="D1007" s="36"/>
      <c r="E1007" s="37"/>
      <c r="F1007" s="36"/>
      <c r="G1007" s="37"/>
      <c r="H1007" s="10"/>
      <c r="I1007" s="10"/>
      <c r="J1007" s="10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1"/>
      <c r="W1007" s="11"/>
      <c r="X1007" s="11"/>
      <c r="Y1007" s="6"/>
      <c r="Z1007" s="6"/>
      <c r="AA1007" s="6"/>
      <c r="AB1007" s="8"/>
    </row>
    <row r="1008" spans="1:28">
      <c r="A1008" s="58"/>
      <c r="B1008" s="36"/>
      <c r="C1008" s="37"/>
      <c r="D1008" s="36"/>
      <c r="E1008" s="37"/>
      <c r="F1008" s="36"/>
      <c r="G1008" s="37"/>
      <c r="H1008" s="10"/>
      <c r="I1008" s="10"/>
      <c r="J1008" s="10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1"/>
      <c r="W1008" s="11"/>
      <c r="X1008" s="11"/>
      <c r="Y1008" s="6"/>
      <c r="Z1008" s="6"/>
      <c r="AA1008" s="6"/>
      <c r="AB1008" s="8"/>
    </row>
    <row r="1009" spans="1:28">
      <c r="A1009" s="58"/>
      <c r="B1009" s="36"/>
      <c r="C1009" s="37"/>
      <c r="D1009" s="36"/>
      <c r="E1009" s="37"/>
      <c r="F1009" s="36"/>
      <c r="G1009" s="37"/>
      <c r="H1009" s="10"/>
      <c r="I1009" s="10"/>
      <c r="J1009" s="10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1"/>
      <c r="W1009" s="11"/>
      <c r="X1009" s="11"/>
      <c r="Y1009" s="6"/>
      <c r="Z1009" s="6"/>
      <c r="AA1009" s="6"/>
      <c r="AB1009" s="8"/>
    </row>
    <row r="1010" spans="1:28">
      <c r="A1010" s="58"/>
      <c r="B1010" s="36"/>
      <c r="C1010" s="37"/>
      <c r="D1010" s="36"/>
      <c r="E1010" s="37"/>
      <c r="F1010" s="36"/>
      <c r="G1010" s="37"/>
      <c r="H1010" s="10"/>
      <c r="I1010" s="10"/>
      <c r="J1010" s="10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1"/>
      <c r="W1010" s="11"/>
      <c r="X1010" s="11"/>
      <c r="Y1010" s="6"/>
      <c r="Z1010" s="6"/>
      <c r="AA1010" s="6"/>
      <c r="AB1010" s="8"/>
    </row>
    <row r="1011" spans="1:28">
      <c r="A1011" s="58"/>
      <c r="B1011" s="36"/>
      <c r="C1011" s="37"/>
      <c r="D1011" s="36"/>
      <c r="E1011" s="37"/>
      <c r="F1011" s="36"/>
      <c r="G1011" s="37"/>
      <c r="H1011" s="10"/>
      <c r="I1011" s="10"/>
      <c r="J1011" s="10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1"/>
      <c r="W1011" s="11"/>
      <c r="X1011" s="11"/>
      <c r="Y1011" s="6"/>
      <c r="Z1011" s="6"/>
      <c r="AA1011" s="6"/>
      <c r="AB1011" s="8"/>
    </row>
    <row r="1012" spans="1:28">
      <c r="A1012" s="58"/>
      <c r="B1012" s="36"/>
      <c r="C1012" s="37"/>
      <c r="D1012" s="36"/>
      <c r="E1012" s="37"/>
      <c r="F1012" s="36"/>
      <c r="G1012" s="37"/>
      <c r="H1012" s="10"/>
      <c r="I1012" s="10"/>
      <c r="J1012" s="10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1"/>
      <c r="W1012" s="11"/>
      <c r="X1012" s="11"/>
      <c r="Y1012" s="6"/>
      <c r="Z1012" s="6"/>
      <c r="AA1012" s="6"/>
      <c r="AB1012" s="8"/>
    </row>
    <row r="1013" spans="1:28">
      <c r="A1013" s="58"/>
      <c r="B1013" s="36"/>
      <c r="C1013" s="37"/>
      <c r="D1013" s="36"/>
      <c r="E1013" s="37"/>
      <c r="F1013" s="36"/>
      <c r="G1013" s="37"/>
      <c r="H1013" s="10"/>
      <c r="I1013" s="10"/>
      <c r="J1013" s="10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1"/>
      <c r="W1013" s="11"/>
      <c r="X1013" s="11"/>
      <c r="Y1013" s="6"/>
      <c r="Z1013" s="6"/>
      <c r="AA1013" s="6"/>
      <c r="AB1013" s="8"/>
    </row>
    <row r="1014" spans="1:28">
      <c r="A1014" s="58"/>
      <c r="B1014" s="36"/>
      <c r="C1014" s="37"/>
      <c r="D1014" s="36"/>
      <c r="E1014" s="37"/>
      <c r="F1014" s="36"/>
      <c r="G1014" s="37"/>
      <c r="H1014" s="10"/>
      <c r="I1014" s="10"/>
      <c r="J1014" s="10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1"/>
      <c r="W1014" s="11"/>
      <c r="X1014" s="11"/>
      <c r="Y1014" s="6"/>
      <c r="Z1014" s="6"/>
      <c r="AA1014" s="6"/>
      <c r="AB1014" s="8"/>
    </row>
    <row r="1015" spans="1:28">
      <c r="A1015" s="58"/>
      <c r="B1015" s="36"/>
      <c r="C1015" s="37"/>
      <c r="D1015" s="36"/>
      <c r="E1015" s="37"/>
      <c r="F1015" s="36"/>
      <c r="G1015" s="37"/>
      <c r="H1015" s="10"/>
      <c r="I1015" s="10"/>
      <c r="J1015" s="10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1"/>
      <c r="W1015" s="11"/>
      <c r="X1015" s="11"/>
      <c r="Y1015" s="6"/>
      <c r="Z1015" s="6"/>
      <c r="AA1015" s="6"/>
      <c r="AB1015" s="8"/>
    </row>
    <row r="1016" spans="1:28">
      <c r="A1016" s="58"/>
      <c r="B1016" s="36"/>
      <c r="C1016" s="37"/>
      <c r="D1016" s="36"/>
      <c r="E1016" s="37"/>
      <c r="F1016" s="36"/>
      <c r="G1016" s="37"/>
      <c r="H1016" s="10"/>
      <c r="I1016" s="10"/>
      <c r="J1016" s="10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1"/>
      <c r="W1016" s="11"/>
      <c r="X1016" s="11"/>
      <c r="Y1016" s="6"/>
      <c r="Z1016" s="6"/>
      <c r="AA1016" s="6"/>
      <c r="AB1016" s="8"/>
    </row>
    <row r="1017" spans="1:28">
      <c r="A1017" s="58"/>
      <c r="B1017" s="36"/>
      <c r="C1017" s="37"/>
      <c r="D1017" s="36"/>
      <c r="E1017" s="37"/>
      <c r="F1017" s="36"/>
      <c r="G1017" s="37"/>
      <c r="H1017" s="10"/>
      <c r="I1017" s="10"/>
      <c r="J1017" s="10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1"/>
      <c r="W1017" s="11"/>
      <c r="X1017" s="11"/>
      <c r="Y1017" s="6"/>
      <c r="Z1017" s="6"/>
      <c r="AA1017" s="6"/>
      <c r="AB1017" s="8"/>
    </row>
    <row r="1018" spans="1:28">
      <c r="A1018" s="58"/>
      <c r="B1018" s="36"/>
      <c r="C1018" s="37"/>
      <c r="D1018" s="36"/>
      <c r="E1018" s="37"/>
      <c r="F1018" s="36"/>
      <c r="G1018" s="37"/>
      <c r="H1018" s="10"/>
      <c r="I1018" s="10"/>
      <c r="J1018" s="10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1"/>
      <c r="W1018" s="11"/>
      <c r="X1018" s="11"/>
      <c r="Y1018" s="6"/>
      <c r="Z1018" s="6"/>
      <c r="AA1018" s="6"/>
      <c r="AB1018" s="8"/>
    </row>
    <row r="1019" spans="1:28">
      <c r="A1019" s="58"/>
      <c r="B1019" s="36"/>
      <c r="C1019" s="37"/>
      <c r="D1019" s="36"/>
      <c r="E1019" s="37"/>
      <c r="F1019" s="36"/>
      <c r="G1019" s="37"/>
      <c r="H1019" s="10"/>
      <c r="I1019" s="10"/>
      <c r="J1019" s="10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1"/>
      <c r="W1019" s="11"/>
      <c r="X1019" s="11"/>
      <c r="Y1019" s="6"/>
      <c r="Z1019" s="6"/>
      <c r="AA1019" s="6"/>
      <c r="AB1019" s="8"/>
    </row>
    <row r="1020" spans="1:28">
      <c r="A1020" s="58"/>
      <c r="B1020" s="36"/>
      <c r="C1020" s="37"/>
      <c r="D1020" s="36"/>
      <c r="E1020" s="37"/>
      <c r="F1020" s="36"/>
      <c r="G1020" s="37"/>
      <c r="H1020" s="10"/>
      <c r="I1020" s="10"/>
      <c r="J1020" s="10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1"/>
      <c r="W1020" s="11"/>
      <c r="X1020" s="11"/>
      <c r="Y1020" s="6"/>
      <c r="Z1020" s="6"/>
      <c r="AA1020" s="6"/>
      <c r="AB1020" s="8"/>
    </row>
    <row r="1021" spans="1:28">
      <c r="A1021" s="58"/>
      <c r="B1021" s="36"/>
      <c r="C1021" s="37"/>
      <c r="D1021" s="36"/>
      <c r="E1021" s="37"/>
      <c r="F1021" s="36"/>
      <c r="G1021" s="37"/>
      <c r="H1021" s="10"/>
      <c r="I1021" s="10"/>
      <c r="J1021" s="10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1"/>
      <c r="W1021" s="11"/>
      <c r="X1021" s="11"/>
      <c r="Y1021" s="6"/>
      <c r="Z1021" s="6"/>
      <c r="AA1021" s="6"/>
      <c r="AB1021" s="8"/>
    </row>
    <row r="1022" spans="1:28">
      <c r="A1022" s="58"/>
      <c r="B1022" s="36"/>
      <c r="C1022" s="37"/>
      <c r="D1022" s="36"/>
      <c r="E1022" s="37"/>
      <c r="F1022" s="36"/>
      <c r="G1022" s="37"/>
      <c r="H1022" s="10"/>
      <c r="I1022" s="10"/>
      <c r="J1022" s="10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1"/>
      <c r="W1022" s="11"/>
      <c r="X1022" s="11"/>
      <c r="Y1022" s="6"/>
      <c r="Z1022" s="6"/>
      <c r="AA1022" s="6"/>
      <c r="AB1022" s="8"/>
    </row>
    <row r="1023" spans="1:28">
      <c r="A1023" s="58"/>
      <c r="B1023" s="36"/>
      <c r="C1023" s="37"/>
      <c r="D1023" s="36"/>
      <c r="E1023" s="37"/>
      <c r="F1023" s="36"/>
      <c r="G1023" s="37"/>
      <c r="H1023" s="10"/>
      <c r="I1023" s="10"/>
      <c r="J1023" s="10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1"/>
      <c r="W1023" s="11"/>
      <c r="X1023" s="11"/>
      <c r="Y1023" s="6"/>
      <c r="Z1023" s="6"/>
      <c r="AA1023" s="6"/>
      <c r="AB1023" s="8"/>
    </row>
    <row r="1024" spans="1:28">
      <c r="A1024" s="58"/>
      <c r="B1024" s="36"/>
      <c r="C1024" s="37"/>
      <c r="D1024" s="36"/>
      <c r="E1024" s="37"/>
      <c r="F1024" s="36"/>
      <c r="G1024" s="37"/>
      <c r="H1024" s="10"/>
      <c r="I1024" s="10"/>
      <c r="J1024" s="10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1"/>
      <c r="W1024" s="11"/>
      <c r="X1024" s="11"/>
      <c r="Y1024" s="6"/>
      <c r="Z1024" s="6"/>
      <c r="AA1024" s="6"/>
      <c r="AB1024" s="8"/>
    </row>
    <row r="1025" spans="1:28">
      <c r="A1025" s="58"/>
      <c r="B1025" s="36"/>
      <c r="C1025" s="37"/>
      <c r="D1025" s="36"/>
      <c r="E1025" s="37"/>
      <c r="F1025" s="36"/>
      <c r="G1025" s="37"/>
      <c r="H1025" s="10"/>
      <c r="I1025" s="10"/>
      <c r="J1025" s="10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1"/>
      <c r="W1025" s="11"/>
      <c r="X1025" s="11"/>
      <c r="Y1025" s="6"/>
      <c r="Z1025" s="6"/>
      <c r="AA1025" s="6"/>
      <c r="AB1025" s="8"/>
    </row>
    <row r="1026" spans="1:28">
      <c r="A1026" s="58"/>
      <c r="B1026" s="36"/>
      <c r="C1026" s="37"/>
      <c r="D1026" s="36"/>
      <c r="E1026" s="37"/>
      <c r="F1026" s="36"/>
      <c r="G1026" s="37"/>
      <c r="H1026" s="10"/>
      <c r="I1026" s="10"/>
      <c r="J1026" s="10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1"/>
      <c r="W1026" s="11"/>
      <c r="X1026" s="11"/>
      <c r="Y1026" s="6"/>
      <c r="Z1026" s="6"/>
      <c r="AA1026" s="6"/>
      <c r="AB1026" s="8"/>
    </row>
    <row r="1027" spans="1:28">
      <c r="A1027" s="58"/>
      <c r="B1027" s="36"/>
      <c r="C1027" s="37"/>
      <c r="D1027" s="36"/>
      <c r="E1027" s="37"/>
      <c r="F1027" s="36"/>
      <c r="G1027" s="37"/>
      <c r="H1027" s="10"/>
      <c r="I1027" s="10"/>
      <c r="J1027" s="10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1"/>
      <c r="W1027" s="11"/>
      <c r="X1027" s="11"/>
      <c r="Y1027" s="6"/>
      <c r="Z1027" s="6"/>
      <c r="AA1027" s="6"/>
      <c r="AB1027" s="8"/>
    </row>
    <row r="1028" spans="1:28">
      <c r="A1028" s="58"/>
      <c r="B1028" s="36"/>
      <c r="C1028" s="37"/>
      <c r="D1028" s="36"/>
      <c r="E1028" s="37"/>
      <c r="F1028" s="36"/>
      <c r="G1028" s="37"/>
      <c r="H1028" s="10"/>
      <c r="I1028" s="10"/>
      <c r="J1028" s="10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1"/>
      <c r="W1028" s="11"/>
      <c r="X1028" s="11"/>
      <c r="Y1028" s="6"/>
      <c r="Z1028" s="6"/>
      <c r="AA1028" s="6"/>
      <c r="AB1028" s="8"/>
    </row>
    <row r="1029" spans="1:28">
      <c r="A1029" s="58"/>
      <c r="B1029" s="36"/>
      <c r="C1029" s="37"/>
      <c r="D1029" s="36"/>
      <c r="E1029" s="37"/>
      <c r="F1029" s="36"/>
      <c r="G1029" s="37"/>
      <c r="H1029" s="10"/>
      <c r="I1029" s="10"/>
      <c r="J1029" s="10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1"/>
      <c r="W1029" s="11"/>
      <c r="X1029" s="11"/>
      <c r="Y1029" s="6"/>
      <c r="Z1029" s="6"/>
      <c r="AA1029" s="6"/>
      <c r="AB1029" s="8"/>
    </row>
    <row r="1030" spans="1:28">
      <c r="A1030" s="58"/>
      <c r="B1030" s="36"/>
      <c r="C1030" s="37"/>
      <c r="D1030" s="36"/>
      <c r="E1030" s="37"/>
      <c r="F1030" s="36"/>
      <c r="G1030" s="37"/>
      <c r="H1030" s="10"/>
      <c r="I1030" s="10"/>
      <c r="J1030" s="10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1"/>
      <c r="W1030" s="11"/>
      <c r="X1030" s="11"/>
      <c r="Y1030" s="6"/>
      <c r="Z1030" s="6"/>
      <c r="AA1030" s="6"/>
      <c r="AB1030" s="8"/>
    </row>
    <row r="1031" spans="1:28">
      <c r="A1031" s="58"/>
      <c r="B1031" s="36"/>
      <c r="C1031" s="37"/>
      <c r="D1031" s="36"/>
      <c r="E1031" s="37"/>
      <c r="F1031" s="36"/>
      <c r="G1031" s="37"/>
      <c r="H1031" s="10"/>
      <c r="I1031" s="10"/>
      <c r="J1031" s="10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1"/>
      <c r="W1031" s="11"/>
      <c r="X1031" s="11"/>
      <c r="Y1031" s="6"/>
      <c r="Z1031" s="6"/>
      <c r="AA1031" s="6"/>
      <c r="AB1031" s="8"/>
    </row>
    <row r="1032" spans="1:28">
      <c r="A1032" s="58"/>
      <c r="B1032" s="36"/>
      <c r="C1032" s="37"/>
      <c r="D1032" s="36"/>
      <c r="E1032" s="37"/>
      <c r="F1032" s="36"/>
      <c r="G1032" s="37"/>
      <c r="H1032" s="10"/>
      <c r="I1032" s="10"/>
      <c r="J1032" s="10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1"/>
      <c r="W1032" s="11"/>
      <c r="X1032" s="11"/>
      <c r="Y1032" s="6"/>
      <c r="Z1032" s="6"/>
      <c r="AA1032" s="6"/>
      <c r="AB1032" s="8"/>
    </row>
    <row r="1033" spans="1:28">
      <c r="A1033" s="58"/>
      <c r="B1033" s="36"/>
      <c r="C1033" s="37"/>
      <c r="D1033" s="36"/>
      <c r="E1033" s="37"/>
      <c r="F1033" s="36"/>
      <c r="G1033" s="37"/>
      <c r="H1033" s="10"/>
      <c r="I1033" s="10"/>
      <c r="J1033" s="10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1"/>
      <c r="W1033" s="11"/>
      <c r="X1033" s="11"/>
      <c r="Y1033" s="6"/>
      <c r="Z1033" s="6"/>
      <c r="AA1033" s="6"/>
      <c r="AB1033" s="8"/>
    </row>
    <row r="1034" spans="1:28">
      <c r="A1034" s="58"/>
      <c r="B1034" s="36"/>
      <c r="C1034" s="37"/>
      <c r="D1034" s="36"/>
      <c r="E1034" s="37"/>
      <c r="F1034" s="36"/>
      <c r="G1034" s="37"/>
      <c r="H1034" s="10"/>
      <c r="I1034" s="10"/>
      <c r="J1034" s="10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1"/>
      <c r="W1034" s="11"/>
      <c r="X1034" s="11"/>
      <c r="Y1034" s="6"/>
      <c r="Z1034" s="6"/>
      <c r="AA1034" s="6"/>
      <c r="AB1034" s="8"/>
    </row>
    <row r="1035" spans="1:28">
      <c r="A1035" s="58"/>
      <c r="B1035" s="36"/>
      <c r="C1035" s="37"/>
      <c r="D1035" s="36"/>
      <c r="E1035" s="37"/>
      <c r="F1035" s="36"/>
      <c r="G1035" s="37"/>
      <c r="H1035" s="10"/>
      <c r="I1035" s="10"/>
      <c r="J1035" s="10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1"/>
      <c r="W1035" s="11"/>
      <c r="X1035" s="11"/>
      <c r="Y1035" s="6"/>
      <c r="Z1035" s="6"/>
      <c r="AA1035" s="6"/>
      <c r="AB1035" s="8"/>
    </row>
    <row r="1036" spans="1:28">
      <c r="A1036" s="58"/>
      <c r="B1036" s="36"/>
      <c r="C1036" s="37"/>
      <c r="D1036" s="36"/>
      <c r="E1036" s="37"/>
      <c r="F1036" s="36"/>
      <c r="G1036" s="37"/>
      <c r="H1036" s="10"/>
      <c r="I1036" s="10"/>
      <c r="J1036" s="10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1"/>
      <c r="W1036" s="11"/>
      <c r="X1036" s="11"/>
      <c r="Y1036" s="6"/>
      <c r="Z1036" s="6"/>
      <c r="AA1036" s="6"/>
      <c r="AB1036" s="8"/>
    </row>
    <row r="1037" spans="1:28">
      <c r="A1037" s="58"/>
      <c r="B1037" s="36"/>
      <c r="C1037" s="37"/>
      <c r="D1037" s="36"/>
      <c r="E1037" s="37"/>
      <c r="F1037" s="36"/>
      <c r="G1037" s="37"/>
      <c r="H1037" s="10"/>
      <c r="I1037" s="10"/>
      <c r="J1037" s="10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1"/>
      <c r="W1037" s="11"/>
      <c r="X1037" s="11"/>
      <c r="Y1037" s="6"/>
      <c r="Z1037" s="6"/>
      <c r="AA1037" s="6"/>
      <c r="AB1037" s="8"/>
    </row>
    <row r="1038" spans="1:28">
      <c r="A1038" s="58"/>
      <c r="B1038" s="36"/>
      <c r="C1038" s="37"/>
      <c r="D1038" s="36"/>
      <c r="E1038" s="37"/>
      <c r="F1038" s="36"/>
      <c r="G1038" s="37"/>
      <c r="H1038" s="10"/>
      <c r="I1038" s="10"/>
      <c r="J1038" s="10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1"/>
      <c r="W1038" s="11"/>
      <c r="X1038" s="11"/>
      <c r="Y1038" s="6"/>
      <c r="Z1038" s="6"/>
      <c r="AA1038" s="6"/>
      <c r="AB1038" s="8"/>
    </row>
    <row r="1039" spans="1:28">
      <c r="A1039" s="58"/>
      <c r="B1039" s="36"/>
      <c r="C1039" s="37"/>
      <c r="D1039" s="36"/>
      <c r="E1039" s="37"/>
      <c r="F1039" s="36"/>
      <c r="G1039" s="37"/>
      <c r="H1039" s="10"/>
      <c r="I1039" s="10"/>
      <c r="J1039" s="10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1"/>
      <c r="W1039" s="11"/>
      <c r="X1039" s="11"/>
      <c r="Y1039" s="6"/>
      <c r="Z1039" s="6"/>
      <c r="AA1039" s="6"/>
      <c r="AB1039" s="8"/>
    </row>
    <row r="1040" spans="1:28">
      <c r="A1040" s="58"/>
      <c r="B1040" s="36"/>
      <c r="C1040" s="37"/>
      <c r="D1040" s="36"/>
      <c r="E1040" s="37"/>
      <c r="F1040" s="36"/>
      <c r="G1040" s="37"/>
      <c r="H1040" s="10"/>
      <c r="I1040" s="10"/>
      <c r="J1040" s="10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1"/>
      <c r="W1040" s="11"/>
      <c r="X1040" s="11"/>
      <c r="Y1040" s="6"/>
      <c r="Z1040" s="6"/>
      <c r="AA1040" s="6"/>
      <c r="AB1040" s="8"/>
    </row>
    <row r="1041" spans="1:28">
      <c r="A1041" s="58"/>
      <c r="B1041" s="36"/>
      <c r="C1041" s="37"/>
      <c r="D1041" s="36"/>
      <c r="E1041" s="37"/>
      <c r="F1041" s="36"/>
      <c r="G1041" s="37"/>
      <c r="H1041" s="10"/>
      <c r="I1041" s="10"/>
      <c r="J1041" s="10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1"/>
      <c r="W1041" s="11"/>
      <c r="X1041" s="11"/>
      <c r="Y1041" s="6"/>
      <c r="Z1041" s="6"/>
      <c r="AA1041" s="6"/>
      <c r="AB1041" s="8"/>
    </row>
    <row r="1042" spans="1:28">
      <c r="A1042" s="58"/>
      <c r="B1042" s="36"/>
      <c r="C1042" s="37"/>
      <c r="D1042" s="36"/>
      <c r="E1042" s="37"/>
      <c r="F1042" s="36"/>
      <c r="G1042" s="37"/>
      <c r="H1042" s="10"/>
      <c r="I1042" s="10"/>
      <c r="J1042" s="10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1"/>
      <c r="W1042" s="11"/>
      <c r="X1042" s="11"/>
      <c r="Y1042" s="6"/>
      <c r="Z1042" s="6"/>
      <c r="AA1042" s="6"/>
      <c r="AB1042" s="8"/>
    </row>
    <row r="1043" spans="1:28">
      <c r="A1043" s="58"/>
      <c r="B1043" s="36"/>
      <c r="C1043" s="37"/>
      <c r="D1043" s="36"/>
      <c r="E1043" s="37"/>
      <c r="F1043" s="36"/>
      <c r="G1043" s="37"/>
      <c r="H1043" s="10"/>
      <c r="I1043" s="10"/>
      <c r="J1043" s="10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1"/>
      <c r="W1043" s="11"/>
      <c r="X1043" s="11"/>
      <c r="Y1043" s="6"/>
      <c r="Z1043" s="6"/>
      <c r="AA1043" s="6"/>
      <c r="AB1043" s="8"/>
    </row>
    <row r="1044" spans="1:28">
      <c r="A1044" s="58"/>
      <c r="B1044" s="36"/>
      <c r="C1044" s="37"/>
      <c r="D1044" s="36"/>
      <c r="E1044" s="37"/>
      <c r="F1044" s="36"/>
      <c r="G1044" s="37"/>
      <c r="H1044" s="10"/>
      <c r="I1044" s="10"/>
      <c r="J1044" s="10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1"/>
      <c r="W1044" s="11"/>
      <c r="X1044" s="11"/>
      <c r="Y1044" s="6"/>
      <c r="Z1044" s="6"/>
      <c r="AA1044" s="6"/>
      <c r="AB1044" s="8"/>
    </row>
    <row r="1045" spans="1:28">
      <c r="A1045" s="58"/>
      <c r="B1045" s="36"/>
      <c r="C1045" s="37"/>
      <c r="D1045" s="36"/>
      <c r="E1045" s="37"/>
      <c r="F1045" s="36"/>
      <c r="G1045" s="37"/>
      <c r="H1045" s="10"/>
      <c r="I1045" s="10"/>
      <c r="J1045" s="10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1"/>
      <c r="W1045" s="11"/>
      <c r="X1045" s="11"/>
      <c r="Y1045" s="6"/>
      <c r="Z1045" s="6"/>
      <c r="AA1045" s="6"/>
      <c r="AB1045" s="8"/>
    </row>
    <row r="1046" spans="1:28">
      <c r="A1046" s="58"/>
      <c r="B1046" s="36"/>
      <c r="C1046" s="37"/>
      <c r="D1046" s="36"/>
      <c r="E1046" s="37"/>
      <c r="F1046" s="36"/>
      <c r="G1046" s="37"/>
      <c r="H1046" s="10"/>
      <c r="I1046" s="10"/>
      <c r="J1046" s="10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1"/>
      <c r="W1046" s="11"/>
      <c r="X1046" s="11"/>
      <c r="Y1046" s="6"/>
      <c r="Z1046" s="6"/>
      <c r="AA1046" s="6"/>
      <c r="AB1046" s="8"/>
    </row>
    <row r="1047" spans="1:28">
      <c r="A1047" s="58"/>
      <c r="B1047" s="36"/>
      <c r="C1047" s="37"/>
      <c r="D1047" s="36"/>
      <c r="E1047" s="37"/>
      <c r="F1047" s="36"/>
      <c r="G1047" s="37"/>
      <c r="H1047" s="10"/>
      <c r="I1047" s="10"/>
      <c r="J1047" s="10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1"/>
      <c r="W1047" s="11"/>
      <c r="X1047" s="11"/>
      <c r="Y1047" s="6"/>
      <c r="Z1047" s="6"/>
      <c r="AA1047" s="6"/>
      <c r="AB1047" s="8"/>
    </row>
    <row r="1048" spans="1:28">
      <c r="A1048" s="58"/>
      <c r="B1048" s="36"/>
      <c r="C1048" s="37"/>
      <c r="D1048" s="36"/>
      <c r="E1048" s="37"/>
      <c r="F1048" s="36"/>
      <c r="G1048" s="37"/>
      <c r="H1048" s="10"/>
      <c r="I1048" s="10"/>
      <c r="J1048" s="10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1"/>
      <c r="W1048" s="11"/>
      <c r="X1048" s="11"/>
      <c r="Y1048" s="6"/>
      <c r="Z1048" s="6"/>
      <c r="AA1048" s="6"/>
      <c r="AB1048" s="8"/>
    </row>
    <row r="1049" spans="1:28">
      <c r="A1049" s="58"/>
      <c r="B1049" s="36"/>
      <c r="C1049" s="37"/>
      <c r="D1049" s="36"/>
      <c r="E1049" s="37"/>
      <c r="F1049" s="36"/>
      <c r="G1049" s="37"/>
      <c r="H1049" s="10"/>
      <c r="I1049" s="10"/>
      <c r="J1049" s="10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1"/>
      <c r="W1049" s="11"/>
      <c r="X1049" s="11"/>
      <c r="Y1049" s="6"/>
      <c r="Z1049" s="6"/>
      <c r="AA1049" s="6"/>
      <c r="AB1049" s="8"/>
    </row>
    <row r="1050" spans="1:28">
      <c r="A1050" s="58"/>
      <c r="B1050" s="36"/>
      <c r="C1050" s="37"/>
      <c r="D1050" s="36"/>
      <c r="E1050" s="37"/>
      <c r="F1050" s="36"/>
      <c r="G1050" s="37"/>
      <c r="H1050" s="10"/>
      <c r="I1050" s="10"/>
      <c r="J1050" s="10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1"/>
      <c r="W1050" s="11"/>
      <c r="X1050" s="11"/>
      <c r="Y1050" s="6"/>
      <c r="Z1050" s="6"/>
      <c r="AA1050" s="6"/>
      <c r="AB1050" s="8"/>
    </row>
    <row r="1051" spans="1:28">
      <c r="A1051" s="58"/>
      <c r="B1051" s="36"/>
      <c r="C1051" s="37"/>
      <c r="D1051" s="36"/>
      <c r="E1051" s="37"/>
      <c r="F1051" s="36"/>
      <c r="G1051" s="37"/>
      <c r="H1051" s="10"/>
      <c r="I1051" s="10"/>
      <c r="J1051" s="10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1"/>
      <c r="W1051" s="11"/>
      <c r="X1051" s="11"/>
      <c r="Y1051" s="6"/>
      <c r="Z1051" s="6"/>
      <c r="AA1051" s="6"/>
      <c r="AB1051" s="8"/>
    </row>
    <row r="1052" spans="1:28">
      <c r="A1052" s="58"/>
      <c r="B1052" s="36"/>
      <c r="C1052" s="37"/>
      <c r="D1052" s="36"/>
      <c r="E1052" s="37"/>
      <c r="F1052" s="36"/>
      <c r="G1052" s="37"/>
      <c r="H1052" s="10"/>
      <c r="I1052" s="10"/>
      <c r="J1052" s="10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1"/>
      <c r="W1052" s="11"/>
      <c r="X1052" s="11"/>
      <c r="Y1052" s="6"/>
      <c r="Z1052" s="6"/>
      <c r="AA1052" s="6"/>
      <c r="AB1052" s="8"/>
    </row>
    <row r="1053" spans="1:28">
      <c r="A1053" s="58"/>
      <c r="B1053" s="36"/>
      <c r="C1053" s="37"/>
      <c r="D1053" s="36"/>
      <c r="E1053" s="37"/>
      <c r="F1053" s="36"/>
      <c r="G1053" s="37"/>
      <c r="H1053" s="10"/>
      <c r="I1053" s="10"/>
      <c r="J1053" s="10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1"/>
      <c r="W1053" s="11"/>
      <c r="X1053" s="11"/>
      <c r="Y1053" s="6"/>
      <c r="Z1053" s="6"/>
      <c r="AA1053" s="6"/>
      <c r="AB1053" s="8"/>
    </row>
    <row r="1054" spans="1:28">
      <c r="A1054" s="58"/>
      <c r="B1054" s="36"/>
      <c r="C1054" s="37"/>
      <c r="D1054" s="36"/>
      <c r="E1054" s="37"/>
      <c r="F1054" s="36"/>
      <c r="G1054" s="37"/>
      <c r="H1054" s="10"/>
      <c r="I1054" s="10"/>
      <c r="J1054" s="10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1"/>
      <c r="W1054" s="11"/>
      <c r="X1054" s="11"/>
      <c r="Y1054" s="6"/>
      <c r="Z1054" s="6"/>
      <c r="AA1054" s="6"/>
      <c r="AB1054" s="8"/>
    </row>
    <row r="1055" spans="1:28">
      <c r="A1055" s="58"/>
      <c r="B1055" s="36"/>
      <c r="C1055" s="37"/>
      <c r="D1055" s="36"/>
      <c r="E1055" s="37"/>
      <c r="F1055" s="36"/>
      <c r="G1055" s="37"/>
      <c r="H1055" s="10"/>
      <c r="I1055" s="10"/>
      <c r="J1055" s="10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1"/>
      <c r="W1055" s="11"/>
      <c r="X1055" s="11"/>
      <c r="Y1055" s="6"/>
      <c r="Z1055" s="6"/>
      <c r="AA1055" s="6"/>
      <c r="AB1055" s="8"/>
    </row>
    <row r="1056" spans="1:28">
      <c r="A1056" s="58"/>
      <c r="B1056" s="36"/>
      <c r="C1056" s="37"/>
      <c r="D1056" s="36"/>
      <c r="E1056" s="37"/>
      <c r="F1056" s="36"/>
      <c r="G1056" s="37"/>
      <c r="H1056" s="10"/>
      <c r="I1056" s="10"/>
      <c r="J1056" s="10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1"/>
      <c r="W1056" s="11"/>
      <c r="X1056" s="11"/>
      <c r="Y1056" s="6"/>
      <c r="Z1056" s="6"/>
      <c r="AA1056" s="6"/>
      <c r="AB1056" s="8"/>
    </row>
    <row r="1057" spans="1:28">
      <c r="A1057" s="58"/>
      <c r="B1057" s="36"/>
      <c r="C1057" s="37"/>
      <c r="D1057" s="36"/>
      <c r="E1057" s="37"/>
      <c r="F1057" s="36"/>
      <c r="G1057" s="37"/>
      <c r="H1057" s="10"/>
      <c r="I1057" s="10"/>
      <c r="J1057" s="10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1"/>
      <c r="W1057" s="11"/>
      <c r="X1057" s="11"/>
      <c r="Y1057" s="6"/>
      <c r="Z1057" s="6"/>
      <c r="AA1057" s="6"/>
      <c r="AB1057" s="8"/>
    </row>
    <row r="1058" spans="1:28">
      <c r="A1058" s="58"/>
      <c r="B1058" s="36"/>
      <c r="C1058" s="37"/>
      <c r="D1058" s="36"/>
      <c r="E1058" s="37"/>
      <c r="F1058" s="36"/>
      <c r="G1058" s="37"/>
      <c r="H1058" s="10"/>
      <c r="I1058" s="10"/>
      <c r="J1058" s="10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1"/>
      <c r="W1058" s="11"/>
      <c r="X1058" s="11"/>
      <c r="Y1058" s="6"/>
      <c r="Z1058" s="6"/>
      <c r="AA1058" s="6"/>
      <c r="AB1058" s="8"/>
    </row>
    <row r="1059" spans="1:28">
      <c r="A1059" s="58"/>
      <c r="B1059" s="36"/>
      <c r="C1059" s="37"/>
      <c r="D1059" s="36"/>
      <c r="E1059" s="37"/>
      <c r="F1059" s="36"/>
      <c r="G1059" s="37"/>
      <c r="H1059" s="10"/>
      <c r="I1059" s="10"/>
      <c r="J1059" s="10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1"/>
      <c r="W1059" s="11"/>
      <c r="X1059" s="11"/>
      <c r="Y1059" s="6"/>
      <c r="Z1059" s="6"/>
      <c r="AA1059" s="6"/>
      <c r="AB1059" s="8"/>
    </row>
    <row r="1060" spans="1:28">
      <c r="A1060" s="58"/>
      <c r="B1060" s="36"/>
      <c r="C1060" s="37"/>
      <c r="D1060" s="36"/>
      <c r="E1060" s="37"/>
      <c r="F1060" s="36"/>
      <c r="G1060" s="37"/>
      <c r="H1060" s="10"/>
      <c r="I1060" s="10"/>
      <c r="J1060" s="10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1"/>
      <c r="W1060" s="11"/>
      <c r="X1060" s="11"/>
      <c r="Y1060" s="6"/>
      <c r="Z1060" s="6"/>
      <c r="AA1060" s="6"/>
      <c r="AB1060" s="8"/>
    </row>
    <row r="1061" spans="1:28">
      <c r="A1061" s="58"/>
      <c r="B1061" s="36"/>
      <c r="C1061" s="37"/>
      <c r="D1061" s="36"/>
      <c r="E1061" s="37"/>
      <c r="F1061" s="36"/>
      <c r="G1061" s="37"/>
      <c r="H1061" s="10"/>
      <c r="I1061" s="10"/>
      <c r="J1061" s="10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1"/>
      <c r="W1061" s="11"/>
      <c r="X1061" s="11"/>
      <c r="Y1061" s="6"/>
      <c r="Z1061" s="6"/>
      <c r="AA1061" s="6"/>
      <c r="AB1061" s="8"/>
    </row>
    <row r="1062" spans="1:28">
      <c r="A1062" s="58"/>
      <c r="B1062" s="36"/>
      <c r="C1062" s="37"/>
      <c r="D1062" s="36"/>
      <c r="E1062" s="37"/>
      <c r="F1062" s="36"/>
      <c r="G1062" s="37"/>
      <c r="H1062" s="10"/>
      <c r="I1062" s="10"/>
      <c r="J1062" s="10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1"/>
      <c r="W1062" s="11"/>
      <c r="X1062" s="11"/>
      <c r="Y1062" s="6"/>
      <c r="Z1062" s="6"/>
      <c r="AA1062" s="6"/>
      <c r="AB1062" s="8"/>
    </row>
    <row r="1063" spans="1:28">
      <c r="A1063" s="58"/>
      <c r="B1063" s="36"/>
      <c r="C1063" s="37"/>
      <c r="D1063" s="36"/>
      <c r="E1063" s="37"/>
      <c r="F1063" s="36"/>
      <c r="G1063" s="37"/>
      <c r="H1063" s="10"/>
      <c r="I1063" s="10"/>
      <c r="J1063" s="10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1"/>
      <c r="W1063" s="11"/>
      <c r="X1063" s="11"/>
      <c r="Y1063" s="6"/>
      <c r="Z1063" s="6"/>
      <c r="AA1063" s="6"/>
      <c r="AB1063" s="8"/>
    </row>
    <row r="1064" spans="1:28">
      <c r="A1064" s="58"/>
      <c r="B1064" s="36"/>
      <c r="C1064" s="37"/>
      <c r="D1064" s="36"/>
      <c r="E1064" s="37"/>
      <c r="F1064" s="36"/>
      <c r="G1064" s="37"/>
      <c r="H1064" s="10"/>
      <c r="I1064" s="10"/>
      <c r="J1064" s="10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1"/>
      <c r="W1064" s="11"/>
      <c r="X1064" s="11"/>
      <c r="Y1064" s="6"/>
      <c r="Z1064" s="6"/>
      <c r="AA1064" s="6"/>
      <c r="AB1064" s="8"/>
    </row>
    <row r="1065" spans="1:28">
      <c r="A1065" s="58"/>
      <c r="B1065" s="36"/>
      <c r="C1065" s="37"/>
      <c r="D1065" s="36"/>
      <c r="E1065" s="37"/>
      <c r="F1065" s="36"/>
      <c r="G1065" s="37"/>
      <c r="H1065" s="10"/>
      <c r="I1065" s="10"/>
      <c r="J1065" s="10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1"/>
      <c r="W1065" s="11"/>
      <c r="X1065" s="11"/>
      <c r="Y1065" s="6"/>
      <c r="Z1065" s="6"/>
      <c r="AA1065" s="6"/>
      <c r="AB1065" s="8"/>
    </row>
    <row r="1066" spans="1:28">
      <c r="A1066" s="58"/>
      <c r="B1066" s="36"/>
      <c r="C1066" s="37"/>
      <c r="D1066" s="36"/>
      <c r="E1066" s="37"/>
      <c r="F1066" s="36"/>
      <c r="G1066" s="37"/>
      <c r="H1066" s="10"/>
      <c r="I1066" s="10"/>
      <c r="J1066" s="10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1"/>
      <c r="W1066" s="11"/>
      <c r="X1066" s="11"/>
      <c r="Y1066" s="6"/>
      <c r="Z1066" s="6"/>
      <c r="AA1066" s="6"/>
      <c r="AB1066" s="8"/>
    </row>
    <row r="1067" spans="1:28">
      <c r="A1067" s="58"/>
      <c r="B1067" s="36"/>
      <c r="C1067" s="37"/>
      <c r="D1067" s="36"/>
      <c r="E1067" s="37"/>
      <c r="F1067" s="36"/>
      <c r="G1067" s="37"/>
      <c r="H1067" s="10"/>
      <c r="I1067" s="10"/>
      <c r="J1067" s="10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1"/>
      <c r="W1067" s="11"/>
      <c r="X1067" s="11"/>
      <c r="Y1067" s="6"/>
      <c r="Z1067" s="6"/>
      <c r="AA1067" s="6"/>
      <c r="AB1067" s="8"/>
    </row>
    <row r="1068" spans="1:28">
      <c r="A1068" s="58"/>
      <c r="B1068" s="36"/>
      <c r="C1068" s="37"/>
      <c r="D1068" s="36"/>
      <c r="E1068" s="37"/>
      <c r="F1068" s="36"/>
      <c r="G1068" s="37"/>
      <c r="H1068" s="10"/>
      <c r="I1068" s="10"/>
      <c r="J1068" s="10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1"/>
      <c r="W1068" s="11"/>
      <c r="X1068" s="11"/>
      <c r="Y1068" s="6"/>
      <c r="Z1068" s="6"/>
      <c r="AA1068" s="6"/>
      <c r="AB1068" s="8"/>
    </row>
    <row r="1069" spans="1:28">
      <c r="A1069" s="58"/>
      <c r="B1069" s="36"/>
      <c r="C1069" s="37"/>
      <c r="D1069" s="36"/>
      <c r="E1069" s="37"/>
      <c r="F1069" s="36"/>
      <c r="G1069" s="37"/>
      <c r="H1069" s="10"/>
      <c r="I1069" s="10"/>
      <c r="J1069" s="10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1"/>
      <c r="W1069" s="11"/>
      <c r="X1069" s="11"/>
      <c r="Y1069" s="6"/>
      <c r="Z1069" s="6"/>
      <c r="AA1069" s="6"/>
      <c r="AB1069" s="8"/>
    </row>
    <row r="1070" spans="1:28">
      <c r="A1070" s="58"/>
      <c r="B1070" s="36"/>
      <c r="C1070" s="37"/>
      <c r="D1070" s="36"/>
      <c r="E1070" s="37"/>
      <c r="F1070" s="36"/>
      <c r="G1070" s="37"/>
      <c r="H1070" s="10"/>
      <c r="I1070" s="10"/>
      <c r="J1070" s="10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1"/>
      <c r="W1070" s="11"/>
      <c r="X1070" s="11"/>
      <c r="Y1070" s="6"/>
      <c r="Z1070" s="6"/>
      <c r="AA1070" s="6"/>
      <c r="AB1070" s="8"/>
    </row>
    <row r="1071" spans="1:28">
      <c r="A1071" s="58"/>
      <c r="B1071" s="36"/>
      <c r="C1071" s="37"/>
      <c r="D1071" s="36"/>
      <c r="E1071" s="37"/>
      <c r="F1071" s="36"/>
      <c r="G1071" s="37"/>
      <c r="H1071" s="10"/>
      <c r="I1071" s="10"/>
      <c r="J1071" s="10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1"/>
      <c r="W1071" s="11"/>
      <c r="X1071" s="11"/>
      <c r="Y1071" s="6"/>
      <c r="Z1071" s="6"/>
      <c r="AA1071" s="6"/>
      <c r="AB1071" s="8"/>
    </row>
    <row r="1072" spans="1:28">
      <c r="A1072" s="58"/>
      <c r="B1072" s="36"/>
      <c r="C1072" s="37"/>
      <c r="D1072" s="36"/>
      <c r="E1072" s="37"/>
      <c r="F1072" s="36"/>
      <c r="G1072" s="37"/>
      <c r="H1072" s="10"/>
      <c r="I1072" s="10"/>
      <c r="J1072" s="10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1"/>
      <c r="W1072" s="11"/>
      <c r="X1072" s="11"/>
      <c r="Y1072" s="6"/>
      <c r="Z1072" s="6"/>
      <c r="AA1072" s="6"/>
      <c r="AB1072" s="8"/>
    </row>
    <row r="1073" spans="1:28">
      <c r="A1073" s="58"/>
      <c r="B1073" s="36"/>
      <c r="C1073" s="37"/>
      <c r="D1073" s="36"/>
      <c r="E1073" s="37"/>
      <c r="F1073" s="36"/>
      <c r="G1073" s="37"/>
      <c r="H1073" s="10"/>
      <c r="I1073" s="10"/>
      <c r="J1073" s="10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1"/>
      <c r="W1073" s="11"/>
      <c r="X1073" s="11"/>
      <c r="Y1073" s="6"/>
      <c r="Z1073" s="6"/>
      <c r="AA1073" s="6"/>
      <c r="AB1073" s="8"/>
    </row>
    <row r="1074" spans="1:28">
      <c r="A1074" s="58"/>
      <c r="B1074" s="36"/>
      <c r="C1074" s="37"/>
      <c r="D1074" s="36"/>
      <c r="E1074" s="37"/>
      <c r="F1074" s="36"/>
      <c r="G1074" s="37"/>
      <c r="H1074" s="10"/>
      <c r="I1074" s="10"/>
      <c r="J1074" s="10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1"/>
      <c r="W1074" s="11"/>
      <c r="X1074" s="11"/>
      <c r="Y1074" s="6"/>
      <c r="Z1074" s="6"/>
      <c r="AA1074" s="6"/>
      <c r="AB1074" s="8"/>
    </row>
    <row r="1075" spans="1:28">
      <c r="A1075" s="58"/>
      <c r="B1075" s="36"/>
      <c r="C1075" s="37"/>
      <c r="D1075" s="36"/>
      <c r="E1075" s="37"/>
      <c r="F1075" s="36"/>
      <c r="G1075" s="37"/>
      <c r="H1075" s="10"/>
      <c r="I1075" s="10"/>
      <c r="J1075" s="10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1"/>
      <c r="W1075" s="11"/>
      <c r="X1075" s="11"/>
      <c r="Y1075" s="6"/>
      <c r="Z1075" s="6"/>
      <c r="AA1075" s="6"/>
      <c r="AB1075" s="8"/>
    </row>
    <row r="1076" spans="1:28">
      <c r="A1076" s="58"/>
      <c r="B1076" s="36"/>
      <c r="C1076" s="37"/>
      <c r="D1076" s="36"/>
      <c r="E1076" s="37"/>
      <c r="F1076" s="36"/>
      <c r="G1076" s="37"/>
      <c r="H1076" s="10"/>
      <c r="I1076" s="10"/>
      <c r="J1076" s="10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1"/>
      <c r="W1076" s="11"/>
      <c r="X1076" s="11"/>
      <c r="Y1076" s="6"/>
      <c r="Z1076" s="6"/>
      <c r="AA1076" s="6"/>
      <c r="AB1076" s="8"/>
    </row>
    <row r="1077" spans="1:28">
      <c r="A1077" s="58"/>
      <c r="B1077" s="36"/>
      <c r="C1077" s="37"/>
      <c r="D1077" s="36"/>
      <c r="E1077" s="37"/>
      <c r="F1077" s="36"/>
      <c r="G1077" s="37"/>
      <c r="H1077" s="10"/>
      <c r="I1077" s="10"/>
      <c r="J1077" s="10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1"/>
      <c r="W1077" s="11"/>
      <c r="X1077" s="11"/>
      <c r="Y1077" s="6"/>
      <c r="Z1077" s="6"/>
      <c r="AA1077" s="6"/>
      <c r="AB1077" s="8"/>
    </row>
    <row r="1078" spans="1:28">
      <c r="A1078" s="58"/>
      <c r="B1078" s="36"/>
      <c r="C1078" s="37"/>
      <c r="D1078" s="36"/>
      <c r="E1078" s="37"/>
      <c r="F1078" s="36"/>
      <c r="G1078" s="37"/>
      <c r="H1078" s="10"/>
      <c r="I1078" s="10"/>
      <c r="J1078" s="10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1"/>
      <c r="W1078" s="11"/>
      <c r="X1078" s="11"/>
      <c r="Y1078" s="6"/>
      <c r="Z1078" s="6"/>
      <c r="AA1078" s="6"/>
      <c r="AB1078" s="8"/>
    </row>
    <row r="1079" spans="1:28">
      <c r="A1079" s="58"/>
      <c r="B1079" s="36"/>
      <c r="C1079" s="37"/>
      <c r="D1079" s="36"/>
      <c r="E1079" s="37"/>
      <c r="F1079" s="36"/>
      <c r="G1079" s="37"/>
      <c r="H1079" s="10"/>
      <c r="I1079" s="10"/>
      <c r="J1079" s="10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1"/>
      <c r="W1079" s="11"/>
      <c r="X1079" s="11"/>
      <c r="Y1079" s="6"/>
      <c r="Z1079" s="6"/>
      <c r="AA1079" s="6"/>
      <c r="AB1079" s="8"/>
    </row>
    <row r="1080" spans="1:28">
      <c r="A1080" s="58"/>
      <c r="B1080" s="36"/>
      <c r="C1080" s="37"/>
      <c r="D1080" s="36"/>
      <c r="E1080" s="37"/>
      <c r="F1080" s="36"/>
      <c r="G1080" s="37"/>
      <c r="H1080" s="10"/>
      <c r="I1080" s="10"/>
      <c r="J1080" s="10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1"/>
      <c r="W1080" s="11"/>
      <c r="X1080" s="11"/>
      <c r="Y1080" s="6"/>
      <c r="Z1080" s="6"/>
      <c r="AA1080" s="6"/>
      <c r="AB1080" s="8"/>
    </row>
    <row r="1081" spans="1:28">
      <c r="A1081" s="58"/>
      <c r="B1081" s="36"/>
      <c r="C1081" s="37"/>
      <c r="D1081" s="36"/>
      <c r="E1081" s="37"/>
      <c r="F1081" s="36"/>
      <c r="G1081" s="37"/>
      <c r="H1081" s="10"/>
      <c r="I1081" s="10"/>
      <c r="J1081" s="10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1"/>
      <c r="W1081" s="11"/>
      <c r="X1081" s="11"/>
      <c r="Y1081" s="6"/>
      <c r="Z1081" s="6"/>
      <c r="AA1081" s="6"/>
      <c r="AB1081" s="8"/>
    </row>
    <row r="1082" spans="1:28">
      <c r="A1082" s="58"/>
      <c r="B1082" s="36"/>
      <c r="C1082" s="37"/>
      <c r="D1082" s="36"/>
      <c r="E1082" s="37"/>
      <c r="F1082" s="36"/>
      <c r="G1082" s="37"/>
      <c r="H1082" s="10"/>
      <c r="I1082" s="10"/>
      <c r="J1082" s="10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1"/>
      <c r="W1082" s="11"/>
      <c r="X1082" s="11"/>
      <c r="Y1082" s="6"/>
      <c r="Z1082" s="6"/>
      <c r="AA1082" s="6"/>
      <c r="AB1082" s="8"/>
    </row>
    <row r="1083" spans="1:28">
      <c r="A1083" s="58"/>
      <c r="B1083" s="36"/>
      <c r="C1083" s="37"/>
      <c r="D1083" s="36"/>
      <c r="E1083" s="37"/>
      <c r="F1083" s="36"/>
      <c r="G1083" s="37"/>
      <c r="H1083" s="10"/>
      <c r="I1083" s="10"/>
      <c r="J1083" s="10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1"/>
      <c r="W1083" s="11"/>
      <c r="X1083" s="11"/>
      <c r="Y1083" s="6"/>
      <c r="Z1083" s="6"/>
      <c r="AA1083" s="6"/>
      <c r="AB1083" s="8"/>
    </row>
    <row r="1084" spans="1:28">
      <c r="A1084" s="58"/>
      <c r="B1084" s="36"/>
      <c r="C1084" s="37"/>
      <c r="D1084" s="36"/>
      <c r="E1084" s="37"/>
      <c r="F1084" s="36"/>
      <c r="G1084" s="37"/>
      <c r="H1084" s="10"/>
      <c r="I1084" s="10"/>
      <c r="J1084" s="10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1"/>
      <c r="W1084" s="11"/>
      <c r="X1084" s="11"/>
      <c r="Y1084" s="6"/>
      <c r="Z1084" s="6"/>
      <c r="AA1084" s="6"/>
      <c r="AB1084" s="8"/>
    </row>
    <row r="1085" spans="1:28">
      <c r="A1085" s="58"/>
      <c r="B1085" s="36"/>
      <c r="C1085" s="37"/>
      <c r="D1085" s="36"/>
      <c r="E1085" s="37"/>
      <c r="F1085" s="36"/>
      <c r="G1085" s="37"/>
      <c r="H1085" s="10"/>
      <c r="I1085" s="10"/>
      <c r="J1085" s="10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1"/>
      <c r="W1085" s="11"/>
      <c r="X1085" s="11"/>
      <c r="Y1085" s="6"/>
      <c r="Z1085" s="6"/>
      <c r="AA1085" s="6"/>
      <c r="AB1085" s="8"/>
    </row>
    <row r="1086" spans="1:28">
      <c r="A1086" s="58"/>
      <c r="B1086" s="36"/>
      <c r="C1086" s="37"/>
      <c r="D1086" s="36"/>
      <c r="E1086" s="37"/>
      <c r="F1086" s="36"/>
      <c r="G1086" s="37"/>
      <c r="H1086" s="10"/>
      <c r="I1086" s="10"/>
      <c r="J1086" s="10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1"/>
      <c r="W1086" s="11"/>
      <c r="X1086" s="11"/>
      <c r="Y1086" s="6"/>
      <c r="Z1086" s="6"/>
      <c r="AA1086" s="6"/>
      <c r="AB1086" s="8"/>
    </row>
    <row r="1087" spans="1:28">
      <c r="A1087" s="58"/>
      <c r="B1087" s="36"/>
      <c r="C1087" s="37"/>
      <c r="D1087" s="36"/>
      <c r="E1087" s="37"/>
      <c r="F1087" s="36"/>
      <c r="G1087" s="37"/>
      <c r="H1087" s="10"/>
      <c r="I1087" s="10"/>
      <c r="J1087" s="10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1"/>
      <c r="W1087" s="11"/>
      <c r="X1087" s="11"/>
      <c r="Y1087" s="6"/>
      <c r="Z1087" s="6"/>
      <c r="AA1087" s="6"/>
      <c r="AB1087" s="8"/>
    </row>
    <row r="1088" spans="1:28">
      <c r="A1088" s="58"/>
      <c r="B1088" s="36"/>
      <c r="C1088" s="37"/>
      <c r="D1088" s="36"/>
      <c r="E1088" s="37"/>
      <c r="F1088" s="36"/>
      <c r="G1088" s="37"/>
      <c r="H1088" s="10"/>
      <c r="I1088" s="10"/>
      <c r="J1088" s="10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1"/>
      <c r="W1088" s="11"/>
      <c r="X1088" s="11"/>
      <c r="Y1088" s="6"/>
      <c r="Z1088" s="6"/>
      <c r="AA1088" s="6"/>
      <c r="AB1088" s="8"/>
    </row>
    <row r="1089" spans="1:28">
      <c r="A1089" s="58"/>
      <c r="B1089" s="36"/>
      <c r="C1089" s="37"/>
      <c r="D1089" s="36"/>
      <c r="E1089" s="37"/>
      <c r="F1089" s="36"/>
      <c r="G1089" s="37"/>
      <c r="H1089" s="10"/>
      <c r="I1089" s="10"/>
      <c r="J1089" s="10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1"/>
      <c r="W1089" s="11"/>
      <c r="X1089" s="11"/>
      <c r="Y1089" s="6"/>
      <c r="Z1089" s="6"/>
      <c r="AA1089" s="6"/>
      <c r="AB1089" s="8"/>
    </row>
    <row r="1090" spans="1:28">
      <c r="A1090" s="58"/>
      <c r="B1090" s="36"/>
      <c r="C1090" s="37"/>
      <c r="D1090" s="36"/>
      <c r="E1090" s="37"/>
      <c r="F1090" s="36"/>
      <c r="G1090" s="37"/>
      <c r="H1090" s="10"/>
      <c r="I1090" s="10"/>
      <c r="J1090" s="10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1"/>
      <c r="W1090" s="11"/>
      <c r="X1090" s="11"/>
      <c r="Y1090" s="6"/>
      <c r="Z1090" s="6"/>
      <c r="AA1090" s="6"/>
      <c r="AB1090" s="8"/>
    </row>
    <row r="1091" spans="1:28">
      <c r="A1091" s="58"/>
      <c r="B1091" s="36"/>
      <c r="C1091" s="37"/>
      <c r="D1091" s="36"/>
      <c r="E1091" s="37"/>
      <c r="F1091" s="36"/>
      <c r="G1091" s="37"/>
      <c r="H1091" s="10"/>
      <c r="I1091" s="10"/>
      <c r="J1091" s="10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1"/>
      <c r="W1091" s="11"/>
      <c r="X1091" s="11"/>
      <c r="Y1091" s="6"/>
      <c r="Z1091" s="6"/>
      <c r="AA1091" s="6"/>
      <c r="AB1091" s="8"/>
    </row>
    <row r="1092" spans="1:28">
      <c r="A1092" s="58"/>
      <c r="B1092" s="36"/>
      <c r="C1092" s="37"/>
      <c r="D1092" s="36"/>
      <c r="E1092" s="37"/>
      <c r="F1092" s="36"/>
      <c r="G1092" s="37"/>
      <c r="H1092" s="10"/>
      <c r="I1092" s="10"/>
      <c r="J1092" s="10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1"/>
      <c r="W1092" s="11"/>
      <c r="X1092" s="11"/>
      <c r="Y1092" s="6"/>
      <c r="Z1092" s="6"/>
      <c r="AA1092" s="6"/>
      <c r="AB1092" s="8"/>
    </row>
    <row r="1093" spans="1:28">
      <c r="A1093" s="58"/>
      <c r="B1093" s="36"/>
      <c r="C1093" s="37"/>
      <c r="D1093" s="36"/>
      <c r="E1093" s="37"/>
      <c r="F1093" s="36"/>
      <c r="G1093" s="37"/>
      <c r="H1093" s="10"/>
      <c r="I1093" s="10"/>
      <c r="J1093" s="10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1"/>
      <c r="W1093" s="11"/>
      <c r="X1093" s="11"/>
      <c r="Y1093" s="6"/>
      <c r="Z1093" s="6"/>
      <c r="AA1093" s="6"/>
      <c r="AB1093" s="8"/>
    </row>
    <row r="1094" spans="1:28">
      <c r="A1094" s="58"/>
      <c r="B1094" s="36"/>
      <c r="C1094" s="37"/>
      <c r="D1094" s="36"/>
      <c r="E1094" s="37"/>
      <c r="F1094" s="36"/>
      <c r="G1094" s="37"/>
      <c r="H1094" s="10"/>
      <c r="I1094" s="10"/>
      <c r="J1094" s="10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1"/>
      <c r="W1094" s="11"/>
      <c r="X1094" s="11"/>
      <c r="Y1094" s="6"/>
      <c r="Z1094" s="6"/>
      <c r="AA1094" s="6"/>
      <c r="AB1094" s="8"/>
    </row>
    <row r="1095" spans="1:28">
      <c r="A1095" s="58"/>
      <c r="B1095" s="36"/>
      <c r="C1095" s="37"/>
      <c r="D1095" s="36"/>
      <c r="E1095" s="37"/>
      <c r="F1095" s="36"/>
      <c r="G1095" s="37"/>
      <c r="H1095" s="10"/>
      <c r="I1095" s="10"/>
      <c r="J1095" s="10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1"/>
      <c r="W1095" s="11"/>
      <c r="X1095" s="11"/>
      <c r="Y1095" s="6"/>
      <c r="Z1095" s="6"/>
      <c r="AA1095" s="6"/>
      <c r="AB1095" s="8"/>
    </row>
    <row r="1096" spans="1:28">
      <c r="A1096" s="58"/>
      <c r="B1096" s="36"/>
      <c r="C1096" s="37"/>
      <c r="D1096" s="36"/>
      <c r="E1096" s="37"/>
      <c r="F1096" s="36"/>
      <c r="G1096" s="37"/>
      <c r="H1096" s="10"/>
      <c r="I1096" s="10"/>
      <c r="J1096" s="10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1"/>
      <c r="W1096" s="11"/>
      <c r="X1096" s="11"/>
      <c r="Y1096" s="6"/>
      <c r="Z1096" s="6"/>
      <c r="AA1096" s="6"/>
      <c r="AB1096" s="8"/>
    </row>
    <row r="1097" spans="1:28">
      <c r="A1097" s="58"/>
      <c r="B1097" s="36"/>
      <c r="C1097" s="37"/>
      <c r="D1097" s="36"/>
      <c r="E1097" s="37"/>
      <c r="F1097" s="36"/>
      <c r="G1097" s="37"/>
      <c r="H1097" s="10"/>
      <c r="I1097" s="10"/>
      <c r="J1097" s="10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1"/>
      <c r="W1097" s="11"/>
      <c r="X1097" s="11"/>
      <c r="Y1097" s="6"/>
      <c r="Z1097" s="6"/>
      <c r="AA1097" s="6"/>
      <c r="AB1097" s="8"/>
    </row>
    <row r="1098" spans="1:28">
      <c r="A1098" s="58"/>
      <c r="B1098" s="36"/>
      <c r="C1098" s="37"/>
      <c r="D1098" s="36"/>
      <c r="E1098" s="37"/>
      <c r="F1098" s="36"/>
      <c r="G1098" s="37"/>
      <c r="H1098" s="10"/>
      <c r="I1098" s="10"/>
      <c r="J1098" s="10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1"/>
      <c r="W1098" s="11"/>
      <c r="X1098" s="11"/>
      <c r="Y1098" s="6"/>
      <c r="Z1098" s="6"/>
      <c r="AA1098" s="6"/>
      <c r="AB1098" s="8"/>
    </row>
    <row r="1099" spans="1:28">
      <c r="A1099" s="58"/>
      <c r="B1099" s="36"/>
      <c r="C1099" s="37"/>
      <c r="D1099" s="36"/>
      <c r="E1099" s="37"/>
      <c r="F1099" s="36"/>
      <c r="G1099" s="37"/>
      <c r="H1099" s="10"/>
      <c r="I1099" s="10"/>
      <c r="J1099" s="10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1"/>
      <c r="W1099" s="11"/>
      <c r="X1099" s="11"/>
      <c r="Y1099" s="6"/>
      <c r="Z1099" s="6"/>
      <c r="AA1099" s="6"/>
      <c r="AB1099" s="8"/>
    </row>
    <row r="1100" spans="1:28">
      <c r="A1100" s="58"/>
      <c r="B1100" s="36"/>
      <c r="C1100" s="37"/>
      <c r="D1100" s="36"/>
      <c r="E1100" s="37"/>
      <c r="F1100" s="36"/>
      <c r="G1100" s="37"/>
      <c r="H1100" s="10"/>
      <c r="I1100" s="10"/>
      <c r="J1100" s="10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1"/>
      <c r="W1100" s="11"/>
      <c r="X1100" s="11"/>
      <c r="Y1100" s="6"/>
      <c r="Z1100" s="6"/>
      <c r="AA1100" s="6"/>
      <c r="AB1100" s="8"/>
    </row>
    <row r="1101" spans="1:28">
      <c r="A1101" s="58"/>
      <c r="B1101" s="36"/>
      <c r="C1101" s="37"/>
      <c r="D1101" s="36"/>
      <c r="E1101" s="37"/>
      <c r="F1101" s="36"/>
      <c r="G1101" s="37"/>
      <c r="H1101" s="10"/>
      <c r="I1101" s="10"/>
      <c r="J1101" s="10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1"/>
      <c r="W1101" s="11"/>
      <c r="X1101" s="11"/>
      <c r="Y1101" s="6"/>
      <c r="Z1101" s="6"/>
      <c r="AA1101" s="6"/>
      <c r="AB1101" s="8"/>
    </row>
    <row r="1102" spans="1:28">
      <c r="A1102" s="58"/>
      <c r="B1102" s="36"/>
      <c r="C1102" s="37"/>
      <c r="D1102" s="36"/>
      <c r="E1102" s="37"/>
      <c r="F1102" s="36"/>
      <c r="G1102" s="37"/>
      <c r="H1102" s="10"/>
      <c r="I1102" s="10"/>
      <c r="J1102" s="10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1"/>
      <c r="W1102" s="11"/>
      <c r="X1102" s="11"/>
      <c r="Y1102" s="6"/>
      <c r="Z1102" s="6"/>
      <c r="AA1102" s="6"/>
      <c r="AB1102" s="8"/>
    </row>
    <row r="1103" spans="1:28">
      <c r="A1103" s="58"/>
      <c r="B1103" s="36"/>
      <c r="C1103" s="37"/>
      <c r="D1103" s="36"/>
      <c r="E1103" s="37"/>
      <c r="F1103" s="36"/>
      <c r="G1103" s="37"/>
      <c r="H1103" s="10"/>
      <c r="I1103" s="10"/>
      <c r="J1103" s="10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1"/>
      <c r="W1103" s="11"/>
      <c r="X1103" s="11"/>
      <c r="Y1103" s="6"/>
      <c r="Z1103" s="6"/>
      <c r="AA1103" s="6"/>
      <c r="AB1103" s="8"/>
    </row>
    <row r="1104" spans="1:28">
      <c r="A1104" s="58"/>
      <c r="B1104" s="36"/>
      <c r="C1104" s="37"/>
      <c r="D1104" s="36"/>
      <c r="E1104" s="37"/>
      <c r="F1104" s="36"/>
      <c r="G1104" s="37"/>
      <c r="H1104" s="10"/>
      <c r="I1104" s="10"/>
      <c r="J1104" s="10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1"/>
      <c r="W1104" s="11"/>
      <c r="X1104" s="11"/>
      <c r="Y1104" s="6"/>
      <c r="Z1104" s="6"/>
      <c r="AA1104" s="6"/>
      <c r="AB1104" s="8"/>
    </row>
    <row r="1105" spans="1:28">
      <c r="A1105" s="58"/>
      <c r="B1105" s="36"/>
      <c r="C1105" s="37"/>
      <c r="D1105" s="36"/>
      <c r="E1105" s="37"/>
      <c r="F1105" s="36"/>
      <c r="G1105" s="37"/>
      <c r="H1105" s="10"/>
      <c r="I1105" s="10"/>
      <c r="J1105" s="10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1"/>
      <c r="W1105" s="11"/>
      <c r="X1105" s="11"/>
      <c r="Y1105" s="6"/>
      <c r="Z1105" s="6"/>
      <c r="AA1105" s="6"/>
      <c r="AB1105" s="8"/>
    </row>
    <row r="1106" spans="1:28">
      <c r="A1106" s="58"/>
      <c r="B1106" s="36"/>
      <c r="C1106" s="37"/>
      <c r="D1106" s="36"/>
      <c r="E1106" s="37"/>
      <c r="F1106" s="36"/>
      <c r="G1106" s="37"/>
      <c r="H1106" s="10"/>
      <c r="I1106" s="10"/>
      <c r="J1106" s="10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1"/>
      <c r="W1106" s="11"/>
      <c r="X1106" s="11"/>
      <c r="Y1106" s="6"/>
      <c r="Z1106" s="6"/>
      <c r="AA1106" s="6"/>
      <c r="AB1106" s="8"/>
    </row>
    <row r="1107" spans="1:28">
      <c r="A1107" s="58"/>
      <c r="B1107" s="36"/>
      <c r="C1107" s="37"/>
      <c r="D1107" s="36"/>
      <c r="E1107" s="37"/>
      <c r="F1107" s="36"/>
      <c r="G1107" s="37"/>
      <c r="H1107" s="10"/>
      <c r="I1107" s="10"/>
      <c r="J1107" s="10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1"/>
      <c r="W1107" s="11"/>
      <c r="X1107" s="11"/>
      <c r="Y1107" s="6"/>
      <c r="Z1107" s="6"/>
      <c r="AA1107" s="6"/>
      <c r="AB1107" s="8"/>
    </row>
    <row r="1108" spans="1:28">
      <c r="A1108" s="58"/>
      <c r="B1108" s="36"/>
      <c r="C1108" s="37"/>
      <c r="D1108" s="36"/>
      <c r="E1108" s="37"/>
      <c r="F1108" s="36"/>
      <c r="G1108" s="37"/>
      <c r="H1108" s="10"/>
      <c r="I1108" s="10"/>
      <c r="J1108" s="10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1"/>
      <c r="W1108" s="11"/>
      <c r="X1108" s="11"/>
      <c r="Y1108" s="6"/>
      <c r="Z1108" s="6"/>
      <c r="AA1108" s="6"/>
      <c r="AB1108" s="8"/>
    </row>
    <row r="1109" spans="1:28">
      <c r="A1109" s="58"/>
      <c r="B1109" s="36"/>
      <c r="C1109" s="37"/>
      <c r="D1109" s="36"/>
      <c r="E1109" s="37"/>
      <c r="F1109" s="36"/>
      <c r="G1109" s="37"/>
      <c r="H1109" s="10"/>
      <c r="I1109" s="10"/>
      <c r="J1109" s="10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1"/>
      <c r="W1109" s="11"/>
      <c r="X1109" s="11"/>
      <c r="Y1109" s="6"/>
      <c r="Z1109" s="6"/>
      <c r="AA1109" s="6"/>
      <c r="AB1109" s="8"/>
    </row>
    <row r="1110" spans="1:28">
      <c r="A1110" s="58"/>
      <c r="B1110" s="36"/>
      <c r="C1110" s="37"/>
      <c r="D1110" s="36"/>
      <c r="E1110" s="37"/>
      <c r="F1110" s="36"/>
      <c r="G1110" s="37"/>
      <c r="H1110" s="10"/>
      <c r="I1110" s="10"/>
      <c r="J1110" s="10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1"/>
      <c r="W1110" s="11"/>
      <c r="X1110" s="11"/>
      <c r="Y1110" s="6"/>
      <c r="Z1110" s="6"/>
      <c r="AA1110" s="6"/>
      <c r="AB1110" s="8"/>
    </row>
    <row r="1111" spans="1:28">
      <c r="A1111" s="58"/>
      <c r="B1111" s="36"/>
      <c r="C1111" s="37"/>
      <c r="D1111" s="36"/>
      <c r="E1111" s="37"/>
      <c r="F1111" s="36"/>
      <c r="G1111" s="37"/>
      <c r="H1111" s="10"/>
      <c r="I1111" s="10"/>
      <c r="J1111" s="10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1"/>
      <c r="W1111" s="11"/>
      <c r="X1111" s="11"/>
      <c r="Y1111" s="6"/>
      <c r="Z1111" s="6"/>
      <c r="AA1111" s="6"/>
      <c r="AB1111" s="8"/>
    </row>
    <row r="1112" spans="1:28">
      <c r="A1112" s="58"/>
      <c r="B1112" s="36"/>
      <c r="C1112" s="37"/>
      <c r="D1112" s="36"/>
      <c r="E1112" s="37"/>
      <c r="F1112" s="36"/>
      <c r="G1112" s="37"/>
      <c r="H1112" s="10"/>
      <c r="I1112" s="10"/>
      <c r="J1112" s="10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1"/>
      <c r="W1112" s="11"/>
      <c r="X1112" s="11"/>
      <c r="Y1112" s="6"/>
      <c r="Z1112" s="6"/>
      <c r="AA1112" s="6"/>
      <c r="AB1112" s="8"/>
    </row>
    <row r="1113" spans="1:28">
      <c r="A1113" s="58"/>
      <c r="B1113" s="36"/>
      <c r="C1113" s="37"/>
      <c r="D1113" s="36"/>
      <c r="E1113" s="37"/>
      <c r="F1113" s="36"/>
      <c r="G1113" s="37"/>
      <c r="H1113" s="10"/>
      <c r="I1113" s="10"/>
      <c r="J1113" s="10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1"/>
      <c r="W1113" s="11"/>
      <c r="X1113" s="11"/>
      <c r="Y1113" s="6"/>
      <c r="Z1113" s="6"/>
      <c r="AA1113" s="6"/>
      <c r="AB1113" s="8"/>
    </row>
    <row r="1114" spans="1:28">
      <c r="A1114" s="58"/>
      <c r="B1114" s="36"/>
      <c r="C1114" s="37"/>
      <c r="D1114" s="36"/>
      <c r="E1114" s="37"/>
      <c r="F1114" s="36"/>
      <c r="G1114" s="37"/>
      <c r="H1114" s="10"/>
      <c r="I1114" s="10"/>
      <c r="J1114" s="10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1"/>
      <c r="W1114" s="11"/>
      <c r="X1114" s="11"/>
      <c r="Y1114" s="6"/>
      <c r="Z1114" s="6"/>
      <c r="AA1114" s="6"/>
      <c r="AB1114" s="8"/>
    </row>
    <row r="1115" spans="1:28">
      <c r="A1115" s="58"/>
      <c r="B1115" s="36"/>
      <c r="C1115" s="37"/>
      <c r="D1115" s="36"/>
      <c r="E1115" s="37"/>
      <c r="F1115" s="36"/>
      <c r="G1115" s="37"/>
      <c r="H1115" s="10"/>
      <c r="I1115" s="10"/>
      <c r="J1115" s="10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1"/>
      <c r="W1115" s="11"/>
      <c r="X1115" s="11"/>
      <c r="Y1115" s="6"/>
      <c r="Z1115" s="6"/>
      <c r="AA1115" s="6"/>
      <c r="AB1115" s="8"/>
    </row>
    <row r="1116" spans="1:28">
      <c r="A1116" s="58"/>
      <c r="B1116" s="36"/>
      <c r="C1116" s="37"/>
      <c r="D1116" s="36"/>
      <c r="E1116" s="37"/>
      <c r="F1116" s="36"/>
      <c r="G1116" s="37"/>
      <c r="H1116" s="10"/>
      <c r="I1116" s="10"/>
      <c r="J1116" s="10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1"/>
      <c r="W1116" s="11"/>
      <c r="X1116" s="11"/>
      <c r="Y1116" s="6"/>
      <c r="Z1116" s="6"/>
      <c r="AA1116" s="6"/>
      <c r="AB1116" s="8"/>
    </row>
    <row r="1117" spans="1:28">
      <c r="A1117" s="58"/>
      <c r="B1117" s="36"/>
      <c r="C1117" s="37"/>
      <c r="D1117" s="36"/>
      <c r="E1117" s="37"/>
      <c r="F1117" s="36"/>
      <c r="G1117" s="37"/>
      <c r="H1117" s="10"/>
      <c r="I1117" s="10"/>
      <c r="J1117" s="10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1"/>
      <c r="W1117" s="11"/>
      <c r="X1117" s="11"/>
      <c r="Y1117" s="6"/>
      <c r="Z1117" s="6"/>
      <c r="AA1117" s="6"/>
      <c r="AB1117" s="8"/>
    </row>
    <row r="1118" spans="1:28">
      <c r="A1118" s="58"/>
      <c r="B1118" s="36"/>
      <c r="C1118" s="37"/>
      <c r="D1118" s="36"/>
      <c r="E1118" s="37"/>
      <c r="F1118" s="36"/>
      <c r="G1118" s="37"/>
      <c r="H1118" s="10"/>
      <c r="I1118" s="10"/>
      <c r="J1118" s="10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1"/>
      <c r="W1118" s="11"/>
      <c r="X1118" s="11"/>
      <c r="Y1118" s="6"/>
      <c r="Z1118" s="6"/>
      <c r="AA1118" s="6"/>
      <c r="AB1118" s="8"/>
    </row>
    <row r="1119" spans="1:28">
      <c r="A1119" s="58"/>
      <c r="B1119" s="36"/>
      <c r="C1119" s="37"/>
      <c r="D1119" s="36"/>
      <c r="E1119" s="37"/>
      <c r="F1119" s="36"/>
      <c r="G1119" s="37"/>
      <c r="H1119" s="10"/>
      <c r="I1119" s="10"/>
      <c r="J1119" s="10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1"/>
      <c r="W1119" s="11"/>
      <c r="X1119" s="11"/>
      <c r="Y1119" s="6"/>
      <c r="Z1119" s="6"/>
      <c r="AA1119" s="6"/>
      <c r="AB1119" s="8"/>
    </row>
    <row r="1120" spans="1:28">
      <c r="A1120" s="58"/>
      <c r="B1120" s="36"/>
      <c r="C1120" s="37"/>
      <c r="D1120" s="36"/>
      <c r="E1120" s="37"/>
      <c r="F1120" s="36"/>
      <c r="G1120" s="37"/>
      <c r="H1120" s="10"/>
      <c r="I1120" s="10"/>
      <c r="J1120" s="10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1"/>
      <c r="W1120" s="11"/>
      <c r="X1120" s="11"/>
      <c r="Y1120" s="6"/>
      <c r="Z1120" s="6"/>
      <c r="AA1120" s="6"/>
      <c r="AB1120" s="8"/>
    </row>
    <row r="1121" spans="1:28">
      <c r="A1121" s="58"/>
      <c r="B1121" s="36"/>
      <c r="C1121" s="37"/>
      <c r="D1121" s="36"/>
      <c r="E1121" s="37"/>
      <c r="F1121" s="36"/>
      <c r="G1121" s="37"/>
      <c r="H1121" s="10"/>
      <c r="I1121" s="10"/>
      <c r="J1121" s="10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1"/>
      <c r="W1121" s="11"/>
      <c r="X1121" s="11"/>
      <c r="Y1121" s="6"/>
      <c r="Z1121" s="6"/>
      <c r="AA1121" s="6"/>
      <c r="AB1121" s="8"/>
    </row>
    <row r="1122" spans="1:28">
      <c r="A1122" s="58"/>
      <c r="B1122" s="36"/>
      <c r="C1122" s="37"/>
      <c r="D1122" s="36"/>
      <c r="E1122" s="37"/>
      <c r="F1122" s="36"/>
      <c r="G1122" s="37"/>
      <c r="H1122" s="10"/>
      <c r="I1122" s="10"/>
      <c r="J1122" s="10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1"/>
      <c r="W1122" s="11"/>
      <c r="X1122" s="11"/>
      <c r="Y1122" s="6"/>
      <c r="Z1122" s="6"/>
      <c r="AA1122" s="6"/>
      <c r="AB1122" s="8"/>
    </row>
    <row r="1123" spans="1:28">
      <c r="A1123" s="58"/>
      <c r="B1123" s="36"/>
      <c r="C1123" s="37"/>
      <c r="D1123" s="36"/>
      <c r="E1123" s="37"/>
      <c r="F1123" s="36"/>
      <c r="G1123" s="37"/>
      <c r="H1123" s="10"/>
      <c r="I1123" s="10"/>
      <c r="J1123" s="10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1"/>
      <c r="W1123" s="11"/>
      <c r="X1123" s="11"/>
      <c r="Y1123" s="6"/>
      <c r="Z1123" s="6"/>
      <c r="AA1123" s="6"/>
      <c r="AB1123" s="8"/>
    </row>
    <row r="1124" spans="1:28">
      <c r="A1124" s="58"/>
      <c r="B1124" s="36"/>
      <c r="C1124" s="37"/>
      <c r="D1124" s="36"/>
      <c r="E1124" s="37"/>
      <c r="F1124" s="36"/>
      <c r="G1124" s="37"/>
      <c r="H1124" s="10"/>
      <c r="I1124" s="10"/>
      <c r="J1124" s="10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1"/>
      <c r="W1124" s="11"/>
      <c r="X1124" s="11"/>
      <c r="Y1124" s="6"/>
      <c r="Z1124" s="6"/>
      <c r="AA1124" s="6"/>
      <c r="AB1124" s="8"/>
    </row>
    <row r="1125" spans="1:28">
      <c r="A1125" s="58"/>
      <c r="B1125" s="36"/>
      <c r="C1125" s="37"/>
      <c r="D1125" s="36"/>
      <c r="E1125" s="37"/>
      <c r="F1125" s="36"/>
      <c r="G1125" s="37"/>
      <c r="H1125" s="10"/>
      <c r="I1125" s="10"/>
      <c r="J1125" s="10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1"/>
      <c r="W1125" s="11"/>
      <c r="X1125" s="11"/>
      <c r="Y1125" s="6"/>
      <c r="Z1125" s="6"/>
      <c r="AA1125" s="6"/>
      <c r="AB1125" s="8"/>
    </row>
    <row r="1126" spans="1:28">
      <c r="A1126" s="58"/>
      <c r="B1126" s="36"/>
      <c r="C1126" s="37"/>
      <c r="D1126" s="36"/>
      <c r="E1126" s="37"/>
      <c r="F1126" s="36"/>
      <c r="G1126" s="37"/>
      <c r="H1126" s="10"/>
      <c r="I1126" s="10"/>
      <c r="J1126" s="10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1"/>
      <c r="W1126" s="11"/>
      <c r="X1126" s="11"/>
      <c r="Y1126" s="6"/>
      <c r="Z1126" s="6"/>
      <c r="AA1126" s="6"/>
      <c r="AB1126" s="8"/>
    </row>
    <row r="1127" spans="1:28">
      <c r="A1127" s="58"/>
      <c r="B1127" s="36"/>
      <c r="C1127" s="37"/>
      <c r="D1127" s="36"/>
      <c r="E1127" s="37"/>
      <c r="F1127" s="36"/>
      <c r="G1127" s="37"/>
      <c r="H1127" s="10"/>
      <c r="I1127" s="10"/>
      <c r="J1127" s="10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1"/>
      <c r="W1127" s="11"/>
      <c r="X1127" s="11"/>
      <c r="Y1127" s="6"/>
      <c r="Z1127" s="6"/>
      <c r="AA1127" s="6"/>
      <c r="AB1127" s="8"/>
    </row>
    <row r="1128" spans="1:28">
      <c r="A1128" s="58"/>
      <c r="B1128" s="36"/>
      <c r="C1128" s="37"/>
      <c r="D1128" s="36"/>
      <c r="E1128" s="37"/>
      <c r="F1128" s="36"/>
      <c r="G1128" s="37"/>
      <c r="H1128" s="10"/>
      <c r="I1128" s="10"/>
      <c r="J1128" s="10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1"/>
      <c r="W1128" s="11"/>
      <c r="X1128" s="11"/>
      <c r="Y1128" s="6"/>
      <c r="Z1128" s="6"/>
      <c r="AA1128" s="6"/>
      <c r="AB1128" s="8"/>
    </row>
    <row r="1129" spans="1:28">
      <c r="A1129" s="58"/>
      <c r="B1129" s="36"/>
      <c r="C1129" s="37"/>
      <c r="D1129" s="36"/>
      <c r="E1129" s="37"/>
      <c r="F1129" s="36"/>
      <c r="G1129" s="37"/>
      <c r="H1129" s="10"/>
      <c r="I1129" s="10"/>
      <c r="J1129" s="10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1"/>
      <c r="W1129" s="11"/>
      <c r="X1129" s="11"/>
      <c r="Y1129" s="6"/>
      <c r="Z1129" s="6"/>
      <c r="AA1129" s="6"/>
      <c r="AB1129" s="8"/>
    </row>
    <row r="1130" spans="1:28">
      <c r="A1130" s="58"/>
      <c r="B1130" s="36"/>
      <c r="C1130" s="37"/>
      <c r="D1130" s="36"/>
      <c r="E1130" s="37"/>
      <c r="F1130" s="36"/>
      <c r="G1130" s="37"/>
      <c r="H1130" s="10"/>
      <c r="I1130" s="10"/>
      <c r="J1130" s="10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1"/>
      <c r="W1130" s="11"/>
      <c r="X1130" s="11"/>
      <c r="Y1130" s="6"/>
      <c r="Z1130" s="6"/>
      <c r="AA1130" s="6"/>
      <c r="AB1130" s="8"/>
    </row>
    <row r="1131" spans="1:28">
      <c r="A1131" s="58"/>
      <c r="B1131" s="36"/>
      <c r="C1131" s="37"/>
      <c r="D1131" s="36"/>
      <c r="E1131" s="37"/>
      <c r="F1131" s="36"/>
      <c r="G1131" s="37"/>
      <c r="H1131" s="10"/>
      <c r="I1131" s="10"/>
      <c r="J1131" s="10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1"/>
      <c r="W1131" s="11"/>
      <c r="X1131" s="11"/>
      <c r="Y1131" s="6"/>
      <c r="Z1131" s="6"/>
      <c r="AA1131" s="6"/>
      <c r="AB1131" s="8"/>
    </row>
    <row r="1132" spans="1:28">
      <c r="A1132" s="58"/>
      <c r="B1132" s="36"/>
      <c r="C1132" s="37"/>
      <c r="D1132" s="36"/>
      <c r="E1132" s="37"/>
      <c r="F1132" s="36"/>
      <c r="G1132" s="37"/>
      <c r="H1132" s="10"/>
      <c r="I1132" s="10"/>
      <c r="J1132" s="10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1"/>
      <c r="W1132" s="11"/>
      <c r="X1132" s="11"/>
      <c r="Y1132" s="6"/>
      <c r="Z1132" s="6"/>
      <c r="AA1132" s="6"/>
      <c r="AB1132" s="8"/>
    </row>
    <row r="1133" spans="1:28">
      <c r="A1133" s="58"/>
      <c r="B1133" s="36"/>
      <c r="C1133" s="37"/>
      <c r="D1133" s="36"/>
      <c r="E1133" s="37"/>
      <c r="F1133" s="36"/>
      <c r="G1133" s="37"/>
      <c r="H1133" s="10"/>
      <c r="I1133" s="10"/>
      <c r="J1133" s="10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1"/>
      <c r="W1133" s="11"/>
      <c r="X1133" s="11"/>
      <c r="Y1133" s="6"/>
      <c r="Z1133" s="6"/>
      <c r="AA1133" s="6"/>
      <c r="AB1133" s="8"/>
    </row>
    <row r="1134" spans="1:28">
      <c r="A1134" s="58"/>
      <c r="B1134" s="36"/>
      <c r="C1134" s="37"/>
      <c r="D1134" s="36"/>
      <c r="E1134" s="37"/>
      <c r="F1134" s="36"/>
      <c r="G1134" s="37"/>
      <c r="H1134" s="10"/>
      <c r="I1134" s="10"/>
      <c r="J1134" s="10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1"/>
      <c r="W1134" s="11"/>
      <c r="X1134" s="11"/>
      <c r="Y1134" s="6"/>
      <c r="Z1134" s="6"/>
      <c r="AA1134" s="6"/>
      <c r="AB1134" s="8"/>
    </row>
    <row r="1135" spans="1:28">
      <c r="A1135" s="58"/>
      <c r="B1135" s="36"/>
      <c r="C1135" s="37"/>
      <c r="D1135" s="36"/>
      <c r="E1135" s="37"/>
      <c r="F1135" s="36"/>
      <c r="G1135" s="37"/>
      <c r="H1135" s="10"/>
      <c r="I1135" s="10"/>
      <c r="J1135" s="10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1"/>
      <c r="W1135" s="11"/>
      <c r="X1135" s="11"/>
      <c r="Y1135" s="6"/>
      <c r="Z1135" s="6"/>
      <c r="AA1135" s="6"/>
      <c r="AB1135" s="8"/>
    </row>
    <row r="1136" spans="1:28">
      <c r="A1136" s="58"/>
      <c r="B1136" s="36"/>
      <c r="C1136" s="37"/>
      <c r="D1136" s="36"/>
      <c r="E1136" s="37"/>
      <c r="F1136" s="36"/>
      <c r="G1136" s="37"/>
      <c r="H1136" s="10"/>
      <c r="I1136" s="10"/>
      <c r="J1136" s="10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1"/>
      <c r="W1136" s="11"/>
      <c r="X1136" s="11"/>
      <c r="Y1136" s="6"/>
      <c r="Z1136" s="6"/>
      <c r="AA1136" s="6"/>
      <c r="AB1136" s="8"/>
    </row>
    <row r="1137" spans="1:28">
      <c r="A1137" s="58"/>
      <c r="B1137" s="36"/>
      <c r="C1137" s="37"/>
      <c r="D1137" s="36"/>
      <c r="E1137" s="37"/>
      <c r="F1137" s="36"/>
      <c r="G1137" s="37"/>
      <c r="H1137" s="10"/>
      <c r="I1137" s="10"/>
      <c r="J1137" s="10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1"/>
      <c r="W1137" s="11"/>
      <c r="X1137" s="11"/>
      <c r="Y1137" s="6"/>
      <c r="Z1137" s="6"/>
      <c r="AA1137" s="6"/>
      <c r="AB1137" s="8"/>
    </row>
    <row r="1138" spans="1:28">
      <c r="A1138" s="58"/>
      <c r="B1138" s="36"/>
      <c r="C1138" s="37"/>
      <c r="D1138" s="36"/>
      <c r="E1138" s="37"/>
      <c r="F1138" s="36"/>
      <c r="G1138" s="37"/>
      <c r="H1138" s="10"/>
      <c r="I1138" s="10"/>
      <c r="J1138" s="10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1"/>
      <c r="W1138" s="11"/>
      <c r="X1138" s="11"/>
      <c r="Y1138" s="6"/>
      <c r="Z1138" s="6"/>
      <c r="AA1138" s="6"/>
      <c r="AB1138" s="8"/>
    </row>
    <row r="1139" spans="1:28">
      <c r="A1139" s="58"/>
      <c r="B1139" s="36"/>
      <c r="C1139" s="37"/>
      <c r="D1139" s="36"/>
      <c r="E1139" s="37"/>
      <c r="F1139" s="36"/>
      <c r="G1139" s="37"/>
      <c r="H1139" s="10"/>
      <c r="I1139" s="10"/>
      <c r="J1139" s="10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1"/>
      <c r="W1139" s="11"/>
      <c r="X1139" s="11"/>
      <c r="Y1139" s="6"/>
      <c r="Z1139" s="6"/>
      <c r="AA1139" s="6"/>
      <c r="AB1139" s="8"/>
    </row>
    <row r="1140" spans="1:28">
      <c r="A1140" s="58"/>
      <c r="B1140" s="36"/>
      <c r="C1140" s="37"/>
      <c r="D1140" s="36"/>
      <c r="E1140" s="37"/>
      <c r="F1140" s="36"/>
      <c r="G1140" s="37"/>
      <c r="H1140" s="10"/>
      <c r="I1140" s="10"/>
      <c r="J1140" s="10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1"/>
      <c r="W1140" s="11"/>
      <c r="X1140" s="11"/>
      <c r="Y1140" s="6"/>
      <c r="Z1140" s="6"/>
      <c r="AA1140" s="6"/>
      <c r="AB1140" s="8"/>
    </row>
    <row r="1141" spans="1:28">
      <c r="A1141" s="58"/>
      <c r="B1141" s="36"/>
      <c r="C1141" s="37"/>
      <c r="D1141" s="36"/>
      <c r="E1141" s="37"/>
      <c r="F1141" s="36"/>
      <c r="G1141" s="37"/>
      <c r="H1141" s="10"/>
      <c r="I1141" s="10"/>
      <c r="J1141" s="10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1"/>
      <c r="W1141" s="11"/>
      <c r="X1141" s="11"/>
      <c r="Y1141" s="6"/>
      <c r="Z1141" s="6"/>
      <c r="AA1141" s="6"/>
      <c r="AB1141" s="8"/>
    </row>
    <row r="1142" spans="1:28">
      <c r="A1142" s="58"/>
      <c r="B1142" s="36"/>
      <c r="C1142" s="37"/>
      <c r="D1142" s="36"/>
      <c r="E1142" s="37"/>
      <c r="F1142" s="36"/>
      <c r="G1142" s="37"/>
      <c r="H1142" s="10"/>
      <c r="I1142" s="10"/>
      <c r="J1142" s="10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1"/>
      <c r="W1142" s="11"/>
      <c r="X1142" s="11"/>
      <c r="Y1142" s="6"/>
      <c r="Z1142" s="6"/>
      <c r="AA1142" s="6"/>
      <c r="AB1142" s="8"/>
    </row>
    <row r="1143" spans="1:28">
      <c r="A1143" s="58"/>
      <c r="B1143" s="36"/>
      <c r="C1143" s="37"/>
      <c r="D1143" s="36"/>
      <c r="E1143" s="37"/>
      <c r="F1143" s="36"/>
      <c r="G1143" s="37"/>
      <c r="H1143" s="10"/>
      <c r="I1143" s="10"/>
      <c r="J1143" s="10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1"/>
      <c r="W1143" s="11"/>
      <c r="X1143" s="11"/>
      <c r="Y1143" s="6"/>
      <c r="Z1143" s="6"/>
      <c r="AA1143" s="6"/>
      <c r="AB1143" s="8"/>
    </row>
    <row r="1144" spans="1:28">
      <c r="A1144" s="58"/>
      <c r="B1144" s="36"/>
      <c r="C1144" s="37"/>
      <c r="D1144" s="36"/>
      <c r="E1144" s="37"/>
      <c r="F1144" s="36"/>
      <c r="G1144" s="37"/>
      <c r="H1144" s="10"/>
      <c r="I1144" s="10"/>
      <c r="J1144" s="10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1"/>
      <c r="W1144" s="11"/>
      <c r="X1144" s="11"/>
      <c r="Y1144" s="6"/>
      <c r="Z1144" s="6"/>
      <c r="AA1144" s="6"/>
      <c r="AB1144" s="8"/>
    </row>
    <row r="1145" spans="1:28">
      <c r="A1145" s="58"/>
      <c r="B1145" s="36"/>
      <c r="C1145" s="37"/>
      <c r="D1145" s="36"/>
      <c r="E1145" s="37"/>
      <c r="F1145" s="36"/>
      <c r="G1145" s="37"/>
      <c r="H1145" s="10"/>
      <c r="I1145" s="10"/>
      <c r="J1145" s="10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1"/>
      <c r="W1145" s="11"/>
      <c r="X1145" s="11"/>
      <c r="Y1145" s="6"/>
      <c r="Z1145" s="6"/>
      <c r="AA1145" s="6"/>
      <c r="AB1145" s="8"/>
    </row>
    <row r="1146" spans="1:28">
      <c r="A1146" s="58"/>
      <c r="B1146" s="36"/>
      <c r="C1146" s="37"/>
      <c r="D1146" s="36"/>
      <c r="E1146" s="37"/>
      <c r="F1146" s="36"/>
      <c r="G1146" s="37"/>
      <c r="H1146" s="10"/>
      <c r="I1146" s="10"/>
      <c r="J1146" s="10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1"/>
      <c r="W1146" s="11"/>
      <c r="X1146" s="11"/>
      <c r="Y1146" s="6"/>
      <c r="Z1146" s="6"/>
      <c r="AA1146" s="6"/>
      <c r="AB1146" s="8"/>
    </row>
    <row r="1147" spans="1:28">
      <c r="A1147" s="58"/>
      <c r="B1147" s="36"/>
      <c r="C1147" s="37"/>
      <c r="D1147" s="36"/>
      <c r="E1147" s="37"/>
      <c r="F1147" s="36"/>
      <c r="G1147" s="37"/>
      <c r="H1147" s="10"/>
      <c r="I1147" s="10"/>
      <c r="J1147" s="10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1"/>
      <c r="W1147" s="11"/>
      <c r="X1147" s="11"/>
      <c r="Y1147" s="6"/>
      <c r="Z1147" s="6"/>
      <c r="AA1147" s="6"/>
      <c r="AB1147" s="8"/>
    </row>
    <row r="1148" spans="1:28">
      <c r="A1148" s="58"/>
      <c r="B1148" s="36"/>
      <c r="C1148" s="37"/>
      <c r="D1148" s="36"/>
      <c r="E1148" s="37"/>
      <c r="F1148" s="36"/>
      <c r="G1148" s="37"/>
      <c r="H1148" s="10"/>
      <c r="I1148" s="10"/>
      <c r="J1148" s="10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1"/>
      <c r="W1148" s="11"/>
      <c r="X1148" s="11"/>
      <c r="Y1148" s="6"/>
      <c r="Z1148" s="6"/>
      <c r="AA1148" s="6"/>
      <c r="AB1148" s="8"/>
    </row>
    <row r="1149" spans="1:28">
      <c r="A1149" s="58"/>
      <c r="B1149" s="36"/>
      <c r="C1149" s="37"/>
      <c r="D1149" s="36"/>
      <c r="E1149" s="37"/>
      <c r="F1149" s="36"/>
      <c r="G1149" s="37"/>
      <c r="H1149" s="10"/>
      <c r="I1149" s="10"/>
      <c r="J1149" s="10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1"/>
      <c r="W1149" s="11"/>
      <c r="X1149" s="11"/>
      <c r="Y1149" s="6"/>
      <c r="Z1149" s="6"/>
      <c r="AA1149" s="6"/>
      <c r="AB1149" s="8"/>
    </row>
    <row r="1150" spans="1:28">
      <c r="A1150" s="58"/>
      <c r="B1150" s="36"/>
      <c r="C1150" s="37"/>
      <c r="D1150" s="36"/>
      <c r="E1150" s="37"/>
      <c r="F1150" s="36"/>
      <c r="G1150" s="37"/>
      <c r="H1150" s="10"/>
      <c r="I1150" s="10"/>
      <c r="J1150" s="10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1"/>
      <c r="W1150" s="11"/>
      <c r="X1150" s="11"/>
      <c r="Y1150" s="6"/>
      <c r="Z1150" s="6"/>
      <c r="AA1150" s="6"/>
      <c r="AB1150" s="8"/>
    </row>
    <row r="1151" spans="1:28">
      <c r="A1151" s="58"/>
      <c r="B1151" s="36"/>
      <c r="C1151" s="37"/>
      <c r="D1151" s="36"/>
      <c r="E1151" s="37"/>
      <c r="F1151" s="36"/>
      <c r="G1151" s="37"/>
      <c r="H1151" s="10"/>
      <c r="I1151" s="10"/>
      <c r="J1151" s="10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1"/>
      <c r="W1151" s="11"/>
      <c r="X1151" s="11"/>
      <c r="Y1151" s="6"/>
      <c r="Z1151" s="6"/>
      <c r="AA1151" s="6"/>
      <c r="AB1151" s="8"/>
    </row>
    <row r="1152" spans="1:28">
      <c r="A1152" s="58"/>
      <c r="B1152" s="36"/>
      <c r="C1152" s="37"/>
      <c r="D1152" s="36"/>
      <c r="E1152" s="37"/>
      <c r="F1152" s="36"/>
      <c r="G1152" s="37"/>
      <c r="H1152" s="10"/>
      <c r="I1152" s="10"/>
      <c r="J1152" s="10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1"/>
      <c r="W1152" s="11"/>
      <c r="X1152" s="11"/>
      <c r="Y1152" s="6"/>
      <c r="Z1152" s="6"/>
      <c r="AA1152" s="6"/>
      <c r="AB1152" s="8"/>
    </row>
    <row r="1153" spans="1:28">
      <c r="A1153" s="58"/>
      <c r="B1153" s="36"/>
      <c r="C1153" s="37"/>
      <c r="D1153" s="36"/>
      <c r="E1153" s="37"/>
      <c r="F1153" s="36"/>
      <c r="G1153" s="37"/>
      <c r="H1153" s="10"/>
      <c r="I1153" s="10"/>
      <c r="J1153" s="10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1"/>
      <c r="W1153" s="11"/>
      <c r="X1153" s="11"/>
      <c r="Y1153" s="6"/>
      <c r="Z1153" s="6"/>
      <c r="AA1153" s="6"/>
      <c r="AB1153" s="8"/>
    </row>
    <row r="1154" spans="1:28">
      <c r="A1154" s="58"/>
      <c r="B1154" s="36"/>
      <c r="C1154" s="37"/>
      <c r="D1154" s="36"/>
      <c r="E1154" s="37"/>
      <c r="F1154" s="36"/>
      <c r="G1154" s="37"/>
      <c r="H1154" s="10"/>
      <c r="I1154" s="10"/>
      <c r="J1154" s="10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1"/>
      <c r="W1154" s="11"/>
      <c r="X1154" s="11"/>
      <c r="Y1154" s="6"/>
      <c r="Z1154" s="6"/>
      <c r="AA1154" s="6"/>
      <c r="AB1154" s="8"/>
    </row>
    <row r="1155" spans="1:28">
      <c r="A1155" s="58"/>
      <c r="B1155" s="36"/>
      <c r="C1155" s="37"/>
      <c r="D1155" s="36"/>
      <c r="E1155" s="37"/>
      <c r="F1155" s="36"/>
      <c r="G1155" s="3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</row>
    <row r="1156" spans="1:28">
      <c r="A1156" s="58">
        <v>0</v>
      </c>
      <c r="B1156" s="58">
        <v>0</v>
      </c>
      <c r="C1156" s="36">
        <v>0</v>
      </c>
      <c r="D1156" s="37">
        <v>0</v>
      </c>
      <c r="E1156" s="36">
        <v>0</v>
      </c>
      <c r="F1156" s="36">
        <f t="shared" ref="F1156:F1219" si="117">E1156+C1156</f>
        <v>0</v>
      </c>
      <c r="G1156" s="37">
        <f t="shared" ref="G1156:G1219" si="118">E1156-C1156</f>
        <v>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</row>
    <row r="1157" spans="1:28">
      <c r="A1157" s="58">
        <v>0</v>
      </c>
      <c r="B1157" s="58">
        <v>0</v>
      </c>
      <c r="C1157" s="36">
        <v>0</v>
      </c>
      <c r="D1157" s="37">
        <v>0</v>
      </c>
      <c r="E1157" s="36">
        <v>0</v>
      </c>
      <c r="F1157" s="36">
        <f t="shared" si="117"/>
        <v>0</v>
      </c>
      <c r="G1157" s="37">
        <f t="shared" si="118"/>
        <v>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</row>
    <row r="1158" spans="1:28">
      <c r="A1158" s="58">
        <v>0</v>
      </c>
      <c r="B1158" s="58">
        <v>0</v>
      </c>
      <c r="C1158" s="36">
        <v>0</v>
      </c>
      <c r="D1158" s="37">
        <v>0</v>
      </c>
      <c r="E1158" s="36">
        <v>0</v>
      </c>
      <c r="F1158" s="36">
        <f t="shared" si="117"/>
        <v>0</v>
      </c>
      <c r="G1158" s="37">
        <f t="shared" si="118"/>
        <v>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</row>
    <row r="1159" spans="1:28">
      <c r="A1159" s="58">
        <v>0</v>
      </c>
      <c r="B1159" s="58">
        <v>0</v>
      </c>
      <c r="C1159" s="36">
        <v>0</v>
      </c>
      <c r="D1159" s="37">
        <v>0</v>
      </c>
      <c r="E1159" s="36">
        <v>0</v>
      </c>
      <c r="F1159" s="36">
        <f t="shared" si="117"/>
        <v>0</v>
      </c>
      <c r="G1159" s="37">
        <f t="shared" si="118"/>
        <v>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</row>
    <row r="1160" spans="1:28">
      <c r="A1160" s="58">
        <v>0</v>
      </c>
      <c r="B1160" s="58">
        <v>0</v>
      </c>
      <c r="C1160" s="36">
        <v>0</v>
      </c>
      <c r="D1160" s="37">
        <v>0</v>
      </c>
      <c r="E1160" s="36">
        <v>0</v>
      </c>
      <c r="F1160" s="36">
        <f t="shared" si="117"/>
        <v>0</v>
      </c>
      <c r="G1160" s="37">
        <f t="shared" si="118"/>
        <v>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</row>
    <row r="1161" spans="1:28">
      <c r="A1161" s="58">
        <v>0</v>
      </c>
      <c r="B1161" s="58">
        <v>0</v>
      </c>
      <c r="C1161" s="36">
        <v>0</v>
      </c>
      <c r="D1161" s="37">
        <v>0</v>
      </c>
      <c r="E1161" s="36">
        <v>0</v>
      </c>
      <c r="F1161" s="36">
        <f t="shared" si="117"/>
        <v>0</v>
      </c>
      <c r="G1161" s="37">
        <f t="shared" si="118"/>
        <v>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</row>
    <row r="1162" spans="1:28">
      <c r="A1162" s="58">
        <v>0</v>
      </c>
      <c r="B1162" s="58">
        <v>0</v>
      </c>
      <c r="C1162" s="36">
        <v>0</v>
      </c>
      <c r="D1162" s="37">
        <v>0</v>
      </c>
      <c r="E1162" s="36">
        <v>0</v>
      </c>
      <c r="F1162" s="36">
        <f t="shared" si="117"/>
        <v>0</v>
      </c>
      <c r="G1162" s="37">
        <f t="shared" si="118"/>
        <v>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</row>
    <row r="1163" spans="1:28">
      <c r="A1163" s="58">
        <v>0</v>
      </c>
      <c r="B1163" s="58">
        <v>0</v>
      </c>
      <c r="C1163" s="36">
        <v>0</v>
      </c>
      <c r="D1163" s="37">
        <v>0</v>
      </c>
      <c r="E1163" s="36">
        <v>0</v>
      </c>
      <c r="F1163" s="36">
        <f t="shared" si="117"/>
        <v>0</v>
      </c>
      <c r="G1163" s="37">
        <f t="shared" si="118"/>
        <v>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</row>
    <row r="1164" spans="1:28">
      <c r="A1164" s="58">
        <v>0</v>
      </c>
      <c r="B1164" s="58">
        <v>0</v>
      </c>
      <c r="C1164" s="36">
        <v>0</v>
      </c>
      <c r="D1164" s="37">
        <v>0</v>
      </c>
      <c r="E1164" s="36">
        <v>0</v>
      </c>
      <c r="F1164" s="36">
        <f t="shared" si="117"/>
        <v>0</v>
      </c>
      <c r="G1164" s="37">
        <f t="shared" si="118"/>
        <v>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</row>
    <row r="1165" spans="1:28">
      <c r="A1165" s="58">
        <v>0</v>
      </c>
      <c r="B1165" s="58">
        <v>0</v>
      </c>
      <c r="C1165" s="36">
        <v>0</v>
      </c>
      <c r="D1165" s="37">
        <v>0</v>
      </c>
      <c r="E1165" s="36">
        <v>0</v>
      </c>
      <c r="F1165" s="36">
        <f t="shared" si="117"/>
        <v>0</v>
      </c>
      <c r="G1165" s="37">
        <f t="shared" si="118"/>
        <v>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</row>
    <row r="1166" spans="1:28">
      <c r="A1166" s="58">
        <v>0</v>
      </c>
      <c r="B1166" s="58">
        <v>0</v>
      </c>
      <c r="C1166" s="36">
        <v>0</v>
      </c>
      <c r="D1166" s="37">
        <v>0</v>
      </c>
      <c r="E1166" s="36">
        <v>0</v>
      </c>
      <c r="F1166" s="36">
        <f t="shared" si="117"/>
        <v>0</v>
      </c>
      <c r="G1166" s="37">
        <f t="shared" si="118"/>
        <v>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</row>
    <row r="1167" spans="1:28">
      <c r="A1167" s="58">
        <v>0</v>
      </c>
      <c r="B1167" s="58">
        <v>0</v>
      </c>
      <c r="C1167" s="36">
        <v>0</v>
      </c>
      <c r="D1167" s="37">
        <v>0</v>
      </c>
      <c r="E1167" s="36">
        <v>0</v>
      </c>
      <c r="F1167" s="36">
        <f t="shared" si="117"/>
        <v>0</v>
      </c>
      <c r="G1167" s="37">
        <f t="shared" si="118"/>
        <v>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</row>
    <row r="1168" spans="1:28">
      <c r="A1168" s="58">
        <v>0</v>
      </c>
      <c r="B1168" s="58">
        <v>0</v>
      </c>
      <c r="C1168" s="36">
        <v>0</v>
      </c>
      <c r="D1168" s="37">
        <v>0</v>
      </c>
      <c r="E1168" s="36">
        <v>0</v>
      </c>
      <c r="F1168" s="36">
        <f t="shared" si="117"/>
        <v>0</v>
      </c>
      <c r="G1168" s="37">
        <f t="shared" si="118"/>
        <v>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</row>
    <row r="1169" spans="1:28">
      <c r="A1169" s="58">
        <v>0</v>
      </c>
      <c r="B1169" s="58">
        <v>0</v>
      </c>
      <c r="C1169" s="36">
        <v>0</v>
      </c>
      <c r="D1169" s="37">
        <v>0</v>
      </c>
      <c r="E1169" s="36">
        <v>0</v>
      </c>
      <c r="F1169" s="36">
        <f t="shared" si="117"/>
        <v>0</v>
      </c>
      <c r="G1169" s="37">
        <f t="shared" si="118"/>
        <v>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</row>
    <row r="1170" spans="1:28">
      <c r="A1170" s="58">
        <v>0</v>
      </c>
      <c r="B1170" s="58">
        <v>0</v>
      </c>
      <c r="C1170" s="36">
        <v>0</v>
      </c>
      <c r="D1170" s="37">
        <v>0</v>
      </c>
      <c r="E1170" s="36">
        <v>0</v>
      </c>
      <c r="F1170" s="36">
        <f t="shared" si="117"/>
        <v>0</v>
      </c>
      <c r="G1170" s="37">
        <f t="shared" si="118"/>
        <v>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</row>
    <row r="1171" spans="1:28">
      <c r="A1171" s="58">
        <v>0</v>
      </c>
      <c r="B1171" s="58">
        <v>0</v>
      </c>
      <c r="C1171" s="36">
        <v>0</v>
      </c>
      <c r="D1171" s="37">
        <v>0</v>
      </c>
      <c r="E1171" s="36">
        <v>0</v>
      </c>
      <c r="F1171" s="36">
        <f t="shared" si="117"/>
        <v>0</v>
      </c>
      <c r="G1171" s="37">
        <f t="shared" si="118"/>
        <v>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</row>
    <row r="1172" spans="1:28">
      <c r="A1172" s="58">
        <v>0</v>
      </c>
      <c r="B1172" s="58">
        <v>0</v>
      </c>
      <c r="C1172" s="36">
        <v>0</v>
      </c>
      <c r="D1172" s="37">
        <v>0</v>
      </c>
      <c r="E1172" s="36">
        <v>0</v>
      </c>
      <c r="F1172" s="36">
        <f t="shared" si="117"/>
        <v>0</v>
      </c>
      <c r="G1172" s="37">
        <f t="shared" si="118"/>
        <v>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</row>
    <row r="1173" spans="1:28">
      <c r="A1173" s="58">
        <v>0</v>
      </c>
      <c r="B1173" s="58">
        <v>0</v>
      </c>
      <c r="C1173" s="36">
        <v>0</v>
      </c>
      <c r="D1173" s="37">
        <v>0</v>
      </c>
      <c r="E1173" s="36">
        <v>0</v>
      </c>
      <c r="F1173" s="36">
        <f t="shared" si="117"/>
        <v>0</v>
      </c>
      <c r="G1173" s="37">
        <f t="shared" si="118"/>
        <v>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</row>
    <row r="1174" spans="1:28">
      <c r="A1174" s="58">
        <v>0</v>
      </c>
      <c r="B1174" s="58">
        <v>0</v>
      </c>
      <c r="C1174" s="36">
        <v>0</v>
      </c>
      <c r="D1174" s="37">
        <v>0</v>
      </c>
      <c r="E1174" s="36">
        <v>0</v>
      </c>
      <c r="F1174" s="36">
        <f t="shared" si="117"/>
        <v>0</v>
      </c>
      <c r="G1174" s="37">
        <f t="shared" si="118"/>
        <v>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</row>
    <row r="1175" spans="1:28">
      <c r="A1175" s="58">
        <v>0</v>
      </c>
      <c r="B1175" s="58">
        <v>0</v>
      </c>
      <c r="C1175" s="36">
        <v>0</v>
      </c>
      <c r="D1175" s="37">
        <v>0</v>
      </c>
      <c r="E1175" s="36">
        <v>0</v>
      </c>
      <c r="F1175" s="36">
        <f t="shared" si="117"/>
        <v>0</v>
      </c>
      <c r="G1175" s="37">
        <f t="shared" si="118"/>
        <v>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</row>
    <row r="1176" spans="1:28">
      <c r="A1176" s="58">
        <v>0</v>
      </c>
      <c r="B1176" s="58">
        <v>0</v>
      </c>
      <c r="C1176" s="36">
        <v>0</v>
      </c>
      <c r="D1176" s="37">
        <v>0</v>
      </c>
      <c r="E1176" s="36">
        <v>0</v>
      </c>
      <c r="F1176" s="36">
        <f t="shared" si="117"/>
        <v>0</v>
      </c>
      <c r="G1176" s="37">
        <f t="shared" si="118"/>
        <v>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</row>
    <row r="1177" spans="1:28">
      <c r="A1177" s="58">
        <v>0</v>
      </c>
      <c r="B1177" s="58">
        <v>0</v>
      </c>
      <c r="C1177" s="36">
        <v>0</v>
      </c>
      <c r="D1177" s="37">
        <v>0</v>
      </c>
      <c r="E1177" s="36">
        <v>0</v>
      </c>
      <c r="F1177" s="36">
        <f t="shared" si="117"/>
        <v>0</v>
      </c>
      <c r="G1177" s="37">
        <f t="shared" si="118"/>
        <v>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</row>
    <row r="1178" spans="1:28">
      <c r="A1178" s="58">
        <v>0</v>
      </c>
      <c r="B1178" s="58">
        <v>0</v>
      </c>
      <c r="C1178" s="36">
        <v>0</v>
      </c>
      <c r="D1178" s="37">
        <v>0</v>
      </c>
      <c r="E1178" s="36">
        <v>0</v>
      </c>
      <c r="F1178" s="36">
        <f t="shared" si="117"/>
        <v>0</v>
      </c>
      <c r="G1178" s="37">
        <f t="shared" si="118"/>
        <v>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</row>
    <row r="1179" spans="1:28">
      <c r="A1179" s="58">
        <v>0</v>
      </c>
      <c r="B1179" s="58">
        <v>0</v>
      </c>
      <c r="C1179" s="36">
        <v>0</v>
      </c>
      <c r="D1179" s="37">
        <v>0</v>
      </c>
      <c r="E1179" s="36">
        <v>0</v>
      </c>
      <c r="F1179" s="36">
        <f t="shared" si="117"/>
        <v>0</v>
      </c>
      <c r="G1179" s="37">
        <f t="shared" si="118"/>
        <v>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</row>
    <row r="1180" spans="1:28">
      <c r="A1180" s="58">
        <v>0</v>
      </c>
      <c r="B1180" s="58">
        <v>0</v>
      </c>
      <c r="C1180" s="36">
        <v>0</v>
      </c>
      <c r="D1180" s="37">
        <v>0</v>
      </c>
      <c r="E1180" s="36">
        <v>0</v>
      </c>
      <c r="F1180" s="36">
        <f t="shared" si="117"/>
        <v>0</v>
      </c>
      <c r="G1180" s="37">
        <f t="shared" si="118"/>
        <v>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</row>
    <row r="1181" spans="1:28">
      <c r="A1181" s="58">
        <v>0</v>
      </c>
      <c r="B1181" s="58">
        <v>0</v>
      </c>
      <c r="C1181" s="36">
        <v>0</v>
      </c>
      <c r="D1181" s="37">
        <v>0</v>
      </c>
      <c r="E1181" s="36">
        <v>0</v>
      </c>
      <c r="F1181" s="36">
        <f t="shared" si="117"/>
        <v>0</v>
      </c>
      <c r="G1181" s="37">
        <f t="shared" si="118"/>
        <v>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</row>
    <row r="1182" spans="1:28">
      <c r="A1182" s="58">
        <v>0</v>
      </c>
      <c r="B1182" s="58">
        <v>0</v>
      </c>
      <c r="C1182" s="36">
        <v>0</v>
      </c>
      <c r="D1182" s="37">
        <v>0</v>
      </c>
      <c r="E1182" s="36">
        <v>0</v>
      </c>
      <c r="F1182" s="36">
        <f t="shared" si="117"/>
        <v>0</v>
      </c>
      <c r="G1182" s="37">
        <f t="shared" si="118"/>
        <v>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</row>
    <row r="1183" spans="1:28">
      <c r="A1183" s="58">
        <v>0</v>
      </c>
      <c r="B1183" s="58">
        <v>0</v>
      </c>
      <c r="C1183" s="36">
        <v>0</v>
      </c>
      <c r="D1183" s="37">
        <v>0</v>
      </c>
      <c r="E1183" s="36">
        <v>0</v>
      </c>
      <c r="F1183" s="36">
        <f t="shared" si="117"/>
        <v>0</v>
      </c>
      <c r="G1183" s="37">
        <f t="shared" si="118"/>
        <v>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</row>
    <row r="1184" spans="1:28">
      <c r="A1184" s="58">
        <v>0</v>
      </c>
      <c r="B1184" s="58">
        <v>0</v>
      </c>
      <c r="C1184" s="36">
        <v>0</v>
      </c>
      <c r="D1184" s="37">
        <v>0</v>
      </c>
      <c r="E1184" s="36">
        <v>0</v>
      </c>
      <c r="F1184" s="36">
        <f t="shared" si="117"/>
        <v>0</v>
      </c>
      <c r="G1184" s="37">
        <f t="shared" si="118"/>
        <v>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</row>
    <row r="1185" spans="1:28">
      <c r="A1185" s="58">
        <v>0</v>
      </c>
      <c r="B1185" s="58">
        <v>0</v>
      </c>
      <c r="C1185" s="36">
        <v>0</v>
      </c>
      <c r="D1185" s="37">
        <v>0</v>
      </c>
      <c r="E1185" s="36">
        <v>0</v>
      </c>
      <c r="F1185" s="36">
        <f t="shared" si="117"/>
        <v>0</v>
      </c>
      <c r="G1185" s="37">
        <f t="shared" si="118"/>
        <v>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</row>
    <row r="1186" spans="1:28">
      <c r="A1186" s="58">
        <v>0</v>
      </c>
      <c r="B1186" s="58">
        <v>0</v>
      </c>
      <c r="C1186" s="36">
        <v>0</v>
      </c>
      <c r="D1186" s="37">
        <v>0</v>
      </c>
      <c r="E1186" s="36">
        <v>0</v>
      </c>
      <c r="F1186" s="36">
        <f t="shared" si="117"/>
        <v>0</v>
      </c>
      <c r="G1186" s="37">
        <f t="shared" si="118"/>
        <v>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</row>
    <row r="1187" spans="1:28">
      <c r="A1187" s="58">
        <v>0</v>
      </c>
      <c r="B1187" s="58">
        <v>0</v>
      </c>
      <c r="C1187" s="36">
        <v>0</v>
      </c>
      <c r="D1187" s="37">
        <v>0</v>
      </c>
      <c r="E1187" s="36">
        <v>0</v>
      </c>
      <c r="F1187" s="36">
        <f t="shared" si="117"/>
        <v>0</v>
      </c>
      <c r="G1187" s="37">
        <f t="shared" si="118"/>
        <v>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</row>
    <row r="1188" spans="1:28">
      <c r="A1188" s="58">
        <v>0</v>
      </c>
      <c r="B1188" s="58">
        <v>0</v>
      </c>
      <c r="C1188" s="36">
        <v>0</v>
      </c>
      <c r="D1188" s="37">
        <v>0</v>
      </c>
      <c r="E1188" s="36">
        <v>0</v>
      </c>
      <c r="F1188" s="36">
        <f t="shared" si="117"/>
        <v>0</v>
      </c>
      <c r="G1188" s="37">
        <f t="shared" si="118"/>
        <v>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</row>
    <row r="1189" spans="1:28">
      <c r="A1189" s="58">
        <v>0</v>
      </c>
      <c r="B1189" s="58">
        <v>0</v>
      </c>
      <c r="C1189" s="36">
        <v>0</v>
      </c>
      <c r="D1189" s="37">
        <v>0</v>
      </c>
      <c r="E1189" s="36">
        <v>0</v>
      </c>
      <c r="F1189" s="36">
        <f t="shared" si="117"/>
        <v>0</v>
      </c>
      <c r="G1189" s="37">
        <f t="shared" si="118"/>
        <v>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</row>
    <row r="1190" spans="1:28">
      <c r="A1190" s="58">
        <v>0</v>
      </c>
      <c r="B1190" s="58">
        <v>0</v>
      </c>
      <c r="C1190" s="36">
        <v>0</v>
      </c>
      <c r="D1190" s="37">
        <v>0</v>
      </c>
      <c r="E1190" s="36">
        <v>0</v>
      </c>
      <c r="F1190" s="36">
        <f t="shared" si="117"/>
        <v>0</v>
      </c>
      <c r="G1190" s="37">
        <f t="shared" si="118"/>
        <v>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</row>
    <row r="1191" spans="1:28">
      <c r="A1191" s="58">
        <v>0</v>
      </c>
      <c r="B1191" s="58">
        <v>0</v>
      </c>
      <c r="C1191" s="36">
        <v>0</v>
      </c>
      <c r="D1191" s="37">
        <v>0</v>
      </c>
      <c r="E1191" s="36">
        <v>0</v>
      </c>
      <c r="F1191" s="36">
        <f t="shared" si="117"/>
        <v>0</v>
      </c>
      <c r="G1191" s="37">
        <f t="shared" si="118"/>
        <v>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</row>
    <row r="1192" spans="1:28">
      <c r="A1192" s="58">
        <v>0</v>
      </c>
      <c r="B1192" s="58">
        <v>0</v>
      </c>
      <c r="C1192" s="36">
        <v>0</v>
      </c>
      <c r="D1192" s="37">
        <v>0</v>
      </c>
      <c r="E1192" s="36">
        <v>0</v>
      </c>
      <c r="F1192" s="36">
        <f t="shared" si="117"/>
        <v>0</v>
      </c>
      <c r="G1192" s="37">
        <f t="shared" si="118"/>
        <v>0</v>
      </c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</row>
    <row r="1193" spans="1:28">
      <c r="A1193" s="58">
        <v>0</v>
      </c>
      <c r="B1193" s="58">
        <v>0</v>
      </c>
      <c r="C1193" s="36">
        <v>0</v>
      </c>
      <c r="D1193" s="37">
        <v>0</v>
      </c>
      <c r="E1193" s="36">
        <v>0</v>
      </c>
      <c r="F1193" s="36">
        <f t="shared" si="117"/>
        <v>0</v>
      </c>
      <c r="G1193" s="37">
        <f t="shared" si="118"/>
        <v>0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</row>
    <row r="1194" spans="1:28">
      <c r="A1194" s="58">
        <v>0</v>
      </c>
      <c r="B1194" s="58">
        <v>0</v>
      </c>
      <c r="C1194" s="36">
        <v>0</v>
      </c>
      <c r="D1194" s="37">
        <v>0</v>
      </c>
      <c r="E1194" s="36">
        <v>0</v>
      </c>
      <c r="F1194" s="36">
        <f t="shared" si="117"/>
        <v>0</v>
      </c>
      <c r="G1194" s="37">
        <f t="shared" si="118"/>
        <v>0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</row>
    <row r="1195" spans="1:28">
      <c r="A1195" s="58">
        <v>0</v>
      </c>
      <c r="B1195" s="58">
        <v>0</v>
      </c>
      <c r="C1195" s="36">
        <v>0</v>
      </c>
      <c r="D1195" s="37">
        <v>0</v>
      </c>
      <c r="E1195" s="36">
        <v>0</v>
      </c>
      <c r="F1195" s="36">
        <f t="shared" si="117"/>
        <v>0</v>
      </c>
      <c r="G1195" s="37">
        <f t="shared" si="118"/>
        <v>0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</row>
    <row r="1196" spans="1:28">
      <c r="A1196" s="58">
        <v>0</v>
      </c>
      <c r="B1196" s="58">
        <v>0</v>
      </c>
      <c r="C1196" s="36">
        <v>0</v>
      </c>
      <c r="D1196" s="37">
        <v>0</v>
      </c>
      <c r="E1196" s="36">
        <v>0</v>
      </c>
      <c r="F1196" s="36">
        <f t="shared" si="117"/>
        <v>0</v>
      </c>
      <c r="G1196" s="37">
        <f t="shared" si="118"/>
        <v>0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</row>
    <row r="1197" spans="1:28">
      <c r="A1197" s="58">
        <v>0</v>
      </c>
      <c r="B1197" s="58">
        <v>0</v>
      </c>
      <c r="C1197" s="36">
        <v>0</v>
      </c>
      <c r="D1197" s="37">
        <v>0</v>
      </c>
      <c r="E1197" s="36">
        <v>0</v>
      </c>
      <c r="F1197" s="36">
        <f t="shared" si="117"/>
        <v>0</v>
      </c>
      <c r="G1197" s="37">
        <f t="shared" si="118"/>
        <v>0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</row>
    <row r="1198" spans="1:28">
      <c r="A1198" s="58">
        <v>0</v>
      </c>
      <c r="B1198" s="58">
        <v>0</v>
      </c>
      <c r="C1198" s="36">
        <v>0</v>
      </c>
      <c r="D1198" s="37">
        <v>0</v>
      </c>
      <c r="E1198" s="36">
        <v>0</v>
      </c>
      <c r="F1198" s="36">
        <f t="shared" si="117"/>
        <v>0</v>
      </c>
      <c r="G1198" s="37">
        <f t="shared" si="118"/>
        <v>0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</row>
    <row r="1199" spans="1:28">
      <c r="A1199" s="58">
        <v>0</v>
      </c>
      <c r="B1199" s="58">
        <v>0</v>
      </c>
      <c r="C1199" s="36">
        <v>0</v>
      </c>
      <c r="D1199" s="37">
        <v>0</v>
      </c>
      <c r="E1199" s="36">
        <v>0</v>
      </c>
      <c r="F1199" s="36">
        <f t="shared" si="117"/>
        <v>0</v>
      </c>
      <c r="G1199" s="37">
        <f t="shared" si="118"/>
        <v>0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</row>
    <row r="1200" spans="1:28">
      <c r="A1200" s="58">
        <v>0</v>
      </c>
      <c r="B1200" s="58">
        <v>0</v>
      </c>
      <c r="C1200" s="36">
        <v>0</v>
      </c>
      <c r="D1200" s="37">
        <v>0</v>
      </c>
      <c r="E1200" s="36">
        <v>0</v>
      </c>
      <c r="F1200" s="36">
        <f t="shared" si="117"/>
        <v>0</v>
      </c>
      <c r="G1200" s="37">
        <f t="shared" si="118"/>
        <v>0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</row>
    <row r="1201" spans="1:28">
      <c r="A1201" s="58">
        <v>0</v>
      </c>
      <c r="B1201" s="58">
        <v>0</v>
      </c>
      <c r="C1201" s="36">
        <v>0</v>
      </c>
      <c r="D1201" s="37">
        <v>0</v>
      </c>
      <c r="E1201" s="36">
        <v>0</v>
      </c>
      <c r="F1201" s="36">
        <f t="shared" si="117"/>
        <v>0</v>
      </c>
      <c r="G1201" s="37">
        <f t="shared" si="118"/>
        <v>0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</row>
    <row r="1202" spans="1:28">
      <c r="A1202" s="58">
        <v>0</v>
      </c>
      <c r="B1202" s="58">
        <v>0</v>
      </c>
      <c r="C1202" s="36">
        <v>0</v>
      </c>
      <c r="D1202" s="37">
        <v>0</v>
      </c>
      <c r="E1202" s="36">
        <v>0</v>
      </c>
      <c r="F1202" s="36">
        <f t="shared" si="117"/>
        <v>0</v>
      </c>
      <c r="G1202" s="37">
        <f t="shared" si="118"/>
        <v>0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</row>
    <row r="1203" spans="1:28">
      <c r="A1203" s="58">
        <v>0</v>
      </c>
      <c r="B1203" s="58">
        <v>0</v>
      </c>
      <c r="C1203" s="36">
        <v>0</v>
      </c>
      <c r="D1203" s="37">
        <v>0</v>
      </c>
      <c r="E1203" s="36">
        <v>0</v>
      </c>
      <c r="F1203" s="36">
        <f t="shared" si="117"/>
        <v>0</v>
      </c>
      <c r="G1203" s="37">
        <f t="shared" si="118"/>
        <v>0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</row>
    <row r="1204" spans="1:28">
      <c r="A1204" s="58">
        <v>0</v>
      </c>
      <c r="B1204" s="58">
        <v>0</v>
      </c>
      <c r="C1204" s="36">
        <v>0</v>
      </c>
      <c r="D1204" s="37">
        <v>0</v>
      </c>
      <c r="E1204" s="36">
        <v>0</v>
      </c>
      <c r="F1204" s="36">
        <f t="shared" si="117"/>
        <v>0</v>
      </c>
      <c r="G1204" s="37">
        <f t="shared" si="118"/>
        <v>0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</row>
    <row r="1205" spans="1:28">
      <c r="A1205" s="58">
        <v>0</v>
      </c>
      <c r="B1205" s="58">
        <v>0</v>
      </c>
      <c r="C1205" s="36">
        <v>0</v>
      </c>
      <c r="D1205" s="37">
        <v>0</v>
      </c>
      <c r="E1205" s="36">
        <v>0</v>
      </c>
      <c r="F1205" s="36">
        <f t="shared" si="117"/>
        <v>0</v>
      </c>
      <c r="G1205" s="37">
        <f t="shared" si="118"/>
        <v>0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</row>
    <row r="1206" spans="1:28">
      <c r="A1206" s="58">
        <v>0</v>
      </c>
      <c r="B1206" s="58">
        <v>0</v>
      </c>
      <c r="C1206" s="36">
        <v>0</v>
      </c>
      <c r="D1206" s="37">
        <v>0</v>
      </c>
      <c r="E1206" s="36">
        <v>0</v>
      </c>
      <c r="F1206" s="36">
        <f t="shared" si="117"/>
        <v>0</v>
      </c>
      <c r="G1206" s="37">
        <f t="shared" si="118"/>
        <v>0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</row>
    <row r="1207" spans="1:28">
      <c r="A1207" s="58">
        <v>0</v>
      </c>
      <c r="B1207" s="58">
        <v>0</v>
      </c>
      <c r="C1207" s="36">
        <v>0</v>
      </c>
      <c r="D1207" s="37">
        <v>0</v>
      </c>
      <c r="E1207" s="36">
        <v>0</v>
      </c>
      <c r="F1207" s="36">
        <f t="shared" si="117"/>
        <v>0</v>
      </c>
      <c r="G1207" s="37">
        <f t="shared" si="118"/>
        <v>0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</row>
    <row r="1208" spans="1:28">
      <c r="A1208" s="58">
        <v>0</v>
      </c>
      <c r="B1208" s="58">
        <v>0</v>
      </c>
      <c r="C1208" s="36">
        <v>0</v>
      </c>
      <c r="D1208" s="37">
        <v>0</v>
      </c>
      <c r="E1208" s="36">
        <v>0</v>
      </c>
      <c r="F1208" s="36">
        <f t="shared" si="117"/>
        <v>0</v>
      </c>
      <c r="G1208" s="37">
        <f t="shared" si="118"/>
        <v>0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</row>
    <row r="1209" spans="1:28">
      <c r="A1209" s="58">
        <v>0</v>
      </c>
      <c r="B1209" s="58">
        <v>0</v>
      </c>
      <c r="C1209" s="36">
        <v>0</v>
      </c>
      <c r="D1209" s="37">
        <v>0</v>
      </c>
      <c r="E1209" s="36">
        <v>0</v>
      </c>
      <c r="F1209" s="36">
        <f t="shared" si="117"/>
        <v>0</v>
      </c>
      <c r="G1209" s="37">
        <f t="shared" si="118"/>
        <v>0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</row>
    <row r="1210" spans="1:28">
      <c r="A1210" s="58">
        <v>0</v>
      </c>
      <c r="B1210" s="58">
        <v>0</v>
      </c>
      <c r="C1210" s="36">
        <v>0</v>
      </c>
      <c r="D1210" s="37">
        <v>0</v>
      </c>
      <c r="E1210" s="36">
        <v>0</v>
      </c>
      <c r="F1210" s="36">
        <f t="shared" si="117"/>
        <v>0</v>
      </c>
      <c r="G1210" s="37">
        <f t="shared" si="118"/>
        <v>0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</row>
    <row r="1211" spans="1:28">
      <c r="A1211" s="58">
        <v>0</v>
      </c>
      <c r="B1211" s="58">
        <v>0</v>
      </c>
      <c r="C1211" s="36">
        <v>0</v>
      </c>
      <c r="D1211" s="37">
        <v>0</v>
      </c>
      <c r="E1211" s="36">
        <v>0</v>
      </c>
      <c r="F1211" s="36">
        <f t="shared" si="117"/>
        <v>0</v>
      </c>
      <c r="G1211" s="37">
        <f t="shared" si="118"/>
        <v>0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</row>
    <row r="1212" spans="1:28">
      <c r="A1212" s="58">
        <v>0</v>
      </c>
      <c r="B1212" s="58">
        <v>0</v>
      </c>
      <c r="C1212" s="36">
        <v>0</v>
      </c>
      <c r="D1212" s="37">
        <v>0</v>
      </c>
      <c r="E1212" s="36">
        <v>0</v>
      </c>
      <c r="F1212" s="36">
        <f t="shared" si="117"/>
        <v>0</v>
      </c>
      <c r="G1212" s="37">
        <f t="shared" si="118"/>
        <v>0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</row>
    <row r="1213" spans="1:28">
      <c r="A1213" s="58">
        <v>0</v>
      </c>
      <c r="B1213" s="58">
        <v>0</v>
      </c>
      <c r="C1213" s="36">
        <v>0</v>
      </c>
      <c r="D1213" s="37">
        <v>0</v>
      </c>
      <c r="E1213" s="36">
        <v>0</v>
      </c>
      <c r="F1213" s="36">
        <f t="shared" si="117"/>
        <v>0</v>
      </c>
      <c r="G1213" s="37">
        <f t="shared" si="118"/>
        <v>0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</row>
    <row r="1214" spans="1:28">
      <c r="A1214" s="58">
        <v>0</v>
      </c>
      <c r="B1214" s="58">
        <v>0</v>
      </c>
      <c r="C1214" s="36">
        <v>0</v>
      </c>
      <c r="D1214" s="37">
        <v>0</v>
      </c>
      <c r="E1214" s="36">
        <v>0</v>
      </c>
      <c r="F1214" s="36">
        <f t="shared" si="117"/>
        <v>0</v>
      </c>
      <c r="G1214" s="37">
        <f t="shared" si="118"/>
        <v>0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</row>
    <row r="1215" spans="1:28">
      <c r="A1215" s="58">
        <v>0</v>
      </c>
      <c r="B1215" s="58">
        <v>0</v>
      </c>
      <c r="C1215" s="36">
        <v>0</v>
      </c>
      <c r="D1215" s="37">
        <v>0</v>
      </c>
      <c r="E1215" s="36">
        <v>0</v>
      </c>
      <c r="F1215" s="36">
        <f t="shared" si="117"/>
        <v>0</v>
      </c>
      <c r="G1215" s="37">
        <f t="shared" si="118"/>
        <v>0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</row>
    <row r="1216" spans="1:28">
      <c r="A1216" s="58">
        <v>0</v>
      </c>
      <c r="B1216" s="58">
        <v>0</v>
      </c>
      <c r="C1216" s="36">
        <v>0</v>
      </c>
      <c r="D1216" s="37">
        <v>0</v>
      </c>
      <c r="E1216" s="36">
        <v>0</v>
      </c>
      <c r="F1216" s="36">
        <f t="shared" si="117"/>
        <v>0</v>
      </c>
      <c r="G1216" s="37">
        <f t="shared" si="118"/>
        <v>0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</row>
    <row r="1217" spans="1:28">
      <c r="A1217" s="58">
        <v>0</v>
      </c>
      <c r="B1217" s="58">
        <v>0</v>
      </c>
      <c r="C1217" s="36">
        <v>0</v>
      </c>
      <c r="D1217" s="37">
        <v>0</v>
      </c>
      <c r="E1217" s="36">
        <v>0</v>
      </c>
      <c r="F1217" s="36">
        <f t="shared" si="117"/>
        <v>0</v>
      </c>
      <c r="G1217" s="37">
        <f t="shared" si="118"/>
        <v>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</row>
    <row r="1218" spans="1:28">
      <c r="A1218" s="58">
        <v>0</v>
      </c>
      <c r="B1218" s="58">
        <v>0</v>
      </c>
      <c r="C1218" s="36">
        <v>0</v>
      </c>
      <c r="D1218" s="37">
        <v>0</v>
      </c>
      <c r="E1218" s="36">
        <v>0</v>
      </c>
      <c r="F1218" s="36">
        <f t="shared" si="117"/>
        <v>0</v>
      </c>
      <c r="G1218" s="37">
        <f t="shared" si="118"/>
        <v>0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</row>
    <row r="1219" spans="1:28">
      <c r="A1219" s="58">
        <v>0</v>
      </c>
      <c r="B1219" s="58">
        <v>0</v>
      </c>
      <c r="C1219" s="36">
        <v>0</v>
      </c>
      <c r="D1219" s="37">
        <v>0</v>
      </c>
      <c r="E1219" s="36">
        <v>0</v>
      </c>
      <c r="F1219" s="36">
        <f t="shared" si="117"/>
        <v>0</v>
      </c>
      <c r="G1219" s="37">
        <f t="shared" si="118"/>
        <v>0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</row>
    <row r="1220" spans="1:28">
      <c r="A1220" s="58">
        <v>0</v>
      </c>
      <c r="B1220" s="58">
        <v>0</v>
      </c>
      <c r="C1220" s="36">
        <v>0</v>
      </c>
      <c r="D1220" s="37">
        <v>0</v>
      </c>
      <c r="E1220" s="36">
        <v>0</v>
      </c>
      <c r="F1220" s="36">
        <f t="shared" ref="F1220" si="119">E1220+C1220</f>
        <v>0</v>
      </c>
      <c r="G1220" s="37">
        <f t="shared" ref="G1220" si="120">E1220-C1220</f>
        <v>0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</row>
    <row r="1221" spans="1:28">
      <c r="A1221" s="60"/>
      <c r="B1221" s="60"/>
      <c r="C1221" s="61"/>
      <c r="D1221" s="62"/>
      <c r="E1221" s="61"/>
      <c r="F1221" s="62"/>
      <c r="G1221" s="61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</row>
    <row r="1222" spans="1:28">
      <c r="A1222" s="60"/>
      <c r="B1222" s="60"/>
      <c r="C1222" s="61"/>
      <c r="D1222" s="62"/>
      <c r="E1222" s="61"/>
      <c r="F1222" s="62"/>
      <c r="G1222" s="61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</row>
    <row r="1223" spans="1:28">
      <c r="A1223" s="60"/>
      <c r="B1223" s="60"/>
      <c r="C1223" s="61"/>
      <c r="D1223" s="62"/>
      <c r="E1223" s="61"/>
      <c r="F1223" s="62"/>
      <c r="G1223" s="61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</row>
    <row r="1224" spans="1:28">
      <c r="A1224" s="60"/>
      <c r="B1224" s="60"/>
      <c r="C1224" s="61"/>
      <c r="D1224" s="62"/>
      <c r="E1224" s="61"/>
      <c r="F1224" s="62"/>
      <c r="G1224" s="61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</row>
    <row r="1225" spans="1:28">
      <c r="A1225" s="60"/>
      <c r="B1225" s="60"/>
      <c r="C1225" s="61"/>
      <c r="D1225" s="62"/>
      <c r="E1225" s="61"/>
      <c r="F1225" s="62"/>
      <c r="G1225" s="61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</row>
    <row r="1226" spans="1:28">
      <c r="A1226" s="60"/>
      <c r="B1226" s="60"/>
      <c r="C1226" s="61"/>
      <c r="D1226" s="62"/>
      <c r="E1226" s="61"/>
      <c r="F1226" s="62"/>
      <c r="G1226" s="61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</row>
    <row r="1227" spans="1:28">
      <c r="A1227" s="60"/>
      <c r="B1227" s="60"/>
      <c r="C1227" s="61"/>
      <c r="D1227" s="62"/>
      <c r="E1227" s="61"/>
      <c r="F1227" s="62"/>
      <c r="G1227" s="61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</row>
    <row r="1228" spans="1:28">
      <c r="A1228" s="60"/>
      <c r="B1228" s="60"/>
      <c r="C1228" s="61"/>
      <c r="D1228" s="62"/>
      <c r="E1228" s="61"/>
      <c r="F1228" s="62"/>
      <c r="G1228" s="61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</row>
    <row r="1229" spans="1:28">
      <c r="A1229" s="60"/>
      <c r="B1229" s="60"/>
      <c r="C1229" s="61"/>
      <c r="D1229" s="62"/>
      <c r="E1229" s="61"/>
      <c r="F1229" s="62"/>
      <c r="G1229" s="61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</row>
    <row r="1230" spans="1:28">
      <c r="A1230" s="60"/>
      <c r="B1230" s="60"/>
      <c r="C1230" s="61"/>
      <c r="D1230" s="62"/>
      <c r="E1230" s="61"/>
      <c r="F1230" s="62"/>
      <c r="G1230" s="61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</row>
    <row r="1231" spans="1:28">
      <c r="A1231" s="60"/>
      <c r="B1231" s="60"/>
      <c r="C1231" s="61"/>
      <c r="D1231" s="62"/>
      <c r="E1231" s="61"/>
      <c r="F1231" s="62"/>
      <c r="G1231" s="61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</row>
    <row r="1232" spans="1:28">
      <c r="A1232" s="60"/>
      <c r="B1232" s="60"/>
      <c r="C1232" s="61"/>
      <c r="D1232" s="62"/>
      <c r="E1232" s="61"/>
      <c r="F1232" s="62"/>
      <c r="G1232" s="61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</row>
    <row r="1233" spans="1:28">
      <c r="A1233" s="60"/>
      <c r="B1233" s="60"/>
      <c r="C1233" s="61"/>
      <c r="D1233" s="62"/>
      <c r="E1233" s="61"/>
      <c r="F1233" s="62"/>
      <c r="G1233" s="61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</row>
    <row r="1234" spans="1:28">
      <c r="A1234" s="60"/>
      <c r="B1234" s="60"/>
      <c r="C1234" s="61"/>
      <c r="D1234" s="62"/>
      <c r="E1234" s="61"/>
      <c r="F1234" s="62"/>
      <c r="G1234" s="61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</row>
  </sheetData>
  <conditionalFormatting sqref="AC5:AC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:C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D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E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E35 AD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I2:K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abSelected="1" workbookViewId="0">
      <selection activeCell="C1" sqref="C1"/>
    </sheetView>
  </sheetViews>
  <sheetFormatPr defaultRowHeight="14.4"/>
  <cols>
    <col min="9" max="20" width="12" bestFit="1" customWidth="1"/>
    <col min="23" max="23" width="20.21875" bestFit="1" customWidth="1"/>
  </cols>
  <sheetData>
    <row r="1" spans="1:25">
      <c r="A1" s="1" t="s">
        <v>46</v>
      </c>
      <c r="B1" s="1" t="s">
        <v>47</v>
      </c>
    </row>
    <row r="2" spans="1:25">
      <c r="A2" s="11">
        <v>2.4140000000000001</v>
      </c>
      <c r="B2" s="11">
        <v>3.12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/>
    </row>
    <row r="3" spans="1:25">
      <c r="D3" s="1">
        <f>POISSON(D2,$B$2,FALSE)</f>
        <v>4.415716841969286E-2</v>
      </c>
      <c r="E3" s="1">
        <f t="shared" ref="E3:S3" si="0">POISSON(E2,$B$2,FALSE)</f>
        <v>0.13777036546944174</v>
      </c>
      <c r="F3" s="1">
        <f t="shared" si="0"/>
        <v>0.21492177013232919</v>
      </c>
      <c r="G3" s="1">
        <f t="shared" si="0"/>
        <v>0.22351864093762233</v>
      </c>
      <c r="H3" s="1">
        <f t="shared" si="0"/>
        <v>0.17434453993134541</v>
      </c>
      <c r="I3" s="1">
        <f t="shared" si="0"/>
        <v>0.10879099291715956</v>
      </c>
      <c r="J3" s="1">
        <f t="shared" si="0"/>
        <v>5.6571316316922964E-2</v>
      </c>
      <c r="K3" s="1">
        <f t="shared" si="0"/>
        <v>2.5214643844114218E-2</v>
      </c>
      <c r="L3" s="1">
        <f t="shared" si="0"/>
        <v>9.8337110992045597E-3</v>
      </c>
      <c r="M3" s="1">
        <f t="shared" si="0"/>
        <v>3.4090198477242429E-3</v>
      </c>
      <c r="N3" s="1">
        <f t="shared" si="0"/>
        <v>1.0636141924899659E-3</v>
      </c>
      <c r="O3" s="1">
        <f t="shared" si="0"/>
        <v>3.0167966186988069E-4</v>
      </c>
      <c r="P3" s="1">
        <f t="shared" si="0"/>
        <v>7.8436712086169035E-5</v>
      </c>
      <c r="Q3" s="1">
        <f t="shared" si="0"/>
        <v>1.8824810900680538E-5</v>
      </c>
      <c r="R3" s="1">
        <f t="shared" si="0"/>
        <v>4.1952435721516504E-6</v>
      </c>
      <c r="S3" s="1">
        <f t="shared" si="0"/>
        <v>8.7261066300754828E-7</v>
      </c>
      <c r="T3" s="1"/>
    </row>
    <row r="4" spans="1:25">
      <c r="B4" s="1">
        <v>0</v>
      </c>
      <c r="C4" s="1">
        <f>POISSON(B4,$A$2,FALSE)</f>
        <v>8.9456750959242673E-2</v>
      </c>
      <c r="D4">
        <f>C4*$D$3</f>
        <v>3.9501568183857999E-3</v>
      </c>
      <c r="E4">
        <f>C4*$E$3</f>
        <v>1.2324489273363695E-2</v>
      </c>
      <c r="F4">
        <f>C4*$F$3</f>
        <v>1.9226203266447372E-2</v>
      </c>
      <c r="G4">
        <f>C4*$G$3</f>
        <v>1.9995251397105264E-2</v>
      </c>
      <c r="H4">
        <f>C4*$H$3</f>
        <v>1.5596296089742105E-2</v>
      </c>
      <c r="I4">
        <f>C4*$I$3</f>
        <v>9.7320887599990757E-3</v>
      </c>
      <c r="J4">
        <f>C4*$J$3</f>
        <v>5.060686155199519E-3</v>
      </c>
      <c r="K4">
        <f>C4*$K$3</f>
        <v>2.2556201148889268E-3</v>
      </c>
      <c r="L4">
        <f>C4*$L$3</f>
        <v>8.7969184480668277E-4</v>
      </c>
      <c r="M4">
        <f>C4*$M$3</f>
        <v>3.04959839532983E-4</v>
      </c>
      <c r="N4">
        <f>C4*$N$3</f>
        <v>9.5147469934290878E-5</v>
      </c>
      <c r="O4">
        <f>C4*$O$3</f>
        <v>2.6987282381362455E-5</v>
      </c>
      <c r="P4">
        <f>C4*$P$3</f>
        <v>7.016693419154243E-6</v>
      </c>
      <c r="Q4">
        <f>C4*$Q$3</f>
        <v>1.6840064205970156E-6</v>
      </c>
      <c r="R4">
        <f>C4*$R$3</f>
        <v>3.7529285944733379E-7</v>
      </c>
      <c r="S4">
        <f>C4*$S$3</f>
        <v>7.8060914765045881E-8</v>
      </c>
      <c r="T4" s="1">
        <f>SUM(E4:S4)</f>
        <v>8.550657554701524E-2</v>
      </c>
    </row>
    <row r="5" spans="1:25">
      <c r="B5" s="1">
        <v>1</v>
      </c>
      <c r="C5" s="1">
        <f t="shared" ref="C5:C19" si="1">POISSON(B5,$A$2,FALSE)</f>
        <v>0.21594859681561182</v>
      </c>
      <c r="D5">
        <f t="shared" ref="D5:D19" si="2">C5*$D$3</f>
        <v>9.5356785595833212E-3</v>
      </c>
      <c r="E5">
        <f t="shared" ref="E5:E19" si="3">C5*$E$3</f>
        <v>2.9751317105899965E-2</v>
      </c>
      <c r="F5">
        <f t="shared" ref="F5:F19" si="4">C5*$F$3</f>
        <v>4.6412054685203957E-2</v>
      </c>
      <c r="G5">
        <f t="shared" ref="G5:G19" si="5">C5*$G$3</f>
        <v>4.8268536872612108E-2</v>
      </c>
      <c r="H5">
        <f t="shared" ref="H5:H19" si="6">C5*$H$3</f>
        <v>3.7649458760637446E-2</v>
      </c>
      <c r="I5">
        <f t="shared" ref="I5:I19" si="7">C5*$I$3</f>
        <v>2.3493262266637772E-2</v>
      </c>
      <c r="J5">
        <f t="shared" ref="J5:J19" si="8">C5*$J$3</f>
        <v>1.221649637865164E-2</v>
      </c>
      <c r="K5">
        <f t="shared" ref="K5:K19" si="9">C5*$K$3</f>
        <v>5.44506695734187E-3</v>
      </c>
      <c r="L5">
        <f t="shared" ref="L5:L19" si="10">C5*$L$3</f>
        <v>2.1235761133633325E-3</v>
      </c>
      <c r="M5">
        <f t="shared" ref="M5:M19" si="11">C5*$M$3</f>
        <v>7.3617305263262093E-4</v>
      </c>
      <c r="N5">
        <f t="shared" ref="N5:N19" si="12">C5*$N$3</f>
        <v>2.2968599242137818E-4</v>
      </c>
      <c r="O5">
        <f t="shared" ref="O5:O19" si="13">C5*$O$3</f>
        <v>6.514729966860897E-5</v>
      </c>
      <c r="P5">
        <f t="shared" ref="P5:P18" si="14">C5*$P$3</f>
        <v>1.6938297913838343E-5</v>
      </c>
      <c r="Q5">
        <f t="shared" ref="Q5:Q19" si="15">C5*$Q$3</f>
        <v>4.065191499321196E-6</v>
      </c>
      <c r="R5">
        <f t="shared" ref="R5:R19" si="16">C5*$R$3</f>
        <v>9.0595696270586383E-7</v>
      </c>
      <c r="S5">
        <f t="shared" ref="S5:S19" si="17">C5*$S$3</f>
        <v>1.8843904824282076E-7</v>
      </c>
      <c r="T5" s="1">
        <f>SUM(F5:S5)</f>
        <v>0.17666155626459484</v>
      </c>
    </row>
    <row r="6" spans="1:25">
      <c r="B6" s="1">
        <v>2</v>
      </c>
      <c r="C6" s="1">
        <f>POISSON(B6,$A$2,FALSE)</f>
        <v>0.26064995635644356</v>
      </c>
      <c r="D6">
        <f t="shared" si="2"/>
        <v>1.1509564021417071E-2</v>
      </c>
      <c r="E6">
        <f t="shared" si="3"/>
        <v>3.590983974682127E-2</v>
      </c>
      <c r="F6">
        <f t="shared" si="4"/>
        <v>5.6019350005041199E-2</v>
      </c>
      <c r="G6">
        <f t="shared" si="5"/>
        <v>5.8260124005242837E-2</v>
      </c>
      <c r="H6">
        <f t="shared" si="6"/>
        <v>4.544289672408941E-2</v>
      </c>
      <c r="I6">
        <f t="shared" si="7"/>
        <v>2.8356367555831801E-2</v>
      </c>
      <c r="J6">
        <f t="shared" si="8"/>
        <v>1.4745311129032533E-2</v>
      </c>
      <c r="K6">
        <f t="shared" si="9"/>
        <v>6.5721958175116394E-3</v>
      </c>
      <c r="L6">
        <f t="shared" si="10"/>
        <v>2.5631563688295429E-3</v>
      </c>
      <c r="M6">
        <f t="shared" si="11"/>
        <v>8.8856087452757377E-4</v>
      </c>
      <c r="N6">
        <f t="shared" si="12"/>
        <v>2.7723099285260357E-4</v>
      </c>
      <c r="O6">
        <f t="shared" si="13"/>
        <v>7.8632790700011056E-5</v>
      </c>
      <c r="P6">
        <f t="shared" si="14"/>
        <v>2.0444525582002886E-5</v>
      </c>
      <c r="Q6">
        <f t="shared" si="15"/>
        <v>4.9066861396806856E-6</v>
      </c>
      <c r="R6">
        <f t="shared" si="16"/>
        <v>1.0934900539859781E-6</v>
      </c>
      <c r="S6">
        <f t="shared" si="17"/>
        <v>2.2744593122908474E-7</v>
      </c>
      <c r="T6" s="1">
        <f>SUM(G6:S6)</f>
        <v>0.1572111484063248</v>
      </c>
      <c r="X6" s="73"/>
      <c r="Y6" s="73"/>
    </row>
    <row r="7" spans="1:25">
      <c r="B7" s="1">
        <v>3</v>
      </c>
      <c r="C7" s="1">
        <f t="shared" si="1"/>
        <v>0.20973633154815158</v>
      </c>
      <c r="D7">
        <f t="shared" si="2"/>
        <v>9.2613625159002708E-3</v>
      </c>
      <c r="E7">
        <f t="shared" si="3"/>
        <v>2.8895451049608847E-2</v>
      </c>
      <c r="F7">
        <f t="shared" si="4"/>
        <v>4.5076903637389816E-2</v>
      </c>
      <c r="G7">
        <f t="shared" si="5"/>
        <v>4.6879979782885405E-2</v>
      </c>
      <c r="H7">
        <f t="shared" si="6"/>
        <v>3.656638423065061E-2</v>
      </c>
      <c r="I7">
        <f t="shared" si="7"/>
        <v>2.2817423759925987E-2</v>
      </c>
      <c r="J7">
        <f t="shared" si="8"/>
        <v>1.1865060355161512E-2</v>
      </c>
      <c r="K7">
        <f t="shared" si="9"/>
        <v>5.2884269011576985E-3</v>
      </c>
      <c r="L7">
        <f t="shared" si="10"/>
        <v>2.0624864914515055E-3</v>
      </c>
      <c r="M7">
        <f t="shared" si="11"/>
        <v>7.1499531703652101E-4</v>
      </c>
      <c r="N7">
        <f t="shared" si="12"/>
        <v>2.2307853891539498E-4</v>
      </c>
      <c r="O7">
        <f t="shared" si="13"/>
        <v>6.3273185583275556E-5</v>
      </c>
      <c r="P7">
        <f t="shared" si="14"/>
        <v>1.6451028251651658E-5</v>
      </c>
      <c r="Q7">
        <f t="shared" si="15"/>
        <v>3.9482467803963915E-6</v>
      </c>
      <c r="R7">
        <f t="shared" si="16"/>
        <v>8.7989499677405036E-7</v>
      </c>
      <c r="S7">
        <f t="shared" si="17"/>
        <v>1.830181593290035E-7</v>
      </c>
      <c r="T7" s="1">
        <f>SUM(H7:S7)</f>
        <v>7.9622590968070658E-2</v>
      </c>
      <c r="X7" s="73"/>
      <c r="Y7" s="73"/>
    </row>
    <row r="8" spans="1:25">
      <c r="B8" s="1">
        <v>4</v>
      </c>
      <c r="C8" s="1">
        <f t="shared" si="1"/>
        <v>0.12657587608930948</v>
      </c>
      <c r="D8">
        <f t="shared" si="2"/>
        <v>5.5892322783458129E-3</v>
      </c>
      <c r="E8">
        <f t="shared" si="3"/>
        <v>1.7438404708438941E-2</v>
      </c>
      <c r="F8">
        <f t="shared" si="4"/>
        <v>2.7203911345164755E-2</v>
      </c>
      <c r="G8">
        <f t="shared" si="5"/>
        <v>2.8292067798971341E-2</v>
      </c>
      <c r="H8">
        <f t="shared" si="6"/>
        <v>2.2067812883197646E-2</v>
      </c>
      <c r="I8">
        <f t="shared" si="7"/>
        <v>1.3770315239115333E-2</v>
      </c>
      <c r="J8">
        <f t="shared" si="8"/>
        <v>7.1605639243399726E-3</v>
      </c>
      <c r="K8">
        <f t="shared" si="9"/>
        <v>3.1915656348486714E-3</v>
      </c>
      <c r="L8">
        <f t="shared" si="10"/>
        <v>1.2447105975909836E-3</v>
      </c>
      <c r="M8">
        <f t="shared" si="11"/>
        <v>4.3149967383154043E-4</v>
      </c>
      <c r="N8">
        <f t="shared" si="12"/>
        <v>1.3462789823544087E-4</v>
      </c>
      <c r="O8">
        <f t="shared" si="13"/>
        <v>3.81853674995068E-5</v>
      </c>
      <c r="P8">
        <f t="shared" si="14"/>
        <v>9.9281955498717756E-6</v>
      </c>
      <c r="Q8">
        <f t="shared" si="15"/>
        <v>2.3827669319692224E-6</v>
      </c>
      <c r="R8">
        <f t="shared" si="16"/>
        <v>5.3101663055313936E-7</v>
      </c>
      <c r="S8">
        <f t="shared" si="17"/>
        <v>1.1045145915505363E-7</v>
      </c>
      <c r="T8" s="1">
        <f>SUM(I8:S8)</f>
        <v>2.5984420766032992E-2</v>
      </c>
      <c r="X8" s="73"/>
      <c r="Y8" s="73"/>
    </row>
    <row r="9" spans="1:25">
      <c r="B9" s="1">
        <v>5</v>
      </c>
      <c r="C9" s="1">
        <f t="shared" si="1"/>
        <v>6.1110832975918586E-2</v>
      </c>
      <c r="D9">
        <f t="shared" si="2"/>
        <v>2.6984813439853571E-3</v>
      </c>
      <c r="E9">
        <f t="shared" si="3"/>
        <v>8.4192617932343158E-3</v>
      </c>
      <c r="F9">
        <f t="shared" si="4"/>
        <v>1.3134048397445537E-2</v>
      </c>
      <c r="G9">
        <f t="shared" si="5"/>
        <v>1.3659410333343357E-2</v>
      </c>
      <c r="H9">
        <f t="shared" si="6"/>
        <v>1.0654340060007818E-2</v>
      </c>
      <c r="I9">
        <f t="shared" si="7"/>
        <v>6.6483081974448794E-3</v>
      </c>
      <c r="J9">
        <f t="shared" si="8"/>
        <v>3.4571202626713371E-3</v>
      </c>
      <c r="K9">
        <f t="shared" si="9"/>
        <v>1.5408878885049377E-3</v>
      </c>
      <c r="L9">
        <f t="shared" si="10"/>
        <v>6.0094627651692664E-4</v>
      </c>
      <c r="M9">
        <f t="shared" si="11"/>
        <v>2.0832804252586762E-4</v>
      </c>
      <c r="N9">
        <f t="shared" si="12"/>
        <v>6.4998349268070822E-5</v>
      </c>
      <c r="O9">
        <f t="shared" si="13"/>
        <v>1.8435895428761875E-5</v>
      </c>
      <c r="P9">
        <f t="shared" si="14"/>
        <v>4.7933328114780908E-6</v>
      </c>
      <c r="Q9">
        <f t="shared" si="15"/>
        <v>1.1503998747547398E-6</v>
      </c>
      <c r="R9">
        <f t="shared" si="16"/>
        <v>2.5637482923105556E-7</v>
      </c>
      <c r="S9">
        <f t="shared" si="17"/>
        <v>5.3325964480059859E-8</v>
      </c>
      <c r="T9" s="1">
        <f>SUM(J9:S9)</f>
        <v>5.8969701483958465E-3</v>
      </c>
    </row>
    <row r="10" spans="1:25">
      <c r="B10" s="1">
        <v>6</v>
      </c>
      <c r="C10" s="1">
        <f t="shared" si="1"/>
        <v>2.4586925133977946E-2</v>
      </c>
      <c r="D10">
        <f t="shared" si="2"/>
        <v>1.0856889940634436E-3</v>
      </c>
      <c r="E10">
        <f t="shared" si="3"/>
        <v>3.3873496614779445E-3</v>
      </c>
      <c r="F10">
        <f t="shared" si="4"/>
        <v>5.2842654719055951E-3</v>
      </c>
      <c r="G10">
        <f t="shared" si="5"/>
        <v>5.4956360907818186E-3</v>
      </c>
      <c r="H10">
        <f t="shared" si="6"/>
        <v>4.2865961508098179E-3</v>
      </c>
      <c r="I10">
        <f t="shared" si="7"/>
        <v>2.6748359981053271E-3</v>
      </c>
      <c r="J10">
        <f t="shared" si="8"/>
        <v>1.3909147190147699E-3</v>
      </c>
      <c r="K10">
        <f t="shared" si="9"/>
        <v>6.1995056047515411E-4</v>
      </c>
      <c r="L10">
        <f t="shared" si="10"/>
        <v>2.4178071858531048E-4</v>
      </c>
      <c r="M10">
        <f t="shared" si="11"/>
        <v>8.3817315776240863E-5</v>
      </c>
      <c r="N10">
        <f t="shared" si="12"/>
        <v>2.6151002522187199E-5</v>
      </c>
      <c r="O10">
        <f t="shared" si="13"/>
        <v>7.417375260838538E-6</v>
      </c>
      <c r="P10">
        <f t="shared" si="14"/>
        <v>1.9285175678180214E-6</v>
      </c>
      <c r="Q10">
        <f t="shared" si="15"/>
        <v>4.6284421627632436E-7</v>
      </c>
      <c r="R10">
        <f t="shared" si="16"/>
        <v>1.0314813962729483E-7</v>
      </c>
      <c r="S10">
        <f t="shared" si="17"/>
        <v>2.1454813042477447E-8</v>
      </c>
      <c r="T10" s="1">
        <f>SUM(K10:S10)</f>
        <v>9.8163293735649545E-4</v>
      </c>
    </row>
    <row r="11" spans="1:25">
      <c r="B11" s="1">
        <v>7</v>
      </c>
      <c r="C11" s="1">
        <f t="shared" si="1"/>
        <v>8.4789767533461069E-3</v>
      </c>
      <c r="D11">
        <f t="shared" si="2"/>
        <v>3.7440760452416461E-4</v>
      </c>
      <c r="E11">
        <f t="shared" si="3"/>
        <v>1.1681517261153938E-3</v>
      </c>
      <c r="F11">
        <f t="shared" si="4"/>
        <v>1.8223166927400149E-3</v>
      </c>
      <c r="G11">
        <f t="shared" si="5"/>
        <v>1.8952093604496152E-3</v>
      </c>
      <c r="H11">
        <f t="shared" si="6"/>
        <v>1.4782633011506997E-3</v>
      </c>
      <c r="I11">
        <f t="shared" si="7"/>
        <v>9.2243629991803691E-4</v>
      </c>
      <c r="J11">
        <f t="shared" si="8"/>
        <v>4.7966687595737913E-4</v>
      </c>
      <c r="K11">
        <f t="shared" si="9"/>
        <v>2.1379437899814597E-4</v>
      </c>
      <c r="L11">
        <f t="shared" si="10"/>
        <v>8.337980780927706E-5</v>
      </c>
      <c r="M11">
        <f t="shared" si="11"/>
        <v>2.8905000040549339E-5</v>
      </c>
      <c r="N11">
        <f t="shared" si="12"/>
        <v>9.0183600126514117E-6</v>
      </c>
      <c r="O11">
        <f t="shared" si="13"/>
        <v>2.5579348399520324E-6</v>
      </c>
      <c r="P11">
        <f t="shared" si="14"/>
        <v>6.6506305838752883E-7</v>
      </c>
      <c r="Q11">
        <f t="shared" si="15"/>
        <v>1.5961513401300667E-7</v>
      </c>
      <c r="R11">
        <f t="shared" si="16"/>
        <v>3.5571372722898523E-8</v>
      </c>
      <c r="S11">
        <f t="shared" si="17"/>
        <v>7.3988455263629353E-9</v>
      </c>
      <c r="T11" s="1">
        <f>SUM(L11:S11)</f>
        <v>1.2472875111307967E-4</v>
      </c>
    </row>
    <row r="12" spans="1:25">
      <c r="B12" s="1">
        <v>8</v>
      </c>
      <c r="C12" s="1">
        <f t="shared" si="1"/>
        <v>2.5585312353221903E-3</v>
      </c>
      <c r="D12">
        <f t="shared" si="2"/>
        <v>1.1297749466516678E-4</v>
      </c>
      <c r="E12">
        <f t="shared" si="3"/>
        <v>3.5248978335532038E-4</v>
      </c>
      <c r="F12">
        <f t="shared" si="4"/>
        <v>5.4988406203430006E-4</v>
      </c>
      <c r="G12">
        <f t="shared" si="5"/>
        <v>5.7187942451567193E-4</v>
      </c>
      <c r="H12">
        <f t="shared" si="6"/>
        <v>4.460659511222241E-4</v>
      </c>
      <c r="I12">
        <f t="shared" si="7"/>
        <v>2.7834515350026788E-4</v>
      </c>
      <c r="J12">
        <f t="shared" si="8"/>
        <v>1.4473947982013928E-4</v>
      </c>
      <c r="K12">
        <f t="shared" si="9"/>
        <v>6.4512453862690616E-5</v>
      </c>
      <c r="L12">
        <f t="shared" si="10"/>
        <v>2.5159857006449375E-5</v>
      </c>
      <c r="M12">
        <f t="shared" si="11"/>
        <v>8.7220837622357717E-6</v>
      </c>
      <c r="N12">
        <f t="shared" si="12"/>
        <v>2.7212901338175661E-6</v>
      </c>
      <c r="O12">
        <f t="shared" si="13"/>
        <v>7.7185683795552653E-7</v>
      </c>
      <c r="P12">
        <f t="shared" si="14"/>
        <v>2.0068277786843703E-7</v>
      </c>
      <c r="Q12">
        <f t="shared" si="15"/>
        <v>4.8163866688424814E-8</v>
      </c>
      <c r="R12">
        <f t="shared" si="16"/>
        <v>1.073366171913464E-8</v>
      </c>
      <c r="S12">
        <f t="shared" si="17"/>
        <v>2.232601637580018E-9</v>
      </c>
      <c r="T12" s="1">
        <f>SUM(M12:S12)</f>
        <v>1.247704364192244E-5</v>
      </c>
    </row>
    <row r="13" spans="1:25">
      <c r="B13" s="1">
        <v>9</v>
      </c>
      <c r="C13" s="1">
        <f t="shared" si="1"/>
        <v>6.8625493356308412E-4</v>
      </c>
      <c r="D13">
        <f t="shared" si="2"/>
        <v>3.0303074680190239E-5</v>
      </c>
      <c r="E13">
        <f t="shared" si="3"/>
        <v>9.4545593002193557E-5</v>
      </c>
      <c r="F13">
        <f t="shared" si="4"/>
        <v>1.47491125083422E-4</v>
      </c>
      <c r="G13">
        <f t="shared" si="5"/>
        <v>1.5339077008675887E-4</v>
      </c>
      <c r="H13">
        <f t="shared" si="6"/>
        <v>1.1964480066767191E-4</v>
      </c>
      <c r="I13">
        <f t="shared" si="7"/>
        <v>7.4658355616627294E-5</v>
      </c>
      <c r="J13">
        <f t="shared" si="8"/>
        <v>3.8822344920646185E-5</v>
      </c>
      <c r="K13">
        <f t="shared" si="9"/>
        <v>1.7303673736059432E-5</v>
      </c>
      <c r="L13">
        <f t="shared" si="10"/>
        <v>6.7484327570631876E-6</v>
      </c>
      <c r="M13">
        <f t="shared" si="11"/>
        <v>2.3394566891152356E-6</v>
      </c>
      <c r="N13">
        <f t="shared" si="12"/>
        <v>7.2991048700395492E-7</v>
      </c>
      <c r="O13">
        <f t="shared" si="13"/>
        <v>2.0702915631384866E-7</v>
      </c>
      <c r="P13">
        <f t="shared" si="14"/>
        <v>5.3827580641600686E-8</v>
      </c>
      <c r="Q13">
        <f t="shared" si="15"/>
        <v>1.2918619353984145E-8</v>
      </c>
      <c r="R13">
        <f t="shared" si="16"/>
        <v>2.8790065988878864E-9</v>
      </c>
      <c r="S13">
        <f t="shared" si="17"/>
        <v>5.9883337256868388E-10</v>
      </c>
      <c r="T13" s="1">
        <f>SUM(N13:S13)</f>
        <v>1.0071636832848451E-6</v>
      </c>
    </row>
    <row r="14" spans="1:25">
      <c r="B14" s="1">
        <v>10</v>
      </c>
      <c r="C14" s="1">
        <f t="shared" si="1"/>
        <v>1.6566194096212858E-4</v>
      </c>
      <c r="D14">
        <f t="shared" si="2"/>
        <v>7.3151622277979272E-6</v>
      </c>
      <c r="E14">
        <f t="shared" si="3"/>
        <v>2.2823306150729535E-5</v>
      </c>
      <c r="F14">
        <f t="shared" si="4"/>
        <v>3.5604357595138085E-5</v>
      </c>
      <c r="G14">
        <f t="shared" si="5"/>
        <v>3.702853189894361E-5</v>
      </c>
      <c r="H14">
        <f t="shared" si="6"/>
        <v>2.8882254881176012E-5</v>
      </c>
      <c r="I14">
        <f t="shared" si="7"/>
        <v>1.8022527045853837E-5</v>
      </c>
      <c r="J14">
        <f t="shared" si="8"/>
        <v>9.3717140638439924E-6</v>
      </c>
      <c r="K14">
        <f t="shared" si="9"/>
        <v>4.1771068398847481E-6</v>
      </c>
      <c r="L14">
        <f t="shared" si="10"/>
        <v>1.6290716675550544E-6</v>
      </c>
      <c r="M14">
        <f t="shared" si="11"/>
        <v>5.6474484475241811E-7</v>
      </c>
      <c r="N14">
        <f t="shared" si="12"/>
        <v>1.7620039156275479E-7</v>
      </c>
      <c r="O14">
        <f t="shared" si="13"/>
        <v>4.9976838334163087E-8</v>
      </c>
      <c r="P14">
        <f t="shared" si="14"/>
        <v>1.2993977966882411E-8</v>
      </c>
      <c r="Q14">
        <f t="shared" si="15"/>
        <v>3.1185547120517738E-9</v>
      </c>
      <c r="R14">
        <f t="shared" si="16"/>
        <v>6.9499219297153616E-10</v>
      </c>
      <c r="S14">
        <f t="shared" si="17"/>
        <v>1.4455837613808034E-10</v>
      </c>
      <c r="T14" s="1">
        <f>SUM(O14:S14)</f>
        <v>6.69289215822069E-8</v>
      </c>
      <c r="W14" s="11"/>
      <c r="X14" s="11"/>
    </row>
    <row r="15" spans="1:25">
      <c r="B15" s="1">
        <v>11</v>
      </c>
      <c r="C15" s="1">
        <f t="shared" si="1"/>
        <v>3.6355265952961693E-5</v>
      </c>
      <c r="D15">
        <f t="shared" si="2"/>
        <v>1.6053456016276551E-6</v>
      </c>
      <c r="E15">
        <f t="shared" si="3"/>
        <v>5.0086782770782844E-6</v>
      </c>
      <c r="F15">
        <f t="shared" si="4"/>
        <v>7.8135381122421261E-6</v>
      </c>
      <c r="G15">
        <f t="shared" si="5"/>
        <v>8.1260796367318113E-6</v>
      </c>
      <c r="H15">
        <f t="shared" si="6"/>
        <v>6.3383421166508125E-6</v>
      </c>
      <c r="I15">
        <f t="shared" si="7"/>
        <v>3.9551254807901078E-6</v>
      </c>
      <c r="J15">
        <f t="shared" si="8"/>
        <v>2.0566652500108557E-6</v>
      </c>
      <c r="K15">
        <f t="shared" si="9"/>
        <v>9.1668508286198079E-7</v>
      </c>
      <c r="L15">
        <f t="shared" si="10"/>
        <v>3.5750718231617302E-7</v>
      </c>
      <c r="M15">
        <f t="shared" si="11"/>
        <v>1.2393582320293983E-7</v>
      </c>
      <c r="N15">
        <f t="shared" si="12"/>
        <v>3.8667976839317302E-8</v>
      </c>
      <c r="O15">
        <f t="shared" si="13"/>
        <v>1.0967644339879069E-8</v>
      </c>
      <c r="P15">
        <f t="shared" si="14"/>
        <v>2.85158752836856E-9</v>
      </c>
      <c r="Q15">
        <f t="shared" si="15"/>
        <v>6.8438100680845329E-10</v>
      </c>
      <c r="R15">
        <f t="shared" si="16"/>
        <v>1.5251919580302628E-10</v>
      </c>
      <c r="S15">
        <f t="shared" si="17"/>
        <v>3.1723992727029648E-11</v>
      </c>
      <c r="T15" s="1">
        <f>SUM(P15:S15)</f>
        <v>3.7202117237070692E-9</v>
      </c>
    </row>
    <row r="16" spans="1:25">
      <c r="B16" s="1">
        <v>12</v>
      </c>
      <c r="C16" s="1">
        <f t="shared" si="1"/>
        <v>7.3134676675374797E-6</v>
      </c>
      <c r="D16">
        <f t="shared" si="2"/>
        <v>3.2294202352743078E-7</v>
      </c>
      <c r="E16">
        <f t="shared" si="3"/>
        <v>1.0075791134055842E-6</v>
      </c>
      <c r="F16">
        <f t="shared" si="4"/>
        <v>1.5718234169127118E-6</v>
      </c>
      <c r="G16">
        <f t="shared" si="5"/>
        <v>1.6346963535892203E-6</v>
      </c>
      <c r="H16">
        <f t="shared" si="6"/>
        <v>1.2750631557995916E-6</v>
      </c>
      <c r="I16">
        <f t="shared" si="7"/>
        <v>7.9563940921894539E-7</v>
      </c>
      <c r="J16">
        <f t="shared" si="8"/>
        <v>4.1373249279385153E-7</v>
      </c>
      <c r="K16">
        <f t="shared" si="9"/>
        <v>1.8440648250240228E-7</v>
      </c>
      <c r="L16">
        <f t="shared" si="10"/>
        <v>7.1918528175936994E-8</v>
      </c>
      <c r="M16">
        <f t="shared" si="11"/>
        <v>2.4931756434324792E-8</v>
      </c>
      <c r="N16">
        <f t="shared" si="12"/>
        <v>7.77870800750935E-9</v>
      </c>
      <c r="O16">
        <f t="shared" si="13"/>
        <v>2.206324453039012E-9</v>
      </c>
      <c r="P16">
        <f t="shared" si="14"/>
        <v>5.7364435779014355E-10</v>
      </c>
      <c r="Q16">
        <f t="shared" si="15"/>
        <v>1.3767464586963422E-10</v>
      </c>
      <c r="R16">
        <f t="shared" si="16"/>
        <v>3.0681778222375536E-11</v>
      </c>
      <c r="S16">
        <f t="shared" si="17"/>
        <v>6.3818098702541475E-12</v>
      </c>
      <c r="T16" s="1">
        <f>SUM(Q16:S16)</f>
        <v>1.747382339622639E-10</v>
      </c>
    </row>
    <row r="17" spans="1:23">
      <c r="B17" s="1">
        <v>13</v>
      </c>
      <c r="C17" s="1">
        <f t="shared" si="1"/>
        <v>1.3580546884181108E-6</v>
      </c>
      <c r="D17">
        <f t="shared" si="2"/>
        <v>5.9967849599632033E-8</v>
      </c>
      <c r="E17">
        <f t="shared" si="3"/>
        <v>1.8709969075085197E-7</v>
      </c>
      <c r="F17">
        <f t="shared" si="4"/>
        <v>2.9187551757132916E-7</v>
      </c>
      <c r="G17">
        <f t="shared" si="5"/>
        <v>3.0355053827418227E-7</v>
      </c>
      <c r="H17">
        <f t="shared" si="6"/>
        <v>2.3676941985386218E-7</v>
      </c>
      <c r="I17">
        <f t="shared" si="7"/>
        <v>1.4774411798881004E-7</v>
      </c>
      <c r="J17">
        <f t="shared" si="8"/>
        <v>7.6826941354181203E-8</v>
      </c>
      <c r="K17">
        <f t="shared" si="9"/>
        <v>3.424286528929217E-8</v>
      </c>
      <c r="L17">
        <f t="shared" si="10"/>
        <v>1.3354717462823966E-8</v>
      </c>
      <c r="M17">
        <f t="shared" si="11"/>
        <v>4.6296353871123022E-9</v>
      </c>
      <c r="N17">
        <f t="shared" si="12"/>
        <v>1.4444462407790411E-9</v>
      </c>
      <c r="O17">
        <f t="shared" si="13"/>
        <v>4.0969747920278187E-10</v>
      </c>
      <c r="P17">
        <f t="shared" si="14"/>
        <v>1.0652134459272336E-10</v>
      </c>
      <c r="Q17">
        <f t="shared" si="15"/>
        <v>2.5565122702253564E-11</v>
      </c>
      <c r="R17">
        <f t="shared" si="16"/>
        <v>5.6973702022164919E-12</v>
      </c>
      <c r="S17">
        <f t="shared" si="17"/>
        <v>1.185053002061037E-12</v>
      </c>
      <c r="T17" s="1">
        <f>SUM(R17:S17)</f>
        <v>6.882423204277529E-12</v>
      </c>
    </row>
    <row r="18" spans="1:23">
      <c r="B18" s="1">
        <v>14</v>
      </c>
      <c r="C18" s="1">
        <f t="shared" si="1"/>
        <v>2.3416742984580785E-7</v>
      </c>
      <c r="D18">
        <f t="shared" si="2"/>
        <v>1.0340170638107949E-8</v>
      </c>
      <c r="E18">
        <f t="shared" si="3"/>
        <v>3.2261332390896805E-8</v>
      </c>
      <c r="F18">
        <f t="shared" si="4"/>
        <v>5.0327678529799034E-8</v>
      </c>
      <c r="G18">
        <f t="shared" si="5"/>
        <v>5.2340785670990992E-8</v>
      </c>
      <c r="H18">
        <f t="shared" si="6"/>
        <v>4.0825812823372972E-8</v>
      </c>
      <c r="I18">
        <f t="shared" si="7"/>
        <v>2.5475307201784738E-8</v>
      </c>
      <c r="J18">
        <f t="shared" si="8"/>
        <v>1.3247159744928063E-8</v>
      </c>
      <c r="K18">
        <f t="shared" si="9"/>
        <v>5.9044483434536472E-9</v>
      </c>
      <c r="L18">
        <f t="shared" si="10"/>
        <v>2.3027348539469257E-9</v>
      </c>
      <c r="M18">
        <f t="shared" si="11"/>
        <v>7.9828141603493318E-10</v>
      </c>
      <c r="N18">
        <f t="shared" si="12"/>
        <v>2.4906380180289964E-10</v>
      </c>
      <c r="O18">
        <f t="shared" si="13"/>
        <v>7.0643551056822322E-11</v>
      </c>
      <c r="P18">
        <f t="shared" si="14"/>
        <v>1.8367323274773815E-11</v>
      </c>
      <c r="Q18">
        <f t="shared" si="15"/>
        <v>4.4081575859457089E-12</v>
      </c>
      <c r="R18">
        <f t="shared" si="16"/>
        <v>9.82389404867898E-13</v>
      </c>
      <c r="S18">
        <f t="shared" si="17"/>
        <v>2.0433699621252393E-13</v>
      </c>
      <c r="T18" s="1">
        <f>SUM(S18)</f>
        <v>2.0433699621252393E-13</v>
      </c>
    </row>
    <row r="19" spans="1:23">
      <c r="B19" s="1">
        <v>15</v>
      </c>
      <c r="C19" s="1">
        <f t="shared" si="1"/>
        <v>3.7685345043185416E-8</v>
      </c>
      <c r="D19">
        <f t="shared" si="2"/>
        <v>1.6640781280261759E-9</v>
      </c>
      <c r="E19">
        <f t="shared" si="3"/>
        <v>5.1919237594416694E-9</v>
      </c>
      <c r="F19">
        <f t="shared" si="4"/>
        <v>8.0994010647290078E-9</v>
      </c>
      <c r="G19">
        <f t="shared" si="5"/>
        <v>8.423377107318166E-9</v>
      </c>
      <c r="H19">
        <f t="shared" si="6"/>
        <v>6.5702341437081694E-9</v>
      </c>
      <c r="I19">
        <f t="shared" si="7"/>
        <v>4.0998261056738985E-9</v>
      </c>
      <c r="J19">
        <f t="shared" si="8"/>
        <v>2.1319095749504269E-9</v>
      </c>
      <c r="K19">
        <f t="shared" si="9"/>
        <v>9.5022255340647539E-10</v>
      </c>
      <c r="L19">
        <f t="shared" si="10"/>
        <v>3.7058679582852597E-10</v>
      </c>
      <c r="M19">
        <f t="shared" si="11"/>
        <v>1.284700892205555E-10</v>
      </c>
      <c r="N19">
        <f t="shared" si="12"/>
        <v>4.0082667836813396E-11</v>
      </c>
      <c r="O19">
        <f t="shared" si="13"/>
        <v>1.136890215007796E-11</v>
      </c>
      <c r="P19">
        <f>C19*$P$3</f>
        <v>2.955914559020272E-12</v>
      </c>
      <c r="Q19">
        <f t="shared" si="15"/>
        <v>7.0941949416486413E-13</v>
      </c>
      <c r="R19">
        <f t="shared" si="16"/>
        <v>1.5809920155674068E-13</v>
      </c>
      <c r="S19">
        <f t="shared" si="17"/>
        <v>3.2884633923802246E-14</v>
      </c>
      <c r="T19" s="1"/>
    </row>
    <row r="20" spans="1:23">
      <c r="B20" s="1"/>
      <c r="C20" s="1"/>
      <c r="D20" s="1">
        <f>SUM(D5:D19)</f>
        <v>4.0207011309116109E-2</v>
      </c>
      <c r="E20" s="1">
        <f>SUM(E6:E19)</f>
        <v>9.5694558178542347E-2</v>
      </c>
      <c r="F20" s="1">
        <f>SUM(F7:F19)</f>
        <v>9.326416075348487E-2</v>
      </c>
      <c r="G20" s="1">
        <f>SUM(G8:G19)</f>
        <v>5.0114747400738881E-2</v>
      </c>
      <c r="H20" s="1">
        <f>SUM(H9:H19)</f>
        <v>1.7021690089378684E-2</v>
      </c>
      <c r="I20" s="1">
        <f>SUM(I10:I19)</f>
        <v>3.973226418327416E-3</v>
      </c>
      <c r="J20" s="1">
        <f>SUM(J11:J19)</f>
        <v>6.7516301851548732E-4</v>
      </c>
      <c r="K20" s="1">
        <f>SUM(K12:K19)</f>
        <v>8.713542354018533E-5</v>
      </c>
      <c r="L20" s="1">
        <f>SUM(L13:L19)</f>
        <v>8.8229581742229511E-6</v>
      </c>
      <c r="M20" s="1">
        <f>SUM(M14:M19)</f>
        <v>7.1916881128205051E-7</v>
      </c>
      <c r="N20" s="1">
        <f>SUM(N15:N19)</f>
        <v>4.8180277557245404E-8</v>
      </c>
      <c r="O20" s="1">
        <f>SUM(O16:O19)</f>
        <v>2.6980343854486942E-9</v>
      </c>
      <c r="P20" s="1">
        <f>SUM(P17:P19)</f>
        <v>1.2784458242651745E-10</v>
      </c>
      <c r="Q20" s="1">
        <f>SUM(Q18:Q19)</f>
        <v>5.1175770801105727E-12</v>
      </c>
      <c r="R20" s="1">
        <f>SUM(R19)</f>
        <v>1.5809920155674068E-13</v>
      </c>
      <c r="S20" s="1"/>
      <c r="T20" s="1" t="s">
        <v>23</v>
      </c>
      <c r="U20" s="40">
        <f>SUM(T4:T18)</f>
        <v>0.53200317882718762</v>
      </c>
      <c r="V20">
        <f t="shared" ref="V20:V21" si="18">1/U20</f>
        <v>1.8796880165350165</v>
      </c>
      <c r="W20" s="72"/>
    </row>
    <row r="21" spans="1:23">
      <c r="T21" s="1" t="s">
        <v>125</v>
      </c>
      <c r="U21" s="40">
        <f>SUM(D4,E5,F6,G7,H8,I9,J10,K11,L12,M13,N14,O15,P16,Q17,R18,S19)</f>
        <v>0.16694932097282406</v>
      </c>
      <c r="V21">
        <f t="shared" si="18"/>
        <v>5.9898416727479811</v>
      </c>
    </row>
    <row r="22" spans="1:23">
      <c r="T22" s="1" t="s">
        <v>22</v>
      </c>
      <c r="U22" s="40">
        <f>SUM(D20:R20)</f>
        <v>0.30104728573006173</v>
      </c>
      <c r="V22">
        <f>1/U22</f>
        <v>3.3217373063999789</v>
      </c>
      <c r="W22" s="72"/>
    </row>
    <row r="24" spans="1:23">
      <c r="H24" s="11"/>
      <c r="I24" s="11"/>
      <c r="U24" s="6"/>
    </row>
    <row r="25" spans="1:23">
      <c r="A25" s="11"/>
      <c r="B25" s="11"/>
      <c r="U25" s="6"/>
    </row>
  </sheetData>
  <conditionalFormatting sqref="D4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4"/>
  <sheetViews>
    <sheetView workbookViewId="0">
      <selection activeCell="D4" sqref="D4"/>
    </sheetView>
  </sheetViews>
  <sheetFormatPr defaultRowHeight="14.4"/>
  <cols>
    <col min="9" max="9" width="12" bestFit="1" customWidth="1"/>
    <col min="12" max="20" width="12" bestFit="1" customWidth="1"/>
  </cols>
  <sheetData>
    <row r="1" spans="1:20">
      <c r="A1" s="1" t="s">
        <v>46</v>
      </c>
      <c r="B1" s="1" t="s">
        <v>47</v>
      </c>
    </row>
    <row r="2" spans="1:20">
      <c r="A2" s="11">
        <f>'ZSD Model'!AN6</f>
        <v>1.2207195147606971</v>
      </c>
      <c r="B2" s="11">
        <f>'ZSD Model'!AN5</f>
        <v>1.3832979507010954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/>
    </row>
    <row r="3" spans="1:20">
      <c r="D3" s="1">
        <f>POISSON(D2,$B$2,FALSE)</f>
        <v>0.25075022603593033</v>
      </c>
      <c r="E3" s="1">
        <f t="shared" ref="E3:S3" si="0">POISSON(E2,$B$2,FALSE)</f>
        <v>0.34686227381333884</v>
      </c>
      <c r="F3" s="1">
        <f t="shared" si="0"/>
        <v>0.23990693627075699</v>
      </c>
      <c r="G3" s="1">
        <f t="shared" si="0"/>
        <v>0.11062092443410547</v>
      </c>
      <c r="H3" s="1">
        <f t="shared" si="0"/>
        <v>3.8255424518589709E-2</v>
      </c>
      <c r="I3" s="1">
        <f t="shared" si="0"/>
        <v>1.0583730067953115E-2</v>
      </c>
      <c r="J3" s="1">
        <f t="shared" si="0"/>
        <v>2.4400753522955177E-3</v>
      </c>
      <c r="K3" s="1">
        <f t="shared" si="0"/>
        <v>4.8219303348380639E-4</v>
      </c>
      <c r="L3" s="1">
        <f t="shared" si="0"/>
        <v>8.3377079382561815E-5</v>
      </c>
      <c r="M3" s="1">
        <f t="shared" si="0"/>
        <v>1.2815038116148921E-5</v>
      </c>
      <c r="N3" s="1">
        <f t="shared" si="0"/>
        <v>1.7727015964225166E-6</v>
      </c>
      <c r="O3" s="1">
        <f t="shared" si="0"/>
        <v>2.2292495323052987E-7</v>
      </c>
      <c r="P3" s="1">
        <f t="shared" si="0"/>
        <v>2.5697635913660849E-8</v>
      </c>
      <c r="Q3" s="1">
        <f t="shared" si="0"/>
        <v>2.7344220844023056E-9</v>
      </c>
      <c r="R3" s="1">
        <f t="shared" si="0"/>
        <v>2.7018003326468007E-10</v>
      </c>
      <c r="S3" s="1">
        <f t="shared" si="0"/>
        <v>2.4915965755692333E-11</v>
      </c>
      <c r="T3" s="1"/>
    </row>
    <row r="4" spans="1:20">
      <c r="B4" s="1">
        <v>0</v>
      </c>
      <c r="C4" s="1">
        <f>POISSON(B4,$A$2,FALSE)</f>
        <v>0.29501782086333284</v>
      </c>
      <c r="D4">
        <f>C4*$D$3*'Zero Inflated Poisson Calcs'!D44</f>
        <v>9.0952871585285325E-2</v>
      </c>
      <c r="E4">
        <f>C4*$E$3*'Zero Inflated Poisson Calcs'!E44</f>
        <v>0.11331343827550686</v>
      </c>
      <c r="F4">
        <f>C4*$F$3*'Zero Inflated Poisson Calcs'!F44</f>
        <v>8.9034173361400265E-2</v>
      </c>
      <c r="G4">
        <f>C4*$G$3*'Zero Inflated Poisson Calcs'!G44</f>
        <v>3.2505337617146787E-2</v>
      </c>
      <c r="H4">
        <f>C4*$H$3*'Zero Inflated Poisson Calcs'!H44</f>
        <v>5.9224429565250336E-3</v>
      </c>
      <c r="I4">
        <f>C4*$I$3*'Zero Inflated Poisson Calcs'!I44</f>
        <v>6.2046163978326276E-3</v>
      </c>
      <c r="J4">
        <f>C4*$J$3*'Zero Inflated Poisson Calcs'!J44</f>
        <v>1.6250584820677451E-3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">
        <f>SUM(E4:S4)</f>
        <v>0.2486050670904793</v>
      </c>
    </row>
    <row r="5" spans="1:20">
      <c r="B5" s="1">
        <v>1</v>
      </c>
      <c r="C5" s="1">
        <f t="shared" ref="C5:C19" si="1">POISSON(B5,$A$2,FALSE)</f>
        <v>0.36013401113004589</v>
      </c>
      <c r="D5">
        <f>C5*$D$3*'Zero Inflated Poisson Calcs'!D45</f>
        <v>8.7130501810066235E-2</v>
      </c>
      <c r="E5">
        <f>C5*$E$3*'Zero Inflated Poisson Calcs'!E45</f>
        <v>0.10855134716127178</v>
      </c>
      <c r="F5">
        <f>C5*$F$3*'Zero Inflated Poisson Calcs'!F45</f>
        <v>8.5292438468520942E-2</v>
      </c>
      <c r="G5">
        <f>C5*$G$3*'Zero Inflated Poisson Calcs'!G45</f>
        <v>3.1139273875832485E-2</v>
      </c>
      <c r="H5">
        <f>C5*$H$3*'Zero Inflated Poisson Calcs'!H45</f>
        <v>5.6735473850283904E-3</v>
      </c>
      <c r="I5">
        <f>C5*$I$3*'Zero Inflated Poisson Calcs'!I45</f>
        <v>5.9438622537079343E-3</v>
      </c>
      <c r="J5">
        <f>C5*$J$3*'Zero Inflated Poisson Calcs'!J45</f>
        <v>1.5567640531338035E-3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f>SUM(F5:S5)</f>
        <v>0.12960588603622353</v>
      </c>
    </row>
    <row r="6" spans="1:20">
      <c r="B6" s="1">
        <v>2</v>
      </c>
      <c r="C6" s="1">
        <f t="shared" si="1"/>
        <v>0.21981130765774659</v>
      </c>
      <c r="D6">
        <f>C6*$D$3*'Zero Inflated Poisson Calcs'!D46</f>
        <v>5.1722101248798467E-2</v>
      </c>
      <c r="E6">
        <f>C6*$E$3*'Zero Inflated Poisson Calcs'!E46</f>
        <v>6.4437867932950726E-2</v>
      </c>
      <c r="F6">
        <f>C6*$F$3*'Zero Inflated Poisson Calcs'!F46</f>
        <v>5.0630996569287413E-2</v>
      </c>
      <c r="G6">
        <f>C6*$G$3*'Zero Inflated Poisson Calcs'!G46</f>
        <v>1.8484785956251672E-2</v>
      </c>
      <c r="H6">
        <f>C6*$H$3*'Zero Inflated Poisson Calcs'!H46</f>
        <v>3.3679111928905715E-3</v>
      </c>
      <c r="I6">
        <f>C6*$I$3*'Zero Inflated Poisson Calcs'!I46</f>
        <v>3.5283745520638767E-3</v>
      </c>
      <c r="J6">
        <f>C6*$J$3*'Zero Inflated Poisson Calcs'!J46</f>
        <v>9.2412078782925199E-4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f>SUM(G6:S6)</f>
        <v>2.6305192489035373E-2</v>
      </c>
    </row>
    <row r="7" spans="1:20">
      <c r="B7" s="1">
        <v>3</v>
      </c>
      <c r="C7" s="1">
        <f t="shared" si="1"/>
        <v>8.9442650940959587E-2</v>
      </c>
      <c r="D7">
        <f>C7*$D$3*'Zero Inflated Poisson Calcs'!D47</f>
        <v>2.4916599114560147E-2</v>
      </c>
      <c r="E7">
        <f>C7*$E$3*'Zero Inflated Poisson Calcs'!E47</f>
        <v>3.10422910963928E-2</v>
      </c>
      <c r="F7">
        <f>C7*$F$3*'Zero Inflated Poisson Calcs'!F47</f>
        <v>2.439097047158174E-2</v>
      </c>
      <c r="G7">
        <f>C7*$G$3*'Zero Inflated Poisson Calcs'!G47</f>
        <v>8.9048586633180098E-3</v>
      </c>
      <c r="H7">
        <f>C7*$H$3*'Zero Inflated Poisson Calcs'!H47</f>
        <v>1.6224571512094908E-3</v>
      </c>
      <c r="I7">
        <f>C7*$I$3*'Zero Inflated Poisson Calcs'!I47</f>
        <v>1.6997587514260871E-3</v>
      </c>
      <c r="J7">
        <f>C7*$J$3*'Zero Inflated Poisson Calcs'!J47</f>
        <v>4.4518584218014291E-4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f>SUM(H7:S7)</f>
        <v>3.7674017448157209E-3</v>
      </c>
    </row>
    <row r="8" spans="1:20">
      <c r="B8" s="1">
        <v>4</v>
      </c>
      <c r="C8" s="1">
        <f t="shared" si="1"/>
        <v>2.7296097363889653E-2</v>
      </c>
      <c r="D8">
        <f>C8*$D$3*'Zero Inflated Poisson Calcs'!D48</f>
        <v>9.6614474457782928E-3</v>
      </c>
      <c r="E8">
        <f>C8*$E$3*'Zero Inflated Poisson Calcs'!E48</f>
        <v>1.2036693396455312E-2</v>
      </c>
      <c r="F8">
        <f>C8*$F$3*'Zero Inflated Poisson Calcs'!F48</f>
        <v>9.4576341770901077E-3</v>
      </c>
      <c r="G8">
        <f>C8*$G$3*'Zero Inflated Poisson Calcs'!G48</f>
        <v>3.4528718623343803E-3</v>
      </c>
      <c r="H8">
        <f>C8*$H$3*'Zero Inflated Poisson Calcs'!H48</f>
        <v>6.2911011359803614E-4</v>
      </c>
      <c r="I8">
        <f>C8*$I$3*'Zero Inflated Poisson Calcs'!I48</f>
        <v>6.5908392120048631E-4</v>
      </c>
      <c r="J8">
        <f>C8*$J$3*'Zero Inflated Poisson Calcs'!J48</f>
        <v>1.7262145600418661E-4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f>SUM(I8:S8)</f>
        <v>8.3170537720467295E-4</v>
      </c>
    </row>
    <row r="9" spans="1:20">
      <c r="B9" s="1">
        <v>5</v>
      </c>
      <c r="C9" s="1">
        <f t="shared" si="1"/>
        <v>6.6641757457816253E-3</v>
      </c>
      <c r="D9">
        <f>C9*$D$3*'Zero Inflated Poisson Calcs'!D49</f>
        <v>1.8147876692486814E-3</v>
      </c>
      <c r="E9">
        <f>C9*$E$3*'Zero Inflated Poisson Calcs'!E49</f>
        <v>2.2609492911912698E-3</v>
      </c>
      <c r="F9">
        <f>C9*$F$3*'Zero Inflated Poisson Calcs'!F49</f>
        <v>1.7765037776350898E-3</v>
      </c>
      <c r="G9">
        <f>C9*$G$3*'Zero Inflated Poisson Calcs'!G49</f>
        <v>6.4858079645180723E-4</v>
      </c>
      <c r="H9">
        <f>C9*$H$3*'Zero Inflated Poisson Calcs'!H49</f>
        <v>1.1817083135469888E-4</v>
      </c>
      <c r="I9">
        <f>C9*$I$3*'Zero Inflated Poisson Calcs'!I49</f>
        <v>1.2380105361100571E-4</v>
      </c>
      <c r="J9">
        <f>C9*$J$3*'Zero Inflated Poisson Calcs'!J49</f>
        <v>3.2424881630033599E-5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f>SUM(J9:S9)</f>
        <v>3.2424881630033599E-5</v>
      </c>
    </row>
    <row r="10" spans="1:20">
      <c r="B10" s="1">
        <v>6</v>
      </c>
      <c r="C10" s="1">
        <f t="shared" si="1"/>
        <v>1.3558482304450903E-3</v>
      </c>
      <c r="D10">
        <f>C10*$D$3*'Zero Inflated Poisson Calcs'!D50</f>
        <v>1.0865748212804339E-3</v>
      </c>
      <c r="E10">
        <f>C10*$E$3*'Zero Inflated Poisson Calcs'!E50</f>
        <v>1.3537068901384715E-3</v>
      </c>
      <c r="F10">
        <f>C10*$F$3*'Zero Inflated Poisson Calcs'!F50</f>
        <v>1.0636529591844788E-3</v>
      </c>
      <c r="G10">
        <f>C10*$G$3*'Zero Inflated Poisson Calcs'!G50</f>
        <v>3.8832728199123234E-4</v>
      </c>
      <c r="H10">
        <f>C10*$H$3*'Zero Inflated Poisson Calcs'!H50</f>
        <v>7.075287767022914E-5</v>
      </c>
      <c r="I10">
        <f>C10*$I$3*'Zero Inflated Poisson Calcs'!I50</f>
        <v>7.4123882358864896E-5</v>
      </c>
      <c r="J10">
        <f>C10*$J$3*'Zero Inflated Poisson Calcs'!J50</f>
        <v>1.9413874448892957E-5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f>SUM(K10:S10)</f>
        <v>0</v>
      </c>
    </row>
    <row r="11" spans="1:20">
      <c r="B11" s="1">
        <v>7</v>
      </c>
      <c r="C11" s="1">
        <f t="shared" si="1"/>
        <v>2.3644434199401149E-4</v>
      </c>
      <c r="D11">
        <f>C11*$D$3*'Zero Inflated Poisson Calcs'!D51</f>
        <v>0</v>
      </c>
      <c r="E11">
        <f>C11*$E$3*'Zero Inflated Poisson Calcs'!E51</f>
        <v>0</v>
      </c>
      <c r="F11">
        <f>C11*$F$3*'Zero Inflated Poisson Calcs'!F51</f>
        <v>0</v>
      </c>
      <c r="G11">
        <f>C11*$G$3*'Zero Inflated Poisson Calcs'!G51</f>
        <v>0</v>
      </c>
      <c r="H11">
        <f>C11*$H$3*'Zero Inflated Poisson Calcs'!H51</f>
        <v>0</v>
      </c>
      <c r="I11">
        <f>C11*$I$3*'Zero Inflated Poisson Calcs'!I51</f>
        <v>0</v>
      </c>
      <c r="J11">
        <f>C11*$J$3*'Zero Inflated Poisson Calcs'!J51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f t="shared" ref="T11:T19" si="2">SUM(K11:S11)</f>
        <v>0</v>
      </c>
    </row>
    <row r="12" spans="1:20">
      <c r="B12" s="1">
        <v>8</v>
      </c>
      <c r="C12" s="1">
        <f t="shared" si="1"/>
        <v>3.6079027803355272E-5</v>
      </c>
      <c r="D12">
        <f>C12*$D$3*'Zero Inflated Poisson Calcs'!D52</f>
        <v>0</v>
      </c>
      <c r="E12">
        <f>C12*$E$3*'Zero Inflated Poisson Calcs'!E52</f>
        <v>0</v>
      </c>
      <c r="F12">
        <f>C12*$F$3*'Zero Inflated Poisson Calcs'!F52</f>
        <v>0</v>
      </c>
      <c r="G12">
        <f>C12*$G$3*'Zero Inflated Poisson Calcs'!G52</f>
        <v>0</v>
      </c>
      <c r="H12">
        <f>C12*$H$3*'Zero Inflated Poisson Calcs'!H52</f>
        <v>0</v>
      </c>
      <c r="I12">
        <f>C12*$I$3*'Zero Inflated Poisson Calcs'!I52</f>
        <v>0</v>
      </c>
      <c r="J12">
        <f>C12*$J$3*'Zero Inflated Poisson Calcs'!J52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f t="shared" si="2"/>
        <v>0</v>
      </c>
    </row>
    <row r="13" spans="1:20">
      <c r="B13" s="1">
        <v>9</v>
      </c>
      <c r="C13" s="1">
        <f t="shared" si="1"/>
        <v>4.8935970347943908E-6</v>
      </c>
      <c r="D13">
        <f>C13*$D$3*'Zero Inflated Poisson Calcs'!D53</f>
        <v>0</v>
      </c>
      <c r="E13">
        <f>C13*$E$3*'Zero Inflated Poisson Calcs'!E53</f>
        <v>0</v>
      </c>
      <c r="F13">
        <f>C13*$F$3*'Zero Inflated Poisson Calcs'!F53</f>
        <v>0</v>
      </c>
      <c r="G13">
        <f>C13*$G$3*'Zero Inflated Poisson Calcs'!G53</f>
        <v>0</v>
      </c>
      <c r="H13">
        <f>C13*$H$3*'Zero Inflated Poisson Calcs'!H53</f>
        <v>0</v>
      </c>
      <c r="I13">
        <f>C13*$I$3*'Zero Inflated Poisson Calcs'!I53</f>
        <v>0</v>
      </c>
      <c r="J13">
        <f>C13*$J$3*'Zero Inflated Poisson Calcs'!J53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f t="shared" si="2"/>
        <v>0</v>
      </c>
    </row>
    <row r="14" spans="1:20">
      <c r="B14" s="1">
        <v>10</v>
      </c>
      <c r="C14" s="1">
        <f t="shared" si="1"/>
        <v>5.9737093977486037E-7</v>
      </c>
      <c r="D14">
        <f>C14*$D$3*'Zero Inflated Poisson Calcs'!D54</f>
        <v>0</v>
      </c>
      <c r="E14">
        <f>C14*$E$3*'Zero Inflated Poisson Calcs'!E54</f>
        <v>0</v>
      </c>
      <c r="F14">
        <f>C14*$F$3*'Zero Inflated Poisson Calcs'!F54</f>
        <v>0</v>
      </c>
      <c r="G14">
        <f>C14*$G$3*'Zero Inflated Poisson Calcs'!G54</f>
        <v>0</v>
      </c>
      <c r="H14">
        <f>C14*$H$3*'Zero Inflated Poisson Calcs'!H54</f>
        <v>0</v>
      </c>
      <c r="I14">
        <f>C14*$I$3*'Zero Inflated Poisson Calcs'!I54</f>
        <v>0</v>
      </c>
      <c r="J14">
        <f>C14*$J$3*'Zero Inflated Poisson Calcs'!J54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f t="shared" si="2"/>
        <v>0</v>
      </c>
    </row>
    <row r="15" spans="1:20">
      <c r="B15" s="1">
        <v>11</v>
      </c>
      <c r="C15" s="1">
        <f t="shared" si="1"/>
        <v>6.629294215764617E-8</v>
      </c>
      <c r="D15">
        <f>C15*$D$3*'Zero Inflated Poisson Calcs'!D55</f>
        <v>0</v>
      </c>
      <c r="E15">
        <f>C15*$E$3*'Zero Inflated Poisson Calcs'!E55</f>
        <v>0</v>
      </c>
      <c r="F15">
        <f>C15*$F$3*'Zero Inflated Poisson Calcs'!F55</f>
        <v>0</v>
      </c>
      <c r="G15">
        <f>C15*$G$3*'Zero Inflated Poisson Calcs'!G55</f>
        <v>0</v>
      </c>
      <c r="H15">
        <f>C15*$H$3*'Zero Inflated Poisson Calcs'!H55</f>
        <v>0</v>
      </c>
      <c r="I15">
        <f>C15*$I$3*'Zero Inflated Poisson Calcs'!I55</f>
        <v>0</v>
      </c>
      <c r="J15">
        <f>C15*$J$3*'Zero Inflated Poisson Calcs'!J55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f t="shared" si="2"/>
        <v>0</v>
      </c>
    </row>
    <row r="16" spans="1:20">
      <c r="B16" s="1">
        <v>12</v>
      </c>
      <c r="C16" s="1">
        <f t="shared" si="1"/>
        <v>6.7437573485617557E-9</v>
      </c>
      <c r="D16">
        <f>C16*$D$3*'Zero Inflated Poisson Calcs'!D56</f>
        <v>0</v>
      </c>
      <c r="E16">
        <f>C16*$E$3*'Zero Inflated Poisson Calcs'!E56</f>
        <v>0</v>
      </c>
      <c r="F16">
        <f>C16*$F$3*'Zero Inflated Poisson Calcs'!F56</f>
        <v>0</v>
      </c>
      <c r="G16">
        <f>C16*$G$3*'Zero Inflated Poisson Calcs'!G56</f>
        <v>0</v>
      </c>
      <c r="H16">
        <f>C16*$H$3*'Zero Inflated Poisson Calcs'!H56</f>
        <v>0</v>
      </c>
      <c r="I16">
        <f>C16*$I$3*'Zero Inflated Poisson Calcs'!I56</f>
        <v>0</v>
      </c>
      <c r="J16">
        <f>C16*$J$3*'Zero Inflated Poisson Calcs'!J56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f t="shared" si="2"/>
        <v>0</v>
      </c>
    </row>
    <row r="17" spans="2:22">
      <c r="B17" s="1">
        <v>13</v>
      </c>
      <c r="C17" s="1">
        <f t="shared" si="1"/>
        <v>6.3324893832309013E-10</v>
      </c>
      <c r="D17">
        <f>C17*$D$3*'Zero Inflated Poisson Calcs'!D57</f>
        <v>0</v>
      </c>
      <c r="E17">
        <f>C17*$E$3*'Zero Inflated Poisson Calcs'!E57</f>
        <v>0</v>
      </c>
      <c r="F17">
        <f>C17*$F$3*'Zero Inflated Poisson Calcs'!F57</f>
        <v>0</v>
      </c>
      <c r="G17">
        <f>C17*$G$3*'Zero Inflated Poisson Calcs'!G57</f>
        <v>0</v>
      </c>
      <c r="H17">
        <f>C17*$H$3*'Zero Inflated Poisson Calcs'!H57</f>
        <v>0</v>
      </c>
      <c r="I17">
        <f>C17*$I$3*'Zero Inflated Poisson Calcs'!I57</f>
        <v>0</v>
      </c>
      <c r="J17">
        <f>C17*$J$3*'Zero Inflated Poisson Calcs'!J57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f t="shared" si="2"/>
        <v>0</v>
      </c>
    </row>
    <row r="18" spans="2:22">
      <c r="B18" s="1">
        <v>14</v>
      </c>
      <c r="C18" s="1">
        <f t="shared" si="1"/>
        <v>5.5215666908034929E-11</v>
      </c>
      <c r="D18">
        <f>C18*$D$3*'Zero Inflated Poisson Calcs'!D58</f>
        <v>0</v>
      </c>
      <c r="E18">
        <f>C18*$E$3*'Zero Inflated Poisson Calcs'!E58</f>
        <v>0</v>
      </c>
      <c r="F18">
        <f>C18*$F$3*'Zero Inflated Poisson Calcs'!F58</f>
        <v>0</v>
      </c>
      <c r="G18">
        <f>C18*$G$3*'Zero Inflated Poisson Calcs'!G58</f>
        <v>0</v>
      </c>
      <c r="H18">
        <f>C18*$H$3*'Zero Inflated Poisson Calcs'!H58</f>
        <v>0</v>
      </c>
      <c r="I18">
        <f>C18*$I$3*'Zero Inflated Poisson Calcs'!I58</f>
        <v>0</v>
      </c>
      <c r="J18">
        <f>C18*$J$3*'Zero Inflated Poisson Calcs'!J58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f t="shared" si="2"/>
        <v>0</v>
      </c>
    </row>
    <row r="19" spans="2:22">
      <c r="B19" s="1">
        <v>15</v>
      </c>
      <c r="C19" s="1">
        <f t="shared" si="1"/>
        <v>4.4935228076776594E-12</v>
      </c>
      <c r="D19">
        <f>C19*$D$3*'Zero Inflated Poisson Calcs'!D59</f>
        <v>0</v>
      </c>
      <c r="E19">
        <f>C19*$E$3*'Zero Inflated Poisson Calcs'!E59</f>
        <v>0</v>
      </c>
      <c r="F19">
        <f>C19*$F$3*'Zero Inflated Poisson Calcs'!F59</f>
        <v>0</v>
      </c>
      <c r="G19">
        <f>C19*$G$3*'Zero Inflated Poisson Calcs'!G59</f>
        <v>0</v>
      </c>
      <c r="H19">
        <f>C19*$H$3*'Zero Inflated Poisson Calcs'!H59</f>
        <v>0</v>
      </c>
      <c r="I19">
        <f>C19*$I$3*'Zero Inflated Poisson Calcs'!I59</f>
        <v>0</v>
      </c>
      <c r="J19">
        <f>C19*$J$3*'Zero Inflated Poisson Calcs'!J59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f t="shared" si="2"/>
        <v>0</v>
      </c>
    </row>
    <row r="20" spans="2:22">
      <c r="B20" s="1"/>
      <c r="C20" s="1"/>
      <c r="D20" s="1">
        <f>SUM(D5:D19)</f>
        <v>0.17633201210973226</v>
      </c>
      <c r="E20" s="1">
        <f>SUM(E6:E19)</f>
        <v>0.11113150860712857</v>
      </c>
      <c r="F20" s="1">
        <f>SUM(F7:F19)</f>
        <v>3.6688761385491417E-2</v>
      </c>
      <c r="G20" s="1">
        <f>SUM(G8:G19)</f>
        <v>4.4897799407774197E-3</v>
      </c>
      <c r="H20" s="1">
        <f>SUM(H9:H19)</f>
        <v>1.8892370902492804E-4</v>
      </c>
      <c r="I20" s="1">
        <f>SUM(I10:I19)</f>
        <v>7.4123882358864896E-5</v>
      </c>
      <c r="J20" s="1">
        <f>SUM(J11:J19)</f>
        <v>0</v>
      </c>
      <c r="K20" s="1">
        <f t="shared" ref="K20:R20" si="3">SUM(K11:K19)</f>
        <v>0</v>
      </c>
      <c r="L20" s="1">
        <f t="shared" si="3"/>
        <v>0</v>
      </c>
      <c r="M20" s="1">
        <f t="shared" si="3"/>
        <v>0</v>
      </c>
      <c r="N20" s="1">
        <f t="shared" si="3"/>
        <v>0</v>
      </c>
      <c r="O20" s="1">
        <f t="shared" si="3"/>
        <v>0</v>
      </c>
      <c r="P20" s="1">
        <f t="shared" si="3"/>
        <v>0</v>
      </c>
      <c r="Q20" s="1">
        <f t="shared" si="3"/>
        <v>0</v>
      </c>
      <c r="R20" s="1">
        <f t="shared" si="3"/>
        <v>0</v>
      </c>
      <c r="S20" s="1"/>
      <c r="T20" s="1"/>
      <c r="U20" s="1" t="s">
        <v>23</v>
      </c>
      <c r="V20" s="40">
        <f>SUM(T4:T19)</f>
        <v>0.40914767761938864</v>
      </c>
    </row>
    <row r="21" spans="2:22">
      <c r="U21" s="1" t="s">
        <v>125</v>
      </c>
      <c r="V21" s="40">
        <f>SUM(S19,R18,Q17,P16,O15,N14,M13,L12,K11,J10,I9,H8,G7,F6,E5,D4)</f>
        <v>0.25981239902082048</v>
      </c>
    </row>
    <row r="22" spans="2:22">
      <c r="U22" s="1" t="s">
        <v>22</v>
      </c>
      <c r="V22" s="40">
        <f>SUM(D20:R20)</f>
        <v>0.32890510963451347</v>
      </c>
    </row>
    <row r="24" spans="2:22">
      <c r="V24" s="6">
        <f>V22+V21+V20</f>
        <v>0.99786518627472265</v>
      </c>
    </row>
  </sheetData>
  <conditionalFormatting sqref="D4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workbookViewId="0">
      <selection activeCell="A2" sqref="A2"/>
    </sheetView>
  </sheetViews>
  <sheetFormatPr defaultRowHeight="14.4"/>
  <cols>
    <col min="1" max="1" width="12.88671875" bestFit="1" customWidth="1"/>
    <col min="2" max="2" width="12.44140625" bestFit="1" customWidth="1"/>
    <col min="12" max="19" width="12" bestFit="1" customWidth="1"/>
  </cols>
  <sheetData>
    <row r="1" spans="1:19">
      <c r="A1" s="1" t="s">
        <v>134</v>
      </c>
      <c r="B1" s="1" t="s">
        <v>135</v>
      </c>
    </row>
    <row r="2" spans="1:19">
      <c r="A2" s="11">
        <f>'ZSD Model'!H2</f>
        <v>1.529126213592233</v>
      </c>
      <c r="B2" s="11">
        <f>'ZSD Model'!J2</f>
        <v>1.3203883495145632</v>
      </c>
      <c r="C2" s="43"/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</row>
    <row r="3" spans="1:19">
      <c r="C3" s="43"/>
      <c r="D3" s="1">
        <f>POISSON(D2,$B$2,FALSE)</f>
        <v>0.26703158024245327</v>
      </c>
      <c r="E3" s="1">
        <f t="shared" ref="E3:S3" si="0">POISSON(E2,$B$2,FALSE)</f>
        <v>0.3525853875045985</v>
      </c>
      <c r="F3" s="1">
        <f t="shared" si="0"/>
        <v>0.23277481893507482</v>
      </c>
      <c r="G3" s="1">
        <f t="shared" si="0"/>
        <v>0.10245105299407824</v>
      </c>
      <c r="H3" s="1">
        <f t="shared" si="0"/>
        <v>3.3818794192220003E-2</v>
      </c>
      <c r="I3" s="1">
        <f t="shared" si="0"/>
        <v>8.9307883692076109E-3</v>
      </c>
      <c r="J3" s="1">
        <f t="shared" si="0"/>
        <v>1.9653514857803159E-3</v>
      </c>
      <c r="K3" s="1">
        <f t="shared" si="0"/>
        <v>3.7071817207506706E-4</v>
      </c>
      <c r="L3" s="1">
        <f t="shared" si="0"/>
        <v>6.1186494420156597E-5</v>
      </c>
      <c r="M3" s="1">
        <f t="shared" si="0"/>
        <v>8.9766593755569509E-6</v>
      </c>
      <c r="N3" s="1">
        <f t="shared" si="0"/>
        <v>1.1852676457046085E-6</v>
      </c>
      <c r="O3" s="1">
        <f t="shared" si="0"/>
        <v>1.4227396276772021E-7</v>
      </c>
      <c r="P3" s="1">
        <f t="shared" si="0"/>
        <v>1.5654740239813924E-8</v>
      </c>
      <c r="Q3" s="1">
        <f t="shared" si="0"/>
        <v>1.5900258944097654E-9</v>
      </c>
      <c r="R3" s="1">
        <f t="shared" si="0"/>
        <v>1.499608333146524E-10</v>
      </c>
      <c r="S3" s="1">
        <f t="shared" si="0"/>
        <v>1.3200435812810908E-11</v>
      </c>
    </row>
    <row r="4" spans="1:19">
      <c r="B4" s="1">
        <v>0</v>
      </c>
      <c r="C4" s="1">
        <f>POISSON(B4,$A$2,FALSE)</f>
        <v>0.21672495592576818</v>
      </c>
      <c r="D4">
        <f>C4*$D$3</f>
        <v>5.7872407458833916E-2</v>
      </c>
      <c r="E4">
        <f>C4*$E$3</f>
        <v>7.6414052567004009E-2</v>
      </c>
      <c r="F4">
        <f>C4*$F$3</f>
        <v>5.0448112374332756E-2</v>
      </c>
      <c r="G4">
        <f>C4*$G$3</f>
        <v>2.2203699944690146E-2</v>
      </c>
      <c r="H4">
        <f>C4*$H$3</f>
        <v>7.3293766807715054E-3</v>
      </c>
      <c r="I4">
        <f>C4*$I$3</f>
        <v>1.9355247156988826E-3</v>
      </c>
      <c r="J4">
        <f>C4*$J$3</f>
        <v>4.2594071413438198E-4</v>
      </c>
      <c r="K4">
        <f>C4*$K$3</f>
        <v>8.0343879503850255E-5</v>
      </c>
      <c r="L4">
        <f>C4*$L$3</f>
        <v>1.3260640306460699E-5</v>
      </c>
      <c r="M4">
        <f>C4*$M$3</f>
        <v>1.9454661075282138E-6</v>
      </c>
      <c r="N4">
        <f>C4*$N$3</f>
        <v>2.5687707827557031E-7</v>
      </c>
      <c r="O4">
        <f>C4*$O$3</f>
        <v>3.0834318310218543E-8</v>
      </c>
      <c r="P4">
        <f>C4*$P$3</f>
        <v>3.3927728885030222E-9</v>
      </c>
      <c r="Q4">
        <f>C4*$Q$3</f>
        <v>3.4459829188678653E-10</v>
      </c>
      <c r="R4">
        <f>C4*$R$3</f>
        <v>3.2500254990709511E-11</v>
      </c>
      <c r="S4">
        <f>C4*$S$3</f>
        <v>2.8608638697323759E-12</v>
      </c>
    </row>
    <row r="5" spans="1:19">
      <c r="B5" s="1">
        <v>1</v>
      </c>
      <c r="C5" s="1">
        <f t="shared" ref="C5:C19" si="1">POISSON(B5,$A$2,FALSE)</f>
        <v>0.33139981124571349</v>
      </c>
      <c r="D5">
        <f t="shared" ref="D5:D19" si="2">C5*$D$3</f>
        <v>8.8494215288993608E-2</v>
      </c>
      <c r="E5">
        <f t="shared" ref="E5:E19" si="3">C5*$E$3</f>
        <v>0.11684673086702069</v>
      </c>
      <c r="F5">
        <f t="shared" ref="F5:F19" si="4">C5*$F$3</f>
        <v>7.7141531057838927E-2</v>
      </c>
      <c r="G5">
        <f t="shared" ref="G5:G19" si="5">C5*$G$3</f>
        <v>3.3952259624162116E-2</v>
      </c>
      <c r="H5">
        <f t="shared" ref="H5:H19" si="6">C5*$H$3</f>
        <v>1.1207542011859341E-2</v>
      </c>
      <c r="I5">
        <f t="shared" ref="I5:I19" si="7">C5*$I$3</f>
        <v>2.9596615798308159E-3</v>
      </c>
      <c r="J5">
        <f t="shared" ref="J5:J19" si="8">C5*$J$3</f>
        <v>6.5131711141907926E-4</v>
      </c>
      <c r="K5">
        <f t="shared" ref="K5:K19" si="9">C5*$K$3</f>
        <v>1.2285593225103315E-4</v>
      </c>
      <c r="L5">
        <f t="shared" ref="L5:L19" si="10">C5*$L$3</f>
        <v>2.0277192701626797E-5</v>
      </c>
      <c r="M5">
        <f t="shared" ref="M5:M19" si="11">C5*$M$3</f>
        <v>2.9748632226766378E-6</v>
      </c>
      <c r="N5">
        <f t="shared" ref="N5:N19" si="12">C5*$N$3</f>
        <v>3.9279747406215847E-7</v>
      </c>
      <c r="O5">
        <f t="shared" ref="O5:O19" si="13">C5*$O$3</f>
        <v>4.7149564406402148E-8</v>
      </c>
      <c r="P5">
        <f t="shared" ref="P5:P19" si="14">C5*$P$3</f>
        <v>5.1879779605750098E-9</v>
      </c>
      <c r="Q5">
        <f t="shared" ref="Q5:Q19" si="15">C5*$Q$3</f>
        <v>5.2693428128319308E-10</v>
      </c>
      <c r="R5">
        <f t="shared" ref="R5:R19" si="16">C5*$R$3</f>
        <v>4.9696991854725709E-11</v>
      </c>
      <c r="S5">
        <f t="shared" ref="S5:S19" si="17">C5*$S$3</f>
        <v>4.3746219367266916E-12</v>
      </c>
    </row>
    <row r="6" spans="1:19">
      <c r="B6" s="1">
        <v>2</v>
      </c>
      <c r="C6" s="1">
        <f t="shared" si="1"/>
        <v>0.25337606927766931</v>
      </c>
      <c r="D6">
        <f t="shared" si="2"/>
        <v>6.7659412174837355E-2</v>
      </c>
      <c r="E6">
        <f t="shared" si="3"/>
        <v>8.9336699570659026E-2</v>
      </c>
      <c r="F6">
        <f t="shared" si="4"/>
        <v>5.8979568648590448E-2</v>
      </c>
      <c r="G6">
        <f t="shared" si="5"/>
        <v>2.5958645100997737E-2</v>
      </c>
      <c r="H6">
        <f t="shared" si="6"/>
        <v>8.5688731401351755E-3</v>
      </c>
      <c r="I6">
        <f t="shared" si="7"/>
        <v>2.2628480525405509E-3</v>
      </c>
      <c r="J6">
        <f t="shared" si="8"/>
        <v>4.979730342160436E-4</v>
      </c>
      <c r="K6">
        <f t="shared" si="9"/>
        <v>9.3931113250183122E-5</v>
      </c>
      <c r="L6">
        <f t="shared" si="10"/>
        <v>1.5503193449059323E-5</v>
      </c>
      <c r="M6">
        <f t="shared" si="11"/>
        <v>2.2744706678231576E-6</v>
      </c>
      <c r="N6">
        <f t="shared" si="12"/>
        <v>3.0031845711063091E-7</v>
      </c>
      <c r="O6">
        <f t="shared" si="13"/>
        <v>3.6048817446642424E-8</v>
      </c>
      <c r="P6">
        <f t="shared" si="14"/>
        <v>3.9665365475270099E-9</v>
      </c>
      <c r="Q6">
        <f t="shared" si="15"/>
        <v>4.0287451117525682E-10</v>
      </c>
      <c r="R6">
        <f t="shared" si="16"/>
        <v>3.7996486490870384E-11</v>
      </c>
      <c r="S6">
        <f t="shared" si="17"/>
        <v>3.3446745390022035E-12</v>
      </c>
    </row>
    <row r="7" spans="1:19">
      <c r="B7" s="1">
        <v>3</v>
      </c>
      <c r="C7" s="1">
        <f t="shared" si="1"/>
        <v>0.12914799647648201</v>
      </c>
      <c r="D7">
        <f t="shared" si="2"/>
        <v>3.4486593584261781E-2</v>
      </c>
      <c r="E7">
        <f t="shared" si="3"/>
        <v>4.5535696383102932E-2</v>
      </c>
      <c r="F7">
        <f t="shared" si="4"/>
        <v>3.0062401495640781E-2</v>
      </c>
      <c r="G7">
        <f t="shared" si="5"/>
        <v>1.3231348231091088E-2</v>
      </c>
      <c r="H7">
        <f t="shared" si="6"/>
        <v>4.3676295131756995E-3</v>
      </c>
      <c r="I7">
        <f t="shared" si="7"/>
        <v>1.153393424838631E-3</v>
      </c>
      <c r="J7">
        <f t="shared" si="8"/>
        <v>2.5382120676060489E-4</v>
      </c>
      <c r="K7">
        <f t="shared" si="9"/>
        <v>4.7877509180918609E-5</v>
      </c>
      <c r="L7">
        <f t="shared" si="10"/>
        <v>7.9021131657826698E-6</v>
      </c>
      <c r="M7">
        <f t="shared" si="11"/>
        <v>1.1593175734050083E-6</v>
      </c>
      <c r="N7">
        <f t="shared" si="12"/>
        <v>1.5307494173114691E-7</v>
      </c>
      <c r="O7">
        <f t="shared" si="13"/>
        <v>1.8374397242220662E-8</v>
      </c>
      <c r="P7">
        <f t="shared" si="14"/>
        <v>2.0217783373317297E-9</v>
      </c>
      <c r="Q7">
        <f t="shared" si="15"/>
        <v>2.0534865860874753E-10</v>
      </c>
      <c r="R7">
        <f t="shared" si="16"/>
        <v>1.9367141172531032E-11</v>
      </c>
      <c r="S7">
        <f t="shared" si="17"/>
        <v>1.7048098378409301E-12</v>
      </c>
    </row>
    <row r="8" spans="1:19">
      <c r="B8" s="1">
        <v>4</v>
      </c>
      <c r="C8" s="1">
        <f t="shared" si="1"/>
        <v>4.937089671127648E-2</v>
      </c>
      <c r="D8">
        <f t="shared" si="2"/>
        <v>1.3183588566799097E-2</v>
      </c>
      <c r="E8">
        <f t="shared" si="3"/>
        <v>1.7407456748394924E-2</v>
      </c>
      <c r="F8">
        <f t="shared" si="4"/>
        <v>1.1492301542629663E-2</v>
      </c>
      <c r="G8">
        <f t="shared" si="5"/>
        <v>5.0581003553321494E-3</v>
      </c>
      <c r="H8">
        <f t="shared" si="6"/>
        <v>1.6696641949640106E-3</v>
      </c>
      <c r="I8">
        <f t="shared" si="7"/>
        <v>4.4092103012641828E-4</v>
      </c>
      <c r="J8">
        <f t="shared" si="8"/>
        <v>9.7031165205813737E-5</v>
      </c>
      <c r="K8">
        <f t="shared" si="9"/>
        <v>1.8302688582511355E-5</v>
      </c>
      <c r="L8">
        <f t="shared" si="10"/>
        <v>3.0208320961426462E-6</v>
      </c>
      <c r="M8">
        <f t="shared" si="11"/>
        <v>4.4318572284293387E-7</v>
      </c>
      <c r="N8">
        <f t="shared" si="12"/>
        <v>5.8517726511300077E-8</v>
      </c>
      <c r="O8">
        <f t="shared" si="13"/>
        <v>7.0241931205091104E-9</v>
      </c>
      <c r="P8">
        <f t="shared" si="14"/>
        <v>7.7288856342171677E-10</v>
      </c>
      <c r="Q8">
        <f t="shared" si="15"/>
        <v>7.8501004201159531E-11</v>
      </c>
      <c r="R8">
        <f t="shared" si="16"/>
        <v>7.4037008123146519E-12</v>
      </c>
      <c r="S8">
        <f t="shared" si="17"/>
        <v>6.5171735305812233E-13</v>
      </c>
    </row>
    <row r="9" spans="1:19">
      <c r="A9" t="s">
        <v>136</v>
      </c>
      <c r="B9" s="1">
        <v>5</v>
      </c>
      <c r="C9" s="1">
        <f t="shared" si="1"/>
        <v>1.5098866469953471E-2</v>
      </c>
      <c r="D9">
        <f t="shared" si="2"/>
        <v>4.0318741733414674E-3</v>
      </c>
      <c r="E9">
        <f t="shared" si="3"/>
        <v>5.3236396851887337E-3</v>
      </c>
      <c r="F9">
        <f t="shared" si="4"/>
        <v>3.5146359086682915E-3</v>
      </c>
      <c r="G9">
        <f t="shared" si="5"/>
        <v>1.5468947688637141E-3</v>
      </c>
      <c r="H9">
        <f t="shared" si="6"/>
        <v>5.1062545768316774E-4</v>
      </c>
      <c r="I9">
        <f t="shared" si="7"/>
        <v>1.3484478105807923E-4</v>
      </c>
      <c r="J9">
        <f t="shared" si="8"/>
        <v>2.9674579650321646E-5</v>
      </c>
      <c r="K9">
        <f t="shared" si="9"/>
        <v>5.5974241781466708E-6</v>
      </c>
      <c r="L9">
        <f t="shared" si="10"/>
        <v>9.2384670901449758E-7</v>
      </c>
      <c r="M9">
        <f t="shared" si="11"/>
        <v>1.3553738125779031E-7</v>
      </c>
      <c r="N9">
        <f t="shared" si="12"/>
        <v>1.7896197913650004E-8</v>
      </c>
      <c r="O9">
        <f t="shared" si="13"/>
        <v>2.1481755659809393E-9</v>
      </c>
      <c r="P9">
        <f t="shared" si="14"/>
        <v>2.3636883250275782E-10</v>
      </c>
      <c r="Q9">
        <f t="shared" si="15"/>
        <v>2.4007588663461384E-11</v>
      </c>
      <c r="R9">
        <f t="shared" si="16"/>
        <v>2.2642385979408866E-12</v>
      </c>
      <c r="S9">
        <f t="shared" si="17"/>
        <v>1.993116176828236E-13</v>
      </c>
    </row>
    <row r="10" spans="1:19">
      <c r="A10" t="s">
        <v>137</v>
      </c>
      <c r="B10" s="1">
        <v>6</v>
      </c>
      <c r="C10" s="1">
        <f t="shared" si="1"/>
        <v>3.848012085789115E-3</v>
      </c>
      <c r="D10">
        <f t="shared" si="2"/>
        <v>1.0275407480603261E-3</v>
      </c>
      <c r="E10">
        <f t="shared" si="3"/>
        <v>1.3567528323903334E-3</v>
      </c>
      <c r="F10">
        <f t="shared" si="4"/>
        <v>8.9572031652954088E-4</v>
      </c>
      <c r="G10">
        <f t="shared" si="5"/>
        <v>3.9423289012303415E-4</v>
      </c>
      <c r="H10">
        <f t="shared" si="6"/>
        <v>1.301351287784773E-4</v>
      </c>
      <c r="I10">
        <f t="shared" si="7"/>
        <v>3.4365781580335751E-5</v>
      </c>
      <c r="J10">
        <f t="shared" si="8"/>
        <v>7.5626962701062491E-6</v>
      </c>
      <c r="K10">
        <f t="shared" si="9"/>
        <v>1.4265280065665068E-6</v>
      </c>
      <c r="L10">
        <f t="shared" si="10"/>
        <v>2.3544637001583083E-7</v>
      </c>
      <c r="M10">
        <f t="shared" si="11"/>
        <v>3.4542293767155315E-8</v>
      </c>
      <c r="N10">
        <f t="shared" si="12"/>
        <v>4.5609242255661444E-9</v>
      </c>
      <c r="O10">
        <f t="shared" si="13"/>
        <v>5.4747192822329792E-10</v>
      </c>
      <c r="P10">
        <f t="shared" si="14"/>
        <v>6.0239629642693166E-11</v>
      </c>
      <c r="Q10">
        <f t="shared" si="15"/>
        <v>6.118438858406425E-12</v>
      </c>
      <c r="R10">
        <f t="shared" si="16"/>
        <v>5.770510989897894E-13</v>
      </c>
      <c r="S10">
        <f t="shared" si="17"/>
        <v>5.0795436545379836E-14</v>
      </c>
    </row>
    <row r="11" spans="1:19">
      <c r="A11" t="s">
        <v>138</v>
      </c>
      <c r="B11" s="1">
        <v>7</v>
      </c>
      <c r="C11" s="1">
        <f t="shared" si="1"/>
        <v>8.4058516437140985E-4</v>
      </c>
      <c r="D11">
        <f t="shared" si="2"/>
        <v>2.2446278477045991E-4</v>
      </c>
      <c r="E11">
        <f t="shared" si="3"/>
        <v>2.9637804591051018E-4</v>
      </c>
      <c r="F11">
        <f t="shared" si="4"/>
        <v>1.9566705943606502E-4</v>
      </c>
      <c r="G11">
        <f t="shared" si="5"/>
        <v>8.6118835221051274E-5</v>
      </c>
      <c r="H11">
        <f t="shared" si="6"/>
        <v>2.8427576674910133E-5</v>
      </c>
      <c r="I11">
        <f t="shared" si="7"/>
        <v>7.5070882092966551E-6</v>
      </c>
      <c r="J11">
        <f t="shared" si="8"/>
        <v>1.6520453017222414E-6</v>
      </c>
      <c r="K11">
        <f t="shared" si="9"/>
        <v>3.1162019560918885E-7</v>
      </c>
      <c r="L11">
        <f t="shared" si="10"/>
        <v>5.1432459469477683E-8</v>
      </c>
      <c r="M11">
        <f t="shared" si="11"/>
        <v>7.5456466967086964E-9</v>
      </c>
      <c r="N11">
        <f t="shared" si="12"/>
        <v>9.9631839878872245E-10</v>
      </c>
      <c r="O11">
        <f t="shared" si="13"/>
        <v>1.1959338237887594E-10</v>
      </c>
      <c r="P11">
        <f t="shared" si="14"/>
        <v>1.315914239767571E-11</v>
      </c>
      <c r="Q11">
        <f t="shared" si="15"/>
        <v>1.3365521778072307E-12</v>
      </c>
      <c r="R11">
        <f t="shared" si="16"/>
        <v>1.2605485172107069E-13</v>
      </c>
      <c r="S11">
        <f t="shared" si="17"/>
        <v>1.1096090507485902E-14</v>
      </c>
    </row>
    <row r="12" spans="1:19">
      <c r="B12" s="1">
        <v>8</v>
      </c>
      <c r="C12" s="1">
        <f t="shared" si="1"/>
        <v>1.6067010119963213E-4</v>
      </c>
      <c r="D12">
        <f t="shared" si="2"/>
        <v>4.2903991021052655E-5</v>
      </c>
      <c r="E12">
        <f t="shared" si="3"/>
        <v>5.6649929891875353E-5</v>
      </c>
      <c r="F12">
        <f t="shared" si="4"/>
        <v>3.7399953715024515E-5</v>
      </c>
      <c r="G12">
        <f t="shared" si="5"/>
        <v>1.6460821052567425E-5</v>
      </c>
      <c r="H12">
        <f t="shared" si="6"/>
        <v>5.4336690853135197E-6</v>
      </c>
      <c r="I12">
        <f t="shared" si="7"/>
        <v>1.4349106710730844E-6</v>
      </c>
      <c r="J12">
        <f t="shared" si="8"/>
        <v>3.1577322211317071E-7</v>
      </c>
      <c r="K12">
        <f t="shared" si="9"/>
        <v>5.9563326223843663E-8</v>
      </c>
      <c r="L12">
        <f t="shared" si="10"/>
        <v>9.8308402505372869E-9</v>
      </c>
      <c r="M12">
        <f t="shared" si="11"/>
        <v>1.4422807703053618E-9</v>
      </c>
      <c r="N12">
        <f t="shared" si="12"/>
        <v>1.9043707258400919E-10</v>
      </c>
      <c r="O12">
        <f t="shared" si="13"/>
        <v>2.2859171995962301E-11</v>
      </c>
      <c r="P12">
        <f t="shared" si="14"/>
        <v>2.5152486985848566E-12</v>
      </c>
      <c r="Q12">
        <f t="shared" si="15"/>
        <v>2.5546962136485262E-13</v>
      </c>
      <c r="R12">
        <f t="shared" si="16"/>
        <v>2.4094222264646367E-14</v>
      </c>
      <c r="S12">
        <f t="shared" si="17"/>
        <v>2.1209153579235767E-15</v>
      </c>
    </row>
    <row r="13" spans="1:19">
      <c r="B13" s="1">
        <v>9</v>
      </c>
      <c r="C13" s="1">
        <f t="shared" si="1"/>
        <v>2.7298318164985977E-5</v>
      </c>
      <c r="D13">
        <f t="shared" si="2"/>
        <v>7.289513037557473E-6</v>
      </c>
      <c r="E13">
        <f t="shared" si="3"/>
        <v>9.6249880884254004E-6</v>
      </c>
      <c r="F13">
        <f t="shared" si="4"/>
        <v>6.3543610680866747E-6</v>
      </c>
      <c r="G13">
        <f t="shared" si="5"/>
        <v>2.7967414409701871E-6</v>
      </c>
      <c r="H13">
        <f t="shared" si="6"/>
        <v>9.2319620381540156E-7</v>
      </c>
      <c r="I13">
        <f t="shared" si="7"/>
        <v>2.4379550236678564E-7</v>
      </c>
      <c r="J13">
        <f t="shared" si="8"/>
        <v>5.3650790164858976E-8</v>
      </c>
      <c r="K13">
        <f t="shared" si="9"/>
        <v>1.01199826108472E-8</v>
      </c>
      <c r="L13">
        <f t="shared" si="10"/>
        <v>1.6702883920815741E-9</v>
      </c>
      <c r="M13">
        <f t="shared" si="11"/>
        <v>2.4504770369265801E-10</v>
      </c>
      <c r="N13">
        <f t="shared" si="12"/>
        <v>3.2355813303108282E-11</v>
      </c>
      <c r="O13">
        <f t="shared" si="13"/>
        <v>3.8838399022265954E-12</v>
      </c>
      <c r="P13">
        <f t="shared" si="14"/>
        <v>4.2734807985664934E-13</v>
      </c>
      <c r="Q13">
        <f t="shared" si="15"/>
        <v>4.3405032756164173E-14</v>
      </c>
      <c r="R13">
        <f t="shared" si="16"/>
        <v>4.0936785401098096E-15</v>
      </c>
      <c r="S13">
        <f t="shared" si="17"/>
        <v>3.6034969673458743E-16</v>
      </c>
    </row>
    <row r="14" spans="1:19">
      <c r="B14" s="1">
        <v>10</v>
      </c>
      <c r="C14" s="1">
        <f t="shared" si="1"/>
        <v>4.1742573893061223E-6</v>
      </c>
      <c r="D14">
        <f t="shared" si="2"/>
        <v>1.1146585470051512E-6</v>
      </c>
      <c r="E14">
        <f t="shared" si="3"/>
        <v>1.4717821591524329E-6</v>
      </c>
      <c r="F14">
        <f t="shared" si="4"/>
        <v>9.7166200798413082E-7</v>
      </c>
      <c r="G14">
        <f t="shared" si="5"/>
        <v>4.2765706500272422E-7</v>
      </c>
      <c r="H14">
        <f t="shared" si="6"/>
        <v>1.4116835155429732E-7</v>
      </c>
      <c r="I14">
        <f t="shared" si="7"/>
        <v>3.727940934249404E-8</v>
      </c>
      <c r="J14">
        <f t="shared" si="8"/>
        <v>8.2038829621022497E-9</v>
      </c>
      <c r="K14">
        <f t="shared" si="9"/>
        <v>1.5474730691344072E-9</v>
      </c>
      <c r="L14">
        <f t="shared" si="10"/>
        <v>2.5540817645907648E-10</v>
      </c>
      <c r="M14">
        <f t="shared" si="11"/>
        <v>3.7470886729702685E-11</v>
      </c>
      <c r="N14">
        <f t="shared" si="12"/>
        <v>4.9476122283879333E-12</v>
      </c>
      <c r="O14">
        <f t="shared" si="13"/>
        <v>5.9388814038902022E-13</v>
      </c>
      <c r="P14">
        <f t="shared" si="14"/>
        <v>6.5346915123711162E-14</v>
      </c>
      <c r="Q14">
        <f t="shared" si="15"/>
        <v>6.6371773389280398E-15</v>
      </c>
      <c r="R14">
        <f t="shared" si="16"/>
        <v>6.259751165701915E-16</v>
      </c>
      <c r="S14">
        <f t="shared" si="17"/>
        <v>5.5102016733687098E-17</v>
      </c>
    </row>
    <row r="15" spans="1:19">
      <c r="B15" s="1">
        <v>11</v>
      </c>
      <c r="C15" s="1">
        <f t="shared" si="1"/>
        <v>5.8026967238809628E-7</v>
      </c>
      <c r="D15">
        <f t="shared" si="2"/>
        <v>1.54950327584564E-7</v>
      </c>
      <c r="E15">
        <f t="shared" si="3"/>
        <v>2.0459460729612334E-7</v>
      </c>
      <c r="F15">
        <f t="shared" si="4"/>
        <v>1.3507216792365431E-7</v>
      </c>
      <c r="G15">
        <f t="shared" si="5"/>
        <v>5.9449238956689272E-8</v>
      </c>
      <c r="H15">
        <f t="shared" si="6"/>
        <v>1.9624020626479955E-8</v>
      </c>
      <c r="I15">
        <f t="shared" si="7"/>
        <v>5.1822656411675209E-9</v>
      </c>
      <c r="J15">
        <f t="shared" si="8"/>
        <v>1.1404338627812021E-9</v>
      </c>
      <c r="K15">
        <f t="shared" si="9"/>
        <v>2.1511651225831305E-10</v>
      </c>
      <c r="L15">
        <f t="shared" si="10"/>
        <v>3.5504667071760347E-11</v>
      </c>
      <c r="M15">
        <f t="shared" si="11"/>
        <v>5.2088831949939649E-12</v>
      </c>
      <c r="N15">
        <f t="shared" si="12"/>
        <v>6.8777486846522337E-13</v>
      </c>
      <c r="O15">
        <f t="shared" si="13"/>
        <v>8.2557265764581216E-14</v>
      </c>
      <c r="P15">
        <f t="shared" si="14"/>
        <v>9.0839709902775739E-15</v>
      </c>
      <c r="Q15">
        <f t="shared" si="15"/>
        <v>9.2264380483774437E-16</v>
      </c>
      <c r="R15">
        <f t="shared" si="16"/>
        <v>8.7017723618539261E-17</v>
      </c>
      <c r="S15">
        <f t="shared" si="17"/>
        <v>7.6598125644798795E-18</v>
      </c>
    </row>
    <row r="16" spans="1:19">
      <c r="B16" s="1">
        <v>12</v>
      </c>
      <c r="C16" s="1">
        <f t="shared" si="1"/>
        <v>7.3942130583434861E-8</v>
      </c>
      <c r="D16">
        <f t="shared" si="2"/>
        <v>1.9744883976188443E-8</v>
      </c>
      <c r="E16">
        <f t="shared" si="3"/>
        <v>2.6070914764676005E-8</v>
      </c>
      <c r="F16">
        <f t="shared" si="4"/>
        <v>1.7211866058232707E-8</v>
      </c>
      <c r="G16">
        <f t="shared" si="5"/>
        <v>7.5754491388985381E-9</v>
      </c>
      <c r="H16">
        <f t="shared" si="6"/>
        <v>2.50063369633544E-9</v>
      </c>
      <c r="I16">
        <f t="shared" si="7"/>
        <v>6.6036151980897042E-10</v>
      </c>
      <c r="J16">
        <f t="shared" si="8"/>
        <v>1.4532227620391583E-10</v>
      </c>
      <c r="K16">
        <f t="shared" si="9"/>
        <v>2.7411691489226883E-11</v>
      </c>
      <c r="L16">
        <f t="shared" si="10"/>
        <v>4.5242597603578274E-12</v>
      </c>
      <c r="M16">
        <f t="shared" si="11"/>
        <v>6.6375331975044695E-13</v>
      </c>
      <c r="N16">
        <f t="shared" si="12"/>
        <v>8.7641215035010576E-14</v>
      </c>
      <c r="O16">
        <f t="shared" si="13"/>
        <v>1.0520039933593517E-14</v>
      </c>
      <c r="P16">
        <f t="shared" si="14"/>
        <v>1.1575448470620735E-15</v>
      </c>
      <c r="Q16">
        <f t="shared" si="15"/>
        <v>1.175699023154897E-16</v>
      </c>
      <c r="R16">
        <f t="shared" si="16"/>
        <v>1.1088423519352737E-17</v>
      </c>
      <c r="S16">
        <f t="shared" si="17"/>
        <v>9.7606834862911428E-19</v>
      </c>
    </row>
    <row r="17" spans="1:19">
      <c r="B17" s="1">
        <v>13</v>
      </c>
      <c r="C17" s="1">
        <f t="shared" si="1"/>
        <v>8.69745001261458E-9</v>
      </c>
      <c r="D17">
        <f t="shared" si="2"/>
        <v>2.3224938209482165E-9</v>
      </c>
      <c r="E17">
        <f t="shared" si="3"/>
        <v>3.066593782999587E-9</v>
      </c>
      <c r="F17">
        <f t="shared" si="4"/>
        <v>2.0245473518832231E-9</v>
      </c>
      <c r="G17">
        <f t="shared" si="5"/>
        <v>8.910629121557228E-10</v>
      </c>
      <c r="H17">
        <f t="shared" si="6"/>
        <v>2.9413727197373377E-10</v>
      </c>
      <c r="I17">
        <f t="shared" si="7"/>
        <v>7.7675085414422886E-11</v>
      </c>
      <c r="J17">
        <f t="shared" si="8"/>
        <v>1.7093546304792091E-11</v>
      </c>
      <c r="K17">
        <f t="shared" si="9"/>
        <v>3.224302770390746E-12</v>
      </c>
      <c r="L17">
        <f t="shared" si="10"/>
        <v>5.3216647666643292E-13</v>
      </c>
      <c r="M17">
        <f t="shared" si="11"/>
        <v>7.8074046199174586E-14</v>
      </c>
      <c r="N17">
        <f t="shared" si="12"/>
        <v>1.0308806100085201E-14</v>
      </c>
      <c r="O17">
        <f t="shared" si="13"/>
        <v>1.2374206792688344E-15</v>
      </c>
      <c r="P17">
        <f t="shared" si="14"/>
        <v>1.3615632069624757E-16</v>
      </c>
      <c r="Q17">
        <f t="shared" si="15"/>
        <v>1.3829170735391723E-17</v>
      </c>
      <c r="R17">
        <f t="shared" si="16"/>
        <v>1.3042768516042163E-18</v>
      </c>
      <c r="S17">
        <f t="shared" si="17"/>
        <v>1.1481013062665019E-19</v>
      </c>
    </row>
    <row r="18" spans="1:19">
      <c r="B18" s="1">
        <v>14</v>
      </c>
      <c r="C18" s="1">
        <f t="shared" si="1"/>
        <v>9.4996420040693894E-10</v>
      </c>
      <c r="D18">
        <f t="shared" si="2"/>
        <v>2.5367044160842345E-10</v>
      </c>
      <c r="E18">
        <f t="shared" si="3"/>
        <v>3.3494349571597661E-10</v>
      </c>
      <c r="F18">
        <f t="shared" si="4"/>
        <v>2.2112774474452834E-10</v>
      </c>
      <c r="G18">
        <f t="shared" si="5"/>
        <v>9.732483263836846E-11</v>
      </c>
      <c r="H18">
        <f t="shared" si="6"/>
        <v>3.2126643783539104E-11</v>
      </c>
      <c r="I18">
        <f t="shared" si="7"/>
        <v>8.4839292321578977E-12</v>
      </c>
      <c r="J18">
        <f t="shared" si="8"/>
        <v>1.8670135527078874E-12</v>
      </c>
      <c r="K18">
        <f t="shared" si="9"/>
        <v>3.5216899191161308E-13</v>
      </c>
      <c r="L18">
        <f t="shared" si="10"/>
        <v>5.8124979247547697E-14</v>
      </c>
      <c r="M18">
        <f t="shared" si="11"/>
        <v>8.5275050460264103E-15</v>
      </c>
      <c r="N18">
        <f t="shared" si="12"/>
        <v>1.1259618313199934E-15</v>
      </c>
      <c r="O18">
        <f t="shared" si="13"/>
        <v>1.3515517127936394E-16</v>
      </c>
      <c r="P18">
        <f t="shared" si="14"/>
        <v>1.4871442794493166E-17</v>
      </c>
      <c r="Q18">
        <f t="shared" si="15"/>
        <v>1.5104676774093008E-18</v>
      </c>
      <c r="R18">
        <f t="shared" si="16"/>
        <v>1.4245742311211202E-19</v>
      </c>
      <c r="S18">
        <f t="shared" si="17"/>
        <v>1.2539941451940034E-20</v>
      </c>
    </row>
    <row r="19" spans="1:19">
      <c r="B19" s="1">
        <v>15</v>
      </c>
      <c r="C19" s="1">
        <f t="shared" si="1"/>
        <v>9.6841010721094634E-11</v>
      </c>
      <c r="D19">
        <f t="shared" si="2"/>
        <v>2.5859608125130259E-11</v>
      </c>
      <c r="E19">
        <f t="shared" si="3"/>
        <v>3.4144725291434126E-11</v>
      </c>
      <c r="F19">
        <f t="shared" si="4"/>
        <v>2.2542148736092443E-11</v>
      </c>
      <c r="G19">
        <f t="shared" si="5"/>
        <v>9.9214635213869644E-12</v>
      </c>
      <c r="H19">
        <f t="shared" si="6"/>
        <v>3.2750462109432704E-12</v>
      </c>
      <c r="I19">
        <f t="shared" si="7"/>
        <v>8.6486657221026156E-13</v>
      </c>
      <c r="J19">
        <f t="shared" si="8"/>
        <v>1.9032662430517084E-13</v>
      </c>
      <c r="K19">
        <f t="shared" si="9"/>
        <v>3.5900722476426176E-14</v>
      </c>
      <c r="L19">
        <f t="shared" si="10"/>
        <v>5.9253619621285819E-15</v>
      </c>
      <c r="M19">
        <f t="shared" si="11"/>
        <v>8.6930876682792536E-16</v>
      </c>
      <c r="N19">
        <f t="shared" si="12"/>
        <v>1.1478251678504659E-16</v>
      </c>
      <c r="O19">
        <f t="shared" si="13"/>
        <v>1.3777954353721411E-17</v>
      </c>
      <c r="P19">
        <f t="shared" si="14"/>
        <v>1.5160208673997717E-18</v>
      </c>
      <c r="Q19">
        <f t="shared" si="15"/>
        <v>1.5397971468735417E-19</v>
      </c>
      <c r="R19">
        <f t="shared" si="16"/>
        <v>1.4522358666768539E-20</v>
      </c>
      <c r="S19">
        <f t="shared" si="17"/>
        <v>1.2783435460715427E-21</v>
      </c>
    </row>
    <row r="22" spans="1:19">
      <c r="C22" s="43"/>
      <c r="D22" s="1">
        <v>0</v>
      </c>
      <c r="E22" s="1">
        <v>1</v>
      </c>
      <c r="F22" s="1">
        <v>2</v>
      </c>
      <c r="G22" s="1">
        <v>3</v>
      </c>
      <c r="H22" s="1">
        <v>4</v>
      </c>
      <c r="I22" s="1">
        <v>5</v>
      </c>
      <c r="J22" s="1">
        <v>6</v>
      </c>
      <c r="K22" s="1">
        <v>7</v>
      </c>
      <c r="L22" s="1">
        <v>8</v>
      </c>
      <c r="M22" s="1">
        <v>9</v>
      </c>
      <c r="N22" s="1">
        <v>10</v>
      </c>
      <c r="O22" s="1">
        <v>11</v>
      </c>
      <c r="P22" s="1">
        <v>12</v>
      </c>
      <c r="Q22" s="1">
        <v>13</v>
      </c>
      <c r="R22" s="1">
        <v>14</v>
      </c>
      <c r="S22" s="1">
        <v>15</v>
      </c>
    </row>
    <row r="23" spans="1:19">
      <c r="C23" s="43"/>
      <c r="D23" s="1">
        <f>'Goal Frequency'!R2</f>
        <v>0.2846153846153846</v>
      </c>
      <c r="E23" s="1">
        <f>'Goal Frequency'!R3</f>
        <v>0.33846153846153848</v>
      </c>
      <c r="F23" s="1">
        <f>'Goal Frequency'!R4</f>
        <v>0.25384615384615383</v>
      </c>
      <c r="G23" s="1">
        <f>'Goal Frequency'!R5</f>
        <v>8.8461538461538466E-2</v>
      </c>
      <c r="H23" s="1">
        <f>'Goal Frequency'!R6</f>
        <v>1.5384615384615385E-2</v>
      </c>
      <c r="I23" s="1">
        <f>'Goal Frequency'!R7</f>
        <v>1.5384615384615385E-2</v>
      </c>
      <c r="J23" s="1">
        <f>'Goal Frequency'!R8</f>
        <v>3.8461538461538464E-3</v>
      </c>
      <c r="K23" s="1">
        <f>'Goal Frequency'!R9</f>
        <v>0</v>
      </c>
      <c r="L23" s="1">
        <v>0</v>
      </c>
      <c r="M23" s="1">
        <f>'Goal Frequency'!T9</f>
        <v>0</v>
      </c>
      <c r="N23" s="1">
        <v>0</v>
      </c>
      <c r="O23" s="1">
        <f>'Goal Frequency'!V9</f>
        <v>0</v>
      </c>
      <c r="P23" s="1">
        <v>0</v>
      </c>
      <c r="Q23" s="1">
        <f>'Goal Frequency'!X9</f>
        <v>0</v>
      </c>
      <c r="R23" s="1">
        <v>0</v>
      </c>
      <c r="S23" s="1">
        <f>'Goal Frequency'!Z9</f>
        <v>0</v>
      </c>
    </row>
    <row r="24" spans="1:19">
      <c r="B24" s="1">
        <v>0</v>
      </c>
      <c r="C24" s="1">
        <f>'Goal Frequency'!N2</f>
        <v>0.25</v>
      </c>
      <c r="D24">
        <f>C24*$D$23</f>
        <v>7.1153846153846151E-2</v>
      </c>
      <c r="E24">
        <f>C24*$E$23</f>
        <v>8.461538461538462E-2</v>
      </c>
      <c r="F24">
        <f>C24*$F$23</f>
        <v>6.3461538461538458E-2</v>
      </c>
      <c r="G24">
        <f>C24*$G$23</f>
        <v>2.2115384615384617E-2</v>
      </c>
      <c r="H24">
        <f>C24*$H$23</f>
        <v>3.8461538461538464E-3</v>
      </c>
      <c r="I24">
        <f>C24*$I$23</f>
        <v>3.8461538461538464E-3</v>
      </c>
      <c r="J24">
        <f>C24*$J$23</f>
        <v>9.6153846153846159E-4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B25" s="1">
        <v>1</v>
      </c>
      <c r="C25" s="1">
        <f>'Goal Frequency'!N3</f>
        <v>0.3</v>
      </c>
      <c r="D25">
        <f t="shared" ref="D25:D39" si="18">C25*$D$23</f>
        <v>8.5384615384615378E-2</v>
      </c>
      <c r="E25">
        <f t="shared" ref="E25:E39" si="19">C25*$E$23</f>
        <v>0.10153846153846154</v>
      </c>
      <c r="F25">
        <f t="shared" ref="F25:F39" si="20">C25*$F$23</f>
        <v>7.6153846153846141E-2</v>
      </c>
      <c r="G25">
        <f t="shared" ref="G25:G39" si="21">C25*$G$23</f>
        <v>2.6538461538461539E-2</v>
      </c>
      <c r="H25">
        <f t="shared" ref="H25:H39" si="22">C25*$H$23</f>
        <v>4.6153846153846158E-3</v>
      </c>
      <c r="I25">
        <f t="shared" ref="I25:I39" si="23">C25*$I$23</f>
        <v>4.6153846153846158E-3</v>
      </c>
      <c r="J25">
        <f t="shared" ref="J25:J39" si="24">C25*$J$23</f>
        <v>1.153846153846154E-3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B26" s="1">
        <v>2</v>
      </c>
      <c r="C26" s="1">
        <f>'Goal Frequency'!N4</f>
        <v>0.22307692307692309</v>
      </c>
      <c r="D26">
        <f t="shared" si="18"/>
        <v>6.3491124260355025E-2</v>
      </c>
      <c r="E26">
        <f t="shared" si="19"/>
        <v>7.5502958579881665E-2</v>
      </c>
      <c r="F26">
        <f t="shared" si="20"/>
        <v>5.6627218934911246E-2</v>
      </c>
      <c r="G26">
        <f t="shared" si="21"/>
        <v>1.973372781065089E-2</v>
      </c>
      <c r="H26">
        <f t="shared" si="22"/>
        <v>3.4319526627218937E-3</v>
      </c>
      <c r="I26">
        <f t="shared" si="23"/>
        <v>3.4319526627218937E-3</v>
      </c>
      <c r="J26">
        <f t="shared" si="24"/>
        <v>8.5798816568047342E-4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B27" s="1">
        <v>3</v>
      </c>
      <c r="C27" s="1">
        <f>'Goal Frequency'!N5</f>
        <v>0.13461538461538461</v>
      </c>
      <c r="D27">
        <f t="shared" si="18"/>
        <v>3.8313609467455621E-2</v>
      </c>
      <c r="E27">
        <f t="shared" si="19"/>
        <v>4.5562130177514794E-2</v>
      </c>
      <c r="F27">
        <f t="shared" si="20"/>
        <v>3.417159763313609E-2</v>
      </c>
      <c r="G27">
        <f t="shared" si="21"/>
        <v>1.190828402366864E-2</v>
      </c>
      <c r="H27">
        <f t="shared" si="22"/>
        <v>2.0710059171597634E-3</v>
      </c>
      <c r="I27">
        <f t="shared" si="23"/>
        <v>2.0710059171597634E-3</v>
      </c>
      <c r="J27">
        <f t="shared" si="24"/>
        <v>5.1775147928994085E-4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B28" s="1">
        <v>4</v>
      </c>
      <c r="C28" s="1">
        <f>'Goal Frequency'!N6</f>
        <v>6.5384615384615388E-2</v>
      </c>
      <c r="D28">
        <f t="shared" si="18"/>
        <v>1.8609467455621302E-2</v>
      </c>
      <c r="E28">
        <f t="shared" si="19"/>
        <v>2.21301775147929E-2</v>
      </c>
      <c r="F28">
        <f t="shared" si="20"/>
        <v>1.6597633136094674E-2</v>
      </c>
      <c r="G28">
        <f t="shared" si="21"/>
        <v>5.784023668639054E-3</v>
      </c>
      <c r="H28">
        <f t="shared" si="22"/>
        <v>1.0059171597633137E-3</v>
      </c>
      <c r="I28">
        <f t="shared" si="23"/>
        <v>1.0059171597633137E-3</v>
      </c>
      <c r="J28">
        <f t="shared" si="24"/>
        <v>2.5147928994082844E-4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t="s">
        <v>139</v>
      </c>
      <c r="B29" s="1">
        <v>5</v>
      </c>
      <c r="C29" s="1">
        <f>'Goal Frequency'!N7</f>
        <v>1.5384615384615385E-2</v>
      </c>
      <c r="D29">
        <f t="shared" si="18"/>
        <v>4.3786982248520713E-3</v>
      </c>
      <c r="E29">
        <f t="shared" si="19"/>
        <v>5.2071005917159767E-3</v>
      </c>
      <c r="F29">
        <f t="shared" si="20"/>
        <v>3.9053254437869823E-3</v>
      </c>
      <c r="G29">
        <f t="shared" si="21"/>
        <v>1.3609467455621303E-3</v>
      </c>
      <c r="H29">
        <f t="shared" si="22"/>
        <v>2.366863905325444E-4</v>
      </c>
      <c r="I29">
        <f t="shared" si="23"/>
        <v>2.366863905325444E-4</v>
      </c>
      <c r="J29">
        <f t="shared" si="24"/>
        <v>5.9171597633136101E-5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t="s">
        <v>140</v>
      </c>
      <c r="B30" s="1">
        <v>6</v>
      </c>
      <c r="C30" s="1">
        <f>'Goal Frequency'!N8</f>
        <v>1.1538461538461539E-2</v>
      </c>
      <c r="D30">
        <f t="shared" si="18"/>
        <v>3.2840236686390535E-3</v>
      </c>
      <c r="E30">
        <f t="shared" si="19"/>
        <v>3.9053254437869827E-3</v>
      </c>
      <c r="F30">
        <f t="shared" si="20"/>
        <v>2.9289940828402367E-3</v>
      </c>
      <c r="G30">
        <f t="shared" si="21"/>
        <v>1.0207100591715977E-3</v>
      </c>
      <c r="H30">
        <f t="shared" si="22"/>
        <v>1.775147928994083E-4</v>
      </c>
      <c r="I30">
        <f t="shared" si="23"/>
        <v>1.775147928994083E-4</v>
      </c>
      <c r="J30">
        <f t="shared" si="24"/>
        <v>4.4378698224852076E-5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t="s">
        <v>138</v>
      </c>
      <c r="B31" s="1">
        <v>7</v>
      </c>
      <c r="C31" s="1">
        <f>'Goal Frequency'!N9</f>
        <v>0</v>
      </c>
      <c r="D31">
        <f t="shared" si="18"/>
        <v>0</v>
      </c>
      <c r="E31">
        <f t="shared" si="19"/>
        <v>0</v>
      </c>
      <c r="F31">
        <f t="shared" si="20"/>
        <v>0</v>
      </c>
      <c r="G31">
        <f t="shared" si="21"/>
        <v>0</v>
      </c>
      <c r="H31">
        <f t="shared" si="22"/>
        <v>0</v>
      </c>
      <c r="I31">
        <f t="shared" si="23"/>
        <v>0</v>
      </c>
      <c r="J31">
        <f t="shared" si="24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B32" s="1">
        <v>8</v>
      </c>
      <c r="C32" s="1">
        <f>'Goal Frequency'!N10</f>
        <v>0</v>
      </c>
      <c r="D32">
        <f t="shared" si="18"/>
        <v>0</v>
      </c>
      <c r="E32">
        <f t="shared" si="19"/>
        <v>0</v>
      </c>
      <c r="F32">
        <f t="shared" si="20"/>
        <v>0</v>
      </c>
      <c r="G32">
        <f t="shared" si="21"/>
        <v>0</v>
      </c>
      <c r="H32">
        <f t="shared" si="22"/>
        <v>0</v>
      </c>
      <c r="I32">
        <f t="shared" si="23"/>
        <v>0</v>
      </c>
      <c r="J32">
        <f t="shared" si="24"/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2:19">
      <c r="B33" s="1">
        <v>9</v>
      </c>
      <c r="C33" s="1">
        <f>'Goal Frequency'!N11</f>
        <v>0</v>
      </c>
      <c r="D33">
        <f t="shared" si="18"/>
        <v>0</v>
      </c>
      <c r="E33">
        <f t="shared" si="19"/>
        <v>0</v>
      </c>
      <c r="F33">
        <f t="shared" si="20"/>
        <v>0</v>
      </c>
      <c r="G33">
        <f t="shared" si="21"/>
        <v>0</v>
      </c>
      <c r="H33">
        <f t="shared" si="22"/>
        <v>0</v>
      </c>
      <c r="I33">
        <f t="shared" si="23"/>
        <v>0</v>
      </c>
      <c r="J33">
        <f t="shared" si="24"/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2:19">
      <c r="B34" s="1">
        <v>10</v>
      </c>
      <c r="C34" s="1">
        <f>'Goal Frequency'!N12</f>
        <v>0</v>
      </c>
      <c r="D34">
        <f t="shared" si="18"/>
        <v>0</v>
      </c>
      <c r="E34">
        <f t="shared" si="19"/>
        <v>0</v>
      </c>
      <c r="F34">
        <f t="shared" si="20"/>
        <v>0</v>
      </c>
      <c r="G34">
        <f t="shared" si="21"/>
        <v>0</v>
      </c>
      <c r="H34">
        <f t="shared" si="22"/>
        <v>0</v>
      </c>
      <c r="I34">
        <f t="shared" si="23"/>
        <v>0</v>
      </c>
      <c r="J34">
        <f t="shared" si="24"/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2:19">
      <c r="B35" s="1">
        <v>11</v>
      </c>
      <c r="C35" s="1">
        <f>'Goal Frequency'!N13</f>
        <v>0</v>
      </c>
      <c r="D35">
        <f t="shared" si="18"/>
        <v>0</v>
      </c>
      <c r="E35">
        <f t="shared" si="19"/>
        <v>0</v>
      </c>
      <c r="F35">
        <f t="shared" si="20"/>
        <v>0</v>
      </c>
      <c r="G35">
        <f t="shared" si="21"/>
        <v>0</v>
      </c>
      <c r="H35">
        <f t="shared" si="22"/>
        <v>0</v>
      </c>
      <c r="I35">
        <f t="shared" si="23"/>
        <v>0</v>
      </c>
      <c r="J35">
        <f t="shared" si="24"/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2:19">
      <c r="B36" s="1">
        <v>12</v>
      </c>
      <c r="C36" s="1">
        <f>'Goal Frequency'!N14</f>
        <v>0</v>
      </c>
      <c r="D36">
        <f t="shared" si="18"/>
        <v>0</v>
      </c>
      <c r="E36">
        <f t="shared" si="19"/>
        <v>0</v>
      </c>
      <c r="F36">
        <f t="shared" si="20"/>
        <v>0</v>
      </c>
      <c r="G36">
        <f t="shared" si="21"/>
        <v>0</v>
      </c>
      <c r="H36">
        <f t="shared" si="22"/>
        <v>0</v>
      </c>
      <c r="I36">
        <f t="shared" si="23"/>
        <v>0</v>
      </c>
      <c r="J36">
        <f t="shared" si="24"/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2:19">
      <c r="B37" s="1">
        <v>13</v>
      </c>
      <c r="C37" s="1">
        <f>'Goal Frequency'!N15</f>
        <v>0</v>
      </c>
      <c r="D37">
        <f t="shared" si="18"/>
        <v>0</v>
      </c>
      <c r="E37">
        <f t="shared" si="19"/>
        <v>0</v>
      </c>
      <c r="F37">
        <f t="shared" si="20"/>
        <v>0</v>
      </c>
      <c r="G37">
        <f t="shared" si="21"/>
        <v>0</v>
      </c>
      <c r="H37">
        <f t="shared" si="22"/>
        <v>0</v>
      </c>
      <c r="I37">
        <f t="shared" si="23"/>
        <v>0</v>
      </c>
      <c r="J37">
        <f t="shared" si="24"/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2:19">
      <c r="B38" s="1">
        <v>14</v>
      </c>
      <c r="C38" s="1">
        <f>'Goal Frequency'!N16</f>
        <v>0</v>
      </c>
      <c r="D38">
        <f t="shared" si="18"/>
        <v>0</v>
      </c>
      <c r="E38">
        <f t="shared" si="19"/>
        <v>0</v>
      </c>
      <c r="F38">
        <f t="shared" si="20"/>
        <v>0</v>
      </c>
      <c r="G38">
        <f t="shared" si="21"/>
        <v>0</v>
      </c>
      <c r="H38">
        <f t="shared" si="22"/>
        <v>0</v>
      </c>
      <c r="I38">
        <f t="shared" si="23"/>
        <v>0</v>
      </c>
      <c r="J38">
        <f t="shared" si="24"/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2:19">
      <c r="B39" s="1">
        <v>15</v>
      </c>
      <c r="C39" s="1">
        <f>'Goal Frequency'!N17</f>
        <v>0</v>
      </c>
      <c r="D39">
        <f t="shared" si="18"/>
        <v>0</v>
      </c>
      <c r="E39">
        <f t="shared" si="19"/>
        <v>0</v>
      </c>
      <c r="F39">
        <f t="shared" si="20"/>
        <v>0</v>
      </c>
      <c r="G39">
        <f t="shared" si="21"/>
        <v>0</v>
      </c>
      <c r="H39">
        <f t="shared" si="22"/>
        <v>0</v>
      </c>
      <c r="I39">
        <f t="shared" si="23"/>
        <v>0</v>
      </c>
      <c r="J39">
        <f t="shared" si="24"/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2" spans="2:19">
      <c r="C42" s="43"/>
      <c r="D42" s="1">
        <v>0</v>
      </c>
      <c r="E42" s="1">
        <v>1</v>
      </c>
      <c r="F42" s="1">
        <v>2</v>
      </c>
      <c r="G42" s="1">
        <v>3</v>
      </c>
      <c r="H42" s="1">
        <v>4</v>
      </c>
      <c r="I42" s="1">
        <v>5</v>
      </c>
      <c r="J42" s="1"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</row>
    <row r="43" spans="2:19"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  <row r="44" spans="2:19">
      <c r="B44" s="1">
        <v>0</v>
      </c>
      <c r="C44" s="43"/>
      <c r="D44">
        <f>D24/D4</f>
        <v>1.2294951822154565</v>
      </c>
      <c r="E44">
        <f>E24/E4</f>
        <v>1.1073275369237776</v>
      </c>
      <c r="F44">
        <f t="shared" ref="F44:S44" si="25">F24/F4</f>
        <v>1.2579566504023794</v>
      </c>
      <c r="G44">
        <f t="shared" si="25"/>
        <v>0.99602249492086792</v>
      </c>
      <c r="H44">
        <f t="shared" si="25"/>
        <v>0.52475865461304028</v>
      </c>
      <c r="I44">
        <f t="shared" si="25"/>
        <v>1.9871375523949693</v>
      </c>
      <c r="J44">
        <f t="shared" si="25"/>
        <v>2.2574467047428142</v>
      </c>
      <c r="K44">
        <f t="shared" si="25"/>
        <v>0</v>
      </c>
      <c r="L44">
        <f t="shared" si="25"/>
        <v>0</v>
      </c>
      <c r="M44">
        <f t="shared" si="25"/>
        <v>0</v>
      </c>
      <c r="N44">
        <f t="shared" si="25"/>
        <v>0</v>
      </c>
      <c r="O44">
        <f t="shared" si="25"/>
        <v>0</v>
      </c>
      <c r="P44">
        <f t="shared" si="25"/>
        <v>0</v>
      </c>
      <c r="Q44">
        <f t="shared" si="25"/>
        <v>0</v>
      </c>
      <c r="R44">
        <f t="shared" si="25"/>
        <v>0</v>
      </c>
      <c r="S44">
        <f t="shared" si="25"/>
        <v>0</v>
      </c>
    </row>
    <row r="45" spans="2:19">
      <c r="B45" s="1">
        <v>1</v>
      </c>
      <c r="C45" s="43"/>
      <c r="D45">
        <f t="shared" ref="D45:S59" si="26">D25/D5</f>
        <v>0.96486098109098684</v>
      </c>
      <c r="E45">
        <f t="shared" si="26"/>
        <v>0.86898846707161215</v>
      </c>
      <c r="F45">
        <f t="shared" si="26"/>
        <v>0.98719645707767656</v>
      </c>
      <c r="G45">
        <f t="shared" si="26"/>
        <v>0.78164051029980486</v>
      </c>
      <c r="H45">
        <f t="shared" si="26"/>
        <v>0.41181060133442404</v>
      </c>
      <c r="I45">
        <f t="shared" si="26"/>
        <v>1.5594298506413853</v>
      </c>
      <c r="J45">
        <f t="shared" si="26"/>
        <v>1.7715581759124561</v>
      </c>
      <c r="K45">
        <f t="shared" si="26"/>
        <v>0</v>
      </c>
      <c r="L45">
        <f t="shared" si="26"/>
        <v>0</v>
      </c>
      <c r="M45">
        <f t="shared" si="26"/>
        <v>0</v>
      </c>
      <c r="N45">
        <f t="shared" si="26"/>
        <v>0</v>
      </c>
      <c r="O45">
        <f t="shared" si="26"/>
        <v>0</v>
      </c>
      <c r="P45">
        <f t="shared" si="26"/>
        <v>0</v>
      </c>
      <c r="Q45">
        <f t="shared" si="26"/>
        <v>0</v>
      </c>
      <c r="R45">
        <f t="shared" si="26"/>
        <v>0</v>
      </c>
      <c r="S45">
        <f t="shared" si="26"/>
        <v>0</v>
      </c>
    </row>
    <row r="46" spans="2:19">
      <c r="B46" s="1">
        <v>2</v>
      </c>
      <c r="C46" s="43"/>
      <c r="D46">
        <f t="shared" si="26"/>
        <v>0.93839308116199505</v>
      </c>
      <c r="E46">
        <f>E26/E6</f>
        <v>0.84515052540265556</v>
      </c>
      <c r="F46">
        <f t="shared" si="26"/>
        <v>0.96011585422581047</v>
      </c>
      <c r="G46">
        <f t="shared" si="26"/>
        <v>0.7601986827075351</v>
      </c>
      <c r="H46">
        <f t="shared" si="26"/>
        <v>0.40051388398402105</v>
      </c>
      <c r="I46">
        <f t="shared" si="26"/>
        <v>1.5166518400865505</v>
      </c>
      <c r="J46">
        <f t="shared" si="26"/>
        <v>1.7229610977453826</v>
      </c>
      <c r="K46">
        <f t="shared" si="26"/>
        <v>0</v>
      </c>
      <c r="L46">
        <f t="shared" si="26"/>
        <v>0</v>
      </c>
      <c r="M46">
        <f t="shared" si="26"/>
        <v>0</v>
      </c>
      <c r="N46">
        <f t="shared" si="26"/>
        <v>0</v>
      </c>
      <c r="O46">
        <f t="shared" si="26"/>
        <v>0</v>
      </c>
      <c r="P46">
        <f t="shared" si="26"/>
        <v>0</v>
      </c>
      <c r="Q46">
        <f t="shared" si="26"/>
        <v>0</v>
      </c>
      <c r="R46">
        <f t="shared" si="26"/>
        <v>0</v>
      </c>
      <c r="S46">
        <f t="shared" si="26"/>
        <v>0</v>
      </c>
    </row>
    <row r="47" spans="2:19">
      <c r="B47" s="1">
        <v>3</v>
      </c>
      <c r="C47" s="43"/>
      <c r="D47">
        <f t="shared" si="26"/>
        <v>1.1109711190768441</v>
      </c>
      <c r="E47">
        <f t="shared" si="26"/>
        <v>1.0005805070859017</v>
      </c>
      <c r="F47">
        <f t="shared" si="26"/>
        <v>1.1366888848880274</v>
      </c>
      <c r="G47">
        <f t="shared" si="26"/>
        <v>0.90000533699857543</v>
      </c>
      <c r="H47">
        <f t="shared" si="26"/>
        <v>0.47417160977418549</v>
      </c>
      <c r="I47">
        <f t="shared" si="26"/>
        <v>1.7955763164243057</v>
      </c>
      <c r="J47">
        <f t="shared" si="26"/>
        <v>2.0398275065261413</v>
      </c>
      <c r="K47">
        <f t="shared" si="26"/>
        <v>0</v>
      </c>
      <c r="L47">
        <f t="shared" si="26"/>
        <v>0</v>
      </c>
      <c r="M47">
        <f t="shared" si="26"/>
        <v>0</v>
      </c>
      <c r="N47">
        <f t="shared" si="26"/>
        <v>0</v>
      </c>
      <c r="O47">
        <f t="shared" si="26"/>
        <v>0</v>
      </c>
      <c r="P47">
        <f t="shared" si="26"/>
        <v>0</v>
      </c>
      <c r="Q47">
        <f t="shared" si="26"/>
        <v>0</v>
      </c>
      <c r="R47">
        <f t="shared" si="26"/>
        <v>0</v>
      </c>
      <c r="S47">
        <f t="shared" si="26"/>
        <v>0</v>
      </c>
    </row>
    <row r="48" spans="2:19">
      <c r="B48" s="1">
        <v>4</v>
      </c>
      <c r="C48" s="43"/>
      <c r="D48">
        <f t="shared" si="26"/>
        <v>1.4115631234492916</v>
      </c>
      <c r="E48">
        <f t="shared" si="26"/>
        <v>1.2713044665087816</v>
      </c>
      <c r="F48">
        <f t="shared" si="26"/>
        <v>1.4442392652618139</v>
      </c>
      <c r="G48">
        <f t="shared" si="26"/>
        <v>1.1435169850953333</v>
      </c>
      <c r="H48">
        <f t="shared" si="26"/>
        <v>0.60246674918066156</v>
      </c>
      <c r="I48">
        <f t="shared" si="26"/>
        <v>2.2813998222650054</v>
      </c>
      <c r="J48">
        <f t="shared" si="26"/>
        <v>2.5917372980878186</v>
      </c>
      <c r="K48">
        <f t="shared" si="26"/>
        <v>0</v>
      </c>
      <c r="L48">
        <f t="shared" si="26"/>
        <v>0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0</v>
      </c>
      <c r="Q48">
        <f t="shared" si="26"/>
        <v>0</v>
      </c>
      <c r="R48">
        <f t="shared" si="26"/>
        <v>0</v>
      </c>
      <c r="S48">
        <f t="shared" si="26"/>
        <v>0</v>
      </c>
    </row>
    <row r="49" spans="1:19">
      <c r="A49" t="s">
        <v>141</v>
      </c>
      <c r="B49" s="1">
        <v>5</v>
      </c>
      <c r="C49" s="43"/>
      <c r="D49">
        <f t="shared" si="26"/>
        <v>1.0860205543624812</v>
      </c>
      <c r="E49">
        <f t="shared" si="26"/>
        <v>0.97810913202916638</v>
      </c>
      <c r="F49">
        <f t="shared" si="26"/>
        <v>1.1111607419007803</v>
      </c>
      <c r="G49">
        <f t="shared" si="26"/>
        <v>0.87979271308922091</v>
      </c>
      <c r="H49">
        <f t="shared" si="26"/>
        <v>0.46352250357130309</v>
      </c>
      <c r="I49">
        <f t="shared" si="26"/>
        <v>1.7552506569060378</v>
      </c>
      <c r="J49">
        <f t="shared" si="26"/>
        <v>1.9940163712645795</v>
      </c>
      <c r="K49">
        <f t="shared" si="26"/>
        <v>0</v>
      </c>
      <c r="L49">
        <f t="shared" si="26"/>
        <v>0</v>
      </c>
      <c r="M49">
        <f t="shared" si="26"/>
        <v>0</v>
      </c>
      <c r="N49">
        <f t="shared" si="26"/>
        <v>0</v>
      </c>
      <c r="O49">
        <f t="shared" si="26"/>
        <v>0</v>
      </c>
      <c r="P49">
        <f t="shared" si="26"/>
        <v>0</v>
      </c>
      <c r="Q49">
        <f t="shared" si="26"/>
        <v>0</v>
      </c>
      <c r="R49">
        <f t="shared" si="26"/>
        <v>0</v>
      </c>
      <c r="S49">
        <f t="shared" si="26"/>
        <v>0</v>
      </c>
    </row>
    <row r="50" spans="1:19">
      <c r="A50" t="s">
        <v>142</v>
      </c>
      <c r="B50" s="1">
        <v>6</v>
      </c>
      <c r="C50" s="43"/>
      <c r="D50">
        <f>D30/D10</f>
        <v>3.1960033456953001</v>
      </c>
      <c r="E50">
        <f t="shared" ref="E50:S50" si="27">E30/E10</f>
        <v>2.878435445685831</v>
      </c>
      <c r="F50">
        <f t="shared" si="27"/>
        <v>3.2699873261651518</v>
      </c>
      <c r="G50">
        <f t="shared" si="27"/>
        <v>2.5891042699482774</v>
      </c>
      <c r="H50">
        <f t="shared" si="27"/>
        <v>1.3640805105098339</v>
      </c>
      <c r="I50">
        <f t="shared" si="27"/>
        <v>5.1654519331806217</v>
      </c>
      <c r="J50">
        <f t="shared" si="27"/>
        <v>5.8681053211500442</v>
      </c>
      <c r="K50">
        <f t="shared" si="27"/>
        <v>0</v>
      </c>
      <c r="L50">
        <f t="shared" si="27"/>
        <v>0</v>
      </c>
      <c r="M50">
        <f t="shared" si="27"/>
        <v>0</v>
      </c>
      <c r="N50">
        <f t="shared" si="27"/>
        <v>0</v>
      </c>
      <c r="O50">
        <f t="shared" si="27"/>
        <v>0</v>
      </c>
      <c r="P50">
        <f t="shared" si="27"/>
        <v>0</v>
      </c>
      <c r="Q50">
        <f t="shared" si="27"/>
        <v>0</v>
      </c>
      <c r="R50">
        <f t="shared" si="27"/>
        <v>0</v>
      </c>
      <c r="S50">
        <f t="shared" si="27"/>
        <v>0</v>
      </c>
    </row>
    <row r="51" spans="1:19">
      <c r="A51" t="s">
        <v>143</v>
      </c>
      <c r="B51" s="1">
        <v>7</v>
      </c>
      <c r="C51" s="43"/>
      <c r="D51">
        <f t="shared" si="26"/>
        <v>0</v>
      </c>
      <c r="E51">
        <f t="shared" si="26"/>
        <v>0</v>
      </c>
      <c r="F51">
        <f t="shared" si="26"/>
        <v>0</v>
      </c>
      <c r="G51">
        <f t="shared" si="26"/>
        <v>0</v>
      </c>
      <c r="H51">
        <f t="shared" si="26"/>
        <v>0</v>
      </c>
      <c r="I51">
        <f t="shared" si="26"/>
        <v>0</v>
      </c>
      <c r="J51">
        <f t="shared" si="26"/>
        <v>0</v>
      </c>
      <c r="K51">
        <f t="shared" si="26"/>
        <v>0</v>
      </c>
      <c r="L51">
        <f t="shared" si="26"/>
        <v>0</v>
      </c>
      <c r="M51">
        <f t="shared" si="26"/>
        <v>0</v>
      </c>
      <c r="N51">
        <f t="shared" si="26"/>
        <v>0</v>
      </c>
      <c r="O51">
        <f t="shared" si="26"/>
        <v>0</v>
      </c>
      <c r="P51">
        <f t="shared" si="26"/>
        <v>0</v>
      </c>
      <c r="Q51">
        <f t="shared" si="26"/>
        <v>0</v>
      </c>
      <c r="R51">
        <f t="shared" si="26"/>
        <v>0</v>
      </c>
      <c r="S51">
        <f t="shared" si="26"/>
        <v>0</v>
      </c>
    </row>
    <row r="52" spans="1:19">
      <c r="A52" t="s">
        <v>144</v>
      </c>
      <c r="B52" s="1">
        <v>8</v>
      </c>
      <c r="C52" s="43"/>
      <c r="D52">
        <f t="shared" si="26"/>
        <v>0</v>
      </c>
      <c r="E52">
        <f t="shared" si="26"/>
        <v>0</v>
      </c>
      <c r="F52">
        <f t="shared" si="26"/>
        <v>0</v>
      </c>
      <c r="G52">
        <f t="shared" si="26"/>
        <v>0</v>
      </c>
      <c r="H52">
        <f t="shared" si="26"/>
        <v>0</v>
      </c>
      <c r="I52">
        <f t="shared" si="26"/>
        <v>0</v>
      </c>
      <c r="J52">
        <f t="shared" si="26"/>
        <v>0</v>
      </c>
      <c r="K52">
        <f t="shared" si="26"/>
        <v>0</v>
      </c>
      <c r="L52">
        <f t="shared" si="26"/>
        <v>0</v>
      </c>
      <c r="M52">
        <f t="shared" si="26"/>
        <v>0</v>
      </c>
      <c r="N52">
        <f t="shared" si="26"/>
        <v>0</v>
      </c>
      <c r="O52">
        <f t="shared" si="26"/>
        <v>0</v>
      </c>
      <c r="P52">
        <f t="shared" si="26"/>
        <v>0</v>
      </c>
      <c r="Q52">
        <f t="shared" si="26"/>
        <v>0</v>
      </c>
      <c r="R52">
        <f t="shared" si="26"/>
        <v>0</v>
      </c>
      <c r="S52">
        <f t="shared" si="26"/>
        <v>0</v>
      </c>
    </row>
    <row r="53" spans="1:19">
      <c r="B53" s="1">
        <v>9</v>
      </c>
      <c r="C53" s="43"/>
      <c r="D53">
        <f t="shared" si="26"/>
        <v>0</v>
      </c>
      <c r="E53">
        <f t="shared" si="26"/>
        <v>0</v>
      </c>
      <c r="F53">
        <f t="shared" si="26"/>
        <v>0</v>
      </c>
      <c r="G53">
        <f t="shared" si="26"/>
        <v>0</v>
      </c>
      <c r="H53">
        <f t="shared" si="26"/>
        <v>0</v>
      </c>
      <c r="I53">
        <f t="shared" si="26"/>
        <v>0</v>
      </c>
      <c r="J53">
        <f t="shared" si="26"/>
        <v>0</v>
      </c>
      <c r="K53">
        <f t="shared" si="26"/>
        <v>0</v>
      </c>
      <c r="L53">
        <f t="shared" si="26"/>
        <v>0</v>
      </c>
      <c r="M53">
        <f t="shared" si="26"/>
        <v>0</v>
      </c>
      <c r="N53">
        <f t="shared" si="26"/>
        <v>0</v>
      </c>
      <c r="O53">
        <f t="shared" si="26"/>
        <v>0</v>
      </c>
      <c r="P53">
        <f t="shared" si="26"/>
        <v>0</v>
      </c>
      <c r="Q53">
        <f t="shared" si="26"/>
        <v>0</v>
      </c>
      <c r="R53">
        <f t="shared" si="26"/>
        <v>0</v>
      </c>
      <c r="S53">
        <f t="shared" si="26"/>
        <v>0</v>
      </c>
    </row>
    <row r="54" spans="1:19">
      <c r="B54" s="1">
        <v>10</v>
      </c>
      <c r="C54" s="43"/>
      <c r="D54">
        <f t="shared" si="26"/>
        <v>0</v>
      </c>
      <c r="E54">
        <f t="shared" si="26"/>
        <v>0</v>
      </c>
      <c r="F54">
        <f t="shared" si="26"/>
        <v>0</v>
      </c>
      <c r="G54">
        <f t="shared" si="26"/>
        <v>0</v>
      </c>
      <c r="H54">
        <f t="shared" si="26"/>
        <v>0</v>
      </c>
      <c r="I54">
        <f t="shared" si="26"/>
        <v>0</v>
      </c>
      <c r="J54">
        <f t="shared" si="26"/>
        <v>0</v>
      </c>
      <c r="K54">
        <f t="shared" si="26"/>
        <v>0</v>
      </c>
      <c r="L54">
        <f t="shared" si="26"/>
        <v>0</v>
      </c>
      <c r="M54">
        <f t="shared" si="26"/>
        <v>0</v>
      </c>
      <c r="N54">
        <f t="shared" si="26"/>
        <v>0</v>
      </c>
      <c r="O54">
        <f t="shared" si="26"/>
        <v>0</v>
      </c>
      <c r="P54">
        <f t="shared" si="26"/>
        <v>0</v>
      </c>
      <c r="Q54">
        <f t="shared" si="26"/>
        <v>0</v>
      </c>
      <c r="R54">
        <f t="shared" si="26"/>
        <v>0</v>
      </c>
      <c r="S54">
        <f t="shared" si="26"/>
        <v>0</v>
      </c>
    </row>
    <row r="55" spans="1:19">
      <c r="B55" s="1">
        <v>11</v>
      </c>
      <c r="C55" s="43"/>
      <c r="D55">
        <f t="shared" si="26"/>
        <v>0</v>
      </c>
      <c r="E55">
        <f t="shared" si="26"/>
        <v>0</v>
      </c>
      <c r="F55">
        <f t="shared" si="26"/>
        <v>0</v>
      </c>
      <c r="G55">
        <f t="shared" si="26"/>
        <v>0</v>
      </c>
      <c r="H55">
        <f t="shared" si="26"/>
        <v>0</v>
      </c>
      <c r="I55">
        <f t="shared" si="26"/>
        <v>0</v>
      </c>
      <c r="J55">
        <f t="shared" si="26"/>
        <v>0</v>
      </c>
      <c r="K55">
        <f t="shared" si="26"/>
        <v>0</v>
      </c>
      <c r="L55">
        <f t="shared" si="26"/>
        <v>0</v>
      </c>
      <c r="M55">
        <f t="shared" si="26"/>
        <v>0</v>
      </c>
      <c r="N55">
        <f t="shared" si="26"/>
        <v>0</v>
      </c>
      <c r="O55">
        <f t="shared" si="26"/>
        <v>0</v>
      </c>
      <c r="P55">
        <f t="shared" si="26"/>
        <v>0</v>
      </c>
      <c r="Q55">
        <f t="shared" si="26"/>
        <v>0</v>
      </c>
      <c r="R55">
        <f t="shared" si="26"/>
        <v>0</v>
      </c>
      <c r="S55">
        <f t="shared" si="26"/>
        <v>0</v>
      </c>
    </row>
    <row r="56" spans="1:19">
      <c r="B56" s="1">
        <v>12</v>
      </c>
      <c r="C56" s="43"/>
      <c r="D56">
        <f t="shared" si="26"/>
        <v>0</v>
      </c>
      <c r="E56">
        <f t="shared" si="26"/>
        <v>0</v>
      </c>
      <c r="F56">
        <f t="shared" si="26"/>
        <v>0</v>
      </c>
      <c r="G56">
        <f t="shared" si="26"/>
        <v>0</v>
      </c>
      <c r="H56">
        <f t="shared" si="26"/>
        <v>0</v>
      </c>
      <c r="I56">
        <f t="shared" si="26"/>
        <v>0</v>
      </c>
      <c r="J56">
        <f t="shared" si="26"/>
        <v>0</v>
      </c>
      <c r="K56">
        <f t="shared" si="26"/>
        <v>0</v>
      </c>
      <c r="L56">
        <f t="shared" si="26"/>
        <v>0</v>
      </c>
      <c r="M56">
        <f t="shared" si="26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</row>
    <row r="57" spans="1:19">
      <c r="B57" s="1">
        <v>13</v>
      </c>
      <c r="C57" s="43"/>
      <c r="D57">
        <f t="shared" si="26"/>
        <v>0</v>
      </c>
      <c r="E57">
        <f t="shared" si="26"/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</row>
    <row r="58" spans="1:19">
      <c r="B58" s="1">
        <v>14</v>
      </c>
      <c r="C58" s="43"/>
      <c r="D58">
        <f t="shared" si="26"/>
        <v>0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  <c r="K58">
        <f t="shared" si="26"/>
        <v>0</v>
      </c>
      <c r="L58">
        <f t="shared" si="26"/>
        <v>0</v>
      </c>
      <c r="M58">
        <f t="shared" si="26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0</v>
      </c>
    </row>
    <row r="59" spans="1:19">
      <c r="B59" s="1">
        <v>15</v>
      </c>
      <c r="C59" s="43"/>
      <c r="D59">
        <f t="shared" si="26"/>
        <v>0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</row>
  </sheetData>
  <conditionalFormatting sqref="D4:S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S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1"/>
  <sheetViews>
    <sheetView workbookViewId="0">
      <selection activeCell="H39" sqref="H39"/>
    </sheetView>
  </sheetViews>
  <sheetFormatPr defaultRowHeight="14.4"/>
  <cols>
    <col min="1" max="1" width="12.33203125" bestFit="1" customWidth="1"/>
    <col min="2" max="2" width="10.6640625" bestFit="1" customWidth="1"/>
    <col min="3" max="3" width="12.33203125" bestFit="1" customWidth="1"/>
    <col min="4" max="4" width="10.88671875" bestFit="1" customWidth="1"/>
    <col min="13" max="13" width="10.44140625" bestFit="1" customWidth="1"/>
    <col min="14" max="14" width="12" bestFit="1" customWidth="1"/>
    <col min="17" max="17" width="10.109375" bestFit="1" customWidth="1"/>
    <col min="18" max="18" width="12" bestFit="1" customWidth="1"/>
  </cols>
  <sheetData>
    <row r="1" spans="1:18">
      <c r="A1" s="1" t="s">
        <v>62</v>
      </c>
      <c r="B1" s="1" t="s">
        <v>63</v>
      </c>
      <c r="C1" s="1" t="s">
        <v>64</v>
      </c>
      <c r="D1" s="1" t="s">
        <v>65</v>
      </c>
      <c r="F1" s="1" t="s">
        <v>130</v>
      </c>
      <c r="L1" s="66" t="s">
        <v>130</v>
      </c>
      <c r="M1" s="66" t="s">
        <v>132</v>
      </c>
      <c r="N1" s="67" t="s">
        <v>145</v>
      </c>
      <c r="P1" s="66" t="s">
        <v>130</v>
      </c>
      <c r="Q1" s="66" t="s">
        <v>133</v>
      </c>
      <c r="R1" s="68" t="s">
        <v>145</v>
      </c>
    </row>
    <row r="2" spans="1:18">
      <c r="A2" t="s">
        <v>66</v>
      </c>
      <c r="B2">
        <v>1</v>
      </c>
      <c r="C2" t="s">
        <v>67</v>
      </c>
      <c r="D2">
        <v>2</v>
      </c>
      <c r="F2">
        <v>0</v>
      </c>
      <c r="L2">
        <v>0</v>
      </c>
      <c r="M2">
        <v>65</v>
      </c>
      <c r="N2">
        <f>M2/$M$20</f>
        <v>0.25</v>
      </c>
      <c r="P2">
        <v>0</v>
      </c>
      <c r="Q2">
        <v>74</v>
      </c>
      <c r="R2">
        <f>Q2/$Q$20</f>
        <v>0.2846153846153846</v>
      </c>
    </row>
    <row r="3" spans="1:18">
      <c r="A3" t="s">
        <v>68</v>
      </c>
      <c r="B3">
        <v>0</v>
      </c>
      <c r="C3" t="s">
        <v>69</v>
      </c>
      <c r="D3">
        <v>2</v>
      </c>
      <c r="F3">
        <v>1</v>
      </c>
      <c r="L3">
        <v>1</v>
      </c>
      <c r="M3">
        <v>78</v>
      </c>
      <c r="N3">
        <f t="shared" ref="N3:N18" si="0">M3/$M$20</f>
        <v>0.3</v>
      </c>
      <c r="P3">
        <v>1</v>
      </c>
      <c r="Q3">
        <v>88</v>
      </c>
      <c r="R3">
        <f t="shared" ref="R3:R18" si="1">Q3/$Q$20</f>
        <v>0.33846153846153848</v>
      </c>
    </row>
    <row r="4" spans="1:18">
      <c r="A4" t="s">
        <v>70</v>
      </c>
      <c r="B4">
        <v>2</v>
      </c>
      <c r="C4" t="s">
        <v>71</v>
      </c>
      <c r="D4">
        <v>0</v>
      </c>
      <c r="F4">
        <v>2</v>
      </c>
      <c r="L4">
        <v>2</v>
      </c>
      <c r="M4">
        <v>58</v>
      </c>
      <c r="N4">
        <f t="shared" si="0"/>
        <v>0.22307692307692309</v>
      </c>
      <c r="P4">
        <v>2</v>
      </c>
      <c r="Q4">
        <v>66</v>
      </c>
      <c r="R4">
        <f t="shared" si="1"/>
        <v>0.25384615384615383</v>
      </c>
    </row>
    <row r="5" spans="1:18">
      <c r="A5" t="s">
        <v>72</v>
      </c>
      <c r="B5">
        <v>3</v>
      </c>
      <c r="C5" t="s">
        <v>73</v>
      </c>
      <c r="D5">
        <v>0</v>
      </c>
      <c r="F5">
        <v>3</v>
      </c>
      <c r="L5">
        <v>3</v>
      </c>
      <c r="M5">
        <v>35</v>
      </c>
      <c r="N5">
        <f t="shared" si="0"/>
        <v>0.13461538461538461</v>
      </c>
      <c r="P5">
        <v>3</v>
      </c>
      <c r="Q5">
        <v>23</v>
      </c>
      <c r="R5">
        <f t="shared" si="1"/>
        <v>8.8461538461538466E-2</v>
      </c>
    </row>
    <row r="6" spans="1:18">
      <c r="A6" t="s">
        <v>74</v>
      </c>
      <c r="B6">
        <v>2</v>
      </c>
      <c r="C6" t="s">
        <v>75</v>
      </c>
      <c r="D6">
        <v>1</v>
      </c>
      <c r="F6">
        <v>4</v>
      </c>
      <c r="L6">
        <v>4</v>
      </c>
      <c r="M6">
        <v>17</v>
      </c>
      <c r="N6">
        <f t="shared" si="0"/>
        <v>6.5384615384615388E-2</v>
      </c>
      <c r="P6">
        <v>4</v>
      </c>
      <c r="Q6">
        <v>4</v>
      </c>
      <c r="R6">
        <f t="shared" si="1"/>
        <v>1.5384615384615385E-2</v>
      </c>
    </row>
    <row r="7" spans="1:18">
      <c r="A7" t="s">
        <v>76</v>
      </c>
      <c r="B7">
        <v>0</v>
      </c>
      <c r="C7" t="s">
        <v>77</v>
      </c>
      <c r="D7">
        <v>2</v>
      </c>
      <c r="F7">
        <v>5</v>
      </c>
      <c r="L7">
        <v>5</v>
      </c>
      <c r="M7">
        <v>4</v>
      </c>
      <c r="N7">
        <f t="shared" si="0"/>
        <v>1.5384615384615385E-2</v>
      </c>
      <c r="P7">
        <v>5</v>
      </c>
      <c r="Q7">
        <v>4</v>
      </c>
      <c r="R7">
        <f t="shared" si="1"/>
        <v>1.5384615384615385E-2</v>
      </c>
    </row>
    <row r="8" spans="1:18">
      <c r="A8" t="s">
        <v>78</v>
      </c>
      <c r="B8">
        <v>2</v>
      </c>
      <c r="C8" t="s">
        <v>79</v>
      </c>
      <c r="D8">
        <v>2</v>
      </c>
      <c r="F8">
        <v>6</v>
      </c>
      <c r="L8">
        <v>6</v>
      </c>
      <c r="M8">
        <v>3</v>
      </c>
      <c r="N8">
        <f t="shared" si="0"/>
        <v>1.1538461538461539E-2</v>
      </c>
      <c r="P8">
        <v>6</v>
      </c>
      <c r="Q8">
        <v>1</v>
      </c>
      <c r="R8">
        <f t="shared" si="1"/>
        <v>3.8461538461538464E-3</v>
      </c>
    </row>
    <row r="9" spans="1:18">
      <c r="A9" t="s">
        <v>80</v>
      </c>
      <c r="B9">
        <v>2</v>
      </c>
      <c r="C9" t="s">
        <v>81</v>
      </c>
      <c r="D9">
        <v>0</v>
      </c>
      <c r="F9">
        <v>7</v>
      </c>
      <c r="L9">
        <v>7</v>
      </c>
      <c r="M9">
        <v>0</v>
      </c>
      <c r="N9">
        <f t="shared" si="0"/>
        <v>0</v>
      </c>
      <c r="P9">
        <v>7</v>
      </c>
      <c r="Q9">
        <v>0</v>
      </c>
      <c r="R9">
        <f t="shared" si="1"/>
        <v>0</v>
      </c>
    </row>
    <row r="10" spans="1:18">
      <c r="A10" t="s">
        <v>82</v>
      </c>
      <c r="B10">
        <v>0</v>
      </c>
      <c r="C10" t="s">
        <v>83</v>
      </c>
      <c r="D10">
        <v>4</v>
      </c>
      <c r="F10">
        <v>8</v>
      </c>
      <c r="L10">
        <v>8</v>
      </c>
      <c r="M10">
        <v>0</v>
      </c>
      <c r="N10">
        <f t="shared" si="0"/>
        <v>0</v>
      </c>
      <c r="P10">
        <v>8</v>
      </c>
      <c r="Q10">
        <v>0</v>
      </c>
      <c r="R10">
        <f t="shared" si="1"/>
        <v>0</v>
      </c>
    </row>
    <row r="11" spans="1:18">
      <c r="A11" t="s">
        <v>84</v>
      </c>
      <c r="B11">
        <v>0</v>
      </c>
      <c r="C11" t="s">
        <v>85</v>
      </c>
      <c r="D11">
        <v>0</v>
      </c>
      <c r="F11">
        <v>9</v>
      </c>
      <c r="L11">
        <v>9</v>
      </c>
      <c r="M11">
        <v>0</v>
      </c>
      <c r="N11">
        <f t="shared" si="0"/>
        <v>0</v>
      </c>
      <c r="P11">
        <v>9</v>
      </c>
      <c r="Q11">
        <v>0</v>
      </c>
      <c r="R11">
        <f t="shared" si="1"/>
        <v>0</v>
      </c>
    </row>
    <row r="12" spans="1:18">
      <c r="A12" t="s">
        <v>75</v>
      </c>
      <c r="B12">
        <v>0</v>
      </c>
      <c r="C12" t="s">
        <v>68</v>
      </c>
      <c r="D12">
        <v>0</v>
      </c>
      <c r="F12">
        <v>10</v>
      </c>
      <c r="L12">
        <v>10</v>
      </c>
      <c r="M12">
        <v>0</v>
      </c>
      <c r="N12">
        <f t="shared" si="0"/>
        <v>0</v>
      </c>
      <c r="P12">
        <v>10</v>
      </c>
      <c r="Q12">
        <v>0</v>
      </c>
      <c r="R12">
        <f t="shared" si="1"/>
        <v>0</v>
      </c>
    </row>
    <row r="13" spans="1:18">
      <c r="A13" t="s">
        <v>81</v>
      </c>
      <c r="B13">
        <v>2</v>
      </c>
      <c r="C13" t="s">
        <v>72</v>
      </c>
      <c r="D13">
        <v>3</v>
      </c>
      <c r="F13">
        <v>11</v>
      </c>
      <c r="L13">
        <v>11</v>
      </c>
      <c r="M13">
        <v>0</v>
      </c>
      <c r="N13">
        <f t="shared" si="0"/>
        <v>0</v>
      </c>
      <c r="P13">
        <v>11</v>
      </c>
      <c r="Q13">
        <v>0</v>
      </c>
      <c r="R13">
        <f t="shared" si="1"/>
        <v>0</v>
      </c>
    </row>
    <row r="14" spans="1:18">
      <c r="A14" t="s">
        <v>85</v>
      </c>
      <c r="B14">
        <v>1</v>
      </c>
      <c r="C14" t="s">
        <v>78</v>
      </c>
      <c r="D14">
        <v>2</v>
      </c>
      <c r="F14">
        <v>12</v>
      </c>
      <c r="L14">
        <v>12</v>
      </c>
      <c r="M14">
        <v>0</v>
      </c>
      <c r="N14">
        <f t="shared" si="0"/>
        <v>0</v>
      </c>
      <c r="P14">
        <v>12</v>
      </c>
      <c r="Q14">
        <v>0</v>
      </c>
      <c r="R14">
        <f t="shared" si="1"/>
        <v>0</v>
      </c>
    </row>
    <row r="15" spans="1:18">
      <c r="A15" t="s">
        <v>79</v>
      </c>
      <c r="B15">
        <v>0</v>
      </c>
      <c r="C15" t="s">
        <v>66</v>
      </c>
      <c r="D15">
        <v>2</v>
      </c>
      <c r="F15">
        <v>13</v>
      </c>
      <c r="L15">
        <v>13</v>
      </c>
      <c r="M15">
        <v>0</v>
      </c>
      <c r="N15">
        <f t="shared" si="0"/>
        <v>0</v>
      </c>
      <c r="P15">
        <v>13</v>
      </c>
      <c r="Q15">
        <v>0</v>
      </c>
      <c r="R15">
        <f t="shared" si="1"/>
        <v>0</v>
      </c>
    </row>
    <row r="16" spans="1:18">
      <c r="A16" t="s">
        <v>71</v>
      </c>
      <c r="B16">
        <v>1</v>
      </c>
      <c r="C16" t="s">
        <v>74</v>
      </c>
      <c r="D16">
        <v>3</v>
      </c>
      <c r="F16">
        <v>14</v>
      </c>
      <c r="L16">
        <v>14</v>
      </c>
      <c r="M16">
        <v>0</v>
      </c>
      <c r="N16">
        <f t="shared" si="0"/>
        <v>0</v>
      </c>
      <c r="P16">
        <v>14</v>
      </c>
      <c r="Q16">
        <v>0</v>
      </c>
      <c r="R16">
        <f t="shared" si="1"/>
        <v>0</v>
      </c>
    </row>
    <row r="17" spans="1:18">
      <c r="A17" t="s">
        <v>69</v>
      </c>
      <c r="B17">
        <v>2</v>
      </c>
      <c r="C17" t="s">
        <v>82</v>
      </c>
      <c r="D17">
        <v>1</v>
      </c>
      <c r="F17">
        <v>15</v>
      </c>
      <c r="L17">
        <v>15</v>
      </c>
      <c r="M17">
        <v>0</v>
      </c>
      <c r="N17">
        <f t="shared" si="0"/>
        <v>0</v>
      </c>
      <c r="P17">
        <v>15</v>
      </c>
      <c r="Q17">
        <v>0</v>
      </c>
      <c r="R17">
        <f t="shared" si="1"/>
        <v>0</v>
      </c>
    </row>
    <row r="18" spans="1:18" ht="15" thickBot="1">
      <c r="A18" t="s">
        <v>67</v>
      </c>
      <c r="B18">
        <v>2</v>
      </c>
      <c r="C18" t="s">
        <v>76</v>
      </c>
      <c r="D18">
        <v>3</v>
      </c>
      <c r="L18" s="48" t="s">
        <v>131</v>
      </c>
      <c r="M18" s="48">
        <v>0</v>
      </c>
      <c r="N18">
        <f t="shared" si="0"/>
        <v>0</v>
      </c>
      <c r="P18" s="48" t="s">
        <v>131</v>
      </c>
      <c r="Q18" s="48">
        <v>0</v>
      </c>
      <c r="R18">
        <f t="shared" si="1"/>
        <v>0</v>
      </c>
    </row>
    <row r="19" spans="1:18">
      <c r="A19" t="s">
        <v>77</v>
      </c>
      <c r="B19">
        <v>3</v>
      </c>
      <c r="C19" t="s">
        <v>84</v>
      </c>
      <c r="D19">
        <v>1</v>
      </c>
    </row>
    <row r="20" spans="1:18">
      <c r="A20" t="s">
        <v>73</v>
      </c>
      <c r="B20">
        <v>1</v>
      </c>
      <c r="C20" t="s">
        <v>80</v>
      </c>
      <c r="D20">
        <v>6</v>
      </c>
      <c r="M20">
        <f>SUM(M2:M18)</f>
        <v>260</v>
      </c>
      <c r="Q20">
        <f>SUM(Q2:Q18)</f>
        <v>260</v>
      </c>
    </row>
    <row r="21" spans="1:18">
      <c r="A21" t="s">
        <v>83</v>
      </c>
      <c r="B21">
        <v>2</v>
      </c>
      <c r="C21" t="s">
        <v>70</v>
      </c>
      <c r="D21">
        <v>0</v>
      </c>
    </row>
    <row r="22" spans="1:18">
      <c r="A22" t="s">
        <v>82</v>
      </c>
      <c r="B22">
        <v>1</v>
      </c>
      <c r="C22" t="s">
        <v>81</v>
      </c>
      <c r="D22">
        <v>3</v>
      </c>
    </row>
    <row r="23" spans="1:18">
      <c r="A23" t="s">
        <v>78</v>
      </c>
      <c r="B23">
        <v>2</v>
      </c>
      <c r="C23" t="s">
        <v>69</v>
      </c>
      <c r="D23">
        <v>2</v>
      </c>
    </row>
    <row r="24" spans="1:18">
      <c r="A24" t="s">
        <v>68</v>
      </c>
      <c r="B24">
        <v>0</v>
      </c>
      <c r="C24" t="s">
        <v>73</v>
      </c>
      <c r="D24">
        <v>0</v>
      </c>
    </row>
    <row r="25" spans="1:18">
      <c r="A25" t="s">
        <v>76</v>
      </c>
      <c r="B25">
        <v>0</v>
      </c>
      <c r="C25" t="s">
        <v>83</v>
      </c>
      <c r="D25">
        <v>1</v>
      </c>
    </row>
    <row r="26" spans="1:18">
      <c r="A26" t="s">
        <v>66</v>
      </c>
      <c r="B26">
        <v>2</v>
      </c>
      <c r="C26" t="s">
        <v>85</v>
      </c>
      <c r="D26">
        <v>1</v>
      </c>
    </row>
    <row r="27" spans="1:18">
      <c r="A27" t="s">
        <v>80</v>
      </c>
      <c r="B27">
        <v>1</v>
      </c>
      <c r="C27" t="s">
        <v>79</v>
      </c>
      <c r="D27">
        <v>1</v>
      </c>
    </row>
    <row r="28" spans="1:18">
      <c r="A28" t="s">
        <v>84</v>
      </c>
      <c r="B28">
        <v>2</v>
      </c>
      <c r="C28" t="s">
        <v>71</v>
      </c>
      <c r="D28">
        <v>4</v>
      </c>
    </row>
    <row r="29" spans="1:18">
      <c r="A29" t="s">
        <v>72</v>
      </c>
      <c r="B29">
        <v>2</v>
      </c>
      <c r="C29" t="s">
        <v>75</v>
      </c>
      <c r="D29">
        <v>1</v>
      </c>
    </row>
    <row r="30" spans="1:18">
      <c r="A30" t="s">
        <v>70</v>
      </c>
      <c r="B30">
        <v>1</v>
      </c>
      <c r="C30" t="s">
        <v>77</v>
      </c>
      <c r="D30">
        <v>2</v>
      </c>
    </row>
    <row r="31" spans="1:18">
      <c r="A31" t="s">
        <v>74</v>
      </c>
      <c r="B31">
        <v>3</v>
      </c>
      <c r="C31" t="s">
        <v>67</v>
      </c>
      <c r="D31">
        <v>0</v>
      </c>
    </row>
    <row r="32" spans="1:18">
      <c r="A32" t="s">
        <v>71</v>
      </c>
      <c r="B32">
        <v>2</v>
      </c>
      <c r="C32" t="s">
        <v>76</v>
      </c>
      <c r="D32">
        <v>2</v>
      </c>
    </row>
    <row r="33" spans="1:4">
      <c r="A33" t="s">
        <v>69</v>
      </c>
      <c r="B33">
        <v>0</v>
      </c>
      <c r="C33" t="s">
        <v>72</v>
      </c>
      <c r="D33">
        <v>2</v>
      </c>
    </row>
    <row r="34" spans="1:4">
      <c r="A34" t="s">
        <v>85</v>
      </c>
      <c r="B34">
        <v>2</v>
      </c>
      <c r="C34" t="s">
        <v>70</v>
      </c>
      <c r="D34">
        <v>0</v>
      </c>
    </row>
    <row r="35" spans="1:4">
      <c r="A35" t="s">
        <v>73</v>
      </c>
      <c r="B35">
        <v>1</v>
      </c>
      <c r="C35" t="s">
        <v>78</v>
      </c>
      <c r="D35">
        <v>1</v>
      </c>
    </row>
    <row r="36" spans="1:4">
      <c r="A36" t="s">
        <v>83</v>
      </c>
      <c r="B36">
        <v>2</v>
      </c>
      <c r="C36" t="s">
        <v>66</v>
      </c>
      <c r="D36">
        <v>1</v>
      </c>
    </row>
    <row r="37" spans="1:4">
      <c r="A37" t="s">
        <v>75</v>
      </c>
      <c r="B37">
        <v>1</v>
      </c>
      <c r="C37" t="s">
        <v>80</v>
      </c>
      <c r="D37">
        <v>2</v>
      </c>
    </row>
    <row r="38" spans="1:4">
      <c r="A38" t="s">
        <v>79</v>
      </c>
      <c r="B38">
        <v>1</v>
      </c>
      <c r="C38" t="s">
        <v>82</v>
      </c>
      <c r="D38">
        <v>0</v>
      </c>
    </row>
    <row r="39" spans="1:4">
      <c r="A39" t="s">
        <v>67</v>
      </c>
      <c r="B39">
        <v>2</v>
      </c>
      <c r="C39" t="s">
        <v>84</v>
      </c>
      <c r="D39">
        <v>0</v>
      </c>
    </row>
    <row r="40" spans="1:4">
      <c r="A40" t="s">
        <v>81</v>
      </c>
      <c r="B40">
        <v>3</v>
      </c>
      <c r="C40" t="s">
        <v>68</v>
      </c>
      <c r="D40">
        <v>2</v>
      </c>
    </row>
    <row r="41" spans="1:4">
      <c r="A41" t="s">
        <v>74</v>
      </c>
      <c r="B41">
        <v>1</v>
      </c>
      <c r="C41" t="s">
        <v>77</v>
      </c>
      <c r="D41">
        <v>2</v>
      </c>
    </row>
    <row r="42" spans="1:4">
      <c r="A42" t="s">
        <v>66</v>
      </c>
      <c r="B42">
        <v>2</v>
      </c>
      <c r="C42" t="s">
        <v>69</v>
      </c>
      <c r="D42">
        <v>4</v>
      </c>
    </row>
    <row r="43" spans="1:4">
      <c r="A43" t="s">
        <v>68</v>
      </c>
      <c r="B43">
        <v>1</v>
      </c>
      <c r="C43" t="s">
        <v>72</v>
      </c>
      <c r="D43">
        <v>4</v>
      </c>
    </row>
    <row r="44" spans="1:4">
      <c r="A44" t="s">
        <v>70</v>
      </c>
      <c r="B44">
        <v>1</v>
      </c>
      <c r="C44" t="s">
        <v>73</v>
      </c>
      <c r="D44">
        <v>0</v>
      </c>
    </row>
    <row r="45" spans="1:4">
      <c r="A45" t="s">
        <v>71</v>
      </c>
      <c r="B45">
        <v>0</v>
      </c>
      <c r="C45" t="s">
        <v>80</v>
      </c>
      <c r="D45">
        <v>3</v>
      </c>
    </row>
    <row r="46" spans="1:4">
      <c r="A46" t="s">
        <v>81</v>
      </c>
      <c r="B46">
        <v>2</v>
      </c>
      <c r="C46" t="s">
        <v>75</v>
      </c>
      <c r="D46">
        <v>1</v>
      </c>
    </row>
    <row r="47" spans="1:4">
      <c r="A47" t="s">
        <v>83</v>
      </c>
      <c r="B47">
        <v>2</v>
      </c>
      <c r="C47" t="s">
        <v>74</v>
      </c>
      <c r="D47">
        <v>1</v>
      </c>
    </row>
    <row r="48" spans="1:4">
      <c r="A48" t="s">
        <v>67</v>
      </c>
      <c r="B48">
        <v>2</v>
      </c>
      <c r="C48" t="s">
        <v>77</v>
      </c>
      <c r="D48">
        <v>1</v>
      </c>
    </row>
    <row r="49" spans="1:4">
      <c r="A49" t="s">
        <v>82</v>
      </c>
      <c r="B49">
        <v>3</v>
      </c>
      <c r="C49" t="s">
        <v>78</v>
      </c>
      <c r="D49">
        <v>1</v>
      </c>
    </row>
    <row r="50" spans="1:4">
      <c r="A50" t="s">
        <v>84</v>
      </c>
      <c r="B50">
        <v>0</v>
      </c>
      <c r="C50" t="s">
        <v>79</v>
      </c>
      <c r="D50">
        <v>1</v>
      </c>
    </row>
    <row r="51" spans="1:4">
      <c r="A51" t="s">
        <v>76</v>
      </c>
      <c r="B51">
        <v>2</v>
      </c>
      <c r="C51" t="s">
        <v>85</v>
      </c>
      <c r="D51">
        <v>2</v>
      </c>
    </row>
    <row r="52" spans="1:4">
      <c r="A52" t="s">
        <v>74</v>
      </c>
      <c r="B52">
        <v>2</v>
      </c>
      <c r="C52" t="s">
        <v>76</v>
      </c>
      <c r="D52">
        <v>1</v>
      </c>
    </row>
    <row r="53" spans="1:4">
      <c r="A53" t="s">
        <v>69</v>
      </c>
      <c r="B53">
        <v>0</v>
      </c>
      <c r="C53" t="s">
        <v>84</v>
      </c>
      <c r="D53">
        <v>4</v>
      </c>
    </row>
    <row r="54" spans="1:4">
      <c r="A54" t="s">
        <v>80</v>
      </c>
      <c r="B54">
        <v>5</v>
      </c>
      <c r="C54" t="s">
        <v>68</v>
      </c>
      <c r="D54">
        <v>0</v>
      </c>
    </row>
    <row r="55" spans="1:4">
      <c r="A55" t="s">
        <v>75</v>
      </c>
      <c r="B55">
        <v>0</v>
      </c>
      <c r="C55" t="s">
        <v>70</v>
      </c>
      <c r="D55">
        <v>0</v>
      </c>
    </row>
    <row r="56" spans="1:4">
      <c r="A56" t="s">
        <v>77</v>
      </c>
      <c r="B56">
        <v>1</v>
      </c>
      <c r="C56" t="s">
        <v>71</v>
      </c>
      <c r="D56">
        <v>1</v>
      </c>
    </row>
    <row r="57" spans="1:4">
      <c r="A57" t="s">
        <v>73</v>
      </c>
      <c r="B57">
        <v>1</v>
      </c>
      <c r="C57" t="s">
        <v>66</v>
      </c>
      <c r="D57">
        <v>3</v>
      </c>
    </row>
    <row r="58" spans="1:4">
      <c r="A58" t="s">
        <v>85</v>
      </c>
      <c r="B58">
        <v>0</v>
      </c>
      <c r="C58" t="s">
        <v>83</v>
      </c>
      <c r="D58">
        <v>3</v>
      </c>
    </row>
    <row r="59" spans="1:4">
      <c r="A59" t="s">
        <v>79</v>
      </c>
      <c r="B59">
        <v>1</v>
      </c>
      <c r="C59" t="s">
        <v>67</v>
      </c>
      <c r="D59">
        <v>1</v>
      </c>
    </row>
    <row r="60" spans="1:4">
      <c r="A60" t="s">
        <v>78</v>
      </c>
      <c r="B60">
        <v>0</v>
      </c>
      <c r="C60" t="s">
        <v>81</v>
      </c>
      <c r="D60">
        <v>2</v>
      </c>
    </row>
    <row r="61" spans="1:4">
      <c r="A61" t="s">
        <v>72</v>
      </c>
      <c r="B61">
        <v>0</v>
      </c>
      <c r="C61" t="s">
        <v>82</v>
      </c>
      <c r="D61">
        <v>0</v>
      </c>
    </row>
    <row r="62" spans="1:4">
      <c r="A62" t="s">
        <v>77</v>
      </c>
      <c r="B62">
        <v>0</v>
      </c>
      <c r="C62" t="s">
        <v>81</v>
      </c>
      <c r="D62">
        <v>2</v>
      </c>
    </row>
    <row r="63" spans="1:4">
      <c r="A63" t="s">
        <v>83</v>
      </c>
      <c r="B63">
        <v>1</v>
      </c>
      <c r="C63" t="s">
        <v>72</v>
      </c>
      <c r="D63">
        <v>1</v>
      </c>
    </row>
    <row r="64" spans="1:4">
      <c r="A64" t="s">
        <v>71</v>
      </c>
      <c r="B64">
        <v>0</v>
      </c>
      <c r="C64" t="s">
        <v>78</v>
      </c>
      <c r="D64">
        <v>3</v>
      </c>
    </row>
    <row r="65" spans="1:4">
      <c r="A65" t="s">
        <v>74</v>
      </c>
      <c r="B65">
        <v>2</v>
      </c>
      <c r="C65" t="s">
        <v>73</v>
      </c>
      <c r="D65">
        <v>0</v>
      </c>
    </row>
    <row r="66" spans="1:4">
      <c r="A66" t="s">
        <v>76</v>
      </c>
      <c r="B66">
        <v>0</v>
      </c>
      <c r="C66" t="s">
        <v>80</v>
      </c>
      <c r="D66">
        <v>2</v>
      </c>
    </row>
    <row r="67" spans="1:4">
      <c r="A67" t="s">
        <v>66</v>
      </c>
      <c r="B67">
        <v>2</v>
      </c>
      <c r="C67" t="s">
        <v>75</v>
      </c>
      <c r="D67">
        <v>0</v>
      </c>
    </row>
    <row r="68" spans="1:4">
      <c r="A68" t="s">
        <v>67</v>
      </c>
      <c r="B68">
        <v>1</v>
      </c>
      <c r="C68" t="s">
        <v>82</v>
      </c>
      <c r="D68">
        <v>3</v>
      </c>
    </row>
    <row r="69" spans="1:4">
      <c r="A69" t="s">
        <v>85</v>
      </c>
      <c r="B69">
        <v>0</v>
      </c>
      <c r="C69" t="s">
        <v>79</v>
      </c>
      <c r="D69">
        <v>2</v>
      </c>
    </row>
    <row r="70" spans="1:4">
      <c r="A70" t="s">
        <v>84</v>
      </c>
      <c r="B70">
        <v>2</v>
      </c>
      <c r="C70" t="s">
        <v>68</v>
      </c>
      <c r="D70">
        <v>1</v>
      </c>
    </row>
    <row r="71" spans="1:4">
      <c r="A71" t="s">
        <v>70</v>
      </c>
      <c r="B71">
        <v>1</v>
      </c>
      <c r="C71" t="s">
        <v>69</v>
      </c>
      <c r="D71">
        <v>2</v>
      </c>
    </row>
    <row r="72" spans="1:4">
      <c r="A72" t="s">
        <v>82</v>
      </c>
      <c r="B72">
        <v>0</v>
      </c>
      <c r="C72" t="s">
        <v>76</v>
      </c>
      <c r="D72">
        <v>1</v>
      </c>
    </row>
    <row r="73" spans="1:4">
      <c r="A73" t="s">
        <v>73</v>
      </c>
      <c r="B73">
        <v>1</v>
      </c>
      <c r="C73" t="s">
        <v>84</v>
      </c>
      <c r="D73">
        <v>1</v>
      </c>
    </row>
    <row r="74" spans="1:4">
      <c r="A74" t="s">
        <v>79</v>
      </c>
      <c r="B74">
        <v>1</v>
      </c>
      <c r="C74" t="s">
        <v>70</v>
      </c>
      <c r="D74">
        <v>0</v>
      </c>
    </row>
    <row r="75" spans="1:4">
      <c r="A75" t="s">
        <v>78</v>
      </c>
      <c r="B75">
        <v>2</v>
      </c>
      <c r="C75" t="s">
        <v>66</v>
      </c>
      <c r="D75">
        <v>1</v>
      </c>
    </row>
    <row r="76" spans="1:4">
      <c r="A76" t="s">
        <v>75</v>
      </c>
      <c r="B76">
        <v>2</v>
      </c>
      <c r="C76" t="s">
        <v>67</v>
      </c>
      <c r="D76">
        <v>3</v>
      </c>
    </row>
    <row r="77" spans="1:4">
      <c r="A77" t="s">
        <v>68</v>
      </c>
      <c r="B77">
        <v>0</v>
      </c>
      <c r="C77" t="s">
        <v>74</v>
      </c>
      <c r="D77">
        <v>1</v>
      </c>
    </row>
    <row r="78" spans="1:4">
      <c r="A78" t="s">
        <v>69</v>
      </c>
      <c r="B78">
        <v>4</v>
      </c>
      <c r="C78" t="s">
        <v>77</v>
      </c>
      <c r="D78">
        <v>0</v>
      </c>
    </row>
    <row r="79" spans="1:4">
      <c r="A79" t="s">
        <v>81</v>
      </c>
      <c r="B79">
        <v>5</v>
      </c>
      <c r="C79" t="s">
        <v>71</v>
      </c>
      <c r="D79">
        <v>1</v>
      </c>
    </row>
    <row r="80" spans="1:4">
      <c r="A80" t="s">
        <v>80</v>
      </c>
      <c r="B80">
        <v>0</v>
      </c>
      <c r="C80" t="s">
        <v>83</v>
      </c>
      <c r="D80">
        <v>0</v>
      </c>
    </row>
    <row r="81" spans="1:4">
      <c r="A81" t="s">
        <v>72</v>
      </c>
      <c r="B81">
        <v>3</v>
      </c>
      <c r="C81" t="s">
        <v>85</v>
      </c>
      <c r="D81">
        <v>0</v>
      </c>
    </row>
    <row r="82" spans="1:4">
      <c r="A82" t="s">
        <v>85</v>
      </c>
      <c r="B82">
        <v>0</v>
      </c>
      <c r="C82" t="s">
        <v>69</v>
      </c>
      <c r="D82">
        <v>0</v>
      </c>
    </row>
    <row r="83" spans="1:4">
      <c r="A83" t="s">
        <v>71</v>
      </c>
      <c r="B83">
        <v>2</v>
      </c>
      <c r="C83" t="s">
        <v>68</v>
      </c>
      <c r="D83">
        <v>4</v>
      </c>
    </row>
    <row r="84" spans="1:4">
      <c r="A84" t="s">
        <v>67</v>
      </c>
      <c r="B84">
        <v>2</v>
      </c>
      <c r="C84" t="s">
        <v>72</v>
      </c>
      <c r="D84">
        <v>2</v>
      </c>
    </row>
    <row r="85" spans="1:4">
      <c r="A85" t="s">
        <v>83</v>
      </c>
      <c r="B85">
        <v>1</v>
      </c>
      <c r="C85" t="s">
        <v>73</v>
      </c>
      <c r="D85">
        <v>0</v>
      </c>
    </row>
    <row r="86" spans="1:4">
      <c r="A86" t="s">
        <v>84</v>
      </c>
      <c r="B86">
        <v>0</v>
      </c>
      <c r="C86" t="s">
        <v>80</v>
      </c>
      <c r="D86">
        <v>5</v>
      </c>
    </row>
    <row r="87" spans="1:4">
      <c r="A87" t="s">
        <v>76</v>
      </c>
      <c r="B87">
        <v>1</v>
      </c>
      <c r="C87" t="s">
        <v>75</v>
      </c>
      <c r="D87">
        <v>0</v>
      </c>
    </row>
    <row r="88" spans="1:4">
      <c r="A88" t="s">
        <v>74</v>
      </c>
      <c r="B88">
        <v>1</v>
      </c>
      <c r="C88" t="s">
        <v>82</v>
      </c>
      <c r="D88">
        <v>0</v>
      </c>
    </row>
    <row r="89" spans="1:4">
      <c r="A89" t="s">
        <v>77</v>
      </c>
      <c r="B89">
        <v>2</v>
      </c>
      <c r="C89" t="s">
        <v>79</v>
      </c>
      <c r="D89">
        <v>0</v>
      </c>
    </row>
    <row r="90" spans="1:4">
      <c r="A90" t="s">
        <v>70</v>
      </c>
      <c r="B90">
        <v>0</v>
      </c>
      <c r="C90" t="s">
        <v>78</v>
      </c>
      <c r="D90">
        <v>2</v>
      </c>
    </row>
    <row r="91" spans="1:4">
      <c r="A91" t="s">
        <v>66</v>
      </c>
      <c r="B91">
        <v>1</v>
      </c>
      <c r="C91" t="s">
        <v>81</v>
      </c>
      <c r="D91">
        <v>3</v>
      </c>
    </row>
    <row r="92" spans="1:4">
      <c r="A92" t="s">
        <v>79</v>
      </c>
      <c r="B92">
        <v>0</v>
      </c>
      <c r="C92" t="s">
        <v>76</v>
      </c>
      <c r="D92">
        <v>1</v>
      </c>
    </row>
    <row r="93" spans="1:4">
      <c r="A93" t="s">
        <v>69</v>
      </c>
      <c r="B93">
        <v>3</v>
      </c>
      <c r="C93" t="s">
        <v>71</v>
      </c>
      <c r="D93">
        <v>0</v>
      </c>
    </row>
    <row r="94" spans="1:4">
      <c r="A94" t="s">
        <v>82</v>
      </c>
      <c r="B94">
        <v>1</v>
      </c>
      <c r="C94" t="s">
        <v>66</v>
      </c>
      <c r="D94">
        <v>1</v>
      </c>
    </row>
    <row r="95" spans="1:4">
      <c r="A95" t="s">
        <v>68</v>
      </c>
      <c r="B95">
        <v>1</v>
      </c>
      <c r="C95" t="s">
        <v>83</v>
      </c>
      <c r="D95">
        <v>4</v>
      </c>
    </row>
    <row r="96" spans="1:4">
      <c r="A96" t="s">
        <v>75</v>
      </c>
      <c r="B96">
        <v>0</v>
      </c>
      <c r="C96" t="s">
        <v>85</v>
      </c>
      <c r="D96">
        <v>0</v>
      </c>
    </row>
    <row r="97" spans="1:4">
      <c r="A97" t="s">
        <v>73</v>
      </c>
      <c r="B97">
        <v>0</v>
      </c>
      <c r="C97" t="s">
        <v>77</v>
      </c>
      <c r="D97">
        <v>3</v>
      </c>
    </row>
    <row r="98" spans="1:4">
      <c r="A98" t="s">
        <v>72</v>
      </c>
      <c r="B98">
        <v>4</v>
      </c>
      <c r="C98" t="s">
        <v>84</v>
      </c>
      <c r="D98">
        <v>0</v>
      </c>
    </row>
    <row r="99" spans="1:4">
      <c r="A99" t="s">
        <v>81</v>
      </c>
      <c r="B99">
        <v>2</v>
      </c>
      <c r="C99" t="s">
        <v>70</v>
      </c>
      <c r="D99">
        <v>2</v>
      </c>
    </row>
    <row r="100" spans="1:4">
      <c r="A100" t="s">
        <v>78</v>
      </c>
      <c r="B100">
        <v>1</v>
      </c>
      <c r="C100" t="s">
        <v>67</v>
      </c>
      <c r="D100">
        <v>2</v>
      </c>
    </row>
    <row r="101" spans="1:4">
      <c r="A101" t="s">
        <v>80</v>
      </c>
      <c r="B101">
        <v>1</v>
      </c>
      <c r="C101" t="s">
        <v>74</v>
      </c>
      <c r="D101">
        <v>0</v>
      </c>
    </row>
    <row r="102" spans="1:4">
      <c r="A102" t="s">
        <v>83</v>
      </c>
      <c r="B102">
        <v>1</v>
      </c>
      <c r="C102" t="s">
        <v>81</v>
      </c>
      <c r="D102">
        <v>1</v>
      </c>
    </row>
    <row r="103" spans="1:4">
      <c r="A103" t="s">
        <v>67</v>
      </c>
      <c r="B103">
        <v>2</v>
      </c>
      <c r="C103" t="s">
        <v>69</v>
      </c>
      <c r="D103">
        <v>1</v>
      </c>
    </row>
    <row r="104" spans="1:4">
      <c r="A104" t="s">
        <v>66</v>
      </c>
      <c r="B104">
        <v>1</v>
      </c>
      <c r="C104" t="s">
        <v>68</v>
      </c>
      <c r="D104">
        <v>0</v>
      </c>
    </row>
    <row r="105" spans="1:4">
      <c r="A105" t="s">
        <v>76</v>
      </c>
      <c r="B105">
        <v>1</v>
      </c>
      <c r="C105" t="s">
        <v>78</v>
      </c>
      <c r="D105">
        <v>3</v>
      </c>
    </row>
    <row r="106" spans="1:4">
      <c r="A106" t="s">
        <v>77</v>
      </c>
      <c r="B106">
        <v>0</v>
      </c>
      <c r="C106" t="s">
        <v>75</v>
      </c>
      <c r="D106">
        <v>1</v>
      </c>
    </row>
    <row r="107" spans="1:4">
      <c r="A107" t="s">
        <v>84</v>
      </c>
      <c r="B107">
        <v>2</v>
      </c>
      <c r="C107" t="s">
        <v>82</v>
      </c>
      <c r="D107">
        <v>4</v>
      </c>
    </row>
    <row r="108" spans="1:4">
      <c r="A108" t="s">
        <v>74</v>
      </c>
      <c r="B108">
        <v>3</v>
      </c>
      <c r="C108" t="s">
        <v>79</v>
      </c>
      <c r="D108">
        <v>2</v>
      </c>
    </row>
    <row r="109" spans="1:4">
      <c r="A109" t="s">
        <v>70</v>
      </c>
      <c r="B109">
        <v>1</v>
      </c>
      <c r="C109" t="s">
        <v>72</v>
      </c>
      <c r="D109">
        <v>3</v>
      </c>
    </row>
    <row r="110" spans="1:4">
      <c r="A110" t="s">
        <v>85</v>
      </c>
      <c r="B110">
        <v>1</v>
      </c>
      <c r="C110" t="s">
        <v>80</v>
      </c>
      <c r="D110">
        <v>6</v>
      </c>
    </row>
    <row r="111" spans="1:4">
      <c r="A111" t="s">
        <v>71</v>
      </c>
      <c r="B111">
        <v>0</v>
      </c>
      <c r="C111" t="s">
        <v>73</v>
      </c>
      <c r="D111">
        <v>1</v>
      </c>
    </row>
    <row r="112" spans="1:4">
      <c r="A112" t="s">
        <v>76</v>
      </c>
      <c r="B112">
        <v>1</v>
      </c>
      <c r="C112" t="s">
        <v>68</v>
      </c>
      <c r="D112">
        <v>2</v>
      </c>
    </row>
    <row r="113" spans="1:4">
      <c r="A113" t="s">
        <v>74</v>
      </c>
      <c r="B113">
        <v>1</v>
      </c>
      <c r="C113" t="s">
        <v>70</v>
      </c>
      <c r="D113">
        <v>0</v>
      </c>
    </row>
    <row r="114" spans="1:4">
      <c r="A114" t="s">
        <v>82</v>
      </c>
      <c r="B114">
        <v>1</v>
      </c>
      <c r="C114" t="s">
        <v>73</v>
      </c>
      <c r="D114">
        <v>1</v>
      </c>
    </row>
    <row r="115" spans="1:4">
      <c r="A115" t="s">
        <v>84</v>
      </c>
      <c r="B115">
        <v>0</v>
      </c>
      <c r="C115" t="s">
        <v>66</v>
      </c>
      <c r="D115">
        <v>0</v>
      </c>
    </row>
    <row r="116" spans="1:4">
      <c r="A116" t="s">
        <v>69</v>
      </c>
      <c r="B116">
        <v>1</v>
      </c>
      <c r="C116" t="s">
        <v>75</v>
      </c>
      <c r="D116">
        <v>2</v>
      </c>
    </row>
    <row r="117" spans="1:4">
      <c r="A117" t="s">
        <v>77</v>
      </c>
      <c r="B117">
        <v>1</v>
      </c>
      <c r="C117" t="s">
        <v>85</v>
      </c>
      <c r="D117">
        <v>1</v>
      </c>
    </row>
    <row r="118" spans="1:4">
      <c r="A118" t="s">
        <v>79</v>
      </c>
      <c r="B118">
        <v>1</v>
      </c>
      <c r="C118" t="s">
        <v>81</v>
      </c>
      <c r="D118">
        <v>1</v>
      </c>
    </row>
    <row r="119" spans="1:4">
      <c r="A119" t="s">
        <v>78</v>
      </c>
      <c r="B119">
        <v>0</v>
      </c>
      <c r="C119" t="s">
        <v>72</v>
      </c>
      <c r="D119">
        <v>0</v>
      </c>
    </row>
    <row r="120" spans="1:4">
      <c r="A120" t="s">
        <v>71</v>
      </c>
      <c r="B120">
        <v>0</v>
      </c>
      <c r="C120" t="s">
        <v>83</v>
      </c>
      <c r="D120">
        <v>2</v>
      </c>
    </row>
    <row r="121" spans="1:4">
      <c r="A121" t="s">
        <v>67</v>
      </c>
      <c r="B121">
        <v>1</v>
      </c>
      <c r="C121" t="s">
        <v>80</v>
      </c>
      <c r="D121">
        <v>3</v>
      </c>
    </row>
    <row r="122" spans="1:4">
      <c r="A122" t="s">
        <v>66</v>
      </c>
      <c r="B122">
        <v>1</v>
      </c>
      <c r="C122" t="s">
        <v>76</v>
      </c>
      <c r="D122">
        <v>1</v>
      </c>
    </row>
    <row r="123" spans="1:4">
      <c r="A123" t="s">
        <v>68</v>
      </c>
      <c r="B123">
        <v>0</v>
      </c>
      <c r="C123" t="s">
        <v>78</v>
      </c>
      <c r="D123">
        <v>1</v>
      </c>
    </row>
    <row r="124" spans="1:4">
      <c r="A124" t="s">
        <v>85</v>
      </c>
      <c r="B124">
        <v>2</v>
      </c>
      <c r="C124" t="s">
        <v>71</v>
      </c>
      <c r="D124">
        <v>3</v>
      </c>
    </row>
    <row r="125" spans="1:4">
      <c r="A125" t="s">
        <v>70</v>
      </c>
      <c r="B125">
        <v>0</v>
      </c>
      <c r="C125" t="s">
        <v>67</v>
      </c>
      <c r="D125">
        <v>0</v>
      </c>
    </row>
    <row r="126" spans="1:4">
      <c r="A126" t="s">
        <v>72</v>
      </c>
      <c r="B126">
        <v>1</v>
      </c>
      <c r="C126" t="s">
        <v>74</v>
      </c>
      <c r="D126">
        <v>3</v>
      </c>
    </row>
    <row r="127" spans="1:4">
      <c r="A127" t="s">
        <v>83</v>
      </c>
      <c r="B127">
        <v>3</v>
      </c>
      <c r="C127" t="s">
        <v>77</v>
      </c>
      <c r="D127">
        <v>0</v>
      </c>
    </row>
    <row r="128" spans="1:4">
      <c r="A128" t="s">
        <v>80</v>
      </c>
      <c r="B128">
        <v>4</v>
      </c>
      <c r="C128" t="s">
        <v>82</v>
      </c>
      <c r="D128">
        <v>0</v>
      </c>
    </row>
    <row r="129" spans="1:4">
      <c r="A129" t="s">
        <v>81</v>
      </c>
      <c r="B129">
        <v>2</v>
      </c>
      <c r="C129" t="s">
        <v>69</v>
      </c>
      <c r="D129">
        <v>1</v>
      </c>
    </row>
    <row r="130" spans="1:4">
      <c r="A130" t="s">
        <v>73</v>
      </c>
      <c r="B130">
        <v>2</v>
      </c>
      <c r="C130" t="s">
        <v>79</v>
      </c>
      <c r="D130">
        <v>0</v>
      </c>
    </row>
    <row r="131" spans="1:4">
      <c r="A131" t="s">
        <v>75</v>
      </c>
      <c r="B131">
        <v>2</v>
      </c>
      <c r="C131" t="s">
        <v>84</v>
      </c>
      <c r="D131">
        <v>1</v>
      </c>
    </row>
    <row r="132" spans="1:4">
      <c r="A132" t="s">
        <v>79</v>
      </c>
      <c r="B132">
        <v>1</v>
      </c>
      <c r="C132" t="s">
        <v>68</v>
      </c>
      <c r="D132">
        <v>2</v>
      </c>
    </row>
    <row r="133" spans="1:4">
      <c r="A133" t="s">
        <v>84</v>
      </c>
      <c r="B133">
        <v>0</v>
      </c>
      <c r="C133" t="s">
        <v>70</v>
      </c>
      <c r="D133">
        <v>2</v>
      </c>
    </row>
    <row r="134" spans="1:4">
      <c r="A134" t="s">
        <v>76</v>
      </c>
      <c r="B134">
        <v>2</v>
      </c>
      <c r="C134" t="s">
        <v>73</v>
      </c>
      <c r="D134">
        <v>1</v>
      </c>
    </row>
    <row r="135" spans="1:4">
      <c r="A135" t="s">
        <v>77</v>
      </c>
      <c r="B135">
        <v>0</v>
      </c>
      <c r="C135" t="s">
        <v>66</v>
      </c>
      <c r="D135">
        <v>2</v>
      </c>
    </row>
    <row r="136" spans="1:4">
      <c r="A136" t="s">
        <v>69</v>
      </c>
      <c r="B136">
        <v>1</v>
      </c>
      <c r="C136" t="s">
        <v>80</v>
      </c>
      <c r="D136">
        <v>3</v>
      </c>
    </row>
    <row r="137" spans="1:4">
      <c r="A137" t="s">
        <v>82</v>
      </c>
      <c r="B137">
        <v>3</v>
      </c>
      <c r="C137" t="s">
        <v>75</v>
      </c>
      <c r="D137">
        <v>0</v>
      </c>
    </row>
    <row r="138" spans="1:4">
      <c r="A138" t="s">
        <v>67</v>
      </c>
      <c r="B138">
        <v>2</v>
      </c>
      <c r="C138" t="s">
        <v>85</v>
      </c>
      <c r="D138">
        <v>2</v>
      </c>
    </row>
    <row r="139" spans="1:4">
      <c r="A139" t="s">
        <v>74</v>
      </c>
      <c r="B139">
        <v>2</v>
      </c>
      <c r="C139" t="s">
        <v>81</v>
      </c>
      <c r="D139">
        <v>4</v>
      </c>
    </row>
    <row r="140" spans="1:4">
      <c r="A140" t="s">
        <v>71</v>
      </c>
      <c r="B140">
        <v>0</v>
      </c>
      <c r="C140" t="s">
        <v>72</v>
      </c>
      <c r="D140">
        <v>2</v>
      </c>
    </row>
    <row r="141" spans="1:4">
      <c r="A141" t="s">
        <v>78</v>
      </c>
      <c r="B141">
        <v>0</v>
      </c>
      <c r="C141" t="s">
        <v>83</v>
      </c>
      <c r="D141">
        <v>1</v>
      </c>
    </row>
    <row r="142" spans="1:4">
      <c r="A142" t="s">
        <v>73</v>
      </c>
      <c r="B142">
        <v>1</v>
      </c>
      <c r="C142" t="s">
        <v>69</v>
      </c>
      <c r="D142">
        <v>2</v>
      </c>
    </row>
    <row r="143" spans="1:4">
      <c r="A143" t="s">
        <v>70</v>
      </c>
      <c r="B143">
        <v>1</v>
      </c>
      <c r="C143" t="s">
        <v>76</v>
      </c>
      <c r="D143">
        <v>3</v>
      </c>
    </row>
    <row r="144" spans="1:4">
      <c r="A144" t="s">
        <v>80</v>
      </c>
      <c r="B144">
        <v>2</v>
      </c>
      <c r="C144" t="s">
        <v>77</v>
      </c>
      <c r="D144">
        <v>1</v>
      </c>
    </row>
    <row r="145" spans="1:4">
      <c r="A145" t="s">
        <v>68</v>
      </c>
      <c r="B145">
        <v>1</v>
      </c>
      <c r="C145" t="s">
        <v>82</v>
      </c>
      <c r="D145">
        <v>3</v>
      </c>
    </row>
    <row r="146" spans="1:4">
      <c r="A146" t="s">
        <v>83</v>
      </c>
      <c r="B146">
        <v>3</v>
      </c>
      <c r="C146" t="s">
        <v>84</v>
      </c>
      <c r="D146">
        <v>1</v>
      </c>
    </row>
    <row r="147" spans="1:4">
      <c r="A147" t="s">
        <v>75</v>
      </c>
      <c r="B147">
        <v>1</v>
      </c>
      <c r="C147" t="s">
        <v>78</v>
      </c>
      <c r="D147">
        <v>1</v>
      </c>
    </row>
    <row r="148" spans="1:4">
      <c r="A148" t="s">
        <v>66</v>
      </c>
      <c r="B148">
        <v>1</v>
      </c>
      <c r="C148" t="s">
        <v>71</v>
      </c>
      <c r="D148">
        <v>1</v>
      </c>
    </row>
    <row r="149" spans="1:4">
      <c r="A149" t="s">
        <v>81</v>
      </c>
      <c r="B149">
        <v>2</v>
      </c>
      <c r="C149" t="s">
        <v>67</v>
      </c>
      <c r="D149">
        <v>2</v>
      </c>
    </row>
    <row r="150" spans="1:4">
      <c r="A150" t="s">
        <v>85</v>
      </c>
      <c r="B150">
        <v>1</v>
      </c>
      <c r="C150" t="s">
        <v>74</v>
      </c>
      <c r="D150">
        <v>3</v>
      </c>
    </row>
    <row r="151" spans="1:4">
      <c r="A151" t="s">
        <v>72</v>
      </c>
      <c r="B151">
        <v>1</v>
      </c>
      <c r="C151" t="s">
        <v>79</v>
      </c>
      <c r="D151">
        <v>2</v>
      </c>
    </row>
    <row r="152" spans="1:4">
      <c r="A152" t="s">
        <v>73</v>
      </c>
      <c r="B152">
        <v>0</v>
      </c>
      <c r="C152" t="s">
        <v>81</v>
      </c>
      <c r="D152">
        <v>1</v>
      </c>
    </row>
    <row r="153" spans="1:4">
      <c r="A153" t="s">
        <v>83</v>
      </c>
      <c r="B153">
        <v>4</v>
      </c>
      <c r="C153" t="s">
        <v>69</v>
      </c>
      <c r="D153">
        <v>0</v>
      </c>
    </row>
    <row r="154" spans="1:4">
      <c r="A154" t="s">
        <v>76</v>
      </c>
      <c r="B154">
        <v>0</v>
      </c>
      <c r="C154" t="s">
        <v>84</v>
      </c>
      <c r="D154">
        <v>1</v>
      </c>
    </row>
    <row r="155" spans="1:4">
      <c r="A155" t="s">
        <v>85</v>
      </c>
      <c r="B155">
        <v>0</v>
      </c>
      <c r="C155" t="s">
        <v>68</v>
      </c>
      <c r="D155">
        <v>1</v>
      </c>
    </row>
    <row r="156" spans="1:4">
      <c r="A156" t="s">
        <v>80</v>
      </c>
      <c r="B156">
        <v>0</v>
      </c>
      <c r="C156" t="s">
        <v>72</v>
      </c>
      <c r="D156">
        <v>2</v>
      </c>
    </row>
    <row r="157" spans="1:4">
      <c r="A157" t="s">
        <v>74</v>
      </c>
      <c r="B157">
        <v>2</v>
      </c>
      <c r="C157" t="s">
        <v>66</v>
      </c>
      <c r="D157">
        <v>0</v>
      </c>
    </row>
    <row r="158" spans="1:4">
      <c r="A158" t="s">
        <v>71</v>
      </c>
      <c r="B158">
        <v>1</v>
      </c>
      <c r="C158" t="s">
        <v>67</v>
      </c>
      <c r="D158">
        <v>4</v>
      </c>
    </row>
    <row r="159" spans="1:4">
      <c r="A159" t="s">
        <v>70</v>
      </c>
      <c r="B159">
        <v>2</v>
      </c>
      <c r="C159" t="s">
        <v>82</v>
      </c>
      <c r="D159">
        <v>3</v>
      </c>
    </row>
    <row r="160" spans="1:4">
      <c r="A160" t="s">
        <v>79</v>
      </c>
      <c r="B160">
        <v>2</v>
      </c>
      <c r="C160" t="s">
        <v>75</v>
      </c>
      <c r="D160">
        <v>1</v>
      </c>
    </row>
    <row r="161" spans="1:4">
      <c r="A161" t="s">
        <v>77</v>
      </c>
      <c r="B161">
        <v>2</v>
      </c>
      <c r="C161" t="s">
        <v>78</v>
      </c>
      <c r="D161">
        <v>2</v>
      </c>
    </row>
    <row r="162" spans="1:4">
      <c r="A162" t="s">
        <v>66</v>
      </c>
      <c r="B162">
        <v>0</v>
      </c>
      <c r="C162" t="s">
        <v>70</v>
      </c>
      <c r="D162">
        <v>1</v>
      </c>
    </row>
    <row r="163" spans="1:4">
      <c r="A163" t="s">
        <v>82</v>
      </c>
      <c r="B163">
        <v>2</v>
      </c>
      <c r="C163" t="s">
        <v>71</v>
      </c>
      <c r="D163">
        <v>0</v>
      </c>
    </row>
    <row r="164" spans="1:4">
      <c r="A164" t="s">
        <v>75</v>
      </c>
      <c r="B164">
        <v>1</v>
      </c>
      <c r="C164" t="s">
        <v>73</v>
      </c>
      <c r="D164">
        <v>0</v>
      </c>
    </row>
    <row r="165" spans="1:4">
      <c r="A165" t="s">
        <v>78</v>
      </c>
      <c r="B165">
        <v>1</v>
      </c>
      <c r="C165" t="s">
        <v>80</v>
      </c>
      <c r="D165">
        <v>3</v>
      </c>
    </row>
    <row r="166" spans="1:4">
      <c r="A166" t="s">
        <v>84</v>
      </c>
      <c r="B166">
        <v>0</v>
      </c>
      <c r="C166" t="s">
        <v>74</v>
      </c>
      <c r="D166">
        <v>1</v>
      </c>
    </row>
    <row r="167" spans="1:4">
      <c r="A167" t="s">
        <v>68</v>
      </c>
      <c r="B167">
        <v>2</v>
      </c>
      <c r="C167" t="s">
        <v>77</v>
      </c>
      <c r="D167">
        <v>3</v>
      </c>
    </row>
    <row r="168" spans="1:4">
      <c r="A168" t="s">
        <v>69</v>
      </c>
      <c r="B168">
        <v>0</v>
      </c>
      <c r="C168" t="s">
        <v>79</v>
      </c>
      <c r="D168">
        <v>2</v>
      </c>
    </row>
    <row r="169" spans="1:4">
      <c r="A169" t="s">
        <v>72</v>
      </c>
      <c r="B169">
        <v>2</v>
      </c>
      <c r="C169" t="s">
        <v>76</v>
      </c>
      <c r="D169">
        <v>1</v>
      </c>
    </row>
    <row r="170" spans="1:4">
      <c r="A170" t="s">
        <v>67</v>
      </c>
      <c r="B170">
        <v>1</v>
      </c>
      <c r="C170" t="s">
        <v>83</v>
      </c>
      <c r="D170">
        <v>3</v>
      </c>
    </row>
    <row r="171" spans="1:4">
      <c r="A171" t="s">
        <v>81</v>
      </c>
      <c r="B171">
        <v>2</v>
      </c>
      <c r="C171" t="s">
        <v>85</v>
      </c>
      <c r="D171">
        <v>3</v>
      </c>
    </row>
    <row r="172" spans="1:4">
      <c r="A172" t="s">
        <v>83</v>
      </c>
      <c r="B172">
        <v>2</v>
      </c>
      <c r="C172" t="s">
        <v>79</v>
      </c>
      <c r="D172">
        <v>0</v>
      </c>
    </row>
    <row r="173" spans="1:4">
      <c r="A173" t="s">
        <v>84</v>
      </c>
      <c r="B173">
        <v>1</v>
      </c>
      <c r="C173" t="s">
        <v>81</v>
      </c>
      <c r="D173">
        <v>3</v>
      </c>
    </row>
    <row r="174" spans="1:4">
      <c r="A174" t="s">
        <v>76</v>
      </c>
      <c r="B174">
        <v>0</v>
      </c>
      <c r="C174" t="s">
        <v>69</v>
      </c>
      <c r="D174">
        <v>2</v>
      </c>
    </row>
    <row r="175" spans="1:4">
      <c r="A175" t="s">
        <v>67</v>
      </c>
      <c r="B175">
        <v>5</v>
      </c>
      <c r="C175" t="s">
        <v>68</v>
      </c>
      <c r="D175">
        <v>1</v>
      </c>
    </row>
    <row r="176" spans="1:4">
      <c r="A176" t="s">
        <v>66</v>
      </c>
      <c r="B176">
        <v>1</v>
      </c>
      <c r="C176" t="s">
        <v>72</v>
      </c>
      <c r="D176">
        <v>0</v>
      </c>
    </row>
    <row r="177" spans="1:4">
      <c r="A177" t="s">
        <v>85</v>
      </c>
      <c r="B177">
        <v>3</v>
      </c>
      <c r="C177" t="s">
        <v>73</v>
      </c>
      <c r="D177">
        <v>1</v>
      </c>
    </row>
    <row r="178" spans="1:4">
      <c r="A178" t="s">
        <v>70</v>
      </c>
      <c r="B178">
        <v>3</v>
      </c>
      <c r="C178" t="s">
        <v>80</v>
      </c>
      <c r="D178">
        <v>2</v>
      </c>
    </row>
    <row r="179" spans="1:4">
      <c r="A179" t="s">
        <v>71</v>
      </c>
      <c r="B179">
        <v>0</v>
      </c>
      <c r="C179" t="s">
        <v>75</v>
      </c>
      <c r="D179">
        <v>0</v>
      </c>
    </row>
    <row r="180" spans="1:4">
      <c r="A180" t="s">
        <v>77</v>
      </c>
      <c r="B180">
        <v>2</v>
      </c>
      <c r="C180" t="s">
        <v>82</v>
      </c>
      <c r="D180">
        <v>0</v>
      </c>
    </row>
    <row r="181" spans="1:4">
      <c r="A181" t="s">
        <v>74</v>
      </c>
      <c r="B181">
        <v>6</v>
      </c>
      <c r="C181" t="s">
        <v>78</v>
      </c>
      <c r="D181">
        <v>2</v>
      </c>
    </row>
    <row r="182" spans="1:4">
      <c r="A182" t="s">
        <v>81</v>
      </c>
      <c r="B182">
        <v>1</v>
      </c>
      <c r="C182" t="s">
        <v>76</v>
      </c>
      <c r="D182">
        <v>1</v>
      </c>
    </row>
    <row r="183" spans="1:4">
      <c r="A183" t="s">
        <v>78</v>
      </c>
      <c r="B183">
        <v>5</v>
      </c>
      <c r="C183" t="s">
        <v>84</v>
      </c>
      <c r="D183">
        <v>1</v>
      </c>
    </row>
    <row r="184" spans="1:4">
      <c r="A184" t="s">
        <v>68</v>
      </c>
      <c r="B184">
        <v>0</v>
      </c>
      <c r="C184" t="s">
        <v>70</v>
      </c>
      <c r="D184">
        <v>0</v>
      </c>
    </row>
    <row r="185" spans="1:4">
      <c r="A185" t="s">
        <v>79</v>
      </c>
      <c r="B185">
        <v>1</v>
      </c>
      <c r="C185" t="s">
        <v>71</v>
      </c>
      <c r="D185">
        <v>1</v>
      </c>
    </row>
    <row r="186" spans="1:4">
      <c r="A186" t="s">
        <v>80</v>
      </c>
      <c r="B186">
        <v>1</v>
      </c>
      <c r="C186" t="s">
        <v>66</v>
      </c>
      <c r="D186">
        <v>2</v>
      </c>
    </row>
    <row r="187" spans="1:4">
      <c r="A187" t="s">
        <v>75</v>
      </c>
      <c r="B187">
        <v>0</v>
      </c>
      <c r="C187" t="s">
        <v>83</v>
      </c>
      <c r="D187">
        <v>4</v>
      </c>
    </row>
    <row r="188" spans="1:4">
      <c r="A188" t="s">
        <v>73</v>
      </c>
      <c r="B188">
        <v>1</v>
      </c>
      <c r="C188" t="s">
        <v>67</v>
      </c>
      <c r="D188">
        <v>3</v>
      </c>
    </row>
    <row r="189" spans="1:4">
      <c r="A189" t="s">
        <v>69</v>
      </c>
      <c r="B189">
        <v>0</v>
      </c>
      <c r="C189" t="s">
        <v>74</v>
      </c>
      <c r="D189">
        <v>5</v>
      </c>
    </row>
    <row r="190" spans="1:4">
      <c r="A190" t="s">
        <v>72</v>
      </c>
      <c r="B190">
        <v>2</v>
      </c>
      <c r="C190" t="s">
        <v>77</v>
      </c>
      <c r="D190">
        <v>1</v>
      </c>
    </row>
    <row r="191" spans="1:4">
      <c r="A191" t="s">
        <v>82</v>
      </c>
      <c r="B191">
        <v>2</v>
      </c>
      <c r="C191" t="s">
        <v>85</v>
      </c>
      <c r="D191">
        <v>1</v>
      </c>
    </row>
    <row r="192" spans="1:4">
      <c r="A192" t="s">
        <v>78</v>
      </c>
      <c r="B192">
        <v>0</v>
      </c>
      <c r="C192" t="s">
        <v>76</v>
      </c>
      <c r="D192">
        <v>1</v>
      </c>
    </row>
    <row r="193" spans="1:4">
      <c r="A193" t="s">
        <v>73</v>
      </c>
      <c r="B193">
        <v>0</v>
      </c>
      <c r="C193" t="s">
        <v>71</v>
      </c>
      <c r="D193">
        <v>1</v>
      </c>
    </row>
    <row r="194" spans="1:4">
      <c r="A194" t="s">
        <v>68</v>
      </c>
      <c r="B194">
        <v>1</v>
      </c>
      <c r="C194" t="s">
        <v>66</v>
      </c>
      <c r="D194">
        <v>0</v>
      </c>
    </row>
    <row r="195" spans="1:4">
      <c r="A195" t="s">
        <v>81</v>
      </c>
      <c r="B195">
        <v>1</v>
      </c>
      <c r="C195" t="s">
        <v>83</v>
      </c>
      <c r="D195">
        <v>5</v>
      </c>
    </row>
    <row r="196" spans="1:4">
      <c r="A196" t="s">
        <v>79</v>
      </c>
      <c r="B196">
        <v>3</v>
      </c>
      <c r="C196" t="s">
        <v>74</v>
      </c>
      <c r="D196">
        <v>1</v>
      </c>
    </row>
    <row r="197" spans="1:4">
      <c r="A197" t="s">
        <v>75</v>
      </c>
      <c r="B197">
        <v>1</v>
      </c>
      <c r="C197" t="s">
        <v>77</v>
      </c>
      <c r="D197">
        <v>1</v>
      </c>
    </row>
    <row r="198" spans="1:4">
      <c r="A198" t="s">
        <v>82</v>
      </c>
      <c r="B198">
        <v>0</v>
      </c>
      <c r="C198" t="s">
        <v>84</v>
      </c>
      <c r="D198">
        <v>2</v>
      </c>
    </row>
    <row r="199" spans="1:4">
      <c r="A199" t="s">
        <v>72</v>
      </c>
      <c r="B199">
        <v>1</v>
      </c>
      <c r="C199" t="s">
        <v>70</v>
      </c>
      <c r="D199">
        <v>0</v>
      </c>
    </row>
    <row r="200" spans="1:4">
      <c r="A200" t="s">
        <v>69</v>
      </c>
      <c r="B200">
        <v>1</v>
      </c>
      <c r="C200" t="s">
        <v>67</v>
      </c>
      <c r="D200">
        <v>4</v>
      </c>
    </row>
    <row r="201" spans="1:4">
      <c r="A201" t="s">
        <v>80</v>
      </c>
      <c r="B201">
        <v>3</v>
      </c>
      <c r="C201" t="s">
        <v>85</v>
      </c>
      <c r="D201">
        <v>1</v>
      </c>
    </row>
    <row r="202" spans="1:4">
      <c r="A202" t="s">
        <v>71</v>
      </c>
      <c r="B202">
        <v>1</v>
      </c>
      <c r="C202" t="s">
        <v>81</v>
      </c>
      <c r="D202">
        <v>4</v>
      </c>
    </row>
    <row r="203" spans="1:4">
      <c r="A203" t="s">
        <v>74</v>
      </c>
      <c r="B203">
        <v>3</v>
      </c>
      <c r="C203" t="s">
        <v>68</v>
      </c>
      <c r="D203">
        <v>0</v>
      </c>
    </row>
    <row r="204" spans="1:4">
      <c r="A204" t="s">
        <v>66</v>
      </c>
      <c r="B204">
        <v>1</v>
      </c>
      <c r="C204" t="s">
        <v>78</v>
      </c>
      <c r="D204">
        <v>0</v>
      </c>
    </row>
    <row r="205" spans="1:4">
      <c r="A205" t="s">
        <v>77</v>
      </c>
      <c r="B205">
        <v>3</v>
      </c>
      <c r="C205" t="s">
        <v>69</v>
      </c>
      <c r="D205">
        <v>3</v>
      </c>
    </row>
    <row r="206" spans="1:4">
      <c r="A206" t="s">
        <v>85</v>
      </c>
      <c r="B206">
        <v>0</v>
      </c>
      <c r="C206" t="s">
        <v>72</v>
      </c>
      <c r="D206">
        <v>0</v>
      </c>
    </row>
    <row r="207" spans="1:4">
      <c r="A207" t="s">
        <v>84</v>
      </c>
      <c r="B207">
        <v>2</v>
      </c>
      <c r="C207" t="s">
        <v>73</v>
      </c>
      <c r="D207">
        <v>1</v>
      </c>
    </row>
    <row r="208" spans="1:4">
      <c r="A208" t="s">
        <v>67</v>
      </c>
      <c r="B208">
        <v>2</v>
      </c>
      <c r="C208" t="s">
        <v>75</v>
      </c>
      <c r="D208">
        <v>0</v>
      </c>
    </row>
    <row r="209" spans="1:4">
      <c r="A209" t="s">
        <v>76</v>
      </c>
      <c r="B209">
        <v>2</v>
      </c>
      <c r="C209" t="s">
        <v>82</v>
      </c>
      <c r="D209">
        <v>2</v>
      </c>
    </row>
    <row r="210" spans="1:4">
      <c r="A210" t="s">
        <v>70</v>
      </c>
      <c r="B210">
        <v>2</v>
      </c>
      <c r="C210" t="s">
        <v>79</v>
      </c>
      <c r="D210">
        <v>0</v>
      </c>
    </row>
    <row r="211" spans="1:4">
      <c r="A211" t="s">
        <v>83</v>
      </c>
      <c r="B211">
        <v>1</v>
      </c>
      <c r="C211" t="s">
        <v>80</v>
      </c>
      <c r="D211">
        <v>2</v>
      </c>
    </row>
    <row r="212" spans="1:4">
      <c r="A212" t="s">
        <v>83</v>
      </c>
      <c r="B212">
        <v>1</v>
      </c>
      <c r="C212" t="s">
        <v>76</v>
      </c>
      <c r="D212">
        <v>0</v>
      </c>
    </row>
    <row r="213" spans="1:4">
      <c r="A213" t="s">
        <v>71</v>
      </c>
      <c r="B213">
        <v>1</v>
      </c>
      <c r="C213" t="s">
        <v>84</v>
      </c>
      <c r="D213">
        <v>2</v>
      </c>
    </row>
    <row r="214" spans="1:4">
      <c r="A214" t="s">
        <v>73</v>
      </c>
      <c r="B214">
        <v>0</v>
      </c>
      <c r="C214" t="s">
        <v>68</v>
      </c>
      <c r="D214">
        <v>0</v>
      </c>
    </row>
    <row r="215" spans="1:4">
      <c r="A215" t="s">
        <v>75</v>
      </c>
      <c r="B215">
        <v>1</v>
      </c>
      <c r="C215" t="s">
        <v>72</v>
      </c>
      <c r="D215">
        <v>2</v>
      </c>
    </row>
    <row r="216" spans="1:4">
      <c r="A216" t="s">
        <v>77</v>
      </c>
      <c r="B216">
        <v>2</v>
      </c>
      <c r="C216" t="s">
        <v>70</v>
      </c>
      <c r="D216">
        <v>1</v>
      </c>
    </row>
    <row r="217" spans="1:4">
      <c r="A217" t="s">
        <v>85</v>
      </c>
      <c r="B217">
        <v>2</v>
      </c>
      <c r="C217" t="s">
        <v>66</v>
      </c>
      <c r="D217">
        <v>1</v>
      </c>
    </row>
    <row r="218" spans="1:4">
      <c r="A218" t="s">
        <v>81</v>
      </c>
      <c r="B218">
        <v>0</v>
      </c>
      <c r="C218" t="s">
        <v>82</v>
      </c>
      <c r="D218">
        <v>1</v>
      </c>
    </row>
    <row r="219" spans="1:4">
      <c r="A219" t="s">
        <v>69</v>
      </c>
      <c r="B219">
        <v>0</v>
      </c>
      <c r="C219" t="s">
        <v>78</v>
      </c>
      <c r="D219">
        <v>2</v>
      </c>
    </row>
    <row r="220" spans="1:4">
      <c r="A220" t="s">
        <v>67</v>
      </c>
      <c r="B220">
        <v>1</v>
      </c>
      <c r="C220" t="s">
        <v>74</v>
      </c>
      <c r="D220">
        <v>0</v>
      </c>
    </row>
    <row r="221" spans="1:4">
      <c r="A221" t="s">
        <v>79</v>
      </c>
      <c r="B221">
        <v>0</v>
      </c>
      <c r="C221" t="s">
        <v>80</v>
      </c>
      <c r="D221">
        <v>3</v>
      </c>
    </row>
    <row r="222" spans="1:4">
      <c r="A222" t="s">
        <v>72</v>
      </c>
      <c r="B222">
        <v>0</v>
      </c>
      <c r="C222" t="s">
        <v>81</v>
      </c>
      <c r="D222">
        <v>2</v>
      </c>
    </row>
    <row r="223" spans="1:4">
      <c r="A223" t="s">
        <v>82</v>
      </c>
      <c r="B223">
        <v>0</v>
      </c>
      <c r="C223" t="s">
        <v>69</v>
      </c>
      <c r="D223">
        <v>2</v>
      </c>
    </row>
    <row r="224" spans="1:4">
      <c r="A224" t="s">
        <v>70</v>
      </c>
      <c r="B224">
        <v>3</v>
      </c>
      <c r="C224" t="s">
        <v>83</v>
      </c>
      <c r="D224">
        <v>4</v>
      </c>
    </row>
    <row r="225" spans="1:4">
      <c r="A225" t="s">
        <v>76</v>
      </c>
      <c r="B225">
        <v>1</v>
      </c>
      <c r="C225" t="s">
        <v>67</v>
      </c>
      <c r="D225">
        <v>2</v>
      </c>
    </row>
    <row r="226" spans="1:4">
      <c r="A226" t="s">
        <v>68</v>
      </c>
      <c r="B226">
        <v>0</v>
      </c>
      <c r="C226" t="s">
        <v>75</v>
      </c>
      <c r="D226">
        <v>3</v>
      </c>
    </row>
    <row r="227" spans="1:4">
      <c r="A227" t="s">
        <v>78</v>
      </c>
      <c r="B227">
        <v>1</v>
      </c>
      <c r="C227" t="s">
        <v>85</v>
      </c>
      <c r="D227">
        <v>2</v>
      </c>
    </row>
    <row r="228" spans="1:4">
      <c r="A228" t="s">
        <v>84</v>
      </c>
      <c r="B228">
        <v>0</v>
      </c>
      <c r="C228" t="s">
        <v>77</v>
      </c>
      <c r="D228">
        <v>0</v>
      </c>
    </row>
    <row r="229" spans="1:4">
      <c r="A229" t="s">
        <v>66</v>
      </c>
      <c r="B229">
        <v>3</v>
      </c>
      <c r="C229" t="s">
        <v>79</v>
      </c>
      <c r="D229">
        <v>4</v>
      </c>
    </row>
    <row r="230" spans="1:4">
      <c r="A230" t="s">
        <v>74</v>
      </c>
      <c r="B230">
        <v>2</v>
      </c>
      <c r="C230" t="s">
        <v>71</v>
      </c>
      <c r="D230">
        <v>1</v>
      </c>
    </row>
    <row r="231" spans="1:4">
      <c r="A231" t="s">
        <v>80</v>
      </c>
      <c r="B231">
        <v>3</v>
      </c>
      <c r="C231" t="s">
        <v>73</v>
      </c>
      <c r="D231">
        <v>0</v>
      </c>
    </row>
    <row r="232" spans="1:4">
      <c r="A232" t="s">
        <v>68</v>
      </c>
      <c r="B232">
        <v>1</v>
      </c>
      <c r="C232" t="s">
        <v>81</v>
      </c>
      <c r="D232">
        <v>2</v>
      </c>
    </row>
    <row r="233" spans="1:4">
      <c r="A233" t="s">
        <v>76</v>
      </c>
      <c r="B233">
        <v>2</v>
      </c>
      <c r="C233" t="s">
        <v>71</v>
      </c>
      <c r="D233">
        <v>4</v>
      </c>
    </row>
    <row r="234" spans="1:4">
      <c r="A234" t="s">
        <v>78</v>
      </c>
      <c r="B234">
        <v>1</v>
      </c>
      <c r="C234" t="s">
        <v>73</v>
      </c>
      <c r="D234">
        <v>0</v>
      </c>
    </row>
    <row r="235" spans="1:4">
      <c r="A235" t="s">
        <v>84</v>
      </c>
      <c r="B235">
        <v>2</v>
      </c>
      <c r="C235" t="s">
        <v>67</v>
      </c>
      <c r="D235">
        <v>2</v>
      </c>
    </row>
    <row r="236" spans="1:4">
      <c r="A236" t="s">
        <v>80</v>
      </c>
      <c r="B236">
        <v>1</v>
      </c>
      <c r="C236" t="s">
        <v>75</v>
      </c>
      <c r="D236">
        <v>2</v>
      </c>
    </row>
    <row r="237" spans="1:4">
      <c r="A237" t="s">
        <v>82</v>
      </c>
      <c r="B237">
        <v>0</v>
      </c>
      <c r="C237" t="s">
        <v>79</v>
      </c>
      <c r="D237">
        <v>3</v>
      </c>
    </row>
    <row r="238" spans="1:4">
      <c r="A238" t="s">
        <v>72</v>
      </c>
      <c r="B238">
        <v>0</v>
      </c>
      <c r="C238" t="s">
        <v>69</v>
      </c>
      <c r="D238">
        <v>4</v>
      </c>
    </row>
    <row r="239" spans="1:4">
      <c r="A239" t="s">
        <v>66</v>
      </c>
      <c r="B239">
        <v>1</v>
      </c>
      <c r="C239" t="s">
        <v>83</v>
      </c>
      <c r="D239">
        <v>1</v>
      </c>
    </row>
    <row r="240" spans="1:4">
      <c r="A240" t="s">
        <v>70</v>
      </c>
      <c r="B240">
        <v>1</v>
      </c>
      <c r="C240" t="s">
        <v>85</v>
      </c>
      <c r="D240">
        <v>1</v>
      </c>
    </row>
    <row r="241" spans="1:4">
      <c r="A241" t="s">
        <v>77</v>
      </c>
      <c r="B241">
        <v>1</v>
      </c>
      <c r="C241" t="s">
        <v>74</v>
      </c>
      <c r="D241">
        <v>2</v>
      </c>
    </row>
    <row r="242" spans="1:4">
      <c r="A242" t="s">
        <v>77</v>
      </c>
      <c r="B242">
        <v>0</v>
      </c>
      <c r="C242" t="s">
        <v>76</v>
      </c>
      <c r="D242">
        <v>0</v>
      </c>
    </row>
    <row r="243" spans="1:4">
      <c r="A243" t="s">
        <v>85</v>
      </c>
      <c r="B243">
        <v>1</v>
      </c>
      <c r="C243" t="s">
        <v>84</v>
      </c>
      <c r="D243">
        <v>1</v>
      </c>
    </row>
    <row r="244" spans="1:4">
      <c r="A244" t="s">
        <v>69</v>
      </c>
      <c r="B244">
        <v>0</v>
      </c>
      <c r="C244" t="s">
        <v>68</v>
      </c>
      <c r="D244">
        <v>2</v>
      </c>
    </row>
    <row r="245" spans="1:4">
      <c r="A245" t="s">
        <v>73</v>
      </c>
      <c r="B245">
        <v>0</v>
      </c>
      <c r="C245" t="s">
        <v>72</v>
      </c>
      <c r="D245">
        <v>5</v>
      </c>
    </row>
    <row r="246" spans="1:4">
      <c r="A246" t="s">
        <v>71</v>
      </c>
      <c r="B246">
        <v>0</v>
      </c>
      <c r="C246" t="s">
        <v>70</v>
      </c>
      <c r="D246">
        <v>2</v>
      </c>
    </row>
    <row r="247" spans="1:4">
      <c r="A247" t="s">
        <v>79</v>
      </c>
      <c r="B247">
        <v>3</v>
      </c>
      <c r="C247" t="s">
        <v>78</v>
      </c>
      <c r="D247">
        <v>1</v>
      </c>
    </row>
    <row r="248" spans="1:4">
      <c r="A248" t="s">
        <v>75</v>
      </c>
      <c r="B248">
        <v>0</v>
      </c>
      <c r="C248" t="s">
        <v>74</v>
      </c>
      <c r="D248">
        <v>1</v>
      </c>
    </row>
    <row r="249" spans="1:4">
      <c r="A249" t="s">
        <v>67</v>
      </c>
      <c r="B249">
        <v>1</v>
      </c>
      <c r="C249" t="s">
        <v>66</v>
      </c>
      <c r="D249">
        <v>0</v>
      </c>
    </row>
    <row r="250" spans="1:4">
      <c r="A250" t="s">
        <v>81</v>
      </c>
      <c r="B250">
        <v>1</v>
      </c>
      <c r="C250" t="s">
        <v>80</v>
      </c>
      <c r="D250">
        <v>3</v>
      </c>
    </row>
    <row r="251" spans="1:4">
      <c r="A251" t="s">
        <v>83</v>
      </c>
      <c r="B251">
        <v>1</v>
      </c>
      <c r="C251" t="s">
        <v>82</v>
      </c>
      <c r="D251">
        <v>1</v>
      </c>
    </row>
    <row r="252" spans="1:4">
      <c r="A252" t="s">
        <v>80</v>
      </c>
      <c r="B252">
        <v>2</v>
      </c>
      <c r="C252" t="s">
        <v>78</v>
      </c>
      <c r="D252">
        <v>0</v>
      </c>
    </row>
    <row r="253" spans="1:4">
      <c r="A253" t="s">
        <v>84</v>
      </c>
      <c r="B253">
        <v>3</v>
      </c>
      <c r="C253" t="s">
        <v>76</v>
      </c>
      <c r="D253">
        <v>1</v>
      </c>
    </row>
    <row r="254" spans="1:4">
      <c r="A254" t="s">
        <v>82</v>
      </c>
      <c r="B254">
        <v>1</v>
      </c>
      <c r="C254" t="s">
        <v>70</v>
      </c>
      <c r="D254">
        <v>1</v>
      </c>
    </row>
    <row r="255" spans="1:4">
      <c r="A255" t="s">
        <v>67</v>
      </c>
      <c r="B255">
        <v>3</v>
      </c>
      <c r="C255" t="s">
        <v>71</v>
      </c>
      <c r="D255">
        <v>0</v>
      </c>
    </row>
    <row r="256" spans="1:4">
      <c r="A256" t="s">
        <v>81</v>
      </c>
      <c r="B256">
        <v>2</v>
      </c>
      <c r="C256" t="s">
        <v>73</v>
      </c>
      <c r="D256">
        <v>1</v>
      </c>
    </row>
    <row r="257" spans="1:4">
      <c r="A257" t="s">
        <v>69</v>
      </c>
      <c r="B257">
        <v>0</v>
      </c>
      <c r="C257" t="s">
        <v>83</v>
      </c>
      <c r="D257">
        <v>3</v>
      </c>
    </row>
    <row r="258" spans="1:4">
      <c r="A258" t="s">
        <v>68</v>
      </c>
      <c r="B258">
        <v>2</v>
      </c>
      <c r="C258" t="s">
        <v>85</v>
      </c>
      <c r="D258">
        <v>1</v>
      </c>
    </row>
    <row r="259" spans="1:4">
      <c r="A259" t="s">
        <v>78</v>
      </c>
      <c r="B259">
        <v>0</v>
      </c>
      <c r="C259" t="s">
        <v>77</v>
      </c>
      <c r="D259">
        <v>1</v>
      </c>
    </row>
    <row r="260" spans="1:4">
      <c r="A260" t="s">
        <v>72</v>
      </c>
      <c r="B260">
        <v>0</v>
      </c>
      <c r="C260" t="s">
        <v>80</v>
      </c>
      <c r="D260">
        <v>6</v>
      </c>
    </row>
    <row r="261" spans="1:4">
      <c r="A261" t="s">
        <v>66</v>
      </c>
      <c r="B261">
        <v>1</v>
      </c>
      <c r="C261" t="s">
        <v>74</v>
      </c>
      <c r="D26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Poisson Dist (2)</vt:lpstr>
      <vt:lpstr>ZSD Model</vt:lpstr>
      <vt:lpstr>Poisson Dist</vt:lpstr>
      <vt:lpstr>Zero Inflated Poisson Dist</vt:lpstr>
      <vt:lpstr>Zero Inflated Poisson Calcs</vt:lpstr>
      <vt:lpstr>Goal Frequency</vt:lpstr>
      <vt:lpstr>'ZSD Model'!RATING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Desi Reddy</cp:lastModifiedBy>
  <dcterms:created xsi:type="dcterms:W3CDTF">2019-07-03T00:25:58Z</dcterms:created>
  <dcterms:modified xsi:type="dcterms:W3CDTF">2023-02-08T13:41:53Z</dcterms:modified>
</cp:coreProperties>
</file>