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ituson St John\Desktop\Information Technology SBA Arianna St.John\Spreadsheets - Microsoft Excel\"/>
    </mc:Choice>
  </mc:AlternateContent>
  <xr:revisionPtr revIDLastSave="0" documentId="13_ncr:1_{927DEF8D-BACB-4BEF-8D78-26E93F049D97}" xr6:coauthVersionLast="47" xr6:coauthVersionMax="47" xr10:uidLastSave="{00000000-0000-0000-0000-000000000000}"/>
  <bookViews>
    <workbookView xWindow="-120" yWindow="-120" windowWidth="21840" windowHeight="13140" tabRatio="718" activeTab="5" xr2:uid="{00000000-000D-0000-FFFF-FFFF00000000}"/>
  </bookViews>
  <sheets>
    <sheet name="Large Group Sizes" sheetId="7" r:id="rId1"/>
    <sheet name="Island Bookings" sheetId="1" r:id="rId2"/>
    <sheet name="Island Tours" sheetId="2" r:id="rId3"/>
    <sheet name="Summary Data" sheetId="3" r:id="rId4"/>
    <sheet name="Bookings Per Tour" sheetId="6" r:id="rId5"/>
    <sheet name="TourNumbers" sheetId="5" r:id="rId6"/>
  </sheets>
  <definedNames>
    <definedName name="_xlnm._FilterDatabase" localSheetId="0" hidden="1">'Large Group Sizes'!$A$3:$L$23</definedName>
    <definedName name="_xlnm.Criteria" localSheetId="0">'Large Group Sizes'!$A$31:$L$32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3" i="7" l="1"/>
  <c r="H23" i="7"/>
  <c r="I23" i="7" s="1"/>
  <c r="J23" i="7" s="1"/>
  <c r="K22" i="7"/>
  <c r="H22" i="7"/>
  <c r="I22" i="7" s="1"/>
  <c r="J22" i="7" s="1"/>
  <c r="K21" i="7"/>
  <c r="H21" i="7"/>
  <c r="I21" i="7" s="1"/>
  <c r="J21" i="7" s="1"/>
  <c r="K20" i="7"/>
  <c r="H20" i="7"/>
  <c r="I20" i="7" s="1"/>
  <c r="J20" i="7" s="1"/>
  <c r="L20" i="7" s="1"/>
  <c r="H19" i="7"/>
  <c r="I19" i="7" s="1"/>
  <c r="J19" i="7" s="1"/>
  <c r="H18" i="7"/>
  <c r="I18" i="7" s="1"/>
  <c r="J18" i="7" s="1"/>
  <c r="K17" i="7"/>
  <c r="H17" i="7"/>
  <c r="I17" i="7" s="1"/>
  <c r="J17" i="7" s="1"/>
  <c r="H16" i="7"/>
  <c r="I16" i="7" s="1"/>
  <c r="J16" i="7" s="1"/>
  <c r="H15" i="7"/>
  <c r="I15" i="7" s="1"/>
  <c r="J15" i="7" s="1"/>
  <c r="H14" i="7"/>
  <c r="I14" i="7" s="1"/>
  <c r="J14" i="7" s="1"/>
  <c r="H13" i="7"/>
  <c r="I13" i="7" s="1"/>
  <c r="J13" i="7" s="1"/>
  <c r="K12" i="7"/>
  <c r="I12" i="7"/>
  <c r="J12" i="7" s="1"/>
  <c r="L12" i="7" s="1"/>
  <c r="H12" i="7"/>
  <c r="K11" i="7"/>
  <c r="H11" i="7"/>
  <c r="I11" i="7" s="1"/>
  <c r="J11" i="7" s="1"/>
  <c r="L11" i="7" s="1"/>
  <c r="H10" i="7"/>
  <c r="I10" i="7" s="1"/>
  <c r="J10" i="7" s="1"/>
  <c r="H9" i="7"/>
  <c r="I9" i="7" s="1"/>
  <c r="J9" i="7" s="1"/>
  <c r="H8" i="7"/>
  <c r="I8" i="7" s="1"/>
  <c r="J8" i="7" s="1"/>
  <c r="K7" i="7"/>
  <c r="H7" i="7"/>
  <c r="I7" i="7" s="1"/>
  <c r="J7" i="7" s="1"/>
  <c r="H6" i="7"/>
  <c r="I6" i="7" s="1"/>
  <c r="J6" i="7" s="1"/>
  <c r="H5" i="7"/>
  <c r="I5" i="7" s="1"/>
  <c r="J5" i="7" s="1"/>
  <c r="K4" i="7"/>
  <c r="H4" i="7"/>
  <c r="I4" i="7" s="1"/>
  <c r="J4" i="7" s="1"/>
  <c r="L22" i="7" l="1"/>
  <c r="L4" i="7"/>
  <c r="L7" i="7"/>
  <c r="L17" i="7"/>
  <c r="L21" i="7"/>
  <c r="L23" i="7"/>
  <c r="K10" i="7"/>
  <c r="L10" i="7" s="1"/>
  <c r="K15" i="7"/>
  <c r="L15" i="7" s="1"/>
  <c r="K5" i="7"/>
  <c r="L5" i="7" s="1"/>
  <c r="K18" i="7"/>
  <c r="L18" i="7" s="1"/>
  <c r="K9" i="7"/>
  <c r="L9" i="7" s="1"/>
  <c r="K14" i="7"/>
  <c r="L14" i="7" s="1"/>
  <c r="K6" i="7"/>
  <c r="L6" i="7" s="1"/>
  <c r="K8" i="7"/>
  <c r="L8" i="7" s="1"/>
  <c r="K13" i="7"/>
  <c r="L13" i="7" s="1"/>
  <c r="K16" i="7"/>
  <c r="L16" i="7" s="1"/>
  <c r="K19" i="7"/>
  <c r="L19" i="7" s="1"/>
  <c r="D4" i="3" l="1"/>
  <c r="C4" i="3"/>
  <c r="D5" i="3"/>
  <c r="C5" i="3"/>
  <c r="D6" i="3"/>
  <c r="C6" i="3"/>
  <c r="B6" i="3"/>
  <c r="B5" i="3"/>
  <c r="B4" i="3"/>
  <c r="K7" i="1"/>
  <c r="K11" i="1"/>
  <c r="K12" i="1"/>
  <c r="K17" i="1"/>
  <c r="K20" i="1"/>
  <c r="K21" i="1"/>
  <c r="K22" i="1"/>
  <c r="K23" i="1"/>
  <c r="K4" i="1"/>
  <c r="H11" i="1" l="1"/>
  <c r="I11" i="1" s="1"/>
  <c r="J11" i="1" s="1"/>
  <c r="L11" i="1" s="1"/>
  <c r="H12" i="1"/>
  <c r="I12" i="1" s="1"/>
  <c r="J12" i="1" s="1"/>
  <c r="L12" i="1" s="1"/>
  <c r="H5" i="1"/>
  <c r="I5" i="1" s="1"/>
  <c r="J5" i="1" s="1"/>
  <c r="H16" i="1"/>
  <c r="I16" i="1" s="1"/>
  <c r="J16" i="1" s="1"/>
  <c r="H6" i="1"/>
  <c r="I6" i="1" s="1"/>
  <c r="J6" i="1" s="1"/>
  <c r="H17" i="1"/>
  <c r="I17" i="1" s="1"/>
  <c r="J17" i="1" s="1"/>
  <c r="L17" i="1" s="1"/>
  <c r="H7" i="1"/>
  <c r="I7" i="1" s="1"/>
  <c r="J7" i="1" s="1"/>
  <c r="L7" i="1" s="1"/>
  <c r="H18" i="1"/>
  <c r="I18" i="1" s="1"/>
  <c r="J18" i="1" s="1"/>
  <c r="H13" i="1"/>
  <c r="I13" i="1" s="1"/>
  <c r="J13" i="1" s="1"/>
  <c r="H8" i="1"/>
  <c r="I8" i="1" s="1"/>
  <c r="J8" i="1" s="1"/>
  <c r="H19" i="1"/>
  <c r="I19" i="1" s="1"/>
  <c r="J19" i="1" s="1"/>
  <c r="H9" i="1"/>
  <c r="I9" i="1" s="1"/>
  <c r="J9" i="1" s="1"/>
  <c r="H20" i="1"/>
  <c r="I20" i="1" s="1"/>
  <c r="J20" i="1" s="1"/>
  <c r="L20" i="1" s="1"/>
  <c r="H14" i="1"/>
  <c r="I14" i="1" s="1"/>
  <c r="J14" i="1" s="1"/>
  <c r="H10" i="1"/>
  <c r="I10" i="1" s="1"/>
  <c r="J10" i="1" s="1"/>
  <c r="H15" i="1"/>
  <c r="I15" i="1" s="1"/>
  <c r="J15" i="1" s="1"/>
  <c r="H21" i="1"/>
  <c r="I21" i="1" s="1"/>
  <c r="J21" i="1" s="1"/>
  <c r="L21" i="1" s="1"/>
  <c r="H22" i="1"/>
  <c r="I22" i="1" s="1"/>
  <c r="J22" i="1" s="1"/>
  <c r="L22" i="1" s="1"/>
  <c r="H23" i="1"/>
  <c r="I23" i="1" s="1"/>
  <c r="J23" i="1" s="1"/>
  <c r="L23" i="1" s="1"/>
  <c r="H4" i="1"/>
  <c r="I4" i="1" s="1"/>
  <c r="J4" i="1" s="1"/>
  <c r="L4" i="1" s="1"/>
  <c r="K18" i="1" l="1"/>
  <c r="L18" i="1" s="1"/>
  <c r="K13" i="1"/>
  <c r="L13" i="1"/>
  <c r="K10" i="1"/>
  <c r="L10" i="1" s="1"/>
  <c r="K14" i="1"/>
  <c r="L14" i="1" s="1"/>
  <c r="K6" i="1"/>
  <c r="L6" i="1" s="1"/>
  <c r="K15" i="1"/>
  <c r="L15" i="1"/>
  <c r="K9" i="1"/>
  <c r="L9" i="1"/>
  <c r="K19" i="1"/>
  <c r="L19" i="1" s="1"/>
  <c r="K16" i="1"/>
  <c r="L16" i="1" s="1"/>
  <c r="K5" i="1"/>
  <c r="L5" i="1"/>
  <c r="K8" i="1"/>
  <c r="L8" i="1"/>
</calcChain>
</file>

<file path=xl/sharedStrings.xml><?xml version="1.0" encoding="utf-8"?>
<sst xmlns="http://schemas.openxmlformats.org/spreadsheetml/2006/main" count="271" uniqueCount="77">
  <si>
    <t>TourID</t>
  </si>
  <si>
    <t>Tour</t>
  </si>
  <si>
    <t>CustID</t>
  </si>
  <si>
    <t>LastName</t>
  </si>
  <si>
    <t>TourDate</t>
  </si>
  <si>
    <t xml:space="preserve">GP01 </t>
  </si>
  <si>
    <t xml:space="preserve">Gros Piton Hike </t>
  </si>
  <si>
    <t>WH01</t>
  </si>
  <si>
    <t>Haycroft</t>
  </si>
  <si>
    <t>9 A. M</t>
  </si>
  <si>
    <t xml:space="preserve">SW01 </t>
  </si>
  <si>
    <t xml:space="preserve">Saltibus Waterfall </t>
  </si>
  <si>
    <t>MS02</t>
  </si>
  <si>
    <t>Sanding</t>
  </si>
  <si>
    <t xml:space="preserve">12 P.M. </t>
  </si>
  <si>
    <t>TM03</t>
  </si>
  <si>
    <t>May</t>
  </si>
  <si>
    <t>AS04</t>
  </si>
  <si>
    <t>Singh</t>
  </si>
  <si>
    <t xml:space="preserve">WS01 </t>
  </si>
  <si>
    <t xml:space="preserve">West Coast Snorkel </t>
  </si>
  <si>
    <t>KP05</t>
  </si>
  <si>
    <t>Paul</t>
  </si>
  <si>
    <t>SJ06</t>
  </si>
  <si>
    <t>John</t>
  </si>
  <si>
    <t>12 P.M.</t>
  </si>
  <si>
    <t>BS07</t>
  </si>
  <si>
    <t>St.John</t>
  </si>
  <si>
    <t>NE08</t>
  </si>
  <si>
    <t>Ernest</t>
  </si>
  <si>
    <t>IS09</t>
  </si>
  <si>
    <t>CH10</t>
  </si>
  <si>
    <t>Hyde</t>
  </si>
  <si>
    <t>PZ11</t>
  </si>
  <si>
    <t xml:space="preserve">Zuckerberg </t>
  </si>
  <si>
    <t>SS12</t>
  </si>
  <si>
    <t>Sampson</t>
  </si>
  <si>
    <t>ZP13</t>
  </si>
  <si>
    <t>Pierre</t>
  </si>
  <si>
    <t>HB14</t>
  </si>
  <si>
    <t xml:space="preserve">Bennett </t>
  </si>
  <si>
    <t>IF15</t>
  </si>
  <si>
    <t>Fred</t>
  </si>
  <si>
    <t>JM16</t>
  </si>
  <si>
    <t>Matthews</t>
  </si>
  <si>
    <t>BA17</t>
  </si>
  <si>
    <t xml:space="preserve">Adams </t>
  </si>
  <si>
    <t>BK18</t>
  </si>
  <si>
    <t>Kent</t>
  </si>
  <si>
    <t>CW19</t>
  </si>
  <si>
    <t>Wayne</t>
  </si>
  <si>
    <t>PS20</t>
  </si>
  <si>
    <t>Stark</t>
  </si>
  <si>
    <t>Price</t>
  </si>
  <si>
    <t>Island Wanderlust Bookings</t>
  </si>
  <si>
    <t>Group Size</t>
  </si>
  <si>
    <t>Island Wanderlust</t>
  </si>
  <si>
    <t>Tour Time</t>
  </si>
  <si>
    <t>Tour Price</t>
  </si>
  <si>
    <t>New Tour Price</t>
  </si>
  <si>
    <t>Gas Price Increase</t>
  </si>
  <si>
    <t>Excursion Price</t>
  </si>
  <si>
    <t>Discount Amount</t>
  </si>
  <si>
    <t>Total</t>
  </si>
  <si>
    <t>Tour </t>
  </si>
  <si>
    <t>Average Group  Size</t>
  </si>
  <si>
    <t>Minimum Group  Size</t>
  </si>
  <si>
    <t>Maximum Group  Size</t>
  </si>
  <si>
    <t>Gros Piton Hike</t>
  </si>
  <si>
    <t>Saltibus Waterfall</t>
  </si>
  <si>
    <t>West Coast Snorkel</t>
  </si>
  <si>
    <t>Island Wanderlust Summary Data</t>
  </si>
  <si>
    <t>Row Labels</t>
  </si>
  <si>
    <t>Grand Total</t>
  </si>
  <si>
    <t>Sum of Group Size</t>
  </si>
  <si>
    <t>Island Wanderlust Tour Numbers</t>
  </si>
  <si>
    <t>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</si>
</sst>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FF5900"/>
      <name val="Monotype Corsiva"/>
      <family val="4"/>
    </font>
    <font>
      <b/>
      <sz val="18"/>
      <color rgb="FFFFC305"/>
      <name val="Monotype Corsiva"/>
      <family val="4"/>
    </font>
  </fonts>
  <fills count="4">
    <fill>
      <patternFill patternType="none"/>
    </fill>
    <fill>
      <patternFill patternType="gray125"/>
    </fill>
    <fill>
      <patternFill patternType="solid">
        <fgColor rgb="FFFFE593"/>
        <bgColor indexed="64"/>
      </patternFill>
    </fill>
    <fill>
      <patternFill patternType="solid">
        <fgColor rgb="FF006800"/>
        <bgColor indexed="64"/>
      </patternFill>
    </fill>
  </fills>
  <borders count="10">
    <border>
      <left/>
      <right/>
      <top/>
      <bottom/>
      <diagonal/>
    </border>
    <border>
      <left style="thick">
        <color rgb="FF006800"/>
      </left>
      <right style="medium">
        <color rgb="FF006800"/>
      </right>
      <top style="thick">
        <color rgb="FF006800"/>
      </top>
      <bottom style="medium">
        <color rgb="FF006800"/>
      </bottom>
      <diagonal/>
    </border>
    <border>
      <left style="medium">
        <color rgb="FF006800"/>
      </left>
      <right style="medium">
        <color rgb="FF006800"/>
      </right>
      <top style="thick">
        <color rgb="FF006800"/>
      </top>
      <bottom style="medium">
        <color rgb="FF006800"/>
      </bottom>
      <diagonal/>
    </border>
    <border>
      <left style="medium">
        <color rgb="FF006800"/>
      </left>
      <right style="thick">
        <color rgb="FF006800"/>
      </right>
      <top style="thick">
        <color rgb="FF006800"/>
      </top>
      <bottom style="medium">
        <color rgb="FF006800"/>
      </bottom>
      <diagonal/>
    </border>
    <border>
      <left style="thick">
        <color rgb="FF006800"/>
      </left>
      <right style="medium">
        <color rgb="FF006800"/>
      </right>
      <top style="medium">
        <color rgb="FF006800"/>
      </top>
      <bottom style="medium">
        <color rgb="FF006800"/>
      </bottom>
      <diagonal/>
    </border>
    <border>
      <left style="medium">
        <color rgb="FF006800"/>
      </left>
      <right style="medium">
        <color rgb="FF006800"/>
      </right>
      <top style="medium">
        <color rgb="FF006800"/>
      </top>
      <bottom style="medium">
        <color rgb="FF006800"/>
      </bottom>
      <diagonal/>
    </border>
    <border>
      <left style="medium">
        <color rgb="FF006800"/>
      </left>
      <right style="thick">
        <color rgb="FF006800"/>
      </right>
      <top style="medium">
        <color rgb="FF006800"/>
      </top>
      <bottom style="medium">
        <color rgb="FF006800"/>
      </bottom>
      <diagonal/>
    </border>
    <border>
      <left style="thick">
        <color rgb="FF006800"/>
      </left>
      <right style="medium">
        <color rgb="FF006800"/>
      </right>
      <top style="medium">
        <color rgb="FF006800"/>
      </top>
      <bottom style="thick">
        <color rgb="FF006800"/>
      </bottom>
      <diagonal/>
    </border>
    <border>
      <left style="medium">
        <color rgb="FF006800"/>
      </left>
      <right style="medium">
        <color rgb="FF006800"/>
      </right>
      <top style="medium">
        <color rgb="FF006800"/>
      </top>
      <bottom style="thick">
        <color rgb="FF006800"/>
      </bottom>
      <diagonal/>
    </border>
    <border>
      <left style="medium">
        <color rgb="FF006800"/>
      </left>
      <right style="thick">
        <color rgb="FF006800"/>
      </right>
      <top style="medium">
        <color rgb="FF006800"/>
      </top>
      <bottom style="thick">
        <color rgb="FF0068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Fill="1" applyBorder="1" applyAlignment="1">
      <alignment horizontal="left"/>
    </xf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164" fontId="0" fillId="0" borderId="6" xfId="0" applyNumberFormat="1" applyBorder="1"/>
    <xf numFmtId="0" fontId="0" fillId="0" borderId="7" xfId="0" applyBorder="1"/>
    <xf numFmtId="164" fontId="0" fillId="0" borderId="9" xfId="0" applyNumberFormat="1" applyBorder="1"/>
    <xf numFmtId="1" fontId="0" fillId="0" borderId="5" xfId="0" applyNumberFormat="1" applyBorder="1"/>
    <xf numFmtId="1" fontId="0" fillId="0" borderId="8" xfId="0" applyNumberFormat="1" applyBorder="1"/>
    <xf numFmtId="1" fontId="0" fillId="0" borderId="6" xfId="0" applyNumberFormat="1" applyBorder="1"/>
    <xf numFmtId="1" fontId="0" fillId="0" borderId="9" xfId="0" applyNumberFormat="1" applyBorder="1"/>
    <xf numFmtId="0" fontId="0" fillId="2" borderId="4" xfId="0" applyFill="1" applyBorder="1"/>
    <xf numFmtId="0" fontId="0" fillId="2" borderId="6" xfId="0" applyFill="1" applyBorder="1"/>
    <xf numFmtId="0" fontId="0" fillId="0" borderId="6" xfId="0" applyNumberFormat="1" applyBorder="1"/>
    <xf numFmtId="0" fontId="0" fillId="2" borderId="7" xfId="0" applyFill="1" applyBorder="1" applyAlignment="1">
      <alignment horizontal="left"/>
    </xf>
    <xf numFmtId="0" fontId="0" fillId="2" borderId="9" xfId="0" applyNumberForma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1">
    <cellStyle name="Normal" xfId="0" builtinId="0"/>
  </cellStyles>
  <dxfs count="12">
    <dxf>
      <border>
        <left style="thick">
          <color rgb="FF006800"/>
        </left>
        <right style="thick">
          <color rgb="FF006800"/>
        </right>
        <bottom style="thick">
          <color rgb="FF006800"/>
        </bottom>
        <vertical style="medium">
          <color rgb="FF006800"/>
        </vertical>
      </border>
    </dxf>
    <dxf>
      <border>
        <left style="thick">
          <color rgb="FF006800"/>
        </left>
        <right style="thick">
          <color rgb="FF006800"/>
        </right>
        <bottom style="thick">
          <color rgb="FF006800"/>
        </bottom>
        <vertical style="medium">
          <color rgb="FF006800"/>
        </vertical>
      </border>
    </dxf>
    <dxf>
      <border>
        <left style="thick">
          <color rgb="FF006800"/>
        </left>
        <right style="thick">
          <color rgb="FF006800"/>
        </right>
        <bottom style="thick">
          <color rgb="FF006800"/>
        </bottom>
        <vertical style="medium">
          <color rgb="FF006800"/>
        </vertical>
      </border>
    </dxf>
    <dxf>
      <border>
        <left style="thick">
          <color rgb="FF006800"/>
        </left>
        <right style="thick">
          <color rgb="FF006800"/>
        </right>
        <bottom style="thick">
          <color rgb="FF006800"/>
        </bottom>
        <vertical style="medium">
          <color rgb="FF006800"/>
        </vertical>
      </border>
    </dxf>
    <dxf>
      <border>
        <left style="thick">
          <color rgb="FF006800"/>
        </left>
        <right style="thick">
          <color rgb="FF006800"/>
        </right>
        <bottom style="thick">
          <color rgb="FF006800"/>
        </bottom>
        <vertical style="medium">
          <color rgb="FF006800"/>
        </vertical>
      </border>
    </dxf>
    <dxf>
      <border>
        <left style="thick">
          <color rgb="FF006800"/>
        </left>
        <right style="thick">
          <color rgb="FF006800"/>
        </right>
        <bottom style="thick">
          <color rgb="FF006800"/>
        </bottom>
        <vertical style="medium">
          <color rgb="FF006800"/>
        </vertical>
      </border>
    </dxf>
    <dxf>
      <border>
        <left style="thick">
          <color rgb="FF006800"/>
        </left>
        <right style="thick">
          <color rgb="FF006800"/>
        </right>
        <bottom style="thick">
          <color rgb="FF006800"/>
        </bottom>
        <vertical style="medium">
          <color rgb="FF006800"/>
        </vertical>
      </border>
    </dxf>
    <dxf>
      <fill>
        <patternFill patternType="solid">
          <bgColor rgb="FFFFE593"/>
        </patternFill>
      </fill>
    </dxf>
    <dxf>
      <fill>
        <patternFill patternType="solid">
          <bgColor rgb="FFFFE593"/>
        </patternFill>
      </fill>
    </dxf>
    <dxf>
      <fill>
        <patternFill patternType="solid">
          <bgColor rgb="FFFFE593"/>
        </patternFill>
      </fill>
    </dxf>
    <dxf>
      <fill>
        <patternFill patternType="solid">
          <bgColor rgb="FFFFE593"/>
        </patternFill>
      </fill>
    </dxf>
    <dxf>
      <fill>
        <patternFill patternType="solid">
          <bgColor rgb="FFFFE593"/>
        </patternFill>
      </fill>
    </dxf>
  </dxfs>
  <tableStyles count="0" defaultTableStyle="TableStyleMedium2" defaultPivotStyle="PivotStyleLight16"/>
  <colors>
    <mruColors>
      <color rgb="FF006800"/>
      <color rgb="FFFFC305"/>
      <color rgb="FFD9EDB5"/>
      <color rgb="FFFF5900"/>
      <color rgb="FFFFE593"/>
      <color rgb="FFB9D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kern="1200" baseline="0">
                <a:solidFill>
                  <a:srgbClr val="FF5900"/>
                </a:solidFill>
                <a:effectLst/>
                <a:latin typeface="Monotype Corsiva" panose="03010101010201010101" pitchFamily="66" charset="0"/>
              </a:rPr>
              <a:t>Average  Bookings Per Tour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120911777039298E-2"/>
          <c:y val="9.486924442020761E-2"/>
          <c:w val="0.90275433224407553"/>
          <c:h val="0.76550793026984554"/>
        </c:manualLayout>
      </c:layout>
      <c:barChart>
        <c:barDir val="col"/>
        <c:grouping val="clustered"/>
        <c:varyColors val="0"/>
        <c:ser>
          <c:idx val="0"/>
          <c:order val="0"/>
          <c:tx>
            <c:v>Average Group Size</c:v>
          </c:tx>
          <c:spPr>
            <a:solidFill>
              <a:srgbClr val="006800"/>
            </a:solidFill>
            <a:ln>
              <a:noFill/>
            </a:ln>
            <a:effectLst/>
          </c:spPr>
          <c:invertIfNegative val="0"/>
          <c:cat>
            <c:strRef>
              <c:f>'Summary Data'!$A$4:$A$6</c:f>
              <c:strCache>
                <c:ptCount val="3"/>
                <c:pt idx="0">
                  <c:v>Gros Piton Hike</c:v>
                </c:pt>
                <c:pt idx="1">
                  <c:v>Saltibus Waterfall</c:v>
                </c:pt>
                <c:pt idx="2">
                  <c:v>West Coast Snorkel</c:v>
                </c:pt>
              </c:strCache>
            </c:strRef>
          </c:cat>
          <c:val>
            <c:numRef>
              <c:f>'Summary Data'!$B$4:$B$6</c:f>
              <c:numCache>
                <c:formatCode>0</c:formatCode>
                <c:ptCount val="3"/>
                <c:pt idx="0">
                  <c:v>7.2857142857142856</c:v>
                </c:pt>
                <c:pt idx="1">
                  <c:v>5.8</c:v>
                </c:pt>
                <c:pt idx="2">
                  <c:v>4.875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D9-4EF7-8D70-EE27F5ECF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031439"/>
        <c:axId val="1831031023"/>
      </c:barChart>
      <c:catAx>
        <c:axId val="183103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0068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rgbClr val="0068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Tours</a:t>
                </a:r>
              </a:p>
            </c:rich>
          </c:tx>
          <c:layout>
            <c:manualLayout>
              <c:xMode val="edge"/>
              <c:yMode val="edge"/>
              <c:x val="0.5028101744555471"/>
              <c:y val="0.90244804293613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0068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68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0068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1031023"/>
        <c:crosses val="autoZero"/>
        <c:auto val="1"/>
        <c:lblAlgn val="ctr"/>
        <c:lblOffset val="100"/>
        <c:noMultiLvlLbl val="0"/>
      </c:catAx>
      <c:valAx>
        <c:axId val="18310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68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rgbClr val="FF5900"/>
                    </a:solidFill>
                    <a:latin typeface="Monotype Corsiva" panose="03010101010201010101" pitchFamily="66" charset="0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rgbClr val="FF5900"/>
                    </a:solidFill>
                    <a:latin typeface="Monotype Corsiva" panose="03010101010201010101" pitchFamily="66" charset="0"/>
                  </a:rPr>
                  <a:t>Average Group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rgbClr val="FF5900"/>
                  </a:solidFill>
                  <a:latin typeface="Monotype Corsiva" panose="03010101010201010101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031439"/>
        <c:crosses val="autoZero"/>
        <c:crossBetween val="between"/>
      </c:valAx>
      <c:spPr>
        <a:solidFill>
          <a:srgbClr val="B9DE77"/>
        </a:solidFill>
        <a:ln cmpd="sng">
          <a:solidFill>
            <a:srgbClr val="0068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68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E593"/>
    </a:solidFill>
    <a:ln w="9525" cap="flat" cmpd="sng" algn="ctr">
      <a:solidFill>
        <a:srgbClr val="006800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47625</xdr:rowOff>
    </xdr:from>
    <xdr:to>
      <xdr:col>4</xdr:col>
      <xdr:colOff>785729</xdr:colOff>
      <xdr:row>1</xdr:row>
      <xdr:rowOff>287237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47625"/>
          <a:ext cx="966704" cy="6587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47625</xdr:rowOff>
    </xdr:from>
    <xdr:to>
      <xdr:col>4</xdr:col>
      <xdr:colOff>785729</xdr:colOff>
      <xdr:row>1</xdr:row>
      <xdr:rowOff>287237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47625"/>
          <a:ext cx="966704" cy="6587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1081004</xdr:colOff>
      <xdr:row>1</xdr:row>
      <xdr:rowOff>268187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8575"/>
          <a:ext cx="966704" cy="6587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47625</xdr:rowOff>
    </xdr:from>
    <xdr:to>
      <xdr:col>0</xdr:col>
      <xdr:colOff>1462004</xdr:colOff>
      <xdr:row>1</xdr:row>
      <xdr:rowOff>287237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47625"/>
          <a:ext cx="966704" cy="6587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0</xdr:col>
      <xdr:colOff>1071479</xdr:colOff>
      <xdr:row>1</xdr:row>
      <xdr:rowOff>287237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5"/>
          <a:ext cx="966704" cy="65871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 student" refreshedDate="44985.685195601851" createdVersion="6" refreshedVersion="6" minRefreshableVersion="3" recordCount="20" xr:uid="{00000000-000A-0000-FFFF-FFFF00000000}">
  <cacheSource type="worksheet">
    <worksheetSource ref="A3:L23" sheet="Island Bookings"/>
  </cacheSource>
  <cacheFields count="12">
    <cacheField name="TourID" numFmtId="0">
      <sharedItems/>
    </cacheField>
    <cacheField name="Tour" numFmtId="0">
      <sharedItems count="3">
        <s v="Gros Piton Hike "/>
        <s v="Saltibus Waterfall "/>
        <s v="West Coast Snorkel "/>
      </sharedItems>
    </cacheField>
    <cacheField name="CustID" numFmtId="0">
      <sharedItems/>
    </cacheField>
    <cacheField name="LastName" numFmtId="0">
      <sharedItems/>
    </cacheField>
    <cacheField name="Group Size" numFmtId="0">
      <sharedItems containsSemiMixedTypes="0" containsString="0" containsNumber="1" containsInteger="1" minValue="1" maxValue="13"/>
    </cacheField>
    <cacheField name="TourDate" numFmtId="14">
      <sharedItems containsSemiMixedTypes="0" containsNonDate="0" containsDate="1" containsString="0" minDate="2022-01-01T00:00:00" maxDate="2022-12-28T00:00:00"/>
    </cacheField>
    <cacheField name="Tour Time" numFmtId="0">
      <sharedItems/>
    </cacheField>
    <cacheField name="Tour Price" numFmtId="164">
      <sharedItems containsSemiMixedTypes="0" containsString="0" containsNumber="1" containsInteger="1" minValue="50" maxValue="75"/>
    </cacheField>
    <cacheField name="New Tour Price" numFmtId="164">
      <sharedItems containsSemiMixedTypes="0" containsString="0" containsNumber="1" containsInteger="1" minValue="65" maxValue="90"/>
    </cacheField>
    <cacheField name="Excursion Price" numFmtId="164">
      <sharedItems containsSemiMixedTypes="0" containsString="0" containsNumber="1" containsInteger="1" minValue="90" maxValue="990"/>
    </cacheField>
    <cacheField name="Discount Amount" numFmtId="164">
      <sharedItems containsSemiMixedTypes="0" containsString="0" containsNumber="1" minValue="0" maxValue="99"/>
    </cacheField>
    <cacheField name="Total" numFmtId="164">
      <sharedItems containsSemiMixedTypes="0" containsString="0" containsNumber="1" minValue="90" maxValue="8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GP01 "/>
    <x v="0"/>
    <s v="WH01"/>
    <s v="Haycroft"/>
    <n v="2"/>
    <d v="2022-10-01T00:00:00"/>
    <s v="9 A. M"/>
    <n v="50"/>
    <n v="65"/>
    <n v="130"/>
    <n v="0"/>
    <n v="130"/>
  </r>
  <r>
    <s v="GP01 "/>
    <x v="0"/>
    <s v="AS04"/>
    <s v="Singh"/>
    <n v="5"/>
    <d v="2022-10-19T00:00:00"/>
    <s v="9 A. M"/>
    <n v="50"/>
    <n v="65"/>
    <n v="325"/>
    <n v="32.5"/>
    <n v="292.5"/>
  </r>
  <r>
    <s v="GP01 "/>
    <x v="0"/>
    <s v="SJ06"/>
    <s v="John"/>
    <n v="9"/>
    <d v="2022-11-02T00:00:00"/>
    <s v="12 P.M."/>
    <n v="50"/>
    <n v="65"/>
    <n v="585"/>
    <n v="58.5"/>
    <n v="526.5"/>
  </r>
  <r>
    <s v="GP01 "/>
    <x v="0"/>
    <s v="NE08"/>
    <s v="Ernest"/>
    <n v="4"/>
    <d v="2022-11-08T00:00:00"/>
    <s v="12 P.M. "/>
    <n v="50"/>
    <n v="65"/>
    <n v="260"/>
    <n v="0"/>
    <n v="260"/>
  </r>
  <r>
    <s v="GP01 "/>
    <x v="0"/>
    <s v="PZ11"/>
    <s v="Zuckerberg "/>
    <n v="10"/>
    <d v="2022-12-04T00:00:00"/>
    <s v="12 P.M."/>
    <n v="50"/>
    <n v="65"/>
    <n v="650"/>
    <n v="65"/>
    <n v="585"/>
  </r>
  <r>
    <s v="GP01 "/>
    <x v="0"/>
    <s v="ZP13"/>
    <s v="Pierre"/>
    <n v="13"/>
    <d v="2022-12-20T00:00:00"/>
    <s v="9 A. M"/>
    <n v="50"/>
    <n v="65"/>
    <n v="845"/>
    <n v="84.5"/>
    <n v="760.5"/>
  </r>
  <r>
    <s v="GP01 "/>
    <x v="0"/>
    <s v="JM16"/>
    <s v="Matthews"/>
    <n v="8"/>
    <d v="2022-01-04T00:00:00"/>
    <s v="9 A. M"/>
    <n v="50"/>
    <n v="65"/>
    <n v="520"/>
    <n v="52"/>
    <n v="468"/>
  </r>
  <r>
    <s v="SW01 "/>
    <x v="1"/>
    <s v="MS02"/>
    <s v="Sanding"/>
    <n v="3"/>
    <d v="2022-10-05T00:00:00"/>
    <s v="12 P.M. "/>
    <n v="65"/>
    <n v="80"/>
    <n v="240"/>
    <n v="0"/>
    <n v="240"/>
  </r>
  <r>
    <s v="SW01 "/>
    <x v="1"/>
    <s v="TM03"/>
    <s v="May"/>
    <n v="4"/>
    <d v="2022-10-09T00:00:00"/>
    <s v="9 A. M"/>
    <n v="65"/>
    <n v="80"/>
    <n v="320"/>
    <n v="0"/>
    <n v="320"/>
  </r>
  <r>
    <s v="SW01 "/>
    <x v="1"/>
    <s v="CH10"/>
    <s v="Hyde"/>
    <n v="8"/>
    <d v="2022-11-22T00:00:00"/>
    <s v="12 P.M."/>
    <n v="65"/>
    <n v="80"/>
    <n v="640"/>
    <n v="64"/>
    <n v="576"/>
  </r>
  <r>
    <s v="SW01 "/>
    <x v="1"/>
    <s v="IF15"/>
    <s v="Fred"/>
    <n v="5"/>
    <d v="2022-01-01T00:00:00"/>
    <s v="12 P.M."/>
    <n v="65"/>
    <n v="80"/>
    <n v="400"/>
    <n v="40"/>
    <n v="360"/>
  </r>
  <r>
    <s v="SW01 "/>
    <x v="1"/>
    <s v="BA17"/>
    <s v="Adams "/>
    <n v="9"/>
    <d v="2022-01-09T00:00:00"/>
    <s v="12 P.M. "/>
    <n v="65"/>
    <n v="80"/>
    <n v="720"/>
    <n v="72"/>
    <n v="648"/>
  </r>
  <r>
    <s v="WS01 "/>
    <x v="2"/>
    <s v="KP05"/>
    <s v="Paul"/>
    <n v="7"/>
    <d v="2022-10-29T00:00:00"/>
    <s v="9 A. M"/>
    <n v="75"/>
    <n v="90"/>
    <n v="630"/>
    <n v="63"/>
    <n v="567"/>
  </r>
  <r>
    <s v="WS01 "/>
    <x v="2"/>
    <s v="BS07"/>
    <s v="St.John"/>
    <n v="1"/>
    <d v="2022-11-03T00:00:00"/>
    <s v="9 A. M"/>
    <n v="75"/>
    <n v="90"/>
    <n v="90"/>
    <n v="0"/>
    <n v="90"/>
  </r>
  <r>
    <s v="WS01 "/>
    <x v="2"/>
    <s v="IS09"/>
    <s v="St.John"/>
    <n v="7"/>
    <d v="2022-11-21T00:00:00"/>
    <s v="9 A. M"/>
    <n v="75"/>
    <n v="90"/>
    <n v="630"/>
    <n v="63"/>
    <n v="567"/>
  </r>
  <r>
    <s v="WS01 "/>
    <x v="2"/>
    <s v="SS12"/>
    <s v="Sampson"/>
    <n v="11"/>
    <d v="2022-12-07T00:00:00"/>
    <s v="9 A. M"/>
    <n v="75"/>
    <n v="90"/>
    <n v="990"/>
    <n v="99"/>
    <n v="891"/>
  </r>
  <r>
    <s v="WS01 "/>
    <x v="2"/>
    <s v="HB14"/>
    <s v="Bennett "/>
    <n v="4"/>
    <d v="2022-12-27T00:00:00"/>
    <s v="9 A. M"/>
    <n v="75"/>
    <n v="90"/>
    <n v="360"/>
    <n v="0"/>
    <n v="360"/>
  </r>
  <r>
    <s v="WS01 "/>
    <x v="2"/>
    <s v="BK18"/>
    <s v="Kent"/>
    <n v="2"/>
    <d v="2022-01-10T00:00:00"/>
    <s v="9 A. M"/>
    <n v="75"/>
    <n v="90"/>
    <n v="180"/>
    <n v="0"/>
    <n v="180"/>
  </r>
  <r>
    <s v="WS01 "/>
    <x v="2"/>
    <s v="CW19"/>
    <s v="Wayne"/>
    <n v="3"/>
    <d v="2022-01-15T00:00:00"/>
    <s v="12 P.M."/>
    <n v="75"/>
    <n v="90"/>
    <n v="270"/>
    <n v="0"/>
    <n v="270"/>
  </r>
  <r>
    <s v="WS01 "/>
    <x v="2"/>
    <s v="PS20"/>
    <s v="Stark"/>
    <n v="4"/>
    <d v="2022-01-29T00:00:00"/>
    <s v="9 A. M"/>
    <n v="75"/>
    <n v="90"/>
    <n v="360"/>
    <n v="0"/>
    <n v="3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2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14" showAll="0"/>
    <pivotField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up Size" fld="4" baseField="0" baseItem="0"/>
  </dataFields>
  <formats count="12">
    <format dxfId="11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outline="0" axis="axisValues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2"/>
  <sheetViews>
    <sheetView workbookViewId="0">
      <selection activeCell="E32" sqref="E32"/>
    </sheetView>
  </sheetViews>
  <sheetFormatPr defaultRowHeight="15" x14ac:dyDescent="0.25"/>
  <cols>
    <col min="1" max="1" width="19.140625" customWidth="1"/>
    <col min="2" max="2" width="20.5703125" customWidth="1"/>
    <col min="3" max="3" width="11.5703125" customWidth="1"/>
    <col min="4" max="4" width="14.140625" customWidth="1"/>
    <col min="5" max="5" width="13.140625" customWidth="1"/>
    <col min="6" max="6" width="13.42578125" customWidth="1"/>
    <col min="7" max="7" width="14" customWidth="1"/>
    <col min="8" max="8" width="13.42578125" customWidth="1"/>
    <col min="9" max="10" width="19.140625" customWidth="1"/>
    <col min="11" max="11" width="22.28515625" customWidth="1"/>
    <col min="12" max="12" width="17.85546875" customWidth="1"/>
  </cols>
  <sheetData>
    <row r="1" spans="1:17" ht="33" thickTop="1" thickBot="1" x14ac:dyDescent="0.55000000000000004">
      <c r="A1" s="29" t="s">
        <v>56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7" ht="24" thickBot="1" x14ac:dyDescent="0.4">
      <c r="A2" s="32" t="s">
        <v>54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7" ht="19.5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55</v>
      </c>
      <c r="F3" s="2" t="s">
        <v>4</v>
      </c>
      <c r="G3" s="2" t="s">
        <v>57</v>
      </c>
      <c r="H3" s="2" t="s">
        <v>58</v>
      </c>
      <c r="I3" s="2" t="s">
        <v>59</v>
      </c>
      <c r="J3" s="2" t="s">
        <v>61</v>
      </c>
      <c r="K3" s="2" t="s">
        <v>62</v>
      </c>
      <c r="L3" s="3" t="s">
        <v>63</v>
      </c>
    </row>
    <row r="4" spans="1:17" ht="15.75" hidden="1" thickBot="1" x14ac:dyDescent="0.3">
      <c r="A4" s="4" t="s">
        <v>5</v>
      </c>
      <c r="B4" s="5" t="s">
        <v>6</v>
      </c>
      <c r="C4" s="5" t="s">
        <v>7</v>
      </c>
      <c r="D4" s="5" t="s">
        <v>8</v>
      </c>
      <c r="E4" s="5">
        <v>2</v>
      </c>
      <c r="F4" s="6">
        <v>44835</v>
      </c>
      <c r="G4" s="5" t="s">
        <v>9</v>
      </c>
      <c r="H4" s="7">
        <f>VLOOKUP(A4,'Island Tours'!$A$4:$C$6,3)</f>
        <v>50</v>
      </c>
      <c r="I4" s="7">
        <f t="shared" ref="I4:I23" si="0">H4+$B$25</f>
        <v>65</v>
      </c>
      <c r="J4" s="7">
        <f t="shared" ref="J4:J23" si="1">I4*E4</f>
        <v>130</v>
      </c>
      <c r="K4" s="7">
        <f>IF(E4&gt;=5,J4*0.1,0)</f>
        <v>0</v>
      </c>
      <c r="L4" s="8">
        <f>J4-K4</f>
        <v>130</v>
      </c>
    </row>
    <row r="5" spans="1:17" ht="15.75" hidden="1" thickBot="1" x14ac:dyDescent="0.3">
      <c r="A5" s="4" t="s">
        <v>5</v>
      </c>
      <c r="B5" s="5" t="s">
        <v>6</v>
      </c>
      <c r="C5" s="5" t="s">
        <v>17</v>
      </c>
      <c r="D5" s="5" t="s">
        <v>18</v>
      </c>
      <c r="E5" s="5">
        <v>5</v>
      </c>
      <c r="F5" s="6">
        <v>44853</v>
      </c>
      <c r="G5" s="5" t="s">
        <v>9</v>
      </c>
      <c r="H5" s="7">
        <f>VLOOKUP(A5,'Island Tours'!$A$4:$C$6,3)</f>
        <v>50</v>
      </c>
      <c r="I5" s="7">
        <f t="shared" si="0"/>
        <v>65</v>
      </c>
      <c r="J5" s="7">
        <f t="shared" si="1"/>
        <v>325</v>
      </c>
      <c r="K5" s="7">
        <f t="shared" ref="K5:K23" si="2">IF(E5&gt;=5,J5*0.1,0)</f>
        <v>32.5</v>
      </c>
      <c r="L5" s="8">
        <f t="shared" ref="L5:L23" si="3">J5-K5</f>
        <v>292.5</v>
      </c>
    </row>
    <row r="6" spans="1:17" ht="15.75" thickBot="1" x14ac:dyDescent="0.3">
      <c r="A6" s="4" t="s">
        <v>5</v>
      </c>
      <c r="B6" s="5" t="s">
        <v>6</v>
      </c>
      <c r="C6" s="5" t="s">
        <v>23</v>
      </c>
      <c r="D6" s="5" t="s">
        <v>24</v>
      </c>
      <c r="E6" s="5">
        <v>9</v>
      </c>
      <c r="F6" s="6">
        <v>44867</v>
      </c>
      <c r="G6" s="5" t="s">
        <v>25</v>
      </c>
      <c r="H6" s="7">
        <f>VLOOKUP(A6,'Island Tours'!$A$4:$C$6,3)</f>
        <v>50</v>
      </c>
      <c r="I6" s="7">
        <f t="shared" si="0"/>
        <v>65</v>
      </c>
      <c r="J6" s="7">
        <f t="shared" si="1"/>
        <v>585</v>
      </c>
      <c r="K6" s="7">
        <f t="shared" si="2"/>
        <v>58.5</v>
      </c>
      <c r="L6" s="8">
        <f t="shared" si="3"/>
        <v>526.5</v>
      </c>
    </row>
    <row r="7" spans="1:17" ht="15.75" hidden="1" thickBot="1" x14ac:dyDescent="0.3">
      <c r="A7" s="4" t="s">
        <v>5</v>
      </c>
      <c r="B7" s="5" t="s">
        <v>6</v>
      </c>
      <c r="C7" s="5" t="s">
        <v>28</v>
      </c>
      <c r="D7" s="5" t="s">
        <v>29</v>
      </c>
      <c r="E7" s="5">
        <v>4</v>
      </c>
      <c r="F7" s="6">
        <v>44873</v>
      </c>
      <c r="G7" s="5" t="s">
        <v>14</v>
      </c>
      <c r="H7" s="7">
        <f>VLOOKUP(A7,'Island Tours'!$A$4:$C$6,3)</f>
        <v>50</v>
      </c>
      <c r="I7" s="7">
        <f t="shared" si="0"/>
        <v>65</v>
      </c>
      <c r="J7" s="7">
        <f t="shared" si="1"/>
        <v>260</v>
      </c>
      <c r="K7" s="7">
        <f t="shared" si="2"/>
        <v>0</v>
      </c>
      <c r="L7" s="8">
        <f t="shared" si="3"/>
        <v>260</v>
      </c>
    </row>
    <row r="8" spans="1:17" ht="15.75" thickBot="1" x14ac:dyDescent="0.3">
      <c r="A8" s="4" t="s">
        <v>5</v>
      </c>
      <c r="B8" s="5" t="s">
        <v>6</v>
      </c>
      <c r="C8" s="5" t="s">
        <v>33</v>
      </c>
      <c r="D8" s="5" t="s">
        <v>34</v>
      </c>
      <c r="E8" s="5">
        <v>10</v>
      </c>
      <c r="F8" s="6">
        <v>44899</v>
      </c>
      <c r="G8" s="5" t="s">
        <v>25</v>
      </c>
      <c r="H8" s="7">
        <f>VLOOKUP(A8,'Island Tours'!$A$4:$C$6,3)</f>
        <v>50</v>
      </c>
      <c r="I8" s="7">
        <f t="shared" si="0"/>
        <v>65</v>
      </c>
      <c r="J8" s="7">
        <f t="shared" si="1"/>
        <v>650</v>
      </c>
      <c r="K8" s="7">
        <f t="shared" si="2"/>
        <v>65</v>
      </c>
      <c r="L8" s="8">
        <f t="shared" si="3"/>
        <v>585</v>
      </c>
    </row>
    <row r="9" spans="1:17" ht="15.75" thickBot="1" x14ac:dyDescent="0.3">
      <c r="A9" s="4" t="s">
        <v>5</v>
      </c>
      <c r="B9" s="5" t="s">
        <v>6</v>
      </c>
      <c r="C9" s="5" t="s">
        <v>37</v>
      </c>
      <c r="D9" s="5" t="s">
        <v>38</v>
      </c>
      <c r="E9" s="5">
        <v>13</v>
      </c>
      <c r="F9" s="6">
        <v>44915</v>
      </c>
      <c r="G9" s="5" t="s">
        <v>9</v>
      </c>
      <c r="H9" s="7">
        <f>VLOOKUP(A9,'Island Tours'!$A$4:$C$6,3)</f>
        <v>50</v>
      </c>
      <c r="I9" s="7">
        <f t="shared" si="0"/>
        <v>65</v>
      </c>
      <c r="J9" s="7">
        <f t="shared" si="1"/>
        <v>845</v>
      </c>
      <c r="K9" s="7">
        <f t="shared" si="2"/>
        <v>84.5</v>
      </c>
      <c r="L9" s="8">
        <f t="shared" si="3"/>
        <v>760.5</v>
      </c>
    </row>
    <row r="10" spans="1:17" ht="15.75" thickBot="1" x14ac:dyDescent="0.3">
      <c r="A10" s="4" t="s">
        <v>5</v>
      </c>
      <c r="B10" s="5" t="s">
        <v>6</v>
      </c>
      <c r="C10" s="5" t="s">
        <v>43</v>
      </c>
      <c r="D10" s="5" t="s">
        <v>44</v>
      </c>
      <c r="E10" s="5">
        <v>8</v>
      </c>
      <c r="F10" s="6">
        <v>44565</v>
      </c>
      <c r="G10" s="5" t="s">
        <v>9</v>
      </c>
      <c r="H10" s="7">
        <f>VLOOKUP(A10,'Island Tours'!$A$4:$C$6,3)</f>
        <v>50</v>
      </c>
      <c r="I10" s="7">
        <f t="shared" si="0"/>
        <v>65</v>
      </c>
      <c r="J10" s="7">
        <f t="shared" si="1"/>
        <v>520</v>
      </c>
      <c r="K10" s="7">
        <f t="shared" si="2"/>
        <v>52</v>
      </c>
      <c r="L10" s="8">
        <f t="shared" si="3"/>
        <v>468</v>
      </c>
    </row>
    <row r="11" spans="1:17" ht="15.75" hidden="1" thickBot="1" x14ac:dyDescent="0.3">
      <c r="A11" s="4" t="s">
        <v>10</v>
      </c>
      <c r="B11" s="5" t="s">
        <v>11</v>
      </c>
      <c r="C11" s="5" t="s">
        <v>12</v>
      </c>
      <c r="D11" s="5" t="s">
        <v>13</v>
      </c>
      <c r="E11" s="5">
        <v>3</v>
      </c>
      <c r="F11" s="6">
        <v>44839</v>
      </c>
      <c r="G11" s="5" t="s">
        <v>14</v>
      </c>
      <c r="H11" s="7">
        <f>VLOOKUP(A11,'Island Tours'!$A$4:$C$6,3)</f>
        <v>65</v>
      </c>
      <c r="I11" s="7">
        <f t="shared" si="0"/>
        <v>80</v>
      </c>
      <c r="J11" s="7">
        <f t="shared" si="1"/>
        <v>240</v>
      </c>
      <c r="K11" s="7">
        <f t="shared" si="2"/>
        <v>0</v>
      </c>
      <c r="L11" s="8">
        <f t="shared" si="3"/>
        <v>240</v>
      </c>
    </row>
    <row r="12" spans="1:17" ht="15.75" hidden="1" thickBot="1" x14ac:dyDescent="0.3">
      <c r="A12" s="4" t="s">
        <v>10</v>
      </c>
      <c r="B12" s="5" t="s">
        <v>11</v>
      </c>
      <c r="C12" s="5" t="s">
        <v>15</v>
      </c>
      <c r="D12" s="5" t="s">
        <v>16</v>
      </c>
      <c r="E12" s="5">
        <v>4</v>
      </c>
      <c r="F12" s="6">
        <v>44843</v>
      </c>
      <c r="G12" s="5" t="s">
        <v>9</v>
      </c>
      <c r="H12" s="7">
        <f>VLOOKUP(A12,'Island Tours'!$A$4:$C$6,3)</f>
        <v>65</v>
      </c>
      <c r="I12" s="7">
        <f t="shared" si="0"/>
        <v>80</v>
      </c>
      <c r="J12" s="7">
        <f t="shared" si="1"/>
        <v>320</v>
      </c>
      <c r="K12" s="7">
        <f t="shared" si="2"/>
        <v>0</v>
      </c>
      <c r="L12" s="8">
        <f t="shared" si="3"/>
        <v>320</v>
      </c>
    </row>
    <row r="13" spans="1:17" ht="15.75" thickBot="1" x14ac:dyDescent="0.3">
      <c r="A13" s="4" t="s">
        <v>10</v>
      </c>
      <c r="B13" s="5" t="s">
        <v>11</v>
      </c>
      <c r="C13" s="5" t="s">
        <v>31</v>
      </c>
      <c r="D13" s="5" t="s">
        <v>32</v>
      </c>
      <c r="E13" s="5">
        <v>8</v>
      </c>
      <c r="F13" s="6">
        <v>44887</v>
      </c>
      <c r="G13" s="5" t="s">
        <v>25</v>
      </c>
      <c r="H13" s="7">
        <f>VLOOKUP(A13,'Island Tours'!$A$4:$C$6,3)</f>
        <v>65</v>
      </c>
      <c r="I13" s="7">
        <f t="shared" si="0"/>
        <v>80</v>
      </c>
      <c r="J13" s="7">
        <f t="shared" si="1"/>
        <v>640</v>
      </c>
      <c r="K13" s="7">
        <f t="shared" si="2"/>
        <v>64</v>
      </c>
      <c r="L13" s="8">
        <f t="shared" si="3"/>
        <v>576</v>
      </c>
      <c r="Q13" s="16"/>
    </row>
    <row r="14" spans="1:17" ht="15.75" hidden="1" thickBot="1" x14ac:dyDescent="0.3">
      <c r="A14" s="4" t="s">
        <v>10</v>
      </c>
      <c r="B14" s="5" t="s">
        <v>11</v>
      </c>
      <c r="C14" s="5" t="s">
        <v>41</v>
      </c>
      <c r="D14" s="5" t="s">
        <v>42</v>
      </c>
      <c r="E14" s="5">
        <v>5</v>
      </c>
      <c r="F14" s="6">
        <v>44562</v>
      </c>
      <c r="G14" s="5" t="s">
        <v>25</v>
      </c>
      <c r="H14" s="7">
        <f>VLOOKUP(A14,'Island Tours'!$A$4:$C$6,3)</f>
        <v>65</v>
      </c>
      <c r="I14" s="7">
        <f t="shared" si="0"/>
        <v>80</v>
      </c>
      <c r="J14" s="7">
        <f t="shared" si="1"/>
        <v>400</v>
      </c>
      <c r="K14" s="7">
        <f t="shared" si="2"/>
        <v>40</v>
      </c>
      <c r="L14" s="8">
        <f t="shared" si="3"/>
        <v>360</v>
      </c>
    </row>
    <row r="15" spans="1:17" ht="15.75" thickBot="1" x14ac:dyDescent="0.3">
      <c r="A15" s="4" t="s">
        <v>10</v>
      </c>
      <c r="B15" s="5" t="s">
        <v>11</v>
      </c>
      <c r="C15" s="5" t="s">
        <v>45</v>
      </c>
      <c r="D15" s="5" t="s">
        <v>46</v>
      </c>
      <c r="E15" s="5">
        <v>9</v>
      </c>
      <c r="F15" s="6">
        <v>44570</v>
      </c>
      <c r="G15" s="5" t="s">
        <v>14</v>
      </c>
      <c r="H15" s="7">
        <f>VLOOKUP(A15,'Island Tours'!$A$4:$C$6,3)</f>
        <v>65</v>
      </c>
      <c r="I15" s="7">
        <f t="shared" si="0"/>
        <v>80</v>
      </c>
      <c r="J15" s="7">
        <f t="shared" si="1"/>
        <v>720</v>
      </c>
      <c r="K15" s="7">
        <f t="shared" si="2"/>
        <v>72</v>
      </c>
      <c r="L15" s="8">
        <f t="shared" si="3"/>
        <v>648</v>
      </c>
    </row>
    <row r="16" spans="1:17" ht="15.75" thickBot="1" x14ac:dyDescent="0.3">
      <c r="A16" s="4" t="s">
        <v>19</v>
      </c>
      <c r="B16" s="5" t="s">
        <v>20</v>
      </c>
      <c r="C16" s="5" t="s">
        <v>21</v>
      </c>
      <c r="D16" s="5" t="s">
        <v>22</v>
      </c>
      <c r="E16" s="5">
        <v>7</v>
      </c>
      <c r="F16" s="6">
        <v>44863</v>
      </c>
      <c r="G16" s="5" t="s">
        <v>9</v>
      </c>
      <c r="H16" s="7">
        <f>VLOOKUP(A16,'Island Tours'!$A$4:$C$6,3)</f>
        <v>75</v>
      </c>
      <c r="I16" s="7">
        <f t="shared" si="0"/>
        <v>90</v>
      </c>
      <c r="J16" s="7">
        <f t="shared" si="1"/>
        <v>630</v>
      </c>
      <c r="K16" s="7">
        <f t="shared" si="2"/>
        <v>63</v>
      </c>
      <c r="L16" s="8">
        <f t="shared" si="3"/>
        <v>567</v>
      </c>
    </row>
    <row r="17" spans="1:12" ht="15.75" hidden="1" thickBot="1" x14ac:dyDescent="0.3">
      <c r="A17" s="4" t="s">
        <v>19</v>
      </c>
      <c r="B17" s="5" t="s">
        <v>20</v>
      </c>
      <c r="C17" s="5" t="s">
        <v>26</v>
      </c>
      <c r="D17" s="5" t="s">
        <v>27</v>
      </c>
      <c r="E17" s="5">
        <v>1</v>
      </c>
      <c r="F17" s="6">
        <v>44868</v>
      </c>
      <c r="G17" s="5" t="s">
        <v>9</v>
      </c>
      <c r="H17" s="7">
        <f>VLOOKUP(A17,'Island Tours'!$A$4:$C$6,3)</f>
        <v>75</v>
      </c>
      <c r="I17" s="7">
        <f t="shared" si="0"/>
        <v>90</v>
      </c>
      <c r="J17" s="7">
        <f t="shared" si="1"/>
        <v>90</v>
      </c>
      <c r="K17" s="7">
        <f t="shared" si="2"/>
        <v>0</v>
      </c>
      <c r="L17" s="8">
        <f t="shared" si="3"/>
        <v>90</v>
      </c>
    </row>
    <row r="18" spans="1:12" ht="15.75" thickBot="1" x14ac:dyDescent="0.3">
      <c r="A18" s="4" t="s">
        <v>19</v>
      </c>
      <c r="B18" s="5" t="s">
        <v>20</v>
      </c>
      <c r="C18" s="5" t="s">
        <v>30</v>
      </c>
      <c r="D18" s="5" t="s">
        <v>27</v>
      </c>
      <c r="E18" s="5">
        <v>7</v>
      </c>
      <c r="F18" s="6">
        <v>44886</v>
      </c>
      <c r="G18" s="5" t="s">
        <v>9</v>
      </c>
      <c r="H18" s="7">
        <f>VLOOKUP(A18,'Island Tours'!$A$4:$C$6,3)</f>
        <v>75</v>
      </c>
      <c r="I18" s="7">
        <f t="shared" si="0"/>
        <v>90</v>
      </c>
      <c r="J18" s="7">
        <f t="shared" si="1"/>
        <v>630</v>
      </c>
      <c r="K18" s="7">
        <f t="shared" si="2"/>
        <v>63</v>
      </c>
      <c r="L18" s="8">
        <f t="shared" si="3"/>
        <v>567</v>
      </c>
    </row>
    <row r="19" spans="1:12" ht="15.75" thickBot="1" x14ac:dyDescent="0.3">
      <c r="A19" s="4" t="s">
        <v>19</v>
      </c>
      <c r="B19" s="5" t="s">
        <v>20</v>
      </c>
      <c r="C19" s="5" t="s">
        <v>35</v>
      </c>
      <c r="D19" s="5" t="s">
        <v>36</v>
      </c>
      <c r="E19" s="5">
        <v>11</v>
      </c>
      <c r="F19" s="6">
        <v>44902</v>
      </c>
      <c r="G19" s="5" t="s">
        <v>9</v>
      </c>
      <c r="H19" s="7">
        <f>VLOOKUP(A19,'Island Tours'!$A$4:$C$6,3)</f>
        <v>75</v>
      </c>
      <c r="I19" s="7">
        <f t="shared" si="0"/>
        <v>90</v>
      </c>
      <c r="J19" s="7">
        <f t="shared" si="1"/>
        <v>990</v>
      </c>
      <c r="K19" s="7">
        <f t="shared" si="2"/>
        <v>99</v>
      </c>
      <c r="L19" s="8">
        <f t="shared" si="3"/>
        <v>891</v>
      </c>
    </row>
    <row r="20" spans="1:12" ht="15.75" hidden="1" thickBot="1" x14ac:dyDescent="0.3">
      <c r="A20" s="4" t="s">
        <v>19</v>
      </c>
      <c r="B20" s="5" t="s">
        <v>20</v>
      </c>
      <c r="C20" s="5" t="s">
        <v>39</v>
      </c>
      <c r="D20" s="5" t="s">
        <v>40</v>
      </c>
      <c r="E20" s="5">
        <v>4</v>
      </c>
      <c r="F20" s="6">
        <v>44922</v>
      </c>
      <c r="G20" s="5" t="s">
        <v>9</v>
      </c>
      <c r="H20" s="7">
        <f>VLOOKUP(A20,'Island Tours'!$A$4:$C$6,3)</f>
        <v>75</v>
      </c>
      <c r="I20" s="7">
        <f t="shared" si="0"/>
        <v>90</v>
      </c>
      <c r="J20" s="7">
        <f t="shared" si="1"/>
        <v>360</v>
      </c>
      <c r="K20" s="7">
        <f t="shared" si="2"/>
        <v>0</v>
      </c>
      <c r="L20" s="8">
        <f t="shared" si="3"/>
        <v>360</v>
      </c>
    </row>
    <row r="21" spans="1:12" ht="15.75" hidden="1" thickBot="1" x14ac:dyDescent="0.3">
      <c r="A21" s="4" t="s">
        <v>19</v>
      </c>
      <c r="B21" s="5" t="s">
        <v>20</v>
      </c>
      <c r="C21" s="5" t="s">
        <v>47</v>
      </c>
      <c r="D21" s="5" t="s">
        <v>48</v>
      </c>
      <c r="E21" s="5">
        <v>2</v>
      </c>
      <c r="F21" s="6">
        <v>44571</v>
      </c>
      <c r="G21" s="5" t="s">
        <v>9</v>
      </c>
      <c r="H21" s="7">
        <f>VLOOKUP(A21,'Island Tours'!$A$4:$C$6,3)</f>
        <v>75</v>
      </c>
      <c r="I21" s="7">
        <f t="shared" si="0"/>
        <v>90</v>
      </c>
      <c r="J21" s="7">
        <f t="shared" si="1"/>
        <v>180</v>
      </c>
      <c r="K21" s="7">
        <f t="shared" si="2"/>
        <v>0</v>
      </c>
      <c r="L21" s="8">
        <f t="shared" si="3"/>
        <v>180</v>
      </c>
    </row>
    <row r="22" spans="1:12" ht="15.75" hidden="1" thickBot="1" x14ac:dyDescent="0.3">
      <c r="A22" s="4" t="s">
        <v>19</v>
      </c>
      <c r="B22" s="5" t="s">
        <v>20</v>
      </c>
      <c r="C22" s="5" t="s">
        <v>49</v>
      </c>
      <c r="D22" s="5" t="s">
        <v>50</v>
      </c>
      <c r="E22" s="5">
        <v>3</v>
      </c>
      <c r="F22" s="6">
        <v>44576</v>
      </c>
      <c r="G22" s="5" t="s">
        <v>25</v>
      </c>
      <c r="H22" s="7">
        <f>VLOOKUP(A22,'Island Tours'!$A$4:$C$6,3)</f>
        <v>75</v>
      </c>
      <c r="I22" s="7">
        <f t="shared" si="0"/>
        <v>90</v>
      </c>
      <c r="J22" s="7">
        <f t="shared" si="1"/>
        <v>270</v>
      </c>
      <c r="K22" s="7">
        <f t="shared" si="2"/>
        <v>0</v>
      </c>
      <c r="L22" s="8">
        <f t="shared" si="3"/>
        <v>270</v>
      </c>
    </row>
    <row r="23" spans="1:12" ht="15.75" hidden="1" thickBot="1" x14ac:dyDescent="0.3">
      <c r="A23" s="4" t="s">
        <v>19</v>
      </c>
      <c r="B23" s="5" t="s">
        <v>20</v>
      </c>
      <c r="C23" s="5" t="s">
        <v>51</v>
      </c>
      <c r="D23" s="5" t="s">
        <v>52</v>
      </c>
      <c r="E23" s="5">
        <v>4</v>
      </c>
      <c r="F23" s="6">
        <v>44590</v>
      </c>
      <c r="G23" s="5" t="s">
        <v>9</v>
      </c>
      <c r="H23" s="7">
        <f>VLOOKUP(A23,'Island Tours'!$A$4:$C$6,3)</f>
        <v>75</v>
      </c>
      <c r="I23" s="7">
        <f t="shared" si="0"/>
        <v>90</v>
      </c>
      <c r="J23" s="7">
        <f t="shared" si="1"/>
        <v>360</v>
      </c>
      <c r="K23" s="7">
        <f t="shared" si="2"/>
        <v>0</v>
      </c>
      <c r="L23" s="8">
        <f t="shared" si="3"/>
        <v>360</v>
      </c>
    </row>
    <row r="24" spans="1:12" ht="15.75" thickBot="1" x14ac:dyDescent="0.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ht="15.75" thickBot="1" x14ac:dyDescent="0.3">
      <c r="A25" s="12" t="s">
        <v>60</v>
      </c>
      <c r="B25" s="13">
        <v>15</v>
      </c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1:12" ht="15.75" thickTop="1" x14ac:dyDescent="0.25"/>
    <row r="30" spans="1:12" ht="15.75" thickBot="1" x14ac:dyDescent="0.3"/>
    <row r="31" spans="1:12" ht="19.5" thickBot="1" x14ac:dyDescent="0.35">
      <c r="A31" s="1" t="s">
        <v>0</v>
      </c>
      <c r="B31" s="2" t="s">
        <v>1</v>
      </c>
      <c r="C31" s="2" t="s">
        <v>2</v>
      </c>
      <c r="D31" s="2" t="s">
        <v>3</v>
      </c>
      <c r="E31" s="2" t="s">
        <v>55</v>
      </c>
      <c r="F31" s="2" t="s">
        <v>4</v>
      </c>
      <c r="G31" s="2" t="s">
        <v>57</v>
      </c>
      <c r="H31" s="2" t="s">
        <v>58</v>
      </c>
      <c r="I31" s="2" t="s">
        <v>59</v>
      </c>
      <c r="J31" s="2" t="s">
        <v>61</v>
      </c>
      <c r="K31" s="2" t="s">
        <v>62</v>
      </c>
      <c r="L31" s="3" t="s">
        <v>63</v>
      </c>
    </row>
    <row r="32" spans="1:12" x14ac:dyDescent="0.25">
      <c r="E32" t="s">
        <v>76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workbookViewId="0">
      <selection activeCell="E3" sqref="E3"/>
    </sheetView>
  </sheetViews>
  <sheetFormatPr defaultRowHeight="15" x14ac:dyDescent="0.25"/>
  <cols>
    <col min="1" max="1" width="19.140625" customWidth="1"/>
    <col min="2" max="2" width="20.5703125" customWidth="1"/>
    <col min="3" max="3" width="11.5703125" customWidth="1"/>
    <col min="4" max="4" width="14.140625" customWidth="1"/>
    <col min="5" max="5" width="13.140625" customWidth="1"/>
    <col min="6" max="6" width="13.42578125" customWidth="1"/>
    <col min="7" max="7" width="14" customWidth="1"/>
    <col min="8" max="8" width="13.42578125" customWidth="1"/>
    <col min="9" max="10" width="19.140625" customWidth="1"/>
    <col min="11" max="11" width="22.28515625" customWidth="1"/>
    <col min="12" max="12" width="17.85546875" customWidth="1"/>
  </cols>
  <sheetData>
    <row r="1" spans="1:17" ht="33" thickTop="1" thickBot="1" x14ac:dyDescent="0.55000000000000004">
      <c r="A1" s="29" t="s">
        <v>56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7" ht="24" thickBot="1" x14ac:dyDescent="0.4">
      <c r="A2" s="32" t="s">
        <v>54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7" ht="19.5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55</v>
      </c>
      <c r="F3" s="2" t="s">
        <v>4</v>
      </c>
      <c r="G3" s="2" t="s">
        <v>57</v>
      </c>
      <c r="H3" s="2" t="s">
        <v>58</v>
      </c>
      <c r="I3" s="2" t="s">
        <v>59</v>
      </c>
      <c r="J3" s="2" t="s">
        <v>61</v>
      </c>
      <c r="K3" s="2" t="s">
        <v>62</v>
      </c>
      <c r="L3" s="3" t="s">
        <v>63</v>
      </c>
    </row>
    <row r="4" spans="1:17" ht="15.75" thickBot="1" x14ac:dyDescent="0.3">
      <c r="A4" s="4" t="s">
        <v>5</v>
      </c>
      <c r="B4" s="5" t="s">
        <v>6</v>
      </c>
      <c r="C4" s="5" t="s">
        <v>7</v>
      </c>
      <c r="D4" s="5" t="s">
        <v>8</v>
      </c>
      <c r="E4" s="5">
        <v>2</v>
      </c>
      <c r="F4" s="6">
        <v>44835</v>
      </c>
      <c r="G4" s="5" t="s">
        <v>9</v>
      </c>
      <c r="H4" s="7">
        <f>VLOOKUP(A4,'Island Tours'!$A$4:$C$6,3)</f>
        <v>50</v>
      </c>
      <c r="I4" s="7">
        <f t="shared" ref="I4:I23" si="0">H4+$B$25</f>
        <v>65</v>
      </c>
      <c r="J4" s="7">
        <f t="shared" ref="J4:J23" si="1">I4*E4</f>
        <v>130</v>
      </c>
      <c r="K4" s="7">
        <f>IF(E4&gt;=5,J4*0.1,0)</f>
        <v>0</v>
      </c>
      <c r="L4" s="8">
        <f>J4-K4</f>
        <v>130</v>
      </c>
    </row>
    <row r="5" spans="1:17" ht="15.75" thickBot="1" x14ac:dyDescent="0.3">
      <c r="A5" s="4" t="s">
        <v>5</v>
      </c>
      <c r="B5" s="5" t="s">
        <v>6</v>
      </c>
      <c r="C5" s="5" t="s">
        <v>17</v>
      </c>
      <c r="D5" s="5" t="s">
        <v>18</v>
      </c>
      <c r="E5" s="5">
        <v>5</v>
      </c>
      <c r="F5" s="6">
        <v>44853</v>
      </c>
      <c r="G5" s="5" t="s">
        <v>9</v>
      </c>
      <c r="H5" s="7">
        <f>VLOOKUP(A5,'Island Tours'!$A$4:$C$6,3)</f>
        <v>50</v>
      </c>
      <c r="I5" s="7">
        <f t="shared" si="0"/>
        <v>65</v>
      </c>
      <c r="J5" s="7">
        <f t="shared" si="1"/>
        <v>325</v>
      </c>
      <c r="K5" s="7">
        <f t="shared" ref="K5:K23" si="2">IF(E5&gt;=5,J5*0.1,0)</f>
        <v>32.5</v>
      </c>
      <c r="L5" s="8">
        <f t="shared" ref="L5:L23" si="3">J5-K5</f>
        <v>292.5</v>
      </c>
    </row>
    <row r="6" spans="1:17" ht="15.75" thickBot="1" x14ac:dyDescent="0.3">
      <c r="A6" s="4" t="s">
        <v>5</v>
      </c>
      <c r="B6" s="5" t="s">
        <v>6</v>
      </c>
      <c r="C6" s="5" t="s">
        <v>23</v>
      </c>
      <c r="D6" s="5" t="s">
        <v>24</v>
      </c>
      <c r="E6" s="5">
        <v>9</v>
      </c>
      <c r="F6" s="6">
        <v>44867</v>
      </c>
      <c r="G6" s="5" t="s">
        <v>25</v>
      </c>
      <c r="H6" s="7">
        <f>VLOOKUP(A6,'Island Tours'!$A$4:$C$6,3)</f>
        <v>50</v>
      </c>
      <c r="I6" s="7">
        <f t="shared" si="0"/>
        <v>65</v>
      </c>
      <c r="J6" s="7">
        <f t="shared" si="1"/>
        <v>585</v>
      </c>
      <c r="K6" s="7">
        <f t="shared" si="2"/>
        <v>58.5</v>
      </c>
      <c r="L6" s="8">
        <f t="shared" si="3"/>
        <v>526.5</v>
      </c>
    </row>
    <row r="7" spans="1:17" ht="15.75" thickBot="1" x14ac:dyDescent="0.3">
      <c r="A7" s="4" t="s">
        <v>5</v>
      </c>
      <c r="B7" s="5" t="s">
        <v>6</v>
      </c>
      <c r="C7" s="5" t="s">
        <v>28</v>
      </c>
      <c r="D7" s="5" t="s">
        <v>29</v>
      </c>
      <c r="E7" s="5">
        <v>4</v>
      </c>
      <c r="F7" s="6">
        <v>44873</v>
      </c>
      <c r="G7" s="5" t="s">
        <v>14</v>
      </c>
      <c r="H7" s="7">
        <f>VLOOKUP(A7,'Island Tours'!$A$4:$C$6,3)</f>
        <v>50</v>
      </c>
      <c r="I7" s="7">
        <f t="shared" si="0"/>
        <v>65</v>
      </c>
      <c r="J7" s="7">
        <f t="shared" si="1"/>
        <v>260</v>
      </c>
      <c r="K7" s="7">
        <f t="shared" si="2"/>
        <v>0</v>
      </c>
      <c r="L7" s="8">
        <f t="shared" si="3"/>
        <v>260</v>
      </c>
    </row>
    <row r="8" spans="1:17" ht="15.75" thickBot="1" x14ac:dyDescent="0.3">
      <c r="A8" s="4" t="s">
        <v>5</v>
      </c>
      <c r="B8" s="5" t="s">
        <v>6</v>
      </c>
      <c r="C8" s="5" t="s">
        <v>33</v>
      </c>
      <c r="D8" s="5" t="s">
        <v>34</v>
      </c>
      <c r="E8" s="5">
        <v>10</v>
      </c>
      <c r="F8" s="6">
        <v>44899</v>
      </c>
      <c r="G8" s="5" t="s">
        <v>25</v>
      </c>
      <c r="H8" s="7">
        <f>VLOOKUP(A8,'Island Tours'!$A$4:$C$6,3)</f>
        <v>50</v>
      </c>
      <c r="I8" s="7">
        <f t="shared" si="0"/>
        <v>65</v>
      </c>
      <c r="J8" s="7">
        <f t="shared" si="1"/>
        <v>650</v>
      </c>
      <c r="K8" s="7">
        <f t="shared" si="2"/>
        <v>65</v>
      </c>
      <c r="L8" s="8">
        <f t="shared" si="3"/>
        <v>585</v>
      </c>
    </row>
    <row r="9" spans="1:17" ht="15.75" thickBot="1" x14ac:dyDescent="0.3">
      <c r="A9" s="4" t="s">
        <v>5</v>
      </c>
      <c r="B9" s="5" t="s">
        <v>6</v>
      </c>
      <c r="C9" s="5" t="s">
        <v>37</v>
      </c>
      <c r="D9" s="5" t="s">
        <v>38</v>
      </c>
      <c r="E9" s="5">
        <v>13</v>
      </c>
      <c r="F9" s="6">
        <v>44915</v>
      </c>
      <c r="G9" s="5" t="s">
        <v>9</v>
      </c>
      <c r="H9" s="7">
        <f>VLOOKUP(A9,'Island Tours'!$A$4:$C$6,3)</f>
        <v>50</v>
      </c>
      <c r="I9" s="7">
        <f t="shared" si="0"/>
        <v>65</v>
      </c>
      <c r="J9" s="7">
        <f t="shared" si="1"/>
        <v>845</v>
      </c>
      <c r="K9" s="7">
        <f t="shared" si="2"/>
        <v>84.5</v>
      </c>
      <c r="L9" s="8">
        <f t="shared" si="3"/>
        <v>760.5</v>
      </c>
    </row>
    <row r="10" spans="1:17" ht="15.75" thickBot="1" x14ac:dyDescent="0.3">
      <c r="A10" s="4" t="s">
        <v>5</v>
      </c>
      <c r="B10" s="5" t="s">
        <v>6</v>
      </c>
      <c r="C10" s="5" t="s">
        <v>43</v>
      </c>
      <c r="D10" s="5" t="s">
        <v>44</v>
      </c>
      <c r="E10" s="5">
        <v>8</v>
      </c>
      <c r="F10" s="6">
        <v>44565</v>
      </c>
      <c r="G10" s="5" t="s">
        <v>9</v>
      </c>
      <c r="H10" s="7">
        <f>VLOOKUP(A10,'Island Tours'!$A$4:$C$6,3)</f>
        <v>50</v>
      </c>
      <c r="I10" s="7">
        <f t="shared" si="0"/>
        <v>65</v>
      </c>
      <c r="J10" s="7">
        <f t="shared" si="1"/>
        <v>520</v>
      </c>
      <c r="K10" s="7">
        <f t="shared" si="2"/>
        <v>52</v>
      </c>
      <c r="L10" s="8">
        <f t="shared" si="3"/>
        <v>468</v>
      </c>
    </row>
    <row r="11" spans="1:17" ht="15.75" thickBot="1" x14ac:dyDescent="0.3">
      <c r="A11" s="4" t="s">
        <v>10</v>
      </c>
      <c r="B11" s="5" t="s">
        <v>11</v>
      </c>
      <c r="C11" s="5" t="s">
        <v>12</v>
      </c>
      <c r="D11" s="5" t="s">
        <v>13</v>
      </c>
      <c r="E11" s="5">
        <v>3</v>
      </c>
      <c r="F11" s="6">
        <v>44839</v>
      </c>
      <c r="G11" s="5" t="s">
        <v>14</v>
      </c>
      <c r="H11" s="7">
        <f>VLOOKUP(A11,'Island Tours'!$A$4:$C$6,3)</f>
        <v>65</v>
      </c>
      <c r="I11" s="7">
        <f t="shared" si="0"/>
        <v>80</v>
      </c>
      <c r="J11" s="7">
        <f t="shared" si="1"/>
        <v>240</v>
      </c>
      <c r="K11" s="7">
        <f t="shared" si="2"/>
        <v>0</v>
      </c>
      <c r="L11" s="8">
        <f t="shared" si="3"/>
        <v>240</v>
      </c>
    </row>
    <row r="12" spans="1:17" ht="15.75" thickBot="1" x14ac:dyDescent="0.3">
      <c r="A12" s="4" t="s">
        <v>10</v>
      </c>
      <c r="B12" s="5" t="s">
        <v>11</v>
      </c>
      <c r="C12" s="5" t="s">
        <v>15</v>
      </c>
      <c r="D12" s="5" t="s">
        <v>16</v>
      </c>
      <c r="E12" s="5">
        <v>4</v>
      </c>
      <c r="F12" s="6">
        <v>44843</v>
      </c>
      <c r="G12" s="5" t="s">
        <v>9</v>
      </c>
      <c r="H12" s="7">
        <f>VLOOKUP(A12,'Island Tours'!$A$4:$C$6,3)</f>
        <v>65</v>
      </c>
      <c r="I12" s="7">
        <f t="shared" si="0"/>
        <v>80</v>
      </c>
      <c r="J12" s="7">
        <f t="shared" si="1"/>
        <v>320</v>
      </c>
      <c r="K12" s="7">
        <f t="shared" si="2"/>
        <v>0</v>
      </c>
      <c r="L12" s="8">
        <f t="shared" si="3"/>
        <v>320</v>
      </c>
    </row>
    <row r="13" spans="1:17" ht="15.75" thickBot="1" x14ac:dyDescent="0.3">
      <c r="A13" s="4" t="s">
        <v>10</v>
      </c>
      <c r="B13" s="5" t="s">
        <v>11</v>
      </c>
      <c r="C13" s="5" t="s">
        <v>31</v>
      </c>
      <c r="D13" s="5" t="s">
        <v>32</v>
      </c>
      <c r="E13" s="5">
        <v>8</v>
      </c>
      <c r="F13" s="6">
        <v>44887</v>
      </c>
      <c r="G13" s="5" t="s">
        <v>25</v>
      </c>
      <c r="H13" s="7">
        <f>VLOOKUP(A13,'Island Tours'!$A$4:$C$6,3)</f>
        <v>65</v>
      </c>
      <c r="I13" s="7">
        <f t="shared" si="0"/>
        <v>80</v>
      </c>
      <c r="J13" s="7">
        <f t="shared" si="1"/>
        <v>640</v>
      </c>
      <c r="K13" s="7">
        <f t="shared" si="2"/>
        <v>64</v>
      </c>
      <c r="L13" s="8">
        <f t="shared" si="3"/>
        <v>576</v>
      </c>
      <c r="Q13" s="16"/>
    </row>
    <row r="14" spans="1:17" ht="15.75" thickBot="1" x14ac:dyDescent="0.3">
      <c r="A14" s="4" t="s">
        <v>10</v>
      </c>
      <c r="B14" s="5" t="s">
        <v>11</v>
      </c>
      <c r="C14" s="5" t="s">
        <v>41</v>
      </c>
      <c r="D14" s="5" t="s">
        <v>42</v>
      </c>
      <c r="E14" s="5">
        <v>5</v>
      </c>
      <c r="F14" s="6">
        <v>44562</v>
      </c>
      <c r="G14" s="5" t="s">
        <v>25</v>
      </c>
      <c r="H14" s="7">
        <f>VLOOKUP(A14,'Island Tours'!$A$4:$C$6,3)</f>
        <v>65</v>
      </c>
      <c r="I14" s="7">
        <f t="shared" si="0"/>
        <v>80</v>
      </c>
      <c r="J14" s="7">
        <f t="shared" si="1"/>
        <v>400</v>
      </c>
      <c r="K14" s="7">
        <f t="shared" si="2"/>
        <v>40</v>
      </c>
      <c r="L14" s="8">
        <f t="shared" si="3"/>
        <v>360</v>
      </c>
    </row>
    <row r="15" spans="1:17" ht="15.75" thickBot="1" x14ac:dyDescent="0.3">
      <c r="A15" s="4" t="s">
        <v>10</v>
      </c>
      <c r="B15" s="5" t="s">
        <v>11</v>
      </c>
      <c r="C15" s="5" t="s">
        <v>45</v>
      </c>
      <c r="D15" s="5" t="s">
        <v>46</v>
      </c>
      <c r="E15" s="5">
        <v>9</v>
      </c>
      <c r="F15" s="6">
        <v>44570</v>
      </c>
      <c r="G15" s="5" t="s">
        <v>14</v>
      </c>
      <c r="H15" s="7">
        <f>VLOOKUP(A15,'Island Tours'!$A$4:$C$6,3)</f>
        <v>65</v>
      </c>
      <c r="I15" s="7">
        <f t="shared" si="0"/>
        <v>80</v>
      </c>
      <c r="J15" s="7">
        <f t="shared" si="1"/>
        <v>720</v>
      </c>
      <c r="K15" s="7">
        <f t="shared" si="2"/>
        <v>72</v>
      </c>
      <c r="L15" s="8">
        <f t="shared" si="3"/>
        <v>648</v>
      </c>
    </row>
    <row r="16" spans="1:17" ht="15.75" thickBot="1" x14ac:dyDescent="0.3">
      <c r="A16" s="4" t="s">
        <v>19</v>
      </c>
      <c r="B16" s="5" t="s">
        <v>20</v>
      </c>
      <c r="C16" s="5" t="s">
        <v>21</v>
      </c>
      <c r="D16" s="5" t="s">
        <v>22</v>
      </c>
      <c r="E16" s="5">
        <v>7</v>
      </c>
      <c r="F16" s="6">
        <v>44863</v>
      </c>
      <c r="G16" s="5" t="s">
        <v>9</v>
      </c>
      <c r="H16" s="7">
        <f>VLOOKUP(A16,'Island Tours'!$A$4:$C$6,3)</f>
        <v>75</v>
      </c>
      <c r="I16" s="7">
        <f t="shared" si="0"/>
        <v>90</v>
      </c>
      <c r="J16" s="7">
        <f t="shared" si="1"/>
        <v>630</v>
      </c>
      <c r="K16" s="7">
        <f t="shared" si="2"/>
        <v>63</v>
      </c>
      <c r="L16" s="8">
        <f t="shared" si="3"/>
        <v>567</v>
      </c>
    </row>
    <row r="17" spans="1:12" ht="15.75" thickBot="1" x14ac:dyDescent="0.3">
      <c r="A17" s="4" t="s">
        <v>19</v>
      </c>
      <c r="B17" s="5" t="s">
        <v>20</v>
      </c>
      <c r="C17" s="5" t="s">
        <v>26</v>
      </c>
      <c r="D17" s="5" t="s">
        <v>27</v>
      </c>
      <c r="E17" s="5">
        <v>1</v>
      </c>
      <c r="F17" s="6">
        <v>44868</v>
      </c>
      <c r="G17" s="5" t="s">
        <v>9</v>
      </c>
      <c r="H17" s="7">
        <f>VLOOKUP(A17,'Island Tours'!$A$4:$C$6,3)</f>
        <v>75</v>
      </c>
      <c r="I17" s="7">
        <f t="shared" si="0"/>
        <v>90</v>
      </c>
      <c r="J17" s="7">
        <f t="shared" si="1"/>
        <v>90</v>
      </c>
      <c r="K17" s="7">
        <f t="shared" si="2"/>
        <v>0</v>
      </c>
      <c r="L17" s="8">
        <f t="shared" si="3"/>
        <v>90</v>
      </c>
    </row>
    <row r="18" spans="1:12" ht="15.75" thickBot="1" x14ac:dyDescent="0.3">
      <c r="A18" s="4" t="s">
        <v>19</v>
      </c>
      <c r="B18" s="5" t="s">
        <v>20</v>
      </c>
      <c r="C18" s="5" t="s">
        <v>30</v>
      </c>
      <c r="D18" s="5" t="s">
        <v>27</v>
      </c>
      <c r="E18" s="5">
        <v>7</v>
      </c>
      <c r="F18" s="6">
        <v>44886</v>
      </c>
      <c r="G18" s="5" t="s">
        <v>9</v>
      </c>
      <c r="H18" s="7">
        <f>VLOOKUP(A18,'Island Tours'!$A$4:$C$6,3)</f>
        <v>75</v>
      </c>
      <c r="I18" s="7">
        <f t="shared" si="0"/>
        <v>90</v>
      </c>
      <c r="J18" s="7">
        <f t="shared" si="1"/>
        <v>630</v>
      </c>
      <c r="K18" s="7">
        <f t="shared" si="2"/>
        <v>63</v>
      </c>
      <c r="L18" s="8">
        <f t="shared" si="3"/>
        <v>567</v>
      </c>
    </row>
    <row r="19" spans="1:12" ht="15.75" thickBot="1" x14ac:dyDescent="0.3">
      <c r="A19" s="4" t="s">
        <v>19</v>
      </c>
      <c r="B19" s="5" t="s">
        <v>20</v>
      </c>
      <c r="C19" s="5" t="s">
        <v>35</v>
      </c>
      <c r="D19" s="5" t="s">
        <v>36</v>
      </c>
      <c r="E19" s="5">
        <v>11</v>
      </c>
      <c r="F19" s="6">
        <v>44902</v>
      </c>
      <c r="G19" s="5" t="s">
        <v>9</v>
      </c>
      <c r="H19" s="7">
        <f>VLOOKUP(A19,'Island Tours'!$A$4:$C$6,3)</f>
        <v>75</v>
      </c>
      <c r="I19" s="7">
        <f t="shared" si="0"/>
        <v>90</v>
      </c>
      <c r="J19" s="7">
        <f t="shared" si="1"/>
        <v>990</v>
      </c>
      <c r="K19" s="7">
        <f t="shared" si="2"/>
        <v>99</v>
      </c>
      <c r="L19" s="8">
        <f t="shared" si="3"/>
        <v>891</v>
      </c>
    </row>
    <row r="20" spans="1:12" ht="15.75" thickBot="1" x14ac:dyDescent="0.3">
      <c r="A20" s="4" t="s">
        <v>19</v>
      </c>
      <c r="B20" s="5" t="s">
        <v>20</v>
      </c>
      <c r="C20" s="5" t="s">
        <v>39</v>
      </c>
      <c r="D20" s="5" t="s">
        <v>40</v>
      </c>
      <c r="E20" s="5">
        <v>4</v>
      </c>
      <c r="F20" s="6">
        <v>44922</v>
      </c>
      <c r="G20" s="5" t="s">
        <v>9</v>
      </c>
      <c r="H20" s="7">
        <f>VLOOKUP(A20,'Island Tours'!$A$4:$C$6,3)</f>
        <v>75</v>
      </c>
      <c r="I20" s="7">
        <f t="shared" si="0"/>
        <v>90</v>
      </c>
      <c r="J20" s="7">
        <f t="shared" si="1"/>
        <v>360</v>
      </c>
      <c r="K20" s="7">
        <f t="shared" si="2"/>
        <v>0</v>
      </c>
      <c r="L20" s="8">
        <f t="shared" si="3"/>
        <v>360</v>
      </c>
    </row>
    <row r="21" spans="1:12" ht="15.75" thickBot="1" x14ac:dyDescent="0.3">
      <c r="A21" s="4" t="s">
        <v>19</v>
      </c>
      <c r="B21" s="5" t="s">
        <v>20</v>
      </c>
      <c r="C21" s="5" t="s">
        <v>47</v>
      </c>
      <c r="D21" s="5" t="s">
        <v>48</v>
      </c>
      <c r="E21" s="5">
        <v>2</v>
      </c>
      <c r="F21" s="6">
        <v>44571</v>
      </c>
      <c r="G21" s="5" t="s">
        <v>9</v>
      </c>
      <c r="H21" s="7">
        <f>VLOOKUP(A21,'Island Tours'!$A$4:$C$6,3)</f>
        <v>75</v>
      </c>
      <c r="I21" s="7">
        <f t="shared" si="0"/>
        <v>90</v>
      </c>
      <c r="J21" s="7">
        <f t="shared" si="1"/>
        <v>180</v>
      </c>
      <c r="K21" s="7">
        <f t="shared" si="2"/>
        <v>0</v>
      </c>
      <c r="L21" s="8">
        <f t="shared" si="3"/>
        <v>180</v>
      </c>
    </row>
    <row r="22" spans="1:12" ht="15.75" thickBot="1" x14ac:dyDescent="0.3">
      <c r="A22" s="4" t="s">
        <v>19</v>
      </c>
      <c r="B22" s="5" t="s">
        <v>20</v>
      </c>
      <c r="C22" s="5" t="s">
        <v>49</v>
      </c>
      <c r="D22" s="5" t="s">
        <v>50</v>
      </c>
      <c r="E22" s="5">
        <v>3</v>
      </c>
      <c r="F22" s="6">
        <v>44576</v>
      </c>
      <c r="G22" s="5" t="s">
        <v>25</v>
      </c>
      <c r="H22" s="7">
        <f>VLOOKUP(A22,'Island Tours'!$A$4:$C$6,3)</f>
        <v>75</v>
      </c>
      <c r="I22" s="7">
        <f t="shared" si="0"/>
        <v>90</v>
      </c>
      <c r="J22" s="7">
        <f t="shared" si="1"/>
        <v>270</v>
      </c>
      <c r="K22" s="7">
        <f t="shared" si="2"/>
        <v>0</v>
      </c>
      <c r="L22" s="8">
        <f t="shared" si="3"/>
        <v>270</v>
      </c>
    </row>
    <row r="23" spans="1:12" ht="15.75" thickBot="1" x14ac:dyDescent="0.3">
      <c r="A23" s="4" t="s">
        <v>19</v>
      </c>
      <c r="B23" s="5" t="s">
        <v>20</v>
      </c>
      <c r="C23" s="5" t="s">
        <v>51</v>
      </c>
      <c r="D23" s="5" t="s">
        <v>52</v>
      </c>
      <c r="E23" s="5">
        <v>4</v>
      </c>
      <c r="F23" s="6">
        <v>44590</v>
      </c>
      <c r="G23" s="5" t="s">
        <v>9</v>
      </c>
      <c r="H23" s="7">
        <f>VLOOKUP(A23,'Island Tours'!$A$4:$C$6,3)</f>
        <v>75</v>
      </c>
      <c r="I23" s="7">
        <f t="shared" si="0"/>
        <v>90</v>
      </c>
      <c r="J23" s="7">
        <f t="shared" si="1"/>
        <v>360</v>
      </c>
      <c r="K23" s="7">
        <f t="shared" si="2"/>
        <v>0</v>
      </c>
      <c r="L23" s="8">
        <f t="shared" si="3"/>
        <v>360</v>
      </c>
    </row>
    <row r="24" spans="1:12" ht="15.75" thickBot="1" x14ac:dyDescent="0.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ht="15.75" thickBot="1" x14ac:dyDescent="0.3">
      <c r="A25" s="12" t="s">
        <v>60</v>
      </c>
      <c r="B25" s="13">
        <v>15</v>
      </c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1:12" ht="15.75" thickTop="1" x14ac:dyDescent="0.25"/>
  </sheetData>
  <sortState xmlns:xlrd2="http://schemas.microsoft.com/office/spreadsheetml/2017/richdata2" ref="A4:J23">
    <sortCondition ref="B4:B23"/>
  </sortState>
  <mergeCells count="2">
    <mergeCell ref="A1:L1"/>
    <mergeCell ref="A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3" sqref="A3"/>
    </sheetView>
  </sheetViews>
  <sheetFormatPr defaultRowHeight="15" x14ac:dyDescent="0.25"/>
  <cols>
    <col min="1" max="1" width="18.42578125" customWidth="1"/>
    <col min="2" max="2" width="30.5703125" customWidth="1"/>
    <col min="3" max="3" width="25.42578125" customWidth="1"/>
  </cols>
  <sheetData>
    <row r="1" spans="1:3" ht="33" thickTop="1" thickBot="1" x14ac:dyDescent="0.55000000000000004">
      <c r="A1" s="29" t="s">
        <v>56</v>
      </c>
      <c r="B1" s="30"/>
      <c r="C1" s="31"/>
    </row>
    <row r="2" spans="1:3" ht="24" thickBot="1" x14ac:dyDescent="0.4">
      <c r="A2" s="32" t="s">
        <v>54</v>
      </c>
      <c r="B2" s="33"/>
      <c r="C2" s="34"/>
    </row>
    <row r="3" spans="1:3" ht="19.5" thickBot="1" x14ac:dyDescent="0.35">
      <c r="A3" s="1" t="s">
        <v>0</v>
      </c>
      <c r="B3" s="2" t="s">
        <v>1</v>
      </c>
      <c r="C3" s="3" t="s">
        <v>53</v>
      </c>
    </row>
    <row r="4" spans="1:3" ht="15.75" thickBot="1" x14ac:dyDescent="0.3">
      <c r="A4" s="9" t="s">
        <v>5</v>
      </c>
      <c r="B4" s="10" t="s">
        <v>6</v>
      </c>
      <c r="C4" s="17">
        <v>50</v>
      </c>
    </row>
    <row r="5" spans="1:3" ht="15.75" thickBot="1" x14ac:dyDescent="0.3">
      <c r="A5" s="9" t="s">
        <v>10</v>
      </c>
      <c r="B5" s="10" t="s">
        <v>11</v>
      </c>
      <c r="C5" s="17">
        <v>65</v>
      </c>
    </row>
    <row r="6" spans="1:3" ht="15.75" thickBot="1" x14ac:dyDescent="0.3">
      <c r="A6" s="18" t="s">
        <v>19</v>
      </c>
      <c r="B6" s="14" t="s">
        <v>20</v>
      </c>
      <c r="C6" s="19">
        <v>75</v>
      </c>
    </row>
    <row r="7" spans="1:3" ht="15.75" thickTop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7109375" customWidth="1"/>
    <col min="2" max="2" width="23.28515625" customWidth="1"/>
    <col min="3" max="3" width="22" customWidth="1"/>
    <col min="4" max="4" width="24" customWidth="1"/>
  </cols>
  <sheetData>
    <row r="1" spans="1:4" ht="33" thickTop="1" thickBot="1" x14ac:dyDescent="0.55000000000000004">
      <c r="A1" s="29" t="s">
        <v>56</v>
      </c>
      <c r="B1" s="30"/>
      <c r="C1" s="30"/>
      <c r="D1" s="31"/>
    </row>
    <row r="2" spans="1:4" ht="24" thickBot="1" x14ac:dyDescent="0.4">
      <c r="A2" s="32" t="s">
        <v>71</v>
      </c>
      <c r="B2" s="33"/>
      <c r="C2" s="33"/>
      <c r="D2" s="34"/>
    </row>
    <row r="3" spans="1:4" ht="15.75" thickBot="1" x14ac:dyDescent="0.3">
      <c r="A3" s="9" t="s">
        <v>64</v>
      </c>
      <c r="B3" s="10" t="s">
        <v>65</v>
      </c>
      <c r="C3" s="10" t="s">
        <v>66</v>
      </c>
      <c r="D3" s="11" t="s">
        <v>67</v>
      </c>
    </row>
    <row r="4" spans="1:4" ht="15.75" thickBot="1" x14ac:dyDescent="0.3">
      <c r="A4" s="9" t="s">
        <v>68</v>
      </c>
      <c r="B4" s="20">
        <f>AVERAGE('Island Bookings'!E4:E10)</f>
        <v>7.2857142857142856</v>
      </c>
      <c r="C4" s="20">
        <f>MIN('Island Bookings'!E4:E10)</f>
        <v>2</v>
      </c>
      <c r="D4" s="22">
        <f>MAX('Island Bookings'!E4:E10)</f>
        <v>13</v>
      </c>
    </row>
    <row r="5" spans="1:4" ht="15.75" thickBot="1" x14ac:dyDescent="0.3">
      <c r="A5" s="9" t="s">
        <v>69</v>
      </c>
      <c r="B5" s="20">
        <f>AVERAGE('Island Bookings'!E11:E15)</f>
        <v>5.8</v>
      </c>
      <c r="C5" s="20">
        <f>MIN('Island Bookings'!E11:E15)</f>
        <v>3</v>
      </c>
      <c r="D5" s="22">
        <f>MAX('Island Bookings'!E11:E15)</f>
        <v>9</v>
      </c>
    </row>
    <row r="6" spans="1:4" ht="15.75" thickBot="1" x14ac:dyDescent="0.3">
      <c r="A6" s="18" t="s">
        <v>70</v>
      </c>
      <c r="B6" s="21">
        <f>AVERAGE('Island Bookings'!E16:E23)</f>
        <v>4.875</v>
      </c>
      <c r="C6" s="21">
        <f>MIN('Island Bookings'!E16:E23)</f>
        <v>1</v>
      </c>
      <c r="D6" s="23">
        <f>MAX('Island Bookings'!E16:E23)</f>
        <v>11</v>
      </c>
    </row>
    <row r="7" spans="1:4" ht="15.75" thickTop="1" x14ac:dyDescent="0.25"/>
  </sheetData>
  <mergeCells count="2">
    <mergeCell ref="A1:D1"/>
    <mergeCell ref="A2:D2"/>
  </mergeCells>
  <pageMargins left="0.7" right="0.7" top="0.75" bottom="0.75" header="0.3" footer="0.3"/>
  <ignoredErrors>
    <ignoredError sqref="B3:B6 C4:C6 D4:D6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35.28515625" customWidth="1"/>
    <col min="2" max="2" width="40.140625" customWidth="1"/>
  </cols>
  <sheetData>
    <row r="1" spans="1:2" ht="33" thickTop="1" thickBot="1" x14ac:dyDescent="0.55000000000000004">
      <c r="A1" s="29" t="s">
        <v>56</v>
      </c>
      <c r="B1" s="31"/>
    </row>
    <row r="2" spans="1:2" ht="24" thickBot="1" x14ac:dyDescent="0.4">
      <c r="A2" s="32" t="s">
        <v>75</v>
      </c>
      <c r="B2" s="34"/>
    </row>
    <row r="3" spans="1:2" ht="15.75" thickBot="1" x14ac:dyDescent="0.3">
      <c r="A3" s="24" t="s">
        <v>72</v>
      </c>
      <c r="B3" s="25" t="s">
        <v>74</v>
      </c>
    </row>
    <row r="4" spans="1:2" ht="15.75" thickBot="1" x14ac:dyDescent="0.3">
      <c r="A4" s="4" t="s">
        <v>6</v>
      </c>
      <c r="B4" s="26">
        <v>51</v>
      </c>
    </row>
    <row r="5" spans="1:2" ht="15.75" thickBot="1" x14ac:dyDescent="0.3">
      <c r="A5" s="4" t="s">
        <v>11</v>
      </c>
      <c r="B5" s="26">
        <v>29</v>
      </c>
    </row>
    <row r="6" spans="1:2" ht="15.75" thickBot="1" x14ac:dyDescent="0.3">
      <c r="A6" s="4" t="s">
        <v>20</v>
      </c>
      <c r="B6" s="26">
        <v>39</v>
      </c>
    </row>
    <row r="7" spans="1:2" ht="15.75" thickBot="1" x14ac:dyDescent="0.3">
      <c r="A7" s="27" t="s">
        <v>73</v>
      </c>
      <c r="B7" s="28">
        <v>119</v>
      </c>
    </row>
    <row r="8" spans="1:2" ht="15.75" thickTop="1" x14ac:dyDescent="0.25"/>
  </sheetData>
  <mergeCells count="2">
    <mergeCell ref="A1:B1"/>
    <mergeCell ref="A2:B2"/>
  </mergeCell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Large Group Sizes</vt:lpstr>
      <vt:lpstr>Island Bookings</vt:lpstr>
      <vt:lpstr>Island Tours</vt:lpstr>
      <vt:lpstr>Summary Data</vt:lpstr>
      <vt:lpstr>TourNumbers</vt:lpstr>
      <vt:lpstr>Bookings Per Tour</vt:lpstr>
      <vt:lpstr>'Large Group Sizes'!Criteria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student</dc:creator>
  <cp:lastModifiedBy>Tituson St John</cp:lastModifiedBy>
  <dcterms:created xsi:type="dcterms:W3CDTF">2023-02-11T16:14:08Z</dcterms:created>
  <dcterms:modified xsi:type="dcterms:W3CDTF">2023-03-19T04:23:30Z</dcterms:modified>
</cp:coreProperties>
</file>