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Base de données" sheetId="2" state="visible" r:id="rId3"/>
    <sheet name="Ressour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<sst xmlns="http://schemas.openxmlformats.org/spreadsheetml/2006/main" count="172" uniqueCount="108">
  <si>
    <t xml:space="preserve">DIMENSIONNEMENT SYSTÈME PREVENTION DESSERRAGE VIS PAR "TASSEMENT DES PLASTIQUES"</t>
  </si>
  <si>
    <t xml:space="preserve">Liste tailles passages de
vis choisie</t>
  </si>
  <si>
    <t xml:space="preserve">Liste dimensions rondelles</t>
  </si>
  <si>
    <t xml:space="preserve">Définition de l'assemblage vissé</t>
  </si>
  <si>
    <t xml:space="preserve">Vérification de la condition de non "matage" (critère de plasticité de Von Mises en compression)</t>
  </si>
  <si>
    <t xml:space="preserve">Tailles de vis métriques</t>
  </si>
  <si>
    <t xml:space="preserve">Tailles rondelles plates - DI max.</t>
  </si>
  <si>
    <t xml:space="preserve">Tailles rondelles plates - DE min.</t>
  </si>
  <si>
    <t xml:space="preserve">Ajustements</t>
  </si>
  <si>
    <t xml:space="preserve">Tailles</t>
  </si>
  <si>
    <t xml:space="preserve">Etroite</t>
  </si>
  <si>
    <t xml:space="preserve">Normale - Grade A</t>
  </si>
  <si>
    <t xml:space="preserve">Normale - Grade C</t>
  </si>
  <si>
    <t xml:space="preserve">Large - Grade A</t>
  </si>
  <si>
    <t xml:space="preserve">Large - Grade C</t>
  </si>
  <si>
    <t xml:space="preserve">Très large</t>
  </si>
  <si>
    <t xml:space="preserve">Données d'entrées</t>
  </si>
  <si>
    <t xml:space="preserve">mm</t>
  </si>
  <si>
    <t xml:space="preserve">Assemblage vis - rondelle plate</t>
  </si>
  <si>
    <t xml:space="preserve">Matériau</t>
  </si>
  <si>
    <t xml:space="preserve">PLA</t>
  </si>
  <si>
    <t xml:space="preserve">Module de Young matériau (E)</t>
  </si>
  <si>
    <t xml:space="preserve">GPa</t>
  </si>
  <si>
    <t xml:space="preserve">Vis</t>
  </si>
  <si>
    <t xml:space="preserve">MPa</t>
  </si>
  <si>
    <t xml:space="preserve">Taille de vis (M)</t>
  </si>
  <si>
    <t xml:space="preserve">M6</t>
  </si>
  <si>
    <t xml:space="preserve">Coefficient de Poisson matériau (ν)</t>
  </si>
  <si>
    <t xml:space="preserve">Limite d'élasticité matériau (Re)</t>
  </si>
  <si>
    <t xml:space="preserve">OU</t>
  </si>
  <si>
    <t xml:space="preserve">Passage de vis</t>
  </si>
  <si>
    <t xml:space="preserve">Pression max. admissible</t>
  </si>
  <si>
    <t xml:space="preserve">Ajustement passage de vis (Øp)</t>
  </si>
  <si>
    <t xml:space="preserve">Avec jeu</t>
  </si>
  <si>
    <t xml:space="preserve">   Source :</t>
  </si>
  <si>
    <t xml:space="preserve">Taille passage de vis (Øp)</t>
  </si>
  <si>
    <t xml:space="preserve">https://fr.wikipedia.org/wiki/Matage_(m%C3%A9canique)</t>
  </si>
  <si>
    <t xml:space="preserve">https://fr.wikipedia.org/wiki/Limite_d%27%C3%A9lasticit%C3%A9</t>
  </si>
  <si>
    <t xml:space="preserve">Diamètre passage de vis personnalisée (Øp)</t>
  </si>
  <si>
    <t xml:space="preserve">Diamètre passage de vis choisi (Øp)</t>
  </si>
  <si>
    <t xml:space="preserve">Calcul des contraintes et déformations en X, Y et Z</t>
  </si>
  <si>
    <t xml:space="preserve">Effort de compression (Fz)</t>
  </si>
  <si>
    <t xml:space="preserve">N</t>
  </si>
  <si>
    <t xml:space="preserve">Surface d'appui rondelle plate  (S)</t>
  </si>
  <si>
    <t xml:space="preserve">mm²</t>
  </si>
  <si>
    <t xml:space="preserve">Rondelle plate</t>
  </si>
  <si>
    <t xml:space="preserve">Taille de rondelle (M)</t>
  </si>
  <si>
    <t xml:space="preserve">Contrainte max.axe Z (σ₁)</t>
  </si>
  <si>
    <t xml:space="preserve">Type de rondelle (M)</t>
  </si>
  <si>
    <t xml:space="preserve">Déformation max. axe Z (Ꜫ₁)</t>
  </si>
  <si>
    <t xml:space="preserve">Diamètre intérieur max. rondelle (DI)</t>
  </si>
  <si>
    <t xml:space="preserve">Diamètre extérieur min. rondelle (DE)</t>
  </si>
  <si>
    <t xml:space="preserve">Déformation max. axe X (Ꜫ₂)</t>
  </si>
  <si>
    <t xml:space="preserve">Contrainte max. axe X (σ₂)</t>
  </si>
  <si>
    <t xml:space="preserve">Diamètre intérieur max. rondelle personnalisé (DI)</t>
  </si>
  <si>
    <t xml:space="preserve">Diamètre extérieur min. rondelle personnalisé (DE)</t>
  </si>
  <si>
    <t xml:space="preserve">Déformation max. axe X (Ꜫ₃)</t>
  </si>
  <si>
    <t xml:space="preserve">Contrainte max. axe Y (σ₃)</t>
  </si>
  <si>
    <t xml:space="preserve">Diamètre intérieur max. rondelle choisi (DI)</t>
  </si>
  <si>
    <t xml:space="preserve">Diamètre extérieur min. rondelle choisi (DE)</t>
  </si>
  <si>
    <t xml:space="preserve">https://fr.wikipedia.org/wiki/Loi_de_Hooke</t>
  </si>
  <si>
    <t xml:space="preserve">https://fr.wikipedia.org/wiki/Coefficient_de_Poisson</t>
  </si>
  <si>
    <t xml:space="preserve">Rondelle ressort/conique (Belleville)</t>
  </si>
  <si>
    <t xml:space="preserve">Effort rondelle conique (F)</t>
  </si>
  <si>
    <t xml:space="preserve">Contrainte de Von Mises (σ)</t>
  </si>
  <si>
    <t xml:space="preserve">Calcul air surface d'appuie surfaces en contact</t>
  </si>
  <si>
    <t xml:space="preserve">https://fr.wikipedia.org/wiki/Crit%C3%A8re_de_plasticit%C3%A9</t>
  </si>
  <si>
    <t xml:space="preserve">Diamètre passage de vis (Øp)</t>
  </si>
  <si>
    <t xml:space="preserve">RESULTAT</t>
  </si>
  <si>
    <t xml:space="preserve">Résultat</t>
  </si>
  <si>
    <t xml:space="preserve">Diamètre intérieur d'appui max. (DImax)</t>
  </si>
  <si>
    <t xml:space="preserve">Aire surface d'appui (S)</t>
  </si>
  <si>
    <t xml:space="preserve">A AJOUTER :</t>
  </si>
  <si>
    <t xml:space="preserve">TAILLES STANDARDS PASSAGES DE VIS ET RONDELLES</t>
  </si>
  <si>
    <t xml:space="preserve">Tailles de vis
métriques</t>
  </si>
  <si>
    <t xml:space="preserve">Tailles passages de vis</t>
  </si>
  <si>
    <t xml:space="preserve">Tailles rondelles plates</t>
  </si>
  <si>
    <t xml:space="preserve">Rondelle étroite</t>
  </si>
  <si>
    <t xml:space="preserve">Rondelle normale - Grade A</t>
  </si>
  <si>
    <t xml:space="preserve">Rondelle normale - Grade C</t>
  </si>
  <si>
    <t xml:space="preserve">Rondelle large - Grade A</t>
  </si>
  <si>
    <t xml:space="preserve">Rondelle large - Grade C</t>
  </si>
  <si>
    <t xml:space="preserve">Rondelle très large</t>
  </si>
  <si>
    <t xml:space="preserve">Ajustée</t>
  </si>
  <si>
    <t xml:space="preserve">Normale</t>
  </si>
  <si>
    <t xml:space="preserve">ISO-7092-2000</t>
  </si>
  <si>
    <t xml:space="preserve">ISO-7089-2000</t>
  </si>
  <si>
    <t xml:space="preserve">ISO-7091-2000</t>
  </si>
  <si>
    <t xml:space="preserve">ISO-7093-1-2000</t>
  </si>
  <si>
    <t xml:space="preserve">ISO-7093-2-2000</t>
  </si>
  <si>
    <t xml:space="preserve">ISO-7094-2000</t>
  </si>
  <si>
    <t xml:space="preserve">DI max.</t>
  </si>
  <si>
    <t xml:space="preserve">DE min.</t>
  </si>
  <si>
    <t xml:space="preserve">M3</t>
  </si>
  <si>
    <t xml:space="preserve">-</t>
  </si>
  <si>
    <t xml:space="preserve">M4</t>
  </si>
  <si>
    <t xml:space="preserve">M5</t>
  </si>
  <si>
    <t xml:space="preserve">M8</t>
  </si>
  <si>
    <t xml:space="preserve">PROPRIETES MATERIAUX</t>
  </si>
  <si>
    <t xml:space="preserve">Nom</t>
  </si>
  <si>
    <t xml:space="preserve">Module de Young (E) en GPa</t>
  </si>
  <si>
    <t xml:space="preserve">Coefficient de poisson (ν)</t>
  </si>
  <si>
    <t xml:space="preserve">Limite d'élasticité (Re) en MPa</t>
  </si>
  <si>
    <t xml:space="preserve">RESSOURCES MATERIAUX</t>
  </si>
  <si>
    <t xml:space="preserve">https://www.researchgate.net/figure/PLA-and-PLA-CF-Poisson-coefficients_tbl3_316897831</t>
  </si>
  <si>
    <t xml:space="preserve">https://fr.wikipedia.org/wiki/Acide_polylactique</t>
  </si>
  <si>
    <t xml:space="preserve">https://www.researchgate.net/figure/Measured-density-and-values-of-Youngs-modulus-calculated-with-the-use-of-the-compared_tbl1_357343831</t>
  </si>
  <si>
    <t xml:space="preserve">https://www.researchgate.net/figure/A-comparison-of-statistical-differences-between-Youngs-modulus-values-calculated_fig4_357343831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</si>
</sst>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_-* #,##0.00_-;\-* #,##0.00_-;_-* \-??_-;_-@_-"/>
    <numFmt numFmtId="167" formatCode="_-* #,##0.0_-;\-* #,##0.0_-;_-* \-??_-;_-@_-"/>
    <numFmt numFmtId="168" formatCode="_-* #,##0_-;\-* #,##0_-;_-* \-??_-;_-@_-"/>
    <numFmt numFmtId="169" formatCode="0.0"/>
    <numFmt numFmtId="170" formatCode="0.00000"/>
    <numFmt numFmtId="171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b val="true"/>
      <sz val="11"/>
      <color rgb="FF808080"/>
      <name val="Calibri"/>
      <family val="2"/>
      <charset val="1"/>
    </font>
    <font>
      <i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000000"/>
      <name val="Calibri"/>
      <family val="0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A6A6A6"/>
      </patternFill>
    </fill>
    <fill>
      <patternFill patternType="solid">
        <fgColor rgb="FFD9D9D9"/>
        <bgColor rgb="FFFBE5D6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2F2F2"/>
      </patternFill>
    </fill>
    <fill>
      <patternFill patternType="solid">
        <fgColor rgb="FFA6A6A6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808080"/>
        <bgColor rgb="FF666699"/>
      </patternFill>
    </fill>
    <fill>
      <patternFill patternType="solid">
        <fgColor rgb="FF92D050"/>
        <bgColor rgb="FFA6A6A6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9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6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11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2" xfId="15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ont>
        <strike val="0"/>
      </font>
      <fill>
        <patternFill>
          <bgColor rgb="FF808080"/>
        </patternFill>
      </fill>
    </dxf>
    <dxf>
      <font>
        <strike val="1"/>
      </font>
    </dxf>
    <dxf>
      <font>
        <strike val="1"/>
      </font>
    </dxf>
    <dxf>
      <font>
        <strike val="1"/>
      </font>
    </dxf>
    <dxf>
      <font>
        <strike val="1"/>
      </font>
    </dxf>
    <dxf>
      <font>
        <b val="1"/>
        <i val="0"/>
        <strike val="0"/>
        <color rgb="FF00B050"/>
      </font>
    </dxf>
    <dxf>
      <font>
        <strike val="0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2F2F2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39600</xdr:colOff>
      <xdr:row>8</xdr:row>
      <xdr:rowOff>99360</xdr:rowOff>
    </xdr:from>
    <xdr:to>
      <xdr:col>2</xdr:col>
      <xdr:colOff>179280</xdr:colOff>
      <xdr:row>32</xdr:row>
      <xdr:rowOff>99720</xdr:rowOff>
    </xdr:to>
    <xdr:sp>
      <xdr:nvSpPr>
        <xdr:cNvPr id="0" name="Parenthèse ouvrante 1"/>
        <xdr:cNvSpPr/>
      </xdr:nvSpPr>
      <xdr:spPr>
        <a:xfrm>
          <a:off x="442080" y="1623240"/>
          <a:ext cx="139680" cy="457236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39600</xdr:colOff>
      <xdr:row>6</xdr:row>
      <xdr:rowOff>99360</xdr:rowOff>
    </xdr:from>
    <xdr:to>
      <xdr:col>1</xdr:col>
      <xdr:colOff>179280</xdr:colOff>
      <xdr:row>37</xdr:row>
      <xdr:rowOff>94680</xdr:rowOff>
    </xdr:to>
    <xdr:sp>
      <xdr:nvSpPr>
        <xdr:cNvPr id="1" name="Parenthèse ouvrante 2"/>
        <xdr:cNvSpPr/>
      </xdr:nvSpPr>
      <xdr:spPr>
        <a:xfrm>
          <a:off x="240840" y="1242360"/>
          <a:ext cx="139680" cy="590076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</xdr:col>
      <xdr:colOff>42840</xdr:colOff>
      <xdr:row>42</xdr:row>
      <xdr:rowOff>94320</xdr:rowOff>
    </xdr:from>
    <xdr:to>
      <xdr:col>1</xdr:col>
      <xdr:colOff>182520</xdr:colOff>
      <xdr:row>54</xdr:row>
      <xdr:rowOff>102960</xdr:rowOff>
    </xdr:to>
    <xdr:sp>
      <xdr:nvSpPr>
        <xdr:cNvPr id="2" name="Parenthèse ouvrante 3"/>
        <xdr:cNvSpPr/>
      </xdr:nvSpPr>
      <xdr:spPr>
        <a:xfrm>
          <a:off x="244080" y="8095320"/>
          <a:ext cx="139680" cy="229464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7</xdr:col>
      <xdr:colOff>42840</xdr:colOff>
      <xdr:row>5</xdr:row>
      <xdr:rowOff>119160</xdr:rowOff>
    </xdr:from>
    <xdr:to>
      <xdr:col>7</xdr:col>
      <xdr:colOff>182520</xdr:colOff>
      <xdr:row>45</xdr:row>
      <xdr:rowOff>109800</xdr:rowOff>
    </xdr:to>
    <xdr:sp>
      <xdr:nvSpPr>
        <xdr:cNvPr id="3" name="Parenthèse ouvrante 4"/>
        <xdr:cNvSpPr/>
      </xdr:nvSpPr>
      <xdr:spPr>
        <a:xfrm>
          <a:off x="5449320" y="1071720"/>
          <a:ext cx="139680" cy="761076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0</xdr:col>
      <xdr:colOff>36360</xdr:colOff>
      <xdr:row>4</xdr:row>
      <xdr:rowOff>96120</xdr:rowOff>
    </xdr:from>
    <xdr:to>
      <xdr:col>0</xdr:col>
      <xdr:colOff>176040</xdr:colOff>
      <xdr:row>54</xdr:row>
      <xdr:rowOff>97200</xdr:rowOff>
    </xdr:to>
    <xdr:sp>
      <xdr:nvSpPr>
        <xdr:cNvPr id="4" name="Parenthèse ouvrante 5"/>
        <xdr:cNvSpPr/>
      </xdr:nvSpPr>
      <xdr:spPr>
        <a:xfrm>
          <a:off x="36360" y="858240"/>
          <a:ext cx="139680" cy="952596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13</xdr:col>
      <xdr:colOff>531720</xdr:colOff>
      <xdr:row>12</xdr:row>
      <xdr:rowOff>45720</xdr:rowOff>
    </xdr:from>
    <xdr:to>
      <xdr:col>23</xdr:col>
      <xdr:colOff>597960</xdr:colOff>
      <xdr:row>36</xdr:row>
      <xdr:rowOff>159840</xdr:rowOff>
    </xdr:to>
    <xdr:grpSp>
      <xdr:nvGrpSpPr>
        <xdr:cNvPr id="5" name="Groupe 38"/>
        <xdr:cNvGrpSpPr/>
      </xdr:nvGrpSpPr>
      <xdr:grpSpPr>
        <a:xfrm>
          <a:off x="10085760" y="2331720"/>
          <a:ext cx="7999560" cy="4686120"/>
          <a:chOff x="10085760" y="2331720"/>
          <a:chExt cx="7999560" cy="4686120"/>
        </a:xfrm>
      </xdr:grpSpPr>
      <xdr:sp>
        <xdr:nvSpPr>
          <xdr:cNvPr id="6" name="ZoneTexte 17"/>
          <xdr:cNvSpPr/>
        </xdr:nvSpPr>
        <xdr:spPr>
          <a:xfrm>
            <a:off x="16053120" y="3665520"/>
            <a:ext cx="2032200" cy="352080"/>
          </a:xfrm>
          <a:prstGeom prst="rect">
            <a:avLst/>
          </a:prstGeom>
          <a:noFill/>
          <a:ln w="9525">
            <a:noFill/>
          </a:ln>
        </xdr:spPr>
        <xdr:style>
          <a:lnRef idx="0"/>
          <a:fillRef idx="0"/>
          <a:effectRef idx="0"/>
          <a:fontRef idx="minor"/>
        </xdr:style>
        <xdr:txBody>
          <a:bodyPr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fr-FR" sz="1400" spc="-1" strike="noStrike">
                <a:solidFill>
                  <a:schemeClr val="dk1"/>
                </a:solidFill>
                <a:latin typeface="Calibri"/>
              </a:rPr>
              <a:t>RONDELLE BELLEVILLE</a:t>
            </a:r>
            <a:endParaRPr b="0" lang="fr-FR" sz="1400" spc="-1" strike="noStrike">
              <a:latin typeface="Times New Roman"/>
            </a:endParaRPr>
          </a:p>
        </xdr:txBody>
      </xdr:sp>
      <xdr:grpSp>
        <xdr:nvGrpSpPr>
          <xdr:cNvPr id="7" name="Groupe 37"/>
          <xdr:cNvGrpSpPr/>
        </xdr:nvGrpSpPr>
        <xdr:grpSpPr>
          <a:xfrm>
            <a:off x="10085760" y="2331720"/>
            <a:ext cx="7959600" cy="4686120"/>
            <a:chOff x="10085760" y="2331720"/>
            <a:chExt cx="7959600" cy="4686120"/>
          </a:xfrm>
        </xdr:grpSpPr>
        <xdr:sp>
          <xdr:nvSpPr>
            <xdr:cNvPr id="8" name="ZoneTexte 23"/>
            <xdr:cNvSpPr/>
          </xdr:nvSpPr>
          <xdr:spPr>
            <a:xfrm>
              <a:off x="16053120" y="4132080"/>
              <a:ext cx="1992240" cy="352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/>
            <a:fillRef idx="0"/>
            <a:effectRef idx="0"/>
            <a:fontRef idx="minor"/>
          </xdr:style>
          <xdr:txBody>
            <a:bodyPr horzOverflow="clip" vertOverflow="clip" lIns="90000" rIns="90000" tIns="45000" bIns="45000" anchor="t">
              <a:noAutofit/>
            </a:bodyPr>
            <a:p>
              <a:pPr>
                <a:lnSpc>
                  <a:spcPct val="100000"/>
                </a:lnSpc>
              </a:pPr>
              <a:r>
                <a:rPr b="1" lang="fr-FR" sz="1400" spc="-1" strike="noStrike">
                  <a:solidFill>
                    <a:schemeClr val="dk1"/>
                  </a:solidFill>
                  <a:latin typeface="Calibri"/>
                </a:rPr>
                <a:t>RONDELLE PLATE</a:t>
              </a:r>
              <a:endParaRPr b="0" lang="fr-FR" sz="1400" spc="-1" strike="noStrike">
                <a:latin typeface="Times New Roman"/>
              </a:endParaRPr>
            </a:p>
          </xdr:txBody>
        </xdr:sp>
        <xdr:grpSp>
          <xdr:nvGrpSpPr>
            <xdr:cNvPr id="9" name="Groupe 36"/>
            <xdr:cNvGrpSpPr/>
          </xdr:nvGrpSpPr>
          <xdr:grpSpPr>
            <a:xfrm>
              <a:off x="10085760" y="2331720"/>
              <a:ext cx="7959600" cy="4686120"/>
              <a:chOff x="10085760" y="2331720"/>
              <a:chExt cx="7959600" cy="4686120"/>
            </a:xfrm>
          </xdr:grpSpPr>
          <xdr:sp>
            <xdr:nvSpPr>
              <xdr:cNvPr id="10" name="ZoneTexte 27"/>
              <xdr:cNvSpPr/>
            </xdr:nvSpPr>
            <xdr:spPr>
              <a:xfrm>
                <a:off x="16053120" y="4808520"/>
                <a:ext cx="1992240" cy="352080"/>
              </a:xfrm>
              <a:prstGeom prst="rect">
                <a:avLst/>
              </a:prstGeom>
              <a:noFill/>
              <a:ln w="9525">
                <a:noFill/>
              </a:ln>
            </xdr:spPr>
            <xdr:style>
              <a:lnRef idx="0"/>
              <a:fillRef idx="0"/>
              <a:effectRef idx="0"/>
              <a:fontRef idx="minor"/>
            </xdr:style>
            <xdr:txBody>
              <a:bodyPr horzOverflow="clip" vertOverflow="clip" lIns="90000" rIns="90000" tIns="45000" bIns="45000" anchor="t">
                <a:noAutofit/>
              </a:bodyPr>
              <a:p>
                <a:pPr>
                  <a:lnSpc>
                    <a:spcPct val="100000"/>
                  </a:lnSpc>
                </a:pPr>
                <a:r>
                  <a:rPr b="1" lang="fr-FR" sz="1400" spc="-1" strike="noStrike">
                    <a:solidFill>
                      <a:schemeClr val="dk1"/>
                    </a:solidFill>
                    <a:latin typeface="Calibri"/>
                  </a:rPr>
                  <a:t>PASSAGE DE VIS</a:t>
                </a:r>
                <a:endParaRPr b="0" lang="fr-FR" sz="1400" spc="-1" strike="noStrike">
                  <a:latin typeface="Times New Roman"/>
                </a:endParaRPr>
              </a:p>
            </xdr:txBody>
          </xdr:sp>
          <xdr:grpSp>
            <xdr:nvGrpSpPr>
              <xdr:cNvPr id="11" name="Groupe 35"/>
              <xdr:cNvGrpSpPr/>
            </xdr:nvGrpSpPr>
            <xdr:grpSpPr>
              <a:xfrm>
                <a:off x="10085760" y="2331720"/>
                <a:ext cx="7949520" cy="4686120"/>
                <a:chOff x="10085760" y="2331720"/>
                <a:chExt cx="7949520" cy="4686120"/>
              </a:xfrm>
            </xdr:grpSpPr>
            <xdr:sp>
              <xdr:nvSpPr>
                <xdr:cNvPr id="12" name="ZoneTexte 30"/>
                <xdr:cNvSpPr/>
              </xdr:nvSpPr>
              <xdr:spPr>
                <a:xfrm>
                  <a:off x="16043040" y="5532120"/>
                  <a:ext cx="1992240" cy="352080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  <xdr:style>
                <a:lnRef idx="0"/>
                <a:fillRef idx="0"/>
                <a:effectRef idx="0"/>
                <a:fontRef idx="minor"/>
              </xdr:style>
              <xdr:txBody>
                <a:bodyPr horzOverflow="clip" vertOverflow="clip" lIns="90000" rIns="90000" tIns="45000" bIns="45000" anchor="t">
                  <a:noAutofit/>
                </a:bodyPr>
                <a:p>
                  <a:pPr>
                    <a:lnSpc>
                      <a:spcPct val="100000"/>
                    </a:lnSpc>
                  </a:pPr>
                  <a:r>
                    <a:rPr b="1" lang="fr-FR" sz="1400" spc="-1" strike="noStrike">
                      <a:solidFill>
                        <a:schemeClr val="dk1"/>
                      </a:solidFill>
                      <a:latin typeface="Calibri"/>
                    </a:rPr>
                    <a:t>TADAURAGE</a:t>
                  </a:r>
                  <a:endParaRPr b="0" lang="fr-FR" sz="1400" spc="-1" strike="noStrike">
                    <a:latin typeface="Times New Roman"/>
                  </a:endParaRPr>
                </a:p>
              </xdr:txBody>
            </xdr:sp>
            <xdr:grpSp>
              <xdr:nvGrpSpPr>
                <xdr:cNvPr id="13" name="Groupe 34"/>
                <xdr:cNvGrpSpPr/>
              </xdr:nvGrpSpPr>
              <xdr:grpSpPr>
                <a:xfrm>
                  <a:off x="10085760" y="2331720"/>
                  <a:ext cx="7385760" cy="4686120"/>
                  <a:chOff x="10085760" y="2331720"/>
                  <a:chExt cx="7385760" cy="4686120"/>
                </a:xfrm>
              </xdr:grpSpPr>
              <xdr:sp>
                <xdr:nvSpPr>
                  <xdr:cNvPr id="14" name="ZoneTexte 12"/>
                  <xdr:cNvSpPr/>
                </xdr:nvSpPr>
                <xdr:spPr>
                  <a:xfrm>
                    <a:off x="16053120" y="3065400"/>
                    <a:ext cx="1418400" cy="352080"/>
                  </a:xfrm>
                  <a:prstGeom prst="rect">
                    <a:avLst/>
                  </a:prstGeom>
                  <a:noFill/>
                  <a:ln w="9525">
                    <a:noFill/>
                  </a:ln>
                </xdr:spPr>
                <xdr:style>
                  <a:lnRef idx="0"/>
                  <a:fillRef idx="0"/>
                  <a:effectRef idx="0"/>
                  <a:fontRef idx="minor"/>
                </xdr:style>
                <xdr:txBody>
                  <a:bodyPr horzOverflow="clip" vertOverflow="clip" lIns="90000" rIns="90000" tIns="45000" bIns="45000" anchor="t">
                    <a:noAutofit/>
                  </a:bodyPr>
                  <a:p>
                    <a:pPr>
                      <a:lnSpc>
                        <a:spcPct val="100000"/>
                      </a:lnSpc>
                    </a:pPr>
                    <a:r>
                      <a:rPr b="1" lang="fr-FR" sz="1400" spc="-1" strike="noStrike">
                        <a:solidFill>
                          <a:schemeClr val="dk1"/>
                        </a:solidFill>
                        <a:latin typeface="Calibri"/>
                      </a:rPr>
                      <a:t>VIS</a:t>
                    </a:r>
                    <a:endParaRPr b="0" lang="fr-FR" sz="1400" spc="-1" strike="noStrike">
                      <a:latin typeface="Times New Roman"/>
                    </a:endParaRPr>
                  </a:p>
                </xdr:txBody>
              </xdr:sp>
              <xdr:grpSp>
                <xdr:nvGrpSpPr>
                  <xdr:cNvPr id="15" name="Groupe 33"/>
                  <xdr:cNvGrpSpPr/>
                </xdr:nvGrpSpPr>
                <xdr:grpSpPr>
                  <a:xfrm>
                    <a:off x="10085760" y="2331720"/>
                    <a:ext cx="5967000" cy="4686120"/>
                    <a:chOff x="10085760" y="2331720"/>
                    <a:chExt cx="5967000" cy="4686120"/>
                  </a:xfrm>
                </xdr:grpSpPr>
                <xdr:pic>
                  <xdr:nvPicPr>
                    <xdr:cNvPr id="16" name="Image 7" descr=""/>
                    <xdr:cNvPicPr/>
                  </xdr:nvPicPr>
                  <xdr:blipFill>
                    <a:blip r:embed="rId1"/>
                    <a:stretch/>
                  </xdr:blipFill>
                  <xdr:spPr>
                    <a:xfrm>
                      <a:off x="10085760" y="2331720"/>
                      <a:ext cx="5679720" cy="4686120"/>
                    </a:xfrm>
                    <a:prstGeom prst="rect">
                      <a:avLst/>
                    </a:prstGeom>
                    <a:ln w="0">
                      <a:noFill/>
                    </a:ln>
                  </xdr:spPr>
                </xdr:pic>
                <xdr:cxnSp>
                  <xdr:nvCxnSpPr>
                    <xdr:cNvPr id="17" name="Connecteur droit avec flèche 14"/>
                    <xdr:cNvCxnSpPr/>
                  </xdr:nvCxnSpPr>
                  <xdr:spPr>
                    <a:xfrm flipH="1">
                      <a:off x="13285440" y="3241440"/>
                      <a:ext cx="2767680" cy="45288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tailEnd len="med" type="triangle" w="med"/>
                    </a:ln>
                  </xdr:spPr>
                </xdr:cxnSp>
                <xdr:cxnSp>
                  <xdr:nvCxnSpPr>
                    <xdr:cNvPr id="18" name="Connecteur droit avec flèche 18"/>
                    <xdr:cNvCxnSpPr/>
                  </xdr:nvCxnSpPr>
                  <xdr:spPr>
                    <a:xfrm flipH="1">
                      <a:off x="13647960" y="3841560"/>
                      <a:ext cx="2405160" cy="27180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tailEnd len="med" type="triangle" w="med"/>
                    </a:ln>
                  </xdr:spPr>
                </xdr:cxnSp>
                <xdr:cxnSp>
                  <xdr:nvCxnSpPr>
                    <xdr:cNvPr id="19" name="Connecteur droit avec flèche 24"/>
                    <xdr:cNvCxnSpPr/>
                  </xdr:nvCxnSpPr>
                  <xdr:spPr>
                    <a:xfrm flipH="1">
                      <a:off x="14160960" y="4308120"/>
                      <a:ext cx="1892160" cy="4320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tailEnd len="med" type="triangle" w="med"/>
                    </a:ln>
                  </xdr:spPr>
                </xdr:cxnSp>
                <xdr:cxnSp>
                  <xdr:nvCxnSpPr>
                    <xdr:cNvPr id="20" name="Connecteur droit avec flèche 28"/>
                    <xdr:cNvCxnSpPr/>
                  </xdr:nvCxnSpPr>
                  <xdr:spPr>
                    <a:xfrm flipH="1">
                      <a:off x="13265280" y="4984560"/>
                      <a:ext cx="2787840" cy="1440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tailEnd len="med" type="triangle" w="med"/>
                    </a:ln>
                  </xdr:spPr>
                </xdr:cxnSp>
                <xdr:cxnSp>
                  <xdr:nvCxnSpPr>
                    <xdr:cNvPr id="21" name="Connecteur droit avec flèche 31"/>
                    <xdr:cNvCxnSpPr/>
                  </xdr:nvCxnSpPr>
                  <xdr:spPr>
                    <a:xfrm flipH="1">
                      <a:off x="13245120" y="5708160"/>
                      <a:ext cx="2797920" cy="35784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tailEnd len="med" type="triangle" w="med"/>
                    </a:ln>
                  </xdr:spPr>
                </xdr:cxnSp>
              </xdr:grpSp>
            </xdr:grpSp>
          </xdr:grpSp>
        </xdr:grpSp>
      </xdr:grpSp>
    </xdr:grp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wikipedia.org/wiki/Matage_(m&#233;canique)" TargetMode="External"/><Relationship Id="rId2" Type="http://schemas.openxmlformats.org/officeDocument/2006/relationships/hyperlink" Target="https://fr.wikipedia.org/wiki/Limite_d%27&#233;lasticit&#233;" TargetMode="External"/><Relationship Id="rId3" Type="http://schemas.openxmlformats.org/officeDocument/2006/relationships/hyperlink" Target="https://fr.wikipedia.org/wiki/Loi_de_Hooke" TargetMode="External"/><Relationship Id="rId4" Type="http://schemas.openxmlformats.org/officeDocument/2006/relationships/hyperlink" Target="https://fr.wikipedia.org/wiki/Coefficient_de_Poisson" TargetMode="External"/><Relationship Id="rId5" Type="http://schemas.openxmlformats.org/officeDocument/2006/relationships/hyperlink" Target="https://fr.wikipedia.org/wiki/Crit&#232;re_de_plasticit&#233;" TargetMode="External"/><Relationship Id="rId6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researchgate.net/figure/PLA-and-PLA-CF-Poisson-coefficients_tbl3_316897831" TargetMode="External"/><Relationship Id="rId2" Type="http://schemas.openxmlformats.org/officeDocument/2006/relationships/hyperlink" Target="https://fr.wikipedia.org/wiki/Acide_polylactique" TargetMode="External"/><Relationship Id="rId3" Type="http://schemas.openxmlformats.org/officeDocument/2006/relationships/hyperlink" Target="https://www.researchgate.net/figure/Measured-density-and-values-of-Youngs-modulus-calculated-with-the-use-of-the-compared_tbl1_357343831" TargetMode="External"/><Relationship Id="rId4" Type="http://schemas.openxmlformats.org/officeDocument/2006/relationships/hyperlink" Target="https://www.researchgate.net/figure/A-comparison-of-statistical-differences-between-Youngs-modulus-values-calculated_fig4_3573438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0" activeCellId="0" sqref="E10"/>
    </sheetView>
  </sheetViews>
  <sheetFormatPr defaultColWidth="11.42578125" defaultRowHeight="15" zeroHeight="false" outlineLevelRow="0" outlineLevelCol="0"/>
  <cols>
    <col collapsed="false" customWidth="true" hidden="false" outlineLevel="0" max="3" min="1" style="1" width="2.86"/>
    <col collapsed="false" customWidth="true" hidden="false" outlineLevel="0" max="4" min="4" style="1" width="47.42"/>
    <col collapsed="false" customWidth="true" hidden="false" outlineLevel="0" max="5" min="5" style="1" width="12.15"/>
    <col collapsed="false" customWidth="true" hidden="false" outlineLevel="0" max="6" min="6" style="1" width="5.71"/>
    <col collapsed="false" customWidth="true" hidden="false" outlineLevel="0" max="8" min="7" style="1" width="2.86"/>
    <col collapsed="false" customWidth="true" hidden="false" outlineLevel="0" max="9" min="9" style="1" width="32.71"/>
    <col collapsed="false" customWidth="false" hidden="false" outlineLevel="0" max="10" min="10" style="1" width="11.43"/>
    <col collapsed="false" customWidth="true" hidden="false" outlineLevel="0" max="11" min="11" style="1" width="6.14"/>
    <col collapsed="false" customWidth="true" hidden="false" outlineLevel="0" max="13" min="12" style="1" width="2.86"/>
    <col collapsed="false" customWidth="true" hidden="false" outlineLevel="0" max="14" min="14" style="1" width="12.86"/>
    <col collapsed="false" customWidth="true" hidden="false" outlineLevel="0" max="15" min="15" style="1" width="7.15"/>
    <col collapsed="false" customWidth="true" hidden="false" outlineLevel="0" max="16" min="16" style="1" width="5"/>
    <col collapsed="false" customWidth="true" hidden="false" outlineLevel="0" max="18" min="17" style="1" width="2.86"/>
    <col collapsed="false" customWidth="false" hidden="false" outlineLevel="0" max="19" min="19" style="1" width="11.43"/>
    <col collapsed="false" customWidth="true" hidden="false" outlineLevel="0" max="20" min="20" style="1" width="20.57"/>
    <col collapsed="false" customWidth="true" hidden="false" outlineLevel="0" max="21" min="21" style="1" width="18"/>
    <col collapsed="false" customWidth="true" hidden="false" outlineLevel="0" max="22" min="22" style="1" width="17.42"/>
    <col collapsed="false" customWidth="true" hidden="false" outlineLevel="0" max="23" min="23" style="1" width="14.42"/>
    <col collapsed="false" customWidth="true" hidden="false" outlineLevel="0" max="24" min="24" style="1" width="14.29"/>
    <col collapsed="false" customWidth="true" hidden="false" outlineLevel="0" max="25" min="25" style="1" width="9.57"/>
    <col collapsed="false" customWidth="true" hidden="false" outlineLevel="0" max="26" min="26" style="1" width="2.86"/>
    <col collapsed="false" customWidth="false" hidden="false" outlineLevel="0" max="27" min="27" style="1" width="11.43"/>
    <col collapsed="false" customWidth="true" hidden="false" outlineLevel="0" max="28" min="28" style="1" width="7"/>
    <col collapsed="false" customWidth="true" hidden="false" outlineLevel="0" max="29" min="29" style="1" width="17.57"/>
    <col collapsed="false" customWidth="true" hidden="false" outlineLevel="0" max="30" min="30" style="1" width="17.42"/>
    <col collapsed="false" customWidth="true" hidden="false" outlineLevel="0" max="31" min="31" style="1" width="14.42"/>
    <col collapsed="false" customWidth="true" hidden="false" outlineLevel="0" max="32" min="32" style="1" width="14.29"/>
    <col collapsed="false" customWidth="true" hidden="false" outlineLevel="0" max="33" min="33" style="1" width="9.57"/>
    <col collapsed="false" customWidth="false" hidden="false" outlineLevel="0" max="16384" min="34" style="1" width="11.4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true" outlineLevel="0" collapsed="false">
      <c r="N2" s="3" t="s">
        <v>1</v>
      </c>
      <c r="O2" s="3"/>
      <c r="P2" s="3"/>
      <c r="S2" s="4" t="s">
        <v>2</v>
      </c>
      <c r="T2" s="4"/>
      <c r="U2" s="4"/>
      <c r="V2" s="4"/>
      <c r="W2" s="4"/>
      <c r="X2" s="4"/>
      <c r="Y2" s="4"/>
      <c r="AA2" s="4" t="s">
        <v>2</v>
      </c>
      <c r="AB2" s="4"/>
      <c r="AC2" s="4"/>
      <c r="AD2" s="4"/>
      <c r="AE2" s="4"/>
      <c r="AF2" s="4"/>
      <c r="AG2" s="4"/>
    </row>
    <row r="3" customFormat="false" ht="15" hidden="false" customHeight="true" outlineLevel="0" collapsed="false">
      <c r="A3" s="2" t="s">
        <v>3</v>
      </c>
      <c r="B3" s="2"/>
      <c r="C3" s="2"/>
      <c r="D3" s="2"/>
      <c r="E3" s="2"/>
      <c r="F3" s="2"/>
      <c r="H3" s="5" t="s">
        <v>4</v>
      </c>
      <c r="I3" s="5"/>
      <c r="J3" s="5"/>
      <c r="K3" s="5"/>
      <c r="N3" s="3"/>
      <c r="O3" s="3"/>
      <c r="P3" s="3"/>
      <c r="S3" s="6" t="s">
        <v>5</v>
      </c>
      <c r="T3" s="7" t="s">
        <v>6</v>
      </c>
      <c r="U3" s="7"/>
      <c r="V3" s="7"/>
      <c r="W3" s="7"/>
      <c r="X3" s="7"/>
      <c r="Y3" s="7"/>
      <c r="AA3" s="6" t="s">
        <v>5</v>
      </c>
      <c r="AB3" s="7" t="s">
        <v>7</v>
      </c>
      <c r="AC3" s="7"/>
      <c r="AD3" s="7"/>
      <c r="AE3" s="7"/>
      <c r="AF3" s="7"/>
      <c r="AG3" s="7"/>
    </row>
    <row r="4" customFormat="false" ht="15" hidden="false" customHeight="false" outlineLevel="0" collapsed="false">
      <c r="H4" s="5"/>
      <c r="I4" s="5"/>
      <c r="J4" s="5"/>
      <c r="K4" s="5"/>
      <c r="N4" s="7" t="s">
        <v>8</v>
      </c>
      <c r="O4" s="7" t="s">
        <v>9</v>
      </c>
      <c r="P4" s="7"/>
      <c r="S4" s="6"/>
      <c r="T4" s="7" t="s">
        <v>10</v>
      </c>
      <c r="U4" s="7" t="s">
        <v>11</v>
      </c>
      <c r="V4" s="7" t="s">
        <v>12</v>
      </c>
      <c r="W4" s="7" t="s">
        <v>13</v>
      </c>
      <c r="X4" s="7" t="s">
        <v>14</v>
      </c>
      <c r="Y4" s="7" t="s">
        <v>15</v>
      </c>
      <c r="AA4" s="6"/>
      <c r="AB4" s="7" t="s">
        <v>10</v>
      </c>
      <c r="AC4" s="7" t="s">
        <v>11</v>
      </c>
      <c r="AD4" s="7" t="s">
        <v>12</v>
      </c>
      <c r="AE4" s="7" t="s">
        <v>13</v>
      </c>
      <c r="AF4" s="7" t="s">
        <v>14</v>
      </c>
      <c r="AG4" s="7" t="s">
        <v>15</v>
      </c>
    </row>
    <row r="5" customFormat="false" ht="15" hidden="false" customHeight="false" outlineLevel="0" collapsed="false">
      <c r="B5" s="2" t="s">
        <v>16</v>
      </c>
      <c r="C5" s="2"/>
      <c r="D5" s="2"/>
      <c r="E5" s="2"/>
      <c r="F5" s="2"/>
      <c r="N5" s="8" t="str">
        <f aca="false">'Base de données'!B4</f>
        <v>Ajustée</v>
      </c>
      <c r="O5" s="9" t="n">
        <f aca="false">VLOOKUP($E$10,'Base de données'!$A$6:$D$10,2,FALSE())</f>
        <v>6.4</v>
      </c>
      <c r="P5" s="10" t="s">
        <v>17</v>
      </c>
      <c r="S5" s="8" t="str">
        <f aca="false">'Base de données'!A6</f>
        <v>M3</v>
      </c>
      <c r="T5" s="8" t="n">
        <f aca="false">'Base de données'!E6</f>
        <v>3.38</v>
      </c>
      <c r="U5" s="8" t="n">
        <f aca="false">'Base de données'!G6</f>
        <v>3.38</v>
      </c>
      <c r="V5" s="8" t="n">
        <f aca="false">'Base de données'!I6</f>
        <v>3.7</v>
      </c>
      <c r="W5" s="8" t="n">
        <f aca="false">'Base de données'!K6</f>
        <v>3.38</v>
      </c>
      <c r="X5" s="8" t="n">
        <f aca="false">'Base de données'!M6</f>
        <v>3.7</v>
      </c>
      <c r="Y5" s="8" t="str">
        <f aca="false">'Base de données'!O6</f>
        <v>-</v>
      </c>
      <c r="AA5" s="8" t="str">
        <f aca="false">'Base de données'!A6</f>
        <v>M3</v>
      </c>
      <c r="AB5" s="8" t="n">
        <f aca="false">'Base de données'!F6</f>
        <v>5.7</v>
      </c>
      <c r="AC5" s="8" t="n">
        <f aca="false">'Base de données'!H6</f>
        <v>6.64</v>
      </c>
      <c r="AD5" s="8" t="n">
        <f aca="false">'Base de données'!J6</f>
        <v>6.1</v>
      </c>
      <c r="AE5" s="8" t="n">
        <f aca="false">'Base de données'!L6</f>
        <v>8.64</v>
      </c>
      <c r="AF5" s="8" t="n">
        <f aca="false">'Base de données'!N6</f>
        <v>8.1</v>
      </c>
      <c r="AG5" s="8" t="str">
        <f aca="false">'Base de données'!P6</f>
        <v>-</v>
      </c>
    </row>
    <row r="6" customFormat="false" ht="15" hidden="false" customHeight="false" outlineLevel="0" collapsed="false">
      <c r="I6" s="2" t="s">
        <v>16</v>
      </c>
      <c r="J6" s="2"/>
      <c r="K6" s="2"/>
      <c r="N6" s="8" t="str">
        <f aca="false">'Base de données'!C4</f>
        <v>Normale</v>
      </c>
      <c r="O6" s="9" t="n">
        <f aca="false">VLOOKUP($E$10,'Base de données'!$A$6:$D$10,3,FALSE())</f>
        <v>6.6</v>
      </c>
      <c r="P6" s="10" t="s">
        <v>17</v>
      </c>
      <c r="S6" s="8" t="str">
        <f aca="false">'Base de données'!A7</f>
        <v>M4</v>
      </c>
      <c r="T6" s="8" t="n">
        <f aca="false">'Base de données'!E7</f>
        <v>4.48</v>
      </c>
      <c r="U6" s="8" t="n">
        <f aca="false">'Base de données'!G7</f>
        <v>4.48</v>
      </c>
      <c r="V6" s="8" t="n">
        <f aca="false">'Base de données'!I7</f>
        <v>4.8</v>
      </c>
      <c r="W6" s="8" t="n">
        <f aca="false">'Base de données'!K7</f>
        <v>4.48</v>
      </c>
      <c r="X6" s="8" t="n">
        <f aca="false">'Base de données'!M7</f>
        <v>4.8</v>
      </c>
      <c r="Y6" s="8" t="str">
        <f aca="false">'Base de données'!O7</f>
        <v>-</v>
      </c>
      <c r="AA6" s="8" t="str">
        <f aca="false">'Base de données'!A7</f>
        <v>M4</v>
      </c>
      <c r="AB6" s="8" t="n">
        <f aca="false">'Base de données'!F7</f>
        <v>7.64</v>
      </c>
      <c r="AC6" s="8" t="n">
        <f aca="false">'Base de données'!H7</f>
        <v>8.64</v>
      </c>
      <c r="AD6" s="8" t="n">
        <f aca="false">'Base de données'!J7</f>
        <v>8.1</v>
      </c>
      <c r="AE6" s="8" t="n">
        <f aca="false">'Base de données'!L7</f>
        <v>11.57</v>
      </c>
      <c r="AF6" s="8" t="n">
        <f aca="false">'Base de données'!N7</f>
        <v>10.9</v>
      </c>
      <c r="AG6" s="8" t="str">
        <f aca="false">'Base de données'!P7</f>
        <v>-</v>
      </c>
    </row>
    <row r="7" customFormat="false" ht="15" hidden="false" customHeight="false" outlineLevel="0" collapsed="false">
      <c r="C7" s="2" t="s">
        <v>18</v>
      </c>
      <c r="D7" s="2"/>
      <c r="E7" s="2"/>
      <c r="F7" s="2"/>
      <c r="I7" s="11" t="s">
        <v>19</v>
      </c>
      <c r="J7" s="12" t="s">
        <v>20</v>
      </c>
      <c r="K7" s="12"/>
      <c r="N7" s="8" t="str">
        <f aca="false">'Base de données'!D4</f>
        <v>Avec jeu</v>
      </c>
      <c r="O7" s="9" t="n">
        <f aca="false">VLOOKUP($E$10,'Base de données'!$A$6:$D$10,4,FALSE())</f>
        <v>7</v>
      </c>
      <c r="P7" s="10" t="s">
        <v>17</v>
      </c>
      <c r="S7" s="8" t="str">
        <f aca="false">'Base de données'!A8</f>
        <v>M5</v>
      </c>
      <c r="T7" s="8" t="n">
        <f aca="false">'Base de données'!E8</f>
        <v>5.48</v>
      </c>
      <c r="U7" s="8" t="n">
        <f aca="false">'Base de données'!G8</f>
        <v>5.48</v>
      </c>
      <c r="V7" s="8" t="n">
        <f aca="false">'Base de données'!I8</f>
        <v>5.8</v>
      </c>
      <c r="W7" s="8" t="n">
        <f aca="false">'Base de données'!K8</f>
        <v>5.48</v>
      </c>
      <c r="X7" s="8" t="n">
        <f aca="false">'Base de données'!M8</f>
        <v>5.8</v>
      </c>
      <c r="Y7" s="8" t="n">
        <f aca="false">'Base de données'!O8</f>
        <v>5.8</v>
      </c>
      <c r="AA7" s="8" t="str">
        <f aca="false">'Base de données'!A8</f>
        <v>M5</v>
      </c>
      <c r="AB7" s="8" t="n">
        <f aca="false">'Base de données'!F8</f>
        <v>8.64</v>
      </c>
      <c r="AC7" s="8" t="n">
        <f aca="false">'Base de données'!H8</f>
        <v>9.64</v>
      </c>
      <c r="AD7" s="8" t="n">
        <f aca="false">'Base de données'!J8</f>
        <v>9.1</v>
      </c>
      <c r="AE7" s="8" t="n">
        <f aca="false">'Base de données'!L8</f>
        <v>14.57</v>
      </c>
      <c r="AF7" s="8" t="n">
        <f aca="false">'Base de données'!N8</f>
        <v>13.9</v>
      </c>
      <c r="AG7" s="8" t="n">
        <f aca="false">'Base de données'!P8</f>
        <v>16.9</v>
      </c>
    </row>
    <row r="8" customFormat="false" ht="15" hidden="false" customHeight="false" outlineLevel="0" collapsed="false">
      <c r="I8" s="13" t="s">
        <v>21</v>
      </c>
      <c r="J8" s="14" t="n">
        <f aca="false">HLOOKUP(J7,'Base de données'!B14:C17,2,FALSE())</f>
        <v>2.03</v>
      </c>
      <c r="K8" s="15" t="s">
        <v>22</v>
      </c>
      <c r="S8" s="8" t="str">
        <f aca="false">'Base de données'!A9</f>
        <v>M6</v>
      </c>
      <c r="T8" s="8" t="n">
        <f aca="false">'Base de données'!E9</f>
        <v>6.62</v>
      </c>
      <c r="U8" s="8" t="n">
        <f aca="false">'Base de données'!G9</f>
        <v>6.62</v>
      </c>
      <c r="V8" s="8" t="n">
        <f aca="false">'Base de données'!I9</f>
        <v>6.96</v>
      </c>
      <c r="W8" s="8" t="n">
        <f aca="false">'Base de données'!K9</f>
        <v>6.62</v>
      </c>
      <c r="X8" s="8" t="n">
        <f aca="false">'Base de données'!M9</f>
        <v>6.96</v>
      </c>
      <c r="Y8" s="8" t="n">
        <f aca="false">'Base de données'!O9</f>
        <v>6.96</v>
      </c>
      <c r="AA8" s="8" t="str">
        <f aca="false">'Base de données'!A9</f>
        <v>M6</v>
      </c>
      <c r="AB8" s="8" t="n">
        <f aca="false">'Base de données'!F9</f>
        <v>10.57</v>
      </c>
      <c r="AC8" s="8" t="n">
        <f aca="false">'Base de données'!H9</f>
        <v>11.57</v>
      </c>
      <c r="AD8" s="8" t="n">
        <f aca="false">'Base de données'!J9</f>
        <v>10.9</v>
      </c>
      <c r="AE8" s="8" t="n">
        <f aca="false">'Base de données'!L9</f>
        <v>17.57</v>
      </c>
      <c r="AF8" s="8" t="n">
        <f aca="false">'Base de données'!N9</f>
        <v>16.9</v>
      </c>
      <c r="AG8" s="8" t="n">
        <f aca="false">'Base de données'!P9</f>
        <v>20.7</v>
      </c>
    </row>
    <row r="9" customFormat="false" ht="15" hidden="false" customHeight="false" outlineLevel="0" collapsed="false">
      <c r="D9" s="2" t="s">
        <v>23</v>
      </c>
      <c r="E9" s="2"/>
      <c r="F9" s="2"/>
      <c r="I9" s="16" t="s">
        <v>21</v>
      </c>
      <c r="J9" s="17" t="n">
        <f aca="false">J8*1000</f>
        <v>2030</v>
      </c>
      <c r="K9" s="18" t="s">
        <v>24</v>
      </c>
      <c r="S9" s="8" t="str">
        <f aca="false">'Base de données'!A10</f>
        <v>M8</v>
      </c>
      <c r="T9" s="8" t="n">
        <f aca="false">'Base de données'!E10</f>
        <v>8.62</v>
      </c>
      <c r="U9" s="8" t="n">
        <f aca="false">'Base de données'!G10</f>
        <v>8.62</v>
      </c>
      <c r="V9" s="8" t="n">
        <f aca="false">'Base de données'!I10</f>
        <v>9.36</v>
      </c>
      <c r="W9" s="8" t="n">
        <f aca="false">'Base de données'!K10</f>
        <v>8.62</v>
      </c>
      <c r="X9" s="8" t="n">
        <f aca="false">'Base de données'!M10</f>
        <v>9.36</v>
      </c>
      <c r="Y9" s="8" t="n">
        <f aca="false">'Base de données'!O10</f>
        <v>9.36</v>
      </c>
      <c r="AA9" s="8" t="str">
        <f aca="false">'Base de données'!A10</f>
        <v>M8</v>
      </c>
      <c r="AB9" s="8" t="n">
        <f aca="false">'Base de données'!F10</f>
        <v>14.57</v>
      </c>
      <c r="AC9" s="8" t="n">
        <f aca="false">'Base de données'!H10</f>
        <v>15.57</v>
      </c>
      <c r="AD9" s="8" t="n">
        <f aca="false">'Base de données'!J10</f>
        <v>14.9</v>
      </c>
      <c r="AE9" s="8" t="n">
        <f aca="false">'Base de données'!L10</f>
        <v>23.48</v>
      </c>
      <c r="AF9" s="8" t="n">
        <f aca="false">'Base de données'!N10</f>
        <v>22.7</v>
      </c>
      <c r="AG9" s="8" t="n">
        <f aca="false">'Base de données'!P10</f>
        <v>26.7</v>
      </c>
    </row>
    <row r="10" customFormat="false" ht="15" hidden="false" customHeight="false" outlineLevel="0" collapsed="false">
      <c r="D10" s="11" t="s">
        <v>25</v>
      </c>
      <c r="E10" s="12" t="s">
        <v>26</v>
      </c>
      <c r="F10" s="12"/>
      <c r="I10" s="13" t="s">
        <v>27</v>
      </c>
      <c r="J10" s="8" t="n">
        <f aca="false">HLOOKUP(J7,'Base de données'!B14:C17,3,FALSE())</f>
        <v>0.328</v>
      </c>
      <c r="K10" s="8"/>
    </row>
    <row r="11" customFormat="false" ht="15" hidden="false" customHeight="false" outlineLevel="0" collapsed="false">
      <c r="I11" s="13" t="s">
        <v>28</v>
      </c>
      <c r="J11" s="14" t="n">
        <f aca="false">HLOOKUP(J7,'Base de données'!B14:C17,4,FALSE())</f>
        <v>50</v>
      </c>
      <c r="K11" s="15" t="s">
        <v>24</v>
      </c>
    </row>
    <row r="12" customFormat="false" ht="15" hidden="false" customHeight="false" outlineLevel="0" collapsed="false">
      <c r="I12" s="19" t="s">
        <v>29</v>
      </c>
      <c r="J12" s="19"/>
      <c r="K12" s="19"/>
    </row>
    <row r="13" customFormat="false" ht="15" hidden="false" customHeight="false" outlineLevel="0" collapsed="false">
      <c r="D13" s="2" t="s">
        <v>30</v>
      </c>
      <c r="E13" s="2"/>
      <c r="F13" s="2"/>
      <c r="I13" s="11" t="s">
        <v>31</v>
      </c>
      <c r="J13" s="20"/>
      <c r="K13" s="21" t="s">
        <v>24</v>
      </c>
    </row>
    <row r="14" customFormat="false" ht="15" hidden="false" customHeight="false" outlineLevel="0" collapsed="false">
      <c r="D14" s="13" t="s">
        <v>25</v>
      </c>
      <c r="E14" s="8" t="str">
        <f aca="false">E10</f>
        <v>M6</v>
      </c>
      <c r="F14" s="8"/>
    </row>
    <row r="15" customFormat="false" ht="15" hidden="false" customHeight="false" outlineLevel="0" collapsed="false">
      <c r="D15" s="11" t="s">
        <v>32</v>
      </c>
      <c r="E15" s="12" t="s">
        <v>33</v>
      </c>
      <c r="F15" s="12"/>
      <c r="H15" s="22" t="s">
        <v>34</v>
      </c>
    </row>
    <row r="16" customFormat="false" ht="15" hidden="false" customHeight="false" outlineLevel="0" collapsed="false">
      <c r="D16" s="13" t="s">
        <v>35</v>
      </c>
      <c r="E16" s="14" t="n">
        <f aca="false">VLOOKUP(E15,N5:O7,2,FALSE())</f>
        <v>7</v>
      </c>
      <c r="F16" s="15" t="s">
        <v>17</v>
      </c>
      <c r="H16" s="22"/>
      <c r="I16" s="23" t="s">
        <v>36</v>
      </c>
    </row>
    <row r="17" customFormat="false" ht="15" hidden="false" customHeight="false" outlineLevel="0" collapsed="false">
      <c r="D17" s="19" t="s">
        <v>29</v>
      </c>
      <c r="E17" s="19"/>
      <c r="F17" s="19"/>
      <c r="I17" s="23" t="s">
        <v>37</v>
      </c>
    </row>
    <row r="18" customFormat="false" ht="15" hidden="false" customHeight="false" outlineLevel="0" collapsed="false">
      <c r="D18" s="11" t="s">
        <v>38</v>
      </c>
      <c r="E18" s="24"/>
      <c r="F18" s="21" t="s">
        <v>17</v>
      </c>
      <c r="I18" s="25"/>
    </row>
    <row r="19" customFormat="false" ht="15" hidden="false" customHeight="false" outlineLevel="0" collapsed="false">
      <c r="J19" s="26"/>
      <c r="K19" s="26"/>
      <c r="L19" s="26"/>
      <c r="M19" s="26"/>
      <c r="N19" s="26"/>
      <c r="O19" s="26"/>
      <c r="P19" s="26"/>
    </row>
    <row r="20" customFormat="false" ht="15" hidden="false" customHeight="false" outlineLevel="0" collapsed="false">
      <c r="D20" s="16" t="s">
        <v>39</v>
      </c>
      <c r="E20" s="27" t="n">
        <f aca="false">IF(E18&lt;&gt;"",E18,E16)</f>
        <v>7</v>
      </c>
      <c r="F20" s="18" t="s">
        <v>17</v>
      </c>
      <c r="I20" s="2" t="s">
        <v>40</v>
      </c>
      <c r="J20" s="2"/>
      <c r="K20" s="2"/>
    </row>
    <row r="21" customFormat="false" ht="15" hidden="false" customHeight="false" outlineLevel="0" collapsed="false">
      <c r="I21" s="13" t="s">
        <v>41</v>
      </c>
      <c r="J21" s="28" t="n">
        <f aca="false">E38</f>
        <v>10740</v>
      </c>
      <c r="K21" s="15" t="s">
        <v>42</v>
      </c>
      <c r="L21" s="26"/>
      <c r="M21" s="26"/>
      <c r="N21" s="26"/>
      <c r="O21" s="26"/>
      <c r="P21" s="26"/>
    </row>
    <row r="22" customFormat="false" ht="15" hidden="false" customHeight="false" outlineLevel="0" collapsed="false">
      <c r="I22" s="13" t="s">
        <v>43</v>
      </c>
      <c r="J22" s="29" t="n">
        <f aca="false">E55</f>
        <v>203.971751485318</v>
      </c>
      <c r="K22" s="15" t="s">
        <v>44</v>
      </c>
      <c r="L22" s="26"/>
      <c r="M22" s="26"/>
      <c r="N22" s="26"/>
      <c r="O22" s="26"/>
      <c r="P22" s="26"/>
    </row>
    <row r="23" customFormat="false" ht="15" hidden="false" customHeight="false" outlineLevel="0" collapsed="false">
      <c r="D23" s="2" t="s">
        <v>45</v>
      </c>
      <c r="E23" s="2"/>
      <c r="F23" s="2"/>
      <c r="L23" s="26"/>
      <c r="M23" s="26"/>
      <c r="N23" s="26"/>
      <c r="O23" s="26"/>
      <c r="P23" s="26"/>
    </row>
    <row r="24" customFormat="false" ht="15" hidden="false" customHeight="false" outlineLevel="0" collapsed="false">
      <c r="D24" s="11" t="s">
        <v>46</v>
      </c>
      <c r="E24" s="12" t="s">
        <v>26</v>
      </c>
      <c r="F24" s="12"/>
      <c r="I24" s="16" t="s">
        <v>47</v>
      </c>
      <c r="J24" s="17" t="n">
        <f aca="false">J21/J22</f>
        <v>52.6543500351963</v>
      </c>
      <c r="K24" s="18" t="s">
        <v>24</v>
      </c>
      <c r="L24" s="26"/>
      <c r="M24" s="26"/>
      <c r="N24" s="26"/>
      <c r="O24" s="26"/>
      <c r="P24" s="26"/>
    </row>
    <row r="25" customFormat="false" ht="15" hidden="false" customHeight="false" outlineLevel="0" collapsed="false">
      <c r="D25" s="11" t="s">
        <v>48</v>
      </c>
      <c r="E25" s="12" t="s">
        <v>13</v>
      </c>
      <c r="F25" s="12"/>
      <c r="I25" s="30" t="s">
        <v>49</v>
      </c>
      <c r="J25" s="31" t="n">
        <f aca="false">IF(J13="",J24/J9,"")</f>
        <v>0.0259381034656139</v>
      </c>
      <c r="K25" s="32" t="s">
        <v>17</v>
      </c>
      <c r="L25" s="26"/>
      <c r="M25" s="26"/>
      <c r="N25" s="26"/>
      <c r="O25" s="26"/>
      <c r="P25" s="26"/>
    </row>
    <row r="26" customFormat="false" ht="15" hidden="false" customHeight="false" outlineLevel="0" collapsed="false">
      <c r="D26" s="13" t="s">
        <v>50</v>
      </c>
      <c r="E26" s="14" t="n">
        <f aca="false">INDEX(T5:Y9, MATCH(E24, S5:S9, 0), MATCH(E25,T4:Y4, 0))</f>
        <v>6.62</v>
      </c>
      <c r="F26" s="15" t="s">
        <v>17</v>
      </c>
      <c r="L26" s="26"/>
      <c r="M26" s="26"/>
      <c r="N26" s="26"/>
      <c r="O26" s="26"/>
      <c r="P26" s="26"/>
    </row>
    <row r="27" customFormat="false" ht="15" hidden="false" customHeight="false" outlineLevel="0" collapsed="false">
      <c r="D27" s="13" t="s">
        <v>51</v>
      </c>
      <c r="E27" s="14" t="n">
        <f aca="false">INDEX(AB5:AG9, MATCH(E24, AA5:AA9, 0), MATCH(E25,AB4:AG4, 0))</f>
        <v>17.57</v>
      </c>
      <c r="F27" s="15" t="s">
        <v>17</v>
      </c>
      <c r="I27" s="16" t="s">
        <v>52</v>
      </c>
      <c r="J27" s="33" t="n">
        <f aca="false">IF(J13="",J10*J25,"")</f>
        <v>0.00850769793672137</v>
      </c>
      <c r="K27" s="18" t="s">
        <v>17</v>
      </c>
      <c r="L27" s="26"/>
      <c r="M27" s="26"/>
      <c r="N27" s="26"/>
      <c r="O27" s="26"/>
      <c r="P27" s="26"/>
    </row>
    <row r="28" customFormat="false" ht="15" hidden="false" customHeight="false" outlineLevel="0" collapsed="false">
      <c r="D28" s="19" t="s">
        <v>29</v>
      </c>
      <c r="E28" s="19"/>
      <c r="F28" s="19"/>
      <c r="I28" s="30" t="s">
        <v>53</v>
      </c>
      <c r="J28" s="34" t="n">
        <f aca="false">IF(J13="",J10*J24,"")</f>
        <v>17.2706268115444</v>
      </c>
      <c r="K28" s="32" t="s">
        <v>24</v>
      </c>
      <c r="L28" s="26"/>
      <c r="M28" s="26"/>
      <c r="N28" s="26"/>
      <c r="O28" s="26"/>
      <c r="P28" s="26"/>
    </row>
    <row r="29" customFormat="false" ht="15" hidden="false" customHeight="false" outlineLevel="0" collapsed="false">
      <c r="D29" s="11" t="s">
        <v>54</v>
      </c>
      <c r="E29" s="24"/>
      <c r="F29" s="21" t="s">
        <v>17</v>
      </c>
    </row>
    <row r="30" customFormat="false" ht="15" hidden="false" customHeight="false" outlineLevel="0" collapsed="false">
      <c r="D30" s="11" t="s">
        <v>55</v>
      </c>
      <c r="E30" s="24"/>
      <c r="F30" s="21" t="s">
        <v>17</v>
      </c>
      <c r="I30" s="16" t="s">
        <v>56</v>
      </c>
      <c r="J30" s="33" t="n">
        <f aca="false">IF(J13="",J10*J25,"")</f>
        <v>0.00850769793672137</v>
      </c>
      <c r="K30" s="18" t="s">
        <v>17</v>
      </c>
    </row>
    <row r="31" customFormat="false" ht="15" hidden="false" customHeight="false" outlineLevel="0" collapsed="false">
      <c r="I31" s="30" t="s">
        <v>57</v>
      </c>
      <c r="J31" s="34" t="n">
        <f aca="false">IF(J13="",J10*J24,"")</f>
        <v>17.2706268115444</v>
      </c>
      <c r="K31" s="32" t="s">
        <v>24</v>
      </c>
    </row>
    <row r="32" customFormat="false" ht="15" hidden="false" customHeight="false" outlineLevel="0" collapsed="false">
      <c r="D32" s="16" t="s">
        <v>58</v>
      </c>
      <c r="E32" s="27" t="n">
        <f aca="false">IF(E29&lt;&gt;"",E29,E26)</f>
        <v>6.62</v>
      </c>
      <c r="F32" s="18" t="s">
        <v>17</v>
      </c>
    </row>
    <row r="33" customFormat="false" ht="15" hidden="false" customHeight="false" outlineLevel="0" collapsed="false">
      <c r="D33" s="16" t="s">
        <v>59</v>
      </c>
      <c r="E33" s="27" t="n">
        <f aca="false">IF(E30&lt;&gt;"",E30,E27)</f>
        <v>17.57</v>
      </c>
      <c r="F33" s="18" t="s">
        <v>17</v>
      </c>
      <c r="H33" s="22" t="s">
        <v>34</v>
      </c>
    </row>
    <row r="34" customFormat="false" ht="15" hidden="false" customHeight="false" outlineLevel="0" collapsed="false">
      <c r="I34" s="23" t="s">
        <v>60</v>
      </c>
      <c r="J34" s="23"/>
      <c r="K34" s="23"/>
    </row>
    <row r="35" customFormat="false" ht="15" hidden="false" customHeight="false" outlineLevel="0" collapsed="false">
      <c r="I35" s="23" t="s">
        <v>61</v>
      </c>
      <c r="J35" s="23"/>
      <c r="K35" s="23"/>
    </row>
    <row r="36" customFormat="false" ht="15" hidden="false" customHeight="false" outlineLevel="0" collapsed="false">
      <c r="C36" s="2" t="s">
        <v>62</v>
      </c>
      <c r="D36" s="2"/>
      <c r="E36" s="2"/>
      <c r="F36" s="2"/>
    </row>
    <row r="38" customFormat="false" ht="15" hidden="false" customHeight="false" outlineLevel="0" collapsed="false">
      <c r="D38" s="11" t="s">
        <v>63</v>
      </c>
      <c r="E38" s="35" t="n">
        <v>10740</v>
      </c>
      <c r="F38" s="36" t="s">
        <v>42</v>
      </c>
      <c r="I38" s="2" t="s">
        <v>64</v>
      </c>
      <c r="J38" s="2"/>
      <c r="K38" s="2"/>
    </row>
    <row r="39" customFormat="false" ht="15" hidden="false" customHeight="false" outlineLevel="0" collapsed="false">
      <c r="I39" s="30" t="s">
        <v>64</v>
      </c>
      <c r="J39" s="34" t="n">
        <f aca="false">IF(J13="",SQRT((1/2)*(POWER(J24-J28,2)+POWER(J28-J31,2)+POWER(J24-J31,2))),"")</f>
        <v>35.3837232236519</v>
      </c>
      <c r="K39" s="32" t="s">
        <v>24</v>
      </c>
    </row>
    <row r="41" customFormat="false" ht="15" hidden="false" customHeight="false" outlineLevel="0" collapsed="false">
      <c r="B41" s="2" t="s">
        <v>65</v>
      </c>
      <c r="C41" s="2"/>
      <c r="D41" s="2"/>
      <c r="E41" s="2"/>
      <c r="F41" s="2"/>
      <c r="H41" s="22" t="s">
        <v>34</v>
      </c>
    </row>
    <row r="42" customFormat="false" ht="15" hidden="false" customHeight="false" outlineLevel="0" collapsed="false">
      <c r="I42" s="23" t="s">
        <v>66</v>
      </c>
    </row>
    <row r="43" customFormat="false" ht="15" hidden="false" customHeight="false" outlineLevel="0" collapsed="false">
      <c r="C43" s="2" t="s">
        <v>16</v>
      </c>
      <c r="D43" s="2"/>
      <c r="E43" s="2"/>
      <c r="F43" s="2"/>
    </row>
    <row r="45" customFormat="false" ht="15" hidden="false" customHeight="false" outlineLevel="0" collapsed="false">
      <c r="D45" s="13" t="s">
        <v>67</v>
      </c>
      <c r="E45" s="14" t="n">
        <f aca="false">E20</f>
        <v>7</v>
      </c>
      <c r="F45" s="15" t="s">
        <v>17</v>
      </c>
      <c r="I45" s="37" t="s">
        <v>68</v>
      </c>
      <c r="J45" s="37"/>
      <c r="K45" s="37"/>
    </row>
    <row r="46" customFormat="false" ht="15" hidden="false" customHeight="false" outlineLevel="0" collapsed="false">
      <c r="I46" s="38" t="str">
        <f aca="false">IF(J13="",IF(J39&lt;J11,"σ Von Mises &lt; Re = Non matage","σ Von Mises &gt; Re = Matage"),IF(J24&lt;J13,"σ Von Mises &lt; Re = Non matage","σ Von Mises &gt; Re = Matage"))</f>
        <v>σ Von Mises &lt; Re = Non matage</v>
      </c>
      <c r="J46" s="38"/>
      <c r="K46" s="38"/>
    </row>
    <row r="47" customFormat="false" ht="15" hidden="false" customHeight="false" outlineLevel="0" collapsed="false">
      <c r="D47" s="13" t="s">
        <v>58</v>
      </c>
      <c r="E47" s="14" t="n">
        <f aca="false">E32</f>
        <v>6.62</v>
      </c>
      <c r="F47" s="15" t="s">
        <v>17</v>
      </c>
    </row>
    <row r="48" customFormat="false" ht="15" hidden="false" customHeight="false" outlineLevel="0" collapsed="false">
      <c r="D48" s="13" t="s">
        <v>59</v>
      </c>
      <c r="E48" s="14" t="n">
        <f aca="false">E33</f>
        <v>17.57</v>
      </c>
      <c r="F48" s="15" t="s">
        <v>17</v>
      </c>
    </row>
    <row r="51" customFormat="false" ht="15" hidden="false" customHeight="false" outlineLevel="0" collapsed="false">
      <c r="C51" s="2" t="s">
        <v>69</v>
      </c>
      <c r="D51" s="2"/>
      <c r="E51" s="2"/>
      <c r="F51" s="2"/>
    </row>
    <row r="53" customFormat="false" ht="15" hidden="false" customHeight="false" outlineLevel="0" collapsed="false">
      <c r="D53" s="16" t="s">
        <v>70</v>
      </c>
      <c r="E53" s="27" t="n">
        <f aca="false">MAX(E45,E47)</f>
        <v>7</v>
      </c>
      <c r="F53" s="18" t="s">
        <v>17</v>
      </c>
      <c r="L53" s="26"/>
      <c r="M53" s="26"/>
      <c r="N53" s="26"/>
      <c r="O53" s="26"/>
      <c r="P53" s="26"/>
    </row>
    <row r="54" customFormat="false" ht="15" hidden="false" customHeight="false" outlineLevel="0" collapsed="false">
      <c r="L54" s="26"/>
      <c r="M54" s="26"/>
      <c r="N54" s="26"/>
      <c r="O54" s="26"/>
      <c r="P54" s="26"/>
    </row>
    <row r="55" customFormat="false" ht="15" hidden="false" customHeight="false" outlineLevel="0" collapsed="false">
      <c r="D55" s="30" t="s">
        <v>71</v>
      </c>
      <c r="E55" s="39" t="n">
        <f aca="false">IF(E45&gt;=E48,"Erreur",(PI()*POWER(E48/2,2))-(PI()*POWER(E53/2,2)))</f>
        <v>203.971751485318</v>
      </c>
      <c r="F55" s="32" t="s">
        <v>44</v>
      </c>
      <c r="L55" s="26"/>
      <c r="M55" s="26"/>
      <c r="N55" s="26"/>
      <c r="O55" s="26"/>
      <c r="P55" s="26"/>
    </row>
    <row r="56" customFormat="false" ht="15" hidden="false" customHeight="false" outlineLevel="0" collapsed="false">
      <c r="L56" s="26"/>
      <c r="M56" s="26"/>
      <c r="N56" s="26"/>
      <c r="O56" s="26"/>
      <c r="P56" s="26"/>
    </row>
    <row r="59" customFormat="false" ht="15" hidden="false" customHeight="false" outlineLevel="0" collapsed="false">
      <c r="D59" s="40" t="s">
        <v>72</v>
      </c>
      <c r="E59" s="41"/>
      <c r="F59" s="41"/>
      <c r="G59" s="42"/>
    </row>
    <row r="60" customFormat="false" ht="15" hidden="false" customHeight="false" outlineLevel="0" collapsed="false">
      <c r="D60" s="43" t="str">
        <f aca="false">"- Ajout des dimensions rondelles Belleville"</f>
        <v>- Ajout des dimensions rondelles Belleville</v>
      </c>
      <c r="E60" s="44"/>
      <c r="F60" s="44"/>
      <c r="G60" s="45"/>
      <c r="O60" s="25"/>
    </row>
    <row r="61" customFormat="false" ht="15" hidden="false" customHeight="false" outlineLevel="0" collapsed="false">
      <c r="D61" s="43" t="str">
        <f aca="false">"- Ajout vérifications compatibilité dimensions rondelle Belleville"</f>
        <v>- Ajout vérifications compatibilité dimensions rondelle Belleville</v>
      </c>
      <c r="E61" s="44"/>
      <c r="F61" s="44"/>
      <c r="G61" s="45"/>
    </row>
    <row r="62" customFormat="false" ht="15" hidden="false" customHeight="false" outlineLevel="0" collapsed="false">
      <c r="D62" s="43" t="str">
        <f aca="false">"- Ajout du calcul de couple de serrage vis pour ne pas mater la surface"</f>
        <v>- Ajout du calcul de couple de serrage vis pour ne pas mater la surface</v>
      </c>
      <c r="E62" s="46"/>
      <c r="F62" s="46"/>
      <c r="G62" s="47"/>
    </row>
    <row r="63" customFormat="false" ht="15" hidden="false" customHeight="false" outlineLevel="0" collapsed="false">
      <c r="D63" s="48" t="str">
        <f aca="false">"- Ajout coefficient de sécurité équivalent"</f>
        <v>- Ajout coefficient de sécurité équivalent</v>
      </c>
      <c r="E63" s="49"/>
      <c r="F63" s="49"/>
      <c r="G63" s="50"/>
    </row>
  </sheetData>
  <mergeCells count="35">
    <mergeCell ref="A1:K1"/>
    <mergeCell ref="N2:P3"/>
    <mergeCell ref="S2:Y2"/>
    <mergeCell ref="AA2:AG2"/>
    <mergeCell ref="A3:F3"/>
    <mergeCell ref="H3:K4"/>
    <mergeCell ref="S3:S4"/>
    <mergeCell ref="T3:Y3"/>
    <mergeCell ref="AA3:AA4"/>
    <mergeCell ref="AB3:AG3"/>
    <mergeCell ref="O4:P4"/>
    <mergeCell ref="B5:F5"/>
    <mergeCell ref="I6:K6"/>
    <mergeCell ref="C7:F7"/>
    <mergeCell ref="J7:K7"/>
    <mergeCell ref="D9:F9"/>
    <mergeCell ref="E10:F10"/>
    <mergeCell ref="J10:K10"/>
    <mergeCell ref="I12:K12"/>
    <mergeCell ref="D13:F13"/>
    <mergeCell ref="E14:F14"/>
    <mergeCell ref="E15:F15"/>
    <mergeCell ref="D17:F17"/>
    <mergeCell ref="I20:K20"/>
    <mergeCell ref="D23:F23"/>
    <mergeCell ref="E24:F24"/>
    <mergeCell ref="E25:F25"/>
    <mergeCell ref="D28:F28"/>
    <mergeCell ref="C36:F36"/>
    <mergeCell ref="I38:K38"/>
    <mergeCell ref="B41:F41"/>
    <mergeCell ref="C43:F43"/>
    <mergeCell ref="I45:K45"/>
    <mergeCell ref="I46:K46"/>
    <mergeCell ref="C51:F51"/>
  </mergeCells>
  <conditionalFormatting sqref="I24">
    <cfRule type="expression" priority="2" aboveAverage="0" equalAverage="0" bottom="0" percent="0" rank="0" text="" dxfId="0">
      <formula>$J$13&lt;&gt;""</formula>
    </cfRule>
  </conditionalFormatting>
  <conditionalFormatting sqref="I25:K25">
    <cfRule type="expression" priority="3" aboveAverage="0" equalAverage="0" bottom="0" percent="0" rank="0" text="" dxfId="1">
      <formula>$J$13&lt;&gt;""</formula>
    </cfRule>
  </conditionalFormatting>
  <conditionalFormatting sqref="I27:K28">
    <cfRule type="expression" priority="4" aboveAverage="0" equalAverage="0" bottom="0" percent="0" rank="0" text="" dxfId="2">
      <formula>$J$13&lt;&gt;""</formula>
    </cfRule>
  </conditionalFormatting>
  <conditionalFormatting sqref="I30:K31">
    <cfRule type="expression" priority="5" aboveAverage="0" equalAverage="0" bottom="0" percent="0" rank="0" text="" dxfId="3">
      <formula>$J$13&lt;&gt;""</formula>
    </cfRule>
  </conditionalFormatting>
  <conditionalFormatting sqref="I38:K39">
    <cfRule type="expression" priority="6" aboveAverage="0" equalAverage="0" bottom="0" percent="0" rank="0" text="" dxfId="4">
      <formula>$J$13&lt;&gt;""</formula>
    </cfRule>
  </conditionalFormatting>
  <conditionalFormatting sqref="I46:K46">
    <cfRule type="containsText" priority="7" operator="containsText" aboveAverage="0" equalAverage="0" bottom="0" percent="0" rank="0" text="σ Von Mises &lt; Re = Non matage" dxfId="5">
      <formula>NOT(ISERROR(SEARCH("σ Von Mises &lt; Re = Non matage",I46)))</formula>
    </cfRule>
  </conditionalFormatting>
  <conditionalFormatting sqref="J24:K24">
    <cfRule type="expression" priority="8" aboveAverage="0" equalAverage="0" bottom="0" percent="0" rank="0" text="" dxfId="6">
      <formula>$J$13&lt;&gt;""</formula>
    </cfRule>
  </conditionalFormatting>
  <dataValidations count="4">
    <dataValidation allowBlank="true" errorStyle="stop" operator="between" showDropDown="false" showErrorMessage="true" showInputMessage="true" sqref="E25" type="list">
      <formula1>$T$4:$Y$4</formula1>
      <formula2>0</formula2>
    </dataValidation>
    <dataValidation allowBlank="true" errorStyle="stop" operator="between" showDropDown="false" showErrorMessage="true" showInputMessage="true" sqref="E15" type="list">
      <formula1>$N$5:$N$7</formula1>
      <formula2>0</formula2>
    </dataValidation>
    <dataValidation allowBlank="true" errorStyle="stop" operator="between" showDropDown="false" showErrorMessage="true" showInputMessage="true" sqref="E10 E24" type="list">
      <formula1>'Base de données'!$A$6:$A$10</formula1>
      <formula2>0</formula2>
    </dataValidation>
    <dataValidation allowBlank="true" errorStyle="stop" operator="between" showDropDown="false" showErrorMessage="true" showInputMessage="true" sqref="J7:K7" type="list">
      <formula1>'Base de données'!$B$14:$C$14</formula1>
      <formula2>0</formula2>
    </dataValidation>
  </dataValidations>
  <hyperlinks>
    <hyperlink ref="I16" r:id="rId1" display="https://fr.wikipedia.org/wiki/Matage_(m%C3%A9canique)"/>
    <hyperlink ref="I17" r:id="rId2" display="https://fr.wikipedia.org/wiki/Limite_d%27%C3%A9lasticit%C3%A9"/>
    <hyperlink ref="I34" r:id="rId3" display="https://fr.wikipedia.org/wiki/Loi_de_Hooke"/>
    <hyperlink ref="I35" r:id="rId4" display="https://fr.wikipedia.org/wiki/Coefficient_de_Poisson"/>
    <hyperlink ref="I42" r:id="rId5" display="https://fr.wikipedia.org/wiki/Crit%C3%A8re_de_plasticit%C3%A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7.86"/>
    <col collapsed="false" customWidth="true" hidden="false" outlineLevel="0" max="3" min="3" style="1" width="8.71"/>
    <col collapsed="false" customWidth="true" hidden="false" outlineLevel="0" max="4" min="4" style="1" width="8.57"/>
    <col collapsed="false" customWidth="true" hidden="false" outlineLevel="0" max="16" min="5" style="1" width="12.86"/>
    <col collapsed="false" customWidth="false" hidden="false" outlineLevel="0" max="16384" min="17" style="1" width="11.43"/>
  </cols>
  <sheetData>
    <row r="1" customFormat="false" ht="15" hidden="false" customHeight="false" outlineLevel="0" collapsed="false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true" outlineLevel="0" collapsed="false">
      <c r="A2" s="6" t="s">
        <v>74</v>
      </c>
      <c r="B2" s="51" t="s">
        <v>75</v>
      </c>
      <c r="C2" s="51"/>
      <c r="D2" s="51"/>
      <c r="E2" s="7" t="s">
        <v>76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customFormat="false" ht="15" hidden="false" customHeight="false" outlineLevel="0" collapsed="false">
      <c r="A3" s="6"/>
      <c r="B3" s="51"/>
      <c r="C3" s="51"/>
      <c r="D3" s="51"/>
      <c r="E3" s="7" t="s">
        <v>77</v>
      </c>
      <c r="F3" s="7"/>
      <c r="G3" s="7" t="s">
        <v>78</v>
      </c>
      <c r="H3" s="7"/>
      <c r="I3" s="7" t="s">
        <v>79</v>
      </c>
      <c r="J3" s="7"/>
      <c r="K3" s="7" t="s">
        <v>80</v>
      </c>
      <c r="L3" s="7"/>
      <c r="M3" s="7" t="s">
        <v>81</v>
      </c>
      <c r="N3" s="7"/>
      <c r="O3" s="7" t="s">
        <v>82</v>
      </c>
      <c r="P3" s="7"/>
    </row>
    <row r="4" customFormat="false" ht="15" hidden="false" customHeight="false" outlineLevel="0" collapsed="false">
      <c r="A4" s="6"/>
      <c r="B4" s="51" t="s">
        <v>83</v>
      </c>
      <c r="C4" s="51" t="s">
        <v>84</v>
      </c>
      <c r="D4" s="51" t="s">
        <v>33</v>
      </c>
      <c r="E4" s="7" t="s">
        <v>85</v>
      </c>
      <c r="F4" s="7"/>
      <c r="G4" s="7" t="s">
        <v>86</v>
      </c>
      <c r="H4" s="7"/>
      <c r="I4" s="7" t="s">
        <v>87</v>
      </c>
      <c r="J4" s="7"/>
      <c r="K4" s="7" t="s">
        <v>88</v>
      </c>
      <c r="L4" s="7"/>
      <c r="M4" s="7" t="s">
        <v>89</v>
      </c>
      <c r="N4" s="7"/>
      <c r="O4" s="7" t="s">
        <v>90</v>
      </c>
      <c r="P4" s="7"/>
    </row>
    <row r="5" customFormat="false" ht="15" hidden="false" customHeight="false" outlineLevel="0" collapsed="false">
      <c r="A5" s="6"/>
      <c r="B5" s="51"/>
      <c r="C5" s="51"/>
      <c r="D5" s="51"/>
      <c r="E5" s="7" t="s">
        <v>91</v>
      </c>
      <c r="F5" s="7" t="s">
        <v>92</v>
      </c>
      <c r="G5" s="7" t="s">
        <v>91</v>
      </c>
      <c r="H5" s="7" t="s">
        <v>92</v>
      </c>
      <c r="I5" s="7" t="s">
        <v>91</v>
      </c>
      <c r="J5" s="7" t="s">
        <v>92</v>
      </c>
      <c r="K5" s="7" t="s">
        <v>91</v>
      </c>
      <c r="L5" s="7" t="s">
        <v>92</v>
      </c>
      <c r="M5" s="7" t="s">
        <v>91</v>
      </c>
      <c r="N5" s="7" t="s">
        <v>92</v>
      </c>
      <c r="O5" s="7" t="s">
        <v>91</v>
      </c>
      <c r="P5" s="7" t="s">
        <v>92</v>
      </c>
    </row>
    <row r="6" customFormat="false" ht="15" hidden="false" customHeight="false" outlineLevel="0" collapsed="false">
      <c r="A6" s="52" t="s">
        <v>93</v>
      </c>
      <c r="B6" s="52" t="n">
        <v>3.2</v>
      </c>
      <c r="C6" s="52" t="n">
        <v>3.4</v>
      </c>
      <c r="D6" s="52" t="n">
        <v>3.6</v>
      </c>
      <c r="E6" s="52" t="n">
        <v>3.38</v>
      </c>
      <c r="F6" s="52" t="n">
        <v>5.7</v>
      </c>
      <c r="G6" s="52" t="n">
        <v>3.38</v>
      </c>
      <c r="H6" s="52" t="n">
        <v>6.64</v>
      </c>
      <c r="I6" s="52" t="n">
        <v>3.7</v>
      </c>
      <c r="J6" s="52" t="n">
        <v>6.1</v>
      </c>
      <c r="K6" s="52" t="n">
        <v>3.38</v>
      </c>
      <c r="L6" s="52" t="n">
        <v>8.64</v>
      </c>
      <c r="M6" s="52" t="n">
        <v>3.7</v>
      </c>
      <c r="N6" s="52" t="n">
        <v>8.1</v>
      </c>
      <c r="O6" s="52" t="s">
        <v>94</v>
      </c>
      <c r="P6" s="52" t="s">
        <v>94</v>
      </c>
    </row>
    <row r="7" customFormat="false" ht="15" hidden="false" customHeight="false" outlineLevel="0" collapsed="false">
      <c r="A7" s="52" t="s">
        <v>95</v>
      </c>
      <c r="B7" s="52" t="n">
        <v>4.3</v>
      </c>
      <c r="C7" s="52" t="n">
        <v>4.5</v>
      </c>
      <c r="D7" s="52" t="n">
        <v>4.8</v>
      </c>
      <c r="E7" s="52" t="n">
        <v>4.48</v>
      </c>
      <c r="F7" s="52" t="n">
        <v>7.64</v>
      </c>
      <c r="G7" s="52" t="n">
        <v>4.48</v>
      </c>
      <c r="H7" s="52" t="n">
        <v>8.64</v>
      </c>
      <c r="I7" s="52" t="n">
        <v>4.8</v>
      </c>
      <c r="J7" s="52" t="n">
        <v>8.1</v>
      </c>
      <c r="K7" s="52" t="n">
        <v>4.48</v>
      </c>
      <c r="L7" s="52" t="n">
        <v>11.57</v>
      </c>
      <c r="M7" s="52" t="n">
        <v>4.8</v>
      </c>
      <c r="N7" s="52" t="n">
        <v>10.9</v>
      </c>
      <c r="O7" s="52" t="s">
        <v>94</v>
      </c>
      <c r="P7" s="52" t="s">
        <v>94</v>
      </c>
    </row>
    <row r="8" customFormat="false" ht="15" hidden="false" customHeight="false" outlineLevel="0" collapsed="false">
      <c r="A8" s="52" t="s">
        <v>96</v>
      </c>
      <c r="B8" s="52" t="n">
        <v>5.3</v>
      </c>
      <c r="C8" s="52" t="n">
        <v>5.5</v>
      </c>
      <c r="D8" s="52" t="n">
        <v>5.8</v>
      </c>
      <c r="E8" s="52" t="n">
        <v>5.48</v>
      </c>
      <c r="F8" s="52" t="n">
        <v>8.64</v>
      </c>
      <c r="G8" s="52" t="n">
        <v>5.48</v>
      </c>
      <c r="H8" s="52" t="n">
        <v>9.64</v>
      </c>
      <c r="I8" s="52" t="n">
        <v>5.8</v>
      </c>
      <c r="J8" s="52" t="n">
        <v>9.1</v>
      </c>
      <c r="K8" s="52" t="n">
        <v>5.48</v>
      </c>
      <c r="L8" s="52" t="n">
        <v>14.57</v>
      </c>
      <c r="M8" s="52" t="n">
        <v>5.8</v>
      </c>
      <c r="N8" s="52" t="n">
        <v>13.9</v>
      </c>
      <c r="O8" s="52" t="n">
        <v>5.8</v>
      </c>
      <c r="P8" s="52" t="n">
        <v>16.9</v>
      </c>
    </row>
    <row r="9" customFormat="false" ht="15" hidden="false" customHeight="false" outlineLevel="0" collapsed="false">
      <c r="A9" s="52" t="s">
        <v>26</v>
      </c>
      <c r="B9" s="52" t="n">
        <v>6.4</v>
      </c>
      <c r="C9" s="52" t="n">
        <v>6.6</v>
      </c>
      <c r="D9" s="52" t="n">
        <v>7</v>
      </c>
      <c r="E9" s="52" t="n">
        <v>6.62</v>
      </c>
      <c r="F9" s="52" t="n">
        <v>10.57</v>
      </c>
      <c r="G9" s="52" t="n">
        <v>6.62</v>
      </c>
      <c r="H9" s="52" t="n">
        <v>11.57</v>
      </c>
      <c r="I9" s="52" t="n">
        <v>6.96</v>
      </c>
      <c r="J9" s="52" t="n">
        <v>10.9</v>
      </c>
      <c r="K9" s="52" t="n">
        <v>6.62</v>
      </c>
      <c r="L9" s="52" t="n">
        <v>17.57</v>
      </c>
      <c r="M9" s="52" t="n">
        <v>6.96</v>
      </c>
      <c r="N9" s="52" t="n">
        <v>16.9</v>
      </c>
      <c r="O9" s="52" t="n">
        <v>6.96</v>
      </c>
      <c r="P9" s="52" t="n">
        <v>20.7</v>
      </c>
    </row>
    <row r="10" customFormat="false" ht="15" hidden="false" customHeight="false" outlineLevel="0" collapsed="false">
      <c r="A10" s="52" t="s">
        <v>97</v>
      </c>
      <c r="B10" s="52" t="n">
        <v>8.4</v>
      </c>
      <c r="C10" s="52" t="n">
        <v>9</v>
      </c>
      <c r="D10" s="52" t="n">
        <v>10</v>
      </c>
      <c r="E10" s="52" t="n">
        <v>8.62</v>
      </c>
      <c r="F10" s="52" t="n">
        <v>14.57</v>
      </c>
      <c r="G10" s="52" t="n">
        <v>8.62</v>
      </c>
      <c r="H10" s="52" t="n">
        <v>15.57</v>
      </c>
      <c r="I10" s="52" t="n">
        <v>9.36</v>
      </c>
      <c r="J10" s="52" t="n">
        <v>14.9</v>
      </c>
      <c r="K10" s="52" t="n">
        <v>8.62</v>
      </c>
      <c r="L10" s="52" t="n">
        <v>23.48</v>
      </c>
      <c r="M10" s="52" t="n">
        <v>9.36</v>
      </c>
      <c r="N10" s="52" t="n">
        <v>22.7</v>
      </c>
      <c r="O10" s="52" t="n">
        <v>9.36</v>
      </c>
      <c r="P10" s="52" t="n">
        <v>26.7</v>
      </c>
    </row>
    <row r="13" customFormat="false" ht="15" hidden="false" customHeight="false" outlineLevel="0" collapsed="false">
      <c r="A13" s="2" t="s">
        <v>98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5" hidden="false" customHeight="false" outlineLevel="0" collapsed="false">
      <c r="A14" s="53" t="s">
        <v>99</v>
      </c>
      <c r="B14" s="54" t="s">
        <v>20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customFormat="false" ht="15" hidden="false" customHeight="false" outlineLevel="0" collapsed="false">
      <c r="A15" s="53" t="s">
        <v>100</v>
      </c>
      <c r="B15" s="52" t="n">
        <v>2.03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customFormat="false" ht="15" hidden="false" customHeight="false" outlineLevel="0" collapsed="false">
      <c r="A16" s="53" t="s">
        <v>101</v>
      </c>
      <c r="B16" s="52" t="n">
        <v>0.328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customFormat="false" ht="15" hidden="false" customHeight="false" outlineLevel="0" collapsed="false">
      <c r="A17" s="53" t="s">
        <v>102</v>
      </c>
      <c r="B17" s="52" t="n">
        <v>50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</row>
  </sheetData>
  <sheetProtection sheet="true" objects="true" scenarios="true"/>
  <mergeCells count="20">
    <mergeCell ref="A1:P1"/>
    <mergeCell ref="A2:A5"/>
    <mergeCell ref="B2:D3"/>
    <mergeCell ref="E2:P2"/>
    <mergeCell ref="E3:F3"/>
    <mergeCell ref="G3:H3"/>
    <mergeCell ref="I3:J3"/>
    <mergeCell ref="K3:L3"/>
    <mergeCell ref="M3:N3"/>
    <mergeCell ref="O3:P3"/>
    <mergeCell ref="B4:B5"/>
    <mergeCell ref="C4:C5"/>
    <mergeCell ref="D4:D5"/>
    <mergeCell ref="E4:F4"/>
    <mergeCell ref="G4:H4"/>
    <mergeCell ref="I4:J4"/>
    <mergeCell ref="K4:L4"/>
    <mergeCell ref="M4:N4"/>
    <mergeCell ref="O4:P4"/>
    <mergeCell ref="A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134.42"/>
    <col collapsed="false" customWidth="false" hidden="false" outlineLevel="0" max="16384" min="2" style="1" width="11.43"/>
  </cols>
  <sheetData>
    <row r="1" customFormat="false" ht="15" hidden="false" customHeight="false" outlineLevel="0" collapsed="false">
      <c r="A1" s="2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7" t="s">
        <v>20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customFormat="false" ht="15" hidden="false" customHeight="false" outlineLevel="0" collapsed="false">
      <c r="A3" s="56" t="s">
        <v>104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customFormat="false" ht="15" hidden="false" customHeight="false" outlineLevel="0" collapsed="false">
      <c r="A4" s="56" t="s">
        <v>105</v>
      </c>
      <c r="B4" s="56"/>
      <c r="C4" s="56"/>
      <c r="D4" s="56"/>
      <c r="E4" s="56"/>
      <c r="F4" s="56"/>
      <c r="G4" s="56"/>
      <c r="H4" s="56"/>
      <c r="I4" s="56"/>
      <c r="J4" s="56"/>
      <c r="K4" s="56"/>
    </row>
    <row r="5" customFormat="false" ht="15" hidden="false" customHeight="false" outlineLevel="0" collapsed="false">
      <c r="A5" s="56" t="s">
        <v>106</v>
      </c>
      <c r="B5" s="56"/>
      <c r="C5" s="56"/>
      <c r="D5" s="56"/>
      <c r="E5" s="56"/>
      <c r="F5" s="56"/>
      <c r="G5" s="56"/>
      <c r="H5" s="56"/>
      <c r="I5" s="56"/>
      <c r="J5" s="56"/>
      <c r="K5" s="56"/>
    </row>
    <row r="6" customFormat="false" ht="15" hidden="false" customHeight="false" outlineLevel="0" collapsed="false">
      <c r="A6" s="56" t="s">
        <v>107</v>
      </c>
      <c r="B6" s="56"/>
      <c r="C6" s="56"/>
      <c r="D6" s="56"/>
      <c r="E6" s="56"/>
      <c r="F6" s="56"/>
      <c r="G6" s="56"/>
      <c r="H6" s="56"/>
      <c r="I6" s="56"/>
      <c r="J6" s="56"/>
      <c r="K6" s="56"/>
    </row>
  </sheetData>
  <mergeCells count="1">
    <mergeCell ref="A1:K1"/>
  </mergeCells>
  <hyperlinks>
    <hyperlink ref="A3" r:id="rId1" display="https://www.researchgate.net/figure/PLA-and-PLA-CF-Poisson-coefficients_tbl3_316897831"/>
    <hyperlink ref="A4" r:id="rId2" display="https://fr.wikipedia.org/wiki/Acide_polylactique"/>
    <hyperlink ref="A5" r:id="rId3" display="https://www.researchgate.net/figure/Measured-density-and-values-of-Youngs-modulus-calculated-with-the-use-of-the-compared_tbl1_357343831"/>
    <hyperlink ref="A6" r:id="rId4" display="https://www.researchgate.net/figure/A-comparison-of-statistical-differences-between-Youngs-modulus-values-calculated_fig4_35734383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2024-03-21T14:30:27Z</dcterms:created>
  <dc:creator>REBIERE Simon</dc:creator>
  <dc:description/>
  <dc:language>fr-FR</dc:language>
  <cp:lastModifiedBy>REBIERE Simon</cp:lastModifiedBy>
  <dcterms:modified xsi:type="dcterms:W3CDTF">2024-10-10T09:39:21Z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