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\Desktop\Emploi\Expériences\Articles\Calculateur de cout et du temps de fabrication de l'impression 3D FFF-FDM\"/>
    </mc:Choice>
  </mc:AlternateContent>
  <xr:revisionPtr revIDLastSave="0" documentId="13_ncr:1_{A759C0D3-7E0A-4ACF-A92F-66287E99C828}" xr6:coauthVersionLast="47" xr6:coauthVersionMax="47" xr10:uidLastSave="{00000000-0000-0000-0000-000000000000}"/>
  <bookViews>
    <workbookView xWindow="-120" yWindow="-120" windowWidth="29040" windowHeight="16440" tabRatio="500" xr2:uid="{00000000-000D-0000-FFFF-FFFF00000000}"/>
  </bookViews>
  <sheets>
    <sheet name="GENERAL" sheetId="1" r:id="rId1"/>
    <sheet name="Fiche matériaux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9" i="1" l="1"/>
  <c r="B50" i="1" s="1"/>
  <c r="B45" i="1"/>
  <c r="L33" i="1"/>
  <c r="B30" i="1"/>
  <c r="J29" i="1"/>
  <c r="B29" i="1"/>
  <c r="B35" i="1" s="1"/>
  <c r="B28" i="1"/>
  <c r="B34" i="1" s="1"/>
  <c r="B23" i="1"/>
  <c r="B20" i="1"/>
  <c r="B21" i="1" s="1"/>
  <c r="B15" i="1"/>
  <c r="B7" i="1"/>
  <c r="B16" i="1" s="1"/>
  <c r="B6" i="1"/>
  <c r="B10" i="1" s="1"/>
  <c r="B11" i="1" s="1"/>
  <c r="B5" i="1"/>
  <c r="B36" i="1" l="1"/>
  <c r="B9" i="1"/>
  <c r="B12" i="1" l="1"/>
  <c r="B13" i="1" s="1"/>
  <c r="B18" i="1" s="1"/>
  <c r="B32" i="1" l="1"/>
  <c r="B24" i="1"/>
  <c r="B40" i="1" s="1"/>
  <c r="B37" i="1"/>
  <c r="B38" i="1" s="1"/>
  <c r="B42" i="1" l="1"/>
  <c r="B43" i="1" s="1"/>
  <c r="B52" i="1" s="1"/>
  <c r="B41" i="1"/>
  <c r="B46" i="1" s="1"/>
  <c r="B47" i="1" s="1"/>
  <c r="C41" i="1" l="1"/>
</calcChain>
</file>

<file path=xl/sharedStrings.xml><?xml version="1.0" encoding="utf-8"?>
<sst xmlns="http://schemas.openxmlformats.org/spreadsheetml/2006/main" count="128" uniqueCount="90">
  <si>
    <t>SPÉCIFICATIONS DE LA PIÈCE</t>
  </si>
  <si>
    <t>PARAMÈTRES D'IMPRESSION</t>
  </si>
  <si>
    <t>Volume de la pièce</t>
  </si>
  <si>
    <t>mm³</t>
  </si>
  <si>
    <t>Hauteur de couche(s)</t>
  </si>
  <si>
    <t>mm</t>
  </si>
  <si>
    <t>Hauteur de la pièce</t>
  </si>
  <si>
    <t>Diamètre de la buse</t>
  </si>
  <si>
    <t>Épaisseur de la paroi</t>
  </si>
  <si>
    <t>Longueur côté cube équiv. volume pièce</t>
  </si>
  <si>
    <t>Largeur côté de la base du pavé droit équiv. Volume pièce</t>
  </si>
  <si>
    <t>Nombre de couche(s) totale(s)</t>
  </si>
  <si>
    <t>couche(s)</t>
  </si>
  <si>
    <t>Surface d'une couche rempli</t>
  </si>
  <si>
    <t>mm²</t>
  </si>
  <si>
    <t>Surface couverte par le maillage d'une couche  intermédiaire</t>
  </si>
  <si>
    <t>Surface réelle du maillage d'une couche intermédiaire</t>
  </si>
  <si>
    <t>Surface de la paroi d'une couche intermédiaire</t>
  </si>
  <si>
    <t>Surface réelle d'une couche intermédiaire</t>
  </si>
  <si>
    <t>Nombre de couche(s) pleine(s)</t>
  </si>
  <si>
    <t>Nombre de couche(s) intermédiaire(s)</t>
  </si>
  <si>
    <t>Volume matière totale pièce après impression</t>
  </si>
  <si>
    <t>Surface d'un cercle de diamètre équiv. à la hauteur de couche</t>
  </si>
  <si>
    <t>Surface de la section extrudée</t>
  </si>
  <si>
    <r>
      <rPr>
        <b/>
        <sz val="11"/>
        <color rgb="FF000000"/>
        <rFont val="Calibri"/>
        <family val="2"/>
        <charset val="1"/>
      </rPr>
      <t xml:space="preserve">Air de la section </t>
    </r>
    <r>
      <rPr>
        <b/>
        <sz val="11"/>
        <color rgb="FF000000"/>
        <rFont val="Calibri"/>
        <family val="2"/>
      </rPr>
      <t>imprimée</t>
    </r>
    <r>
      <rPr>
        <b/>
        <sz val="11"/>
        <color rgb="FF000000"/>
        <rFont val="Calibri"/>
        <family val="2"/>
        <charset val="1"/>
      </rPr>
      <t xml:space="preserve"> imaginaire cible</t>
    </r>
  </si>
  <si>
    <t>Longueur de fil utilisé extrudé</t>
  </si>
  <si>
    <t>Nombre de couches inférieures pleines</t>
  </si>
  <si>
    <t>SPÉCIFICATIONS DE LA MATIÈRE PREMIÈRE</t>
  </si>
  <si>
    <t>Nombre de couches supérieures pleines</t>
  </si>
  <si>
    <t xml:space="preserve">REPRÉSENTATION SIMPLIFIÉE DE LA SECTION DE L’EXTRUSION                </t>
  </si>
  <si>
    <t>Matériau utilisé</t>
  </si>
  <si>
    <t>PETG</t>
  </si>
  <si>
    <t>Densité du matériau</t>
  </si>
  <si>
    <t>g/cm³</t>
  </si>
  <si>
    <t>Largeur de l’extrusion</t>
  </si>
  <si>
    <t>Masse de la bobine</t>
  </si>
  <si>
    <t>kg</t>
  </si>
  <si>
    <t>Prix de la bobine</t>
  </si>
  <si>
    <t>€</t>
  </si>
  <si>
    <t>Taux de remplissage</t>
  </si>
  <si>
    <t>%</t>
  </si>
  <si>
    <t>Masse de la pièce</t>
  </si>
  <si>
    <t>Vitesse moyenne d'impression</t>
  </si>
  <si>
    <t>mm/s</t>
  </si>
  <si>
    <t>Densité du matériau en g/mm³</t>
  </si>
  <si>
    <t>g/mm³</t>
  </si>
  <si>
    <t>Masse de la bobine en grammes</t>
  </si>
  <si>
    <t>g</t>
  </si>
  <si>
    <t>Prix matière par mm³</t>
  </si>
  <si>
    <t>Montant de la matière utilisée</t>
  </si>
  <si>
    <t>Montant de la matière utilisée avec marge</t>
  </si>
  <si>
    <t>Temps d'impression en seconde(s)</t>
  </si>
  <si>
    <t>seconde(s)</t>
  </si>
  <si>
    <t>Temps d'impression total</t>
  </si>
  <si>
    <t>Montant temps occupation machine</t>
  </si>
  <si>
    <t>Montant temps occupation machine avec marge</t>
  </si>
  <si>
    <t>Montant des dépenses en énergie par heure</t>
  </si>
  <si>
    <t>Montant de l'énergie consommée</t>
  </si>
  <si>
    <t>Montant de l'énergie consommée avec marge</t>
  </si>
  <si>
    <t>Montant de la main d'œuvre</t>
  </si>
  <si>
    <t>Montant de la main d'œuvre avec marge</t>
  </si>
  <si>
    <t>SPÉCIFICATIONS DE LA MACHINE</t>
  </si>
  <si>
    <t xml:space="preserve">MONTANT TOTAL </t>
  </si>
  <si>
    <t>Consommation électrique moyenne</t>
  </si>
  <si>
    <t>W/h</t>
  </si>
  <si>
    <t>OCCUPATION MACHINE</t>
  </si>
  <si>
    <t>Prix horaire fonctionnement machine</t>
  </si>
  <si>
    <t>€/h</t>
  </si>
  <si>
    <t>PRIX DE L'ÉLECTRICITÉ</t>
  </si>
  <si>
    <t>Prix du kWh d'électricité</t>
  </si>
  <si>
    <t>€/kWh</t>
  </si>
  <si>
    <t>MAIN D'ŒUVRE</t>
  </si>
  <si>
    <t>Salaire horaire</t>
  </si>
  <si>
    <t>Temps de main d'œuvre</t>
  </si>
  <si>
    <t>heure(s)</t>
  </si>
  <si>
    <t>MARGES</t>
  </si>
  <si>
    <t>Marge sur la matière première</t>
  </si>
  <si>
    <t>Marge sur le temps d'occupation machine</t>
  </si>
  <si>
    <t>Marge sur l'énergie consommée</t>
  </si>
  <si>
    <t>Marge sur la main d'œuvre</t>
  </si>
  <si>
    <t>Facteur de correction du montant total</t>
  </si>
  <si>
    <t>⚠️ ATTENTION: Ce fichier ne tient pas compte des supports d'impressions ⚠️
⚠️ ATTENTION: Ce fichier ne tient pas compte des variations de vitesses d'impression ⚠</t>
  </si>
  <si>
    <t>LISTE MATÉRIAUX</t>
  </si>
  <si>
    <t>Matériau</t>
  </si>
  <si>
    <t>Densité
(en g/cm³)</t>
  </si>
  <si>
    <t>Masse de la bobine
(en kg)</t>
  </si>
  <si>
    <t>PLA</t>
  </si>
  <si>
    <t>ABS</t>
  </si>
  <si>
    <t>PC</t>
  </si>
  <si>
    <t>TPU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</si>
</sst>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&quot; €&quot;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808080"/>
      <name val="Calibri"/>
      <family val="2"/>
      <charset val="1"/>
    </font>
    <font>
      <b/>
      <sz val="21"/>
      <color rgb="FFFFFFFF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BE5D6"/>
      </patternFill>
    </fill>
    <fill>
      <patternFill patternType="solid">
        <fgColor rgb="FF5B9BD5"/>
        <bgColor rgb="FF969696"/>
      </patternFill>
    </fill>
    <fill>
      <patternFill patternType="solid">
        <fgColor rgb="FFBFBFBF"/>
        <bgColor rgb="FFD9D9D9"/>
      </patternFill>
    </fill>
    <fill>
      <patternFill patternType="solid">
        <fgColor rgb="FFFBE5D6"/>
        <bgColor rgb="FFD9D9D9"/>
      </patternFill>
    </fill>
    <fill>
      <patternFill patternType="solid">
        <fgColor rgb="FF808080"/>
        <bgColor rgb="FF969696"/>
      </patternFill>
    </fill>
    <fill>
      <patternFill patternType="solid">
        <fgColor rgb="FF00B050"/>
        <bgColor rgb="FF008080"/>
      </patternFill>
    </fill>
    <fill>
      <patternFill patternType="solid">
        <fgColor rgb="FF92D050"/>
        <bgColor rgb="FFBFBFBF"/>
      </patternFill>
    </fill>
    <fill>
      <patternFill patternType="solid">
        <fgColor rgb="FFD9D9D9"/>
        <bgColor rgb="FFFBE5D6"/>
      </patternFill>
    </fill>
    <fill>
      <patternFill patternType="solid">
        <fgColor rgb="FFED7D31"/>
        <bgColor rgb="FFFF808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1" fillId="4" borderId="1" xfId="0" applyFont="1" applyFill="1" applyBorder="1" applyAlignment="1">
      <alignment horizontal="left"/>
    </xf>
    <xf numFmtId="0" fontId="2" fillId="5" borderId="2" xfId="0" applyFont="1" applyFill="1" applyBorder="1" applyAlignment="1" applyProtection="1">
      <alignment horizontal="right"/>
      <protection locked="0"/>
    </xf>
    <xf numFmtId="0" fontId="0" fillId="5" borderId="3" xfId="0" applyFill="1" applyBorder="1" applyAlignment="1">
      <alignment horizontal="left"/>
    </xf>
    <xf numFmtId="0" fontId="0" fillId="5" borderId="2" xfId="0" applyFill="1" applyBorder="1" applyAlignment="1" applyProtection="1">
      <alignment horizontal="right"/>
      <protection locked="0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>
      <alignment horizontal="left"/>
    </xf>
    <xf numFmtId="0" fontId="1" fillId="6" borderId="1" xfId="0" applyFont="1" applyFill="1" applyBorder="1"/>
    <xf numFmtId="0" fontId="0" fillId="7" borderId="2" xfId="0" applyFill="1" applyBorder="1"/>
    <xf numFmtId="0" fontId="0" fillId="7" borderId="3" xfId="0" applyFill="1" applyBorder="1"/>
    <xf numFmtId="0" fontId="1" fillId="8" borderId="2" xfId="0" applyFont="1" applyFill="1" applyBorder="1"/>
    <xf numFmtId="0" fontId="1" fillId="8" borderId="3" xfId="0" applyFont="1" applyFill="1" applyBorder="1"/>
    <xf numFmtId="2" fontId="1" fillId="7" borderId="2" xfId="0" applyNumberFormat="1" applyFont="1" applyFill="1" applyBorder="1"/>
    <xf numFmtId="0" fontId="1" fillId="7" borderId="3" xfId="0" applyFont="1" applyFill="1" applyBorder="1"/>
    <xf numFmtId="2" fontId="4" fillId="9" borderId="2" xfId="0" applyNumberFormat="1" applyFont="1" applyFill="1" applyBorder="1" applyAlignment="1">
      <alignment horizontal="right"/>
    </xf>
    <xf numFmtId="0" fontId="4" fillId="9" borderId="3" xfId="0" applyFont="1" applyFill="1" applyBorder="1" applyAlignment="1">
      <alignment horizontal="left"/>
    </xf>
    <xf numFmtId="164" fontId="4" fillId="9" borderId="2" xfId="0" applyNumberFormat="1" applyFont="1" applyFill="1" applyBorder="1" applyAlignment="1">
      <alignment horizontal="right"/>
    </xf>
    <xf numFmtId="0" fontId="4" fillId="9" borderId="2" xfId="0" applyFont="1" applyFill="1" applyBorder="1" applyAlignment="1">
      <alignment horizontal="right"/>
    </xf>
    <xf numFmtId="164" fontId="1" fillId="8" borderId="2" xfId="0" applyNumberFormat="1" applyFont="1" applyFill="1" applyBorder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7" borderId="2" xfId="0" applyFont="1" applyFill="1" applyBorder="1"/>
    <xf numFmtId="2" fontId="1" fillId="8" borderId="2" xfId="0" applyNumberFormat="1" applyFont="1" applyFill="1" applyBorder="1"/>
    <xf numFmtId="2" fontId="1" fillId="8" borderId="3" xfId="0" applyNumberFormat="1" applyFont="1" applyFill="1" applyBorder="1"/>
    <xf numFmtId="1" fontId="1" fillId="8" borderId="2" xfId="0" applyNumberFormat="1" applyFont="1" applyFill="1" applyBorder="1"/>
    <xf numFmtId="164" fontId="0" fillId="7" borderId="2" xfId="0" applyNumberFormat="1" applyFill="1" applyBorder="1"/>
    <xf numFmtId="0" fontId="1" fillId="6" borderId="1" xfId="0" applyFont="1" applyFill="1" applyBorder="1" applyAlignment="1">
      <alignment horizontal="right"/>
    </xf>
    <xf numFmtId="0" fontId="0" fillId="2" borderId="0" xfId="0" applyFill="1" applyProtection="1">
      <protection locked="0"/>
    </xf>
    <xf numFmtId="0" fontId="1" fillId="4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0" fontId="1" fillId="3" borderId="1" xfId="0" applyFont="1" applyFill="1" applyBorder="1" applyAlignment="1">
      <alignment horizontal="center"/>
    </xf>
    <xf numFmtId="0" fontId="5" fillId="10" borderId="4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0" fillId="5" borderId="1" xfId="0" applyFill="1" applyBorder="1" applyAlignment="1" applyProtection="1">
      <alignment horizontal="center"/>
      <protection locked="0"/>
    </xf>
    <xf numFmtId="0" fontId="1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BE5D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ED7D31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85320</xdr:colOff>
      <xdr:row>27</xdr:row>
      <xdr:rowOff>32040</xdr:rowOff>
    </xdr:from>
    <xdr:to>
      <xdr:col>12</xdr:col>
      <xdr:colOff>618480</xdr:colOff>
      <xdr:row>30</xdr:row>
      <xdr:rowOff>108360</xdr:rowOff>
    </xdr:to>
    <xdr:sp macro="" textlink="">
      <xdr:nvSpPr>
        <xdr:cNvPr id="2" name="Organigramme : Terminateur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2993480" y="1479960"/>
          <a:ext cx="2144880" cy="601920"/>
        </a:xfrm>
        <a:prstGeom prst="flowChartTerminator">
          <a:avLst/>
        </a:prstGeom>
        <a:solidFill>
          <a:srgbClr val="729FCF"/>
        </a:solidFill>
        <a:ln w="19050">
          <a:solidFill>
            <a:srgbClr val="729FC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10</xdr:col>
      <xdr:colOff>75600</xdr:colOff>
      <xdr:row>30</xdr:row>
      <xdr:rowOff>48600</xdr:rowOff>
    </xdr:from>
    <xdr:to>
      <xdr:col>10</xdr:col>
      <xdr:colOff>75600</xdr:colOff>
      <xdr:row>32</xdr:row>
      <xdr:rowOff>16200</xdr:rowOff>
    </xdr:to>
    <xdr:cxnSp macro="">
      <xdr:nvCxnSpPr>
        <xdr:cNvPr id="3" name="Connecteur droit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12983760" y="2022120"/>
          <a:ext cx="360" cy="318600"/>
        </a:xfrm>
        <a:prstGeom prst="straightConnector1">
          <a:avLst/>
        </a:prstGeom>
        <a:ln w="0">
          <a:solidFill>
            <a:srgbClr val="000000"/>
          </a:solidFill>
        </a:ln>
      </xdr:spPr>
    </xdr:cxnSp>
    <xdr:clientData/>
  </xdr:twoCellAnchor>
  <xdr:twoCellAnchor>
    <xdr:from>
      <xdr:col>12</xdr:col>
      <xdr:colOff>618840</xdr:colOff>
      <xdr:row>30</xdr:row>
      <xdr:rowOff>48600</xdr:rowOff>
    </xdr:from>
    <xdr:to>
      <xdr:col>12</xdr:col>
      <xdr:colOff>618840</xdr:colOff>
      <xdr:row>32</xdr:row>
      <xdr:rowOff>16200</xdr:rowOff>
    </xdr:to>
    <xdr:cxnSp macro="">
      <xdr:nvCxnSpPr>
        <xdr:cNvPr id="4" name="Connecteur droit 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15138720" y="2022120"/>
          <a:ext cx="360" cy="318600"/>
        </a:xfrm>
        <a:prstGeom prst="straightConnector1">
          <a:avLst/>
        </a:prstGeom>
        <a:ln w="0">
          <a:solidFill>
            <a:srgbClr val="000000"/>
          </a:solidFill>
        </a:ln>
      </xdr:spPr>
    </xdr:cxnSp>
    <xdr:clientData/>
  </xdr:twoCellAnchor>
  <xdr:twoCellAnchor>
    <xdr:from>
      <xdr:col>9</xdr:col>
      <xdr:colOff>409320</xdr:colOff>
      <xdr:row>27</xdr:row>
      <xdr:rowOff>40680</xdr:rowOff>
    </xdr:from>
    <xdr:to>
      <xdr:col>10</xdr:col>
      <xdr:colOff>132840</xdr:colOff>
      <xdr:row>27</xdr:row>
      <xdr:rowOff>40680</xdr:rowOff>
    </xdr:to>
    <xdr:cxnSp macro="">
      <xdr:nvCxnSpPr>
        <xdr:cNvPr id="5" name="Connecteur droit 7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H="1">
          <a:off x="12511800" y="1488600"/>
          <a:ext cx="529560" cy="360"/>
        </a:xfrm>
        <a:prstGeom prst="straightConnector1">
          <a:avLst/>
        </a:prstGeom>
        <a:ln w="0">
          <a:solidFill>
            <a:srgbClr val="000000"/>
          </a:solidFill>
        </a:ln>
      </xdr:spPr>
    </xdr:cxnSp>
    <xdr:clientData/>
  </xdr:twoCellAnchor>
  <xdr:twoCellAnchor>
    <xdr:from>
      <xdr:col>9</xdr:col>
      <xdr:colOff>419040</xdr:colOff>
      <xdr:row>30</xdr:row>
      <xdr:rowOff>117360</xdr:rowOff>
    </xdr:from>
    <xdr:to>
      <xdr:col>10</xdr:col>
      <xdr:colOff>9000</xdr:colOff>
      <xdr:row>30</xdr:row>
      <xdr:rowOff>117360</xdr:rowOff>
    </xdr:to>
    <xdr:cxnSp macro="">
      <xdr:nvCxnSpPr>
        <xdr:cNvPr id="6" name="Connecteur droit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H="1">
          <a:off x="12521520" y="2090880"/>
          <a:ext cx="396000" cy="360"/>
        </a:xfrm>
        <a:prstGeom prst="straightConnector1">
          <a:avLst/>
        </a:prstGeom>
        <a:ln w="0">
          <a:solidFill>
            <a:srgbClr val="000000"/>
          </a:solidFill>
        </a:ln>
      </xdr:spPr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9"/>
  <sheetViews>
    <sheetView tabSelected="1" zoomScaleNormal="100" workbookViewId="0">
      <selection activeCell="B27" sqref="B27:C27"/>
    </sheetView>
  </sheetViews>
  <sheetFormatPr baseColWidth="10" defaultColWidth="11.42578125" defaultRowHeight="15" outlineLevelRow="1" x14ac:dyDescent="0.25"/>
  <cols>
    <col min="1" max="1" width="55.7109375" style="1" customWidth="1"/>
    <col min="2" max="2" width="12" style="1" customWidth="1"/>
    <col min="3" max="3" width="11" style="1" customWidth="1"/>
    <col min="4" max="4" width="11.42578125" style="1"/>
    <col min="5" max="5" width="38.5703125" style="1" customWidth="1"/>
    <col min="6" max="6" width="11.42578125" style="1"/>
    <col min="7" max="7" width="8.7109375" style="1" customWidth="1"/>
    <col min="8" max="16" width="11.42578125" style="1"/>
    <col min="19" max="16384" width="11.42578125" style="1"/>
  </cols>
  <sheetData>
    <row r="1" spans="1:7" x14ac:dyDescent="0.25">
      <c r="A1" s="35" t="s">
        <v>0</v>
      </c>
      <c r="B1" s="35"/>
      <c r="C1" s="35"/>
      <c r="E1" s="35" t="s">
        <v>1</v>
      </c>
      <c r="F1" s="35"/>
      <c r="G1" s="35"/>
    </row>
    <row r="2" spans="1:7" x14ac:dyDescent="0.25">
      <c r="A2" s="2" t="s">
        <v>2</v>
      </c>
      <c r="B2" s="3">
        <v>3192912.71</v>
      </c>
      <c r="C2" s="4" t="s">
        <v>3</v>
      </c>
      <c r="E2" s="2" t="s">
        <v>4</v>
      </c>
      <c r="F2" s="5">
        <v>0.2</v>
      </c>
      <c r="G2" s="4" t="s">
        <v>5</v>
      </c>
    </row>
    <row r="3" spans="1:7" x14ac:dyDescent="0.25">
      <c r="A3" s="2" t="s">
        <v>6</v>
      </c>
      <c r="B3" s="3">
        <v>165</v>
      </c>
      <c r="C3" s="4" t="s">
        <v>5</v>
      </c>
      <c r="E3" s="2" t="s">
        <v>7</v>
      </c>
      <c r="F3" s="6">
        <v>0.4</v>
      </c>
      <c r="G3" s="7" t="s">
        <v>5</v>
      </c>
    </row>
    <row r="4" spans="1:7" x14ac:dyDescent="0.25">
      <c r="E4" s="2" t="s">
        <v>8</v>
      </c>
      <c r="F4" s="6">
        <v>0.8</v>
      </c>
      <c r="G4" s="7" t="s">
        <v>5</v>
      </c>
    </row>
    <row r="5" spans="1:7" hidden="1" outlineLevel="1" x14ac:dyDescent="0.25">
      <c r="A5" s="8" t="s">
        <v>9</v>
      </c>
      <c r="B5" s="9">
        <f>POWER(B2,1/3)</f>
        <v>147.25238869912801</v>
      </c>
      <c r="C5" s="10" t="s">
        <v>5</v>
      </c>
    </row>
    <row r="6" spans="1:7" hidden="1" outlineLevel="1" x14ac:dyDescent="0.25">
      <c r="A6" s="8" t="s">
        <v>10</v>
      </c>
      <c r="B6" s="9">
        <f>POWER(B2/B3,1/2)</f>
        <v>139.1078219267778</v>
      </c>
      <c r="C6" s="10" t="s">
        <v>5</v>
      </c>
    </row>
    <row r="7" spans="1:7" hidden="1" outlineLevel="1" x14ac:dyDescent="0.25">
      <c r="A7" s="8" t="s">
        <v>11</v>
      </c>
      <c r="B7" s="11">
        <f>B3/F2</f>
        <v>825</v>
      </c>
      <c r="C7" s="12" t="s">
        <v>12</v>
      </c>
    </row>
    <row r="8" spans="1:7" hidden="1" outlineLevel="1" x14ac:dyDescent="0.25"/>
    <row r="9" spans="1:7" hidden="1" outlineLevel="1" x14ac:dyDescent="0.25">
      <c r="A9" s="8" t="s">
        <v>13</v>
      </c>
      <c r="B9" s="11">
        <f>POWER(B6,2)</f>
        <v>19350.986121212121</v>
      </c>
      <c r="C9" s="12" t="s">
        <v>14</v>
      </c>
    </row>
    <row r="10" spans="1:7" hidden="1" outlineLevel="1" x14ac:dyDescent="0.25">
      <c r="A10" s="8" t="s">
        <v>15</v>
      </c>
      <c r="B10" s="9">
        <f>POWER(B6-(2*F4),2)</f>
        <v>18908.401091046435</v>
      </c>
      <c r="C10" s="10" t="s">
        <v>14</v>
      </c>
    </row>
    <row r="11" spans="1:7" hidden="1" outlineLevel="1" x14ac:dyDescent="0.25">
      <c r="A11" s="8" t="s">
        <v>16</v>
      </c>
      <c r="B11" s="9">
        <f>B10*(F30/100)</f>
        <v>4727.1002727616087</v>
      </c>
      <c r="C11" s="10" t="s">
        <v>14</v>
      </c>
    </row>
    <row r="12" spans="1:7" hidden="1" outlineLevel="1" x14ac:dyDescent="0.25">
      <c r="A12" s="8" t="s">
        <v>17</v>
      </c>
      <c r="B12" s="9">
        <f>B9-B10</f>
        <v>442.58503016568648</v>
      </c>
      <c r="C12" s="10" t="s">
        <v>14</v>
      </c>
    </row>
    <row r="13" spans="1:7" hidden="1" outlineLevel="1" x14ac:dyDescent="0.25">
      <c r="A13" s="8" t="s">
        <v>18</v>
      </c>
      <c r="B13" s="11">
        <f>B12+B11</f>
        <v>5169.6853029272952</v>
      </c>
      <c r="C13" s="12" t="s">
        <v>14</v>
      </c>
    </row>
    <row r="14" spans="1:7" hidden="1" outlineLevel="1" x14ac:dyDescent="0.25"/>
    <row r="15" spans="1:7" hidden="1" outlineLevel="1" x14ac:dyDescent="0.25">
      <c r="A15" s="8" t="s">
        <v>19</v>
      </c>
      <c r="B15" s="11">
        <f>F25+F26</f>
        <v>8</v>
      </c>
      <c r="C15" s="12" t="s">
        <v>12</v>
      </c>
    </row>
    <row r="16" spans="1:7" hidden="1" outlineLevel="1" x14ac:dyDescent="0.25">
      <c r="A16" s="8" t="s">
        <v>20</v>
      </c>
      <c r="B16" s="11">
        <f>B7-B15</f>
        <v>817</v>
      </c>
      <c r="C16" s="12" t="s">
        <v>12</v>
      </c>
    </row>
    <row r="17" spans="1:14" hidden="1" outlineLevel="1" x14ac:dyDescent="0.25"/>
    <row r="18" spans="1:14" collapsed="1" x14ac:dyDescent="0.25">
      <c r="A18" s="8" t="s">
        <v>21</v>
      </c>
      <c r="B18" s="13">
        <f>((B9*F2)*B15)+((B13*F2)*B16)</f>
        <v>875688.15629225934</v>
      </c>
      <c r="C18" s="14" t="s">
        <v>3</v>
      </c>
    </row>
    <row r="19" spans="1:14" hidden="1" outlineLevel="1" x14ac:dyDescent="0.25"/>
    <row r="20" spans="1:14" hidden="1" outlineLevel="1" x14ac:dyDescent="0.25">
      <c r="A20" s="8" t="s">
        <v>22</v>
      </c>
      <c r="B20" s="9">
        <f>PI()*POWER(F2/2,2)</f>
        <v>3.1415926535897934E-2</v>
      </c>
      <c r="C20" s="10" t="s">
        <v>14</v>
      </c>
    </row>
    <row r="21" spans="1:14" hidden="1" outlineLevel="1" x14ac:dyDescent="0.25">
      <c r="A21" s="8" t="s">
        <v>23</v>
      </c>
      <c r="B21" s="11">
        <f>B20+((F28-((F2/2)*2))*F2)</f>
        <v>7.1415926535897942E-2</v>
      </c>
      <c r="C21" s="12" t="s">
        <v>14</v>
      </c>
    </row>
    <row r="22" spans="1:14" hidden="1" outlineLevel="1" x14ac:dyDescent="0.25"/>
    <row r="23" spans="1:14" hidden="1" outlineLevel="1" x14ac:dyDescent="0.25">
      <c r="A23" s="8" t="s">
        <v>24</v>
      </c>
      <c r="B23" s="9">
        <f>F2*F28</f>
        <v>8.0000000000000016E-2</v>
      </c>
      <c r="C23" s="10" t="s">
        <v>14</v>
      </c>
    </row>
    <row r="24" spans="1:14" hidden="1" outlineLevel="1" x14ac:dyDescent="0.25">
      <c r="A24" s="8" t="s">
        <v>25</v>
      </c>
      <c r="B24" s="11">
        <f>B18/B21</f>
        <v>12261804.876984769</v>
      </c>
      <c r="C24" s="12" t="s">
        <v>5</v>
      </c>
    </row>
    <row r="25" spans="1:14" ht="15" customHeight="1" collapsed="1" x14ac:dyDescent="0.25">
      <c r="E25" s="2" t="s">
        <v>26</v>
      </c>
      <c r="F25" s="6">
        <v>3</v>
      </c>
      <c r="G25" s="7" t="s">
        <v>5</v>
      </c>
    </row>
    <row r="26" spans="1:14" ht="15" customHeight="1" x14ac:dyDescent="0.25">
      <c r="A26" s="35" t="s">
        <v>27</v>
      </c>
      <c r="B26" s="35"/>
      <c r="C26" s="35"/>
      <c r="E26" s="2" t="s">
        <v>28</v>
      </c>
      <c r="F26" s="6">
        <v>5</v>
      </c>
      <c r="G26" s="7" t="s">
        <v>5</v>
      </c>
      <c r="I26" s="38" t="s">
        <v>29</v>
      </c>
      <c r="J26" s="38"/>
      <c r="K26" s="38"/>
      <c r="L26" s="38"/>
      <c r="M26" s="38"/>
      <c r="N26" s="38"/>
    </row>
    <row r="27" spans="1:14" ht="15" customHeight="1" x14ac:dyDescent="0.25">
      <c r="A27" s="2" t="s">
        <v>30</v>
      </c>
      <c r="B27" s="39" t="s">
        <v>31</v>
      </c>
      <c r="C27" s="39"/>
    </row>
    <row r="28" spans="1:14" x14ac:dyDescent="0.25">
      <c r="A28" s="2" t="s">
        <v>32</v>
      </c>
      <c r="B28" s="15">
        <f>VLOOKUP(B27,'Fiche matériaux'!A3:D101,2,FALSE())</f>
        <v>1.39</v>
      </c>
      <c r="C28" s="16" t="s">
        <v>33</v>
      </c>
      <c r="E28" s="2" t="s">
        <v>34</v>
      </c>
      <c r="F28" s="6">
        <v>0.4</v>
      </c>
      <c r="G28" s="7" t="s">
        <v>5</v>
      </c>
    </row>
    <row r="29" spans="1:14" x14ac:dyDescent="0.25">
      <c r="A29" s="2" t="s">
        <v>35</v>
      </c>
      <c r="B29" s="17">
        <f>VLOOKUP(B27,'Fiche matériaux'!A3:D101,3,FALSE())</f>
        <v>1</v>
      </c>
      <c r="C29" s="16" t="s">
        <v>36</v>
      </c>
      <c r="J29" s="37" t="str">
        <f>ROUND(F2,2)&amp;" mm"</f>
        <v>0,2 mm</v>
      </c>
    </row>
    <row r="30" spans="1:14" x14ac:dyDescent="0.25">
      <c r="A30" s="2" t="s">
        <v>37</v>
      </c>
      <c r="B30" s="18">
        <f>VLOOKUP(B27,'Fiche matériaux'!A3:D101,4,FALSE())</f>
        <v>20.51</v>
      </c>
      <c r="C30" s="16" t="s">
        <v>38</v>
      </c>
      <c r="E30" s="2" t="s">
        <v>39</v>
      </c>
      <c r="F30" s="5">
        <v>25</v>
      </c>
      <c r="G30" s="4" t="s">
        <v>40</v>
      </c>
      <c r="J30" s="37"/>
    </row>
    <row r="32" spans="1:14" x14ac:dyDescent="0.25">
      <c r="A32" s="8" t="s">
        <v>41</v>
      </c>
      <c r="B32" s="19">
        <f>(B18/1000)/1000</f>
        <v>0.87568815629225938</v>
      </c>
      <c r="C32" s="12" t="s">
        <v>36</v>
      </c>
      <c r="E32" s="2" t="s">
        <v>42</v>
      </c>
      <c r="F32" s="6">
        <v>235</v>
      </c>
      <c r="G32" s="7" t="s">
        <v>43</v>
      </c>
    </row>
    <row r="33" spans="1:12" x14ac:dyDescent="0.25">
      <c r="B33" s="20"/>
      <c r="C33" s="20"/>
      <c r="L33" s="21" t="str">
        <f>ROUND(F28,2)&amp;" mm"</f>
        <v>0,4 mm</v>
      </c>
    </row>
    <row r="34" spans="1:12" hidden="1" outlineLevel="1" x14ac:dyDescent="0.25">
      <c r="A34" s="8" t="s">
        <v>44</v>
      </c>
      <c r="B34" s="22">
        <f>B28/1000</f>
        <v>1.39E-3</v>
      </c>
      <c r="C34" s="14" t="s">
        <v>45</v>
      </c>
    </row>
    <row r="35" spans="1:12" hidden="1" outlineLevel="1" x14ac:dyDescent="0.25">
      <c r="A35" s="8" t="s">
        <v>46</v>
      </c>
      <c r="B35" s="22">
        <f>B29*1000</f>
        <v>1000</v>
      </c>
      <c r="C35" s="14" t="s">
        <v>47</v>
      </c>
    </row>
    <row r="36" spans="1:12" hidden="1" outlineLevel="1" x14ac:dyDescent="0.25">
      <c r="A36" s="8" t="s">
        <v>48</v>
      </c>
      <c r="B36" s="22">
        <f>(B30/B35)*B34</f>
        <v>2.8508900000000001E-5</v>
      </c>
      <c r="C36" s="14" t="s">
        <v>38</v>
      </c>
    </row>
    <row r="37" spans="1:12" hidden="1" outlineLevel="1" x14ac:dyDescent="0.25">
      <c r="A37" s="8" t="s">
        <v>49</v>
      </c>
      <c r="B37" s="23">
        <f>B36*B18</f>
        <v>24.964906078920393</v>
      </c>
      <c r="C37" s="24" t="s">
        <v>38</v>
      </c>
    </row>
    <row r="38" spans="1:12" hidden="1" outlineLevel="1" x14ac:dyDescent="0.25">
      <c r="A38" s="8" t="s">
        <v>50</v>
      </c>
      <c r="B38" s="23">
        <f>B37*(1+(F66/100))</f>
        <v>32.454377902596512</v>
      </c>
      <c r="C38" s="24" t="s">
        <v>38</v>
      </c>
    </row>
    <row r="39" spans="1:12" hidden="1" outlineLevel="1" x14ac:dyDescent="0.25">
      <c r="B39" s="20"/>
      <c r="C39" s="20"/>
    </row>
    <row r="40" spans="1:12" hidden="1" outlineLevel="1" x14ac:dyDescent="0.25">
      <c r="A40" s="8" t="s">
        <v>51</v>
      </c>
      <c r="B40" s="22">
        <f>ROUND(B24/F32,0)</f>
        <v>52178</v>
      </c>
      <c r="C40" s="14" t="s">
        <v>52</v>
      </c>
    </row>
    <row r="41" spans="1:12" collapsed="1" x14ac:dyDescent="0.25">
      <c r="A41" s="8" t="s">
        <v>53</v>
      </c>
      <c r="B41" s="25">
        <f>ROUNDDOWN(B40/3600,0)</f>
        <v>14</v>
      </c>
      <c r="C41" s="12" t="str">
        <f>"h "&amp;ROUND((B40/60)-(ROUND(B41,0)*60),0)&amp;" min"</f>
        <v>h 30 min</v>
      </c>
    </row>
    <row r="42" spans="1:12" hidden="1" outlineLevel="1" x14ac:dyDescent="0.25">
      <c r="A42" s="8" t="s">
        <v>54</v>
      </c>
      <c r="B42" s="26">
        <f>(B40/3600)*F55</f>
        <v>3.6234722222222224</v>
      </c>
      <c r="C42" s="10" t="s">
        <v>38</v>
      </c>
    </row>
    <row r="43" spans="1:12" hidden="1" outlineLevel="1" x14ac:dyDescent="0.25">
      <c r="A43" s="8" t="s">
        <v>55</v>
      </c>
      <c r="B43" s="23">
        <f>B42*(1+(F67/100))</f>
        <v>3.8046458333333337</v>
      </c>
      <c r="C43" s="12" t="s">
        <v>38</v>
      </c>
    </row>
    <row r="44" spans="1:12" hidden="1" outlineLevel="1" x14ac:dyDescent="0.25"/>
    <row r="45" spans="1:12" hidden="1" outlineLevel="1" x14ac:dyDescent="0.25">
      <c r="A45" s="8" t="s">
        <v>56</v>
      </c>
      <c r="B45" s="26">
        <f>(F52/1000)*F58</f>
        <v>4.3749999999999997E-2</v>
      </c>
      <c r="C45" s="10" t="s">
        <v>38</v>
      </c>
    </row>
    <row r="46" spans="1:12" hidden="1" outlineLevel="1" x14ac:dyDescent="0.25">
      <c r="A46" s="8" t="s">
        <v>57</v>
      </c>
      <c r="B46" s="26">
        <f>B41*B45</f>
        <v>0.61249999999999993</v>
      </c>
      <c r="C46" s="10" t="s">
        <v>38</v>
      </c>
    </row>
    <row r="47" spans="1:12" hidden="1" outlineLevel="1" x14ac:dyDescent="0.25">
      <c r="A47" s="8" t="s">
        <v>58</v>
      </c>
      <c r="B47" s="23">
        <f>B46*(1+(F68/100))</f>
        <v>0.61249999999999993</v>
      </c>
      <c r="C47" s="12" t="s">
        <v>38</v>
      </c>
    </row>
    <row r="48" spans="1:12" hidden="1" outlineLevel="1" x14ac:dyDescent="0.25"/>
    <row r="49" spans="1:7" hidden="1" outlineLevel="1" x14ac:dyDescent="0.25">
      <c r="A49" s="8" t="s">
        <v>59</v>
      </c>
      <c r="B49" s="9">
        <f>F61*F62</f>
        <v>5.6349999999999998</v>
      </c>
      <c r="C49" s="10" t="s">
        <v>38</v>
      </c>
    </row>
    <row r="50" spans="1:7" hidden="1" outlineLevel="1" x14ac:dyDescent="0.25">
      <c r="A50" s="8" t="s">
        <v>60</v>
      </c>
      <c r="B50" s="23">
        <f>B49*(1+(F69/100))</f>
        <v>14.087499999999999</v>
      </c>
      <c r="C50" s="12" t="s">
        <v>38</v>
      </c>
    </row>
    <row r="51" spans="1:7" collapsed="1" x14ac:dyDescent="0.25">
      <c r="E51" s="35" t="s">
        <v>61</v>
      </c>
      <c r="F51" s="35"/>
      <c r="G51" s="35"/>
    </row>
    <row r="52" spans="1:7" x14ac:dyDescent="0.25">
      <c r="A52" s="27" t="s">
        <v>62</v>
      </c>
      <c r="B52" s="23">
        <f>(B38+B43+B47+B50)*F71</f>
        <v>54.704511980520678</v>
      </c>
      <c r="C52" s="12" t="s">
        <v>38</v>
      </c>
      <c r="E52" s="2" t="s">
        <v>63</v>
      </c>
      <c r="F52" s="6">
        <v>250</v>
      </c>
      <c r="G52" s="7" t="s">
        <v>64</v>
      </c>
    </row>
    <row r="54" spans="1:7" x14ac:dyDescent="0.25">
      <c r="E54" s="35" t="s">
        <v>65</v>
      </c>
      <c r="F54" s="35"/>
      <c r="G54" s="35"/>
    </row>
    <row r="55" spans="1:7" x14ac:dyDescent="0.25">
      <c r="E55" s="2" t="s">
        <v>66</v>
      </c>
      <c r="F55" s="6">
        <v>0.25</v>
      </c>
      <c r="G55" s="7" t="s">
        <v>67</v>
      </c>
    </row>
    <row r="57" spans="1:7" x14ac:dyDescent="0.25">
      <c r="E57" s="35" t="s">
        <v>68</v>
      </c>
      <c r="F57" s="35"/>
      <c r="G57" s="35"/>
    </row>
    <row r="58" spans="1:7" x14ac:dyDescent="0.25">
      <c r="B58" s="28"/>
      <c r="E58" s="2" t="s">
        <v>69</v>
      </c>
      <c r="F58" s="6">
        <v>0.17499999999999999</v>
      </c>
      <c r="G58" s="7" t="s">
        <v>70</v>
      </c>
    </row>
    <row r="60" spans="1:7" x14ac:dyDescent="0.25">
      <c r="E60" s="35" t="s">
        <v>71</v>
      </c>
      <c r="F60" s="35"/>
      <c r="G60" s="35"/>
    </row>
    <row r="61" spans="1:7" x14ac:dyDescent="0.25">
      <c r="E61" s="2" t="s">
        <v>72</v>
      </c>
      <c r="F61" s="6">
        <v>11.27</v>
      </c>
      <c r="G61" s="7" t="s">
        <v>67</v>
      </c>
    </row>
    <row r="62" spans="1:7" x14ac:dyDescent="0.25">
      <c r="E62" s="2" t="s">
        <v>73</v>
      </c>
      <c r="F62" s="6">
        <v>0.5</v>
      </c>
      <c r="G62" s="7" t="s">
        <v>74</v>
      </c>
    </row>
    <row r="65" spans="1:7" x14ac:dyDescent="0.25">
      <c r="E65" s="35" t="s">
        <v>75</v>
      </c>
      <c r="F65" s="35"/>
      <c r="G65" s="35"/>
    </row>
    <row r="66" spans="1:7" x14ac:dyDescent="0.25">
      <c r="E66" s="2" t="s">
        <v>76</v>
      </c>
      <c r="F66" s="6">
        <v>30</v>
      </c>
      <c r="G66" s="7" t="s">
        <v>40</v>
      </c>
    </row>
    <row r="67" spans="1:7" x14ac:dyDescent="0.25">
      <c r="E67" s="2" t="s">
        <v>77</v>
      </c>
      <c r="F67" s="6">
        <v>5</v>
      </c>
      <c r="G67" s="7" t="s">
        <v>40</v>
      </c>
    </row>
    <row r="68" spans="1:7" x14ac:dyDescent="0.25">
      <c r="E68" s="2" t="s">
        <v>78</v>
      </c>
      <c r="F68" s="6">
        <v>0</v>
      </c>
      <c r="G68" s="7" t="s">
        <v>40</v>
      </c>
    </row>
    <row r="69" spans="1:7" x14ac:dyDescent="0.25">
      <c r="E69" s="2" t="s">
        <v>79</v>
      </c>
      <c r="F69" s="6">
        <v>150</v>
      </c>
      <c r="G69" s="7" t="s">
        <v>40</v>
      </c>
    </row>
    <row r="71" spans="1:7" x14ac:dyDescent="0.25">
      <c r="E71" s="2" t="s">
        <v>80</v>
      </c>
      <c r="F71" s="6">
        <v>1.0734999999999999</v>
      </c>
      <c r="G71" s="7"/>
    </row>
    <row r="75" spans="1:7" ht="15" customHeight="1" x14ac:dyDescent="0.25">
      <c r="A75" s="36" t="s">
        <v>81</v>
      </c>
      <c r="B75" s="36"/>
      <c r="C75" s="36"/>
      <c r="D75" s="36"/>
      <c r="E75" s="36"/>
      <c r="F75" s="36"/>
      <c r="G75" s="36"/>
    </row>
    <row r="76" spans="1:7" ht="15.75" customHeight="1" x14ac:dyDescent="0.25">
      <c r="A76" s="36"/>
      <c r="B76" s="36"/>
      <c r="C76" s="36"/>
      <c r="D76" s="36"/>
      <c r="E76" s="36"/>
      <c r="F76" s="36"/>
      <c r="G76" s="36"/>
    </row>
    <row r="77" spans="1:7" ht="15" customHeight="1" x14ac:dyDescent="0.25">
      <c r="A77" s="36"/>
      <c r="B77" s="36"/>
      <c r="C77" s="36"/>
      <c r="D77" s="36"/>
      <c r="E77" s="36"/>
      <c r="F77" s="36"/>
      <c r="G77" s="36"/>
    </row>
    <row r="78" spans="1:7" ht="15" customHeight="1" x14ac:dyDescent="0.25">
      <c r="A78" s="36"/>
      <c r="B78" s="36"/>
      <c r="C78" s="36"/>
      <c r="D78" s="36"/>
      <c r="E78" s="36"/>
      <c r="F78" s="36"/>
      <c r="G78" s="36"/>
    </row>
    <row r="79" spans="1:7" ht="15.75" customHeight="1" x14ac:dyDescent="0.25">
      <c r="A79" s="36"/>
      <c r="B79" s="36"/>
      <c r="C79" s="36"/>
      <c r="D79" s="36"/>
      <c r="E79" s="36"/>
      <c r="F79" s="36"/>
      <c r="G79" s="36"/>
    </row>
  </sheetData>
  <mergeCells count="12">
    <mergeCell ref="A1:C1"/>
    <mergeCell ref="E1:G1"/>
    <mergeCell ref="A26:C26"/>
    <mergeCell ref="I26:N26"/>
    <mergeCell ref="B27:C27"/>
    <mergeCell ref="E65:G65"/>
    <mergeCell ref="A75:G79"/>
    <mergeCell ref="J29:J30"/>
    <mergeCell ref="E51:G51"/>
    <mergeCell ref="E54:G54"/>
    <mergeCell ref="E57:G57"/>
    <mergeCell ref="E60:G60"/>
  </mergeCells>
  <pageMargins left="0.7" right="0.7" top="0.75" bottom="0.75" header="0.511811023622047" footer="0.511811023622047"/>
  <pageSetup paperSize="9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78744522-7603-43A9-AFDA-37F7260E5324}">
          <x14:formula1>
            <xm:f>'Fiche matériaux'!$A$3:$A$7</xm:f>
          </x14:formula1>
          <xm:sqref>B27:C27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9.140625" style="1" customWidth="1"/>
    <col min="2" max="2" width="10.28515625" style="1" customWidth="1"/>
    <col min="3" max="3" width="18.28515625" style="1" customWidth="1"/>
    <col min="4" max="4" width="15.85546875" style="1" customWidth="1"/>
    <col min="5" max="16384" width="11.42578125" style="1"/>
  </cols>
  <sheetData>
    <row r="1" spans="1:4" x14ac:dyDescent="0.25">
      <c r="A1" s="40" t="s">
        <v>82</v>
      </c>
      <c r="B1" s="40"/>
      <c r="C1" s="40"/>
      <c r="D1" s="40"/>
    </row>
    <row r="2" spans="1:4" ht="30" x14ac:dyDescent="0.25">
      <c r="A2" s="29" t="s">
        <v>83</v>
      </c>
      <c r="B2" s="30" t="s">
        <v>84</v>
      </c>
      <c r="C2" s="30" t="s">
        <v>85</v>
      </c>
      <c r="D2" s="29" t="s">
        <v>37</v>
      </c>
    </row>
    <row r="3" spans="1:4" x14ac:dyDescent="0.25">
      <c r="A3" s="31" t="s">
        <v>86</v>
      </c>
      <c r="B3" s="32">
        <v>1.25</v>
      </c>
      <c r="C3" s="33">
        <v>2.2000000000000002</v>
      </c>
      <c r="D3" s="34">
        <v>36.5</v>
      </c>
    </row>
    <row r="4" spans="1:4" x14ac:dyDescent="0.25">
      <c r="A4" s="31" t="s">
        <v>87</v>
      </c>
      <c r="B4" s="32">
        <v>1.08</v>
      </c>
      <c r="C4" s="33">
        <v>1</v>
      </c>
      <c r="D4" s="34">
        <v>25.99</v>
      </c>
    </row>
    <row r="5" spans="1:4" x14ac:dyDescent="0.25">
      <c r="A5" s="31" t="s">
        <v>31</v>
      </c>
      <c r="B5" s="32">
        <v>1.39</v>
      </c>
      <c r="C5" s="33">
        <v>1</v>
      </c>
      <c r="D5" s="34">
        <v>20.51</v>
      </c>
    </row>
    <row r="6" spans="1:4" x14ac:dyDescent="0.25">
      <c r="A6" s="31" t="s">
        <v>88</v>
      </c>
      <c r="B6" s="32">
        <v>1.2</v>
      </c>
      <c r="C6" s="33">
        <v>1</v>
      </c>
      <c r="D6" s="34">
        <v>38.9</v>
      </c>
    </row>
    <row r="7" spans="1:4" x14ac:dyDescent="0.25">
      <c r="A7" s="31" t="s">
        <v>89</v>
      </c>
      <c r="B7" s="32">
        <v>1.2</v>
      </c>
      <c r="C7" s="33">
        <v>1</v>
      </c>
      <c r="D7" s="34">
        <v>25.99</v>
      </c>
    </row>
    <row r="8" spans="1:4" x14ac:dyDescent="0.25">
      <c r="A8" s="31"/>
      <c r="B8" s="32"/>
      <c r="C8" s="33"/>
      <c r="D8" s="34"/>
    </row>
    <row r="9" spans="1:4" x14ac:dyDescent="0.25">
      <c r="A9" s="31"/>
      <c r="B9" s="32"/>
      <c r="C9" s="33"/>
      <c r="D9" s="34"/>
    </row>
    <row r="10" spans="1:4" x14ac:dyDescent="0.25">
      <c r="A10" s="31"/>
      <c r="B10" s="32"/>
      <c r="C10" s="33"/>
      <c r="D10" s="34"/>
    </row>
    <row r="11" spans="1:4" x14ac:dyDescent="0.25">
      <c r="A11" s="31"/>
      <c r="B11" s="32"/>
      <c r="C11" s="33"/>
      <c r="D11" s="34"/>
    </row>
    <row r="12" spans="1:4" x14ac:dyDescent="0.25">
      <c r="A12" s="31"/>
      <c r="B12" s="32"/>
      <c r="C12" s="33"/>
      <c r="D12" s="34"/>
    </row>
    <row r="13" spans="1:4" x14ac:dyDescent="0.25">
      <c r="A13" s="31"/>
      <c r="B13" s="32"/>
      <c r="C13" s="33"/>
      <c r="D13" s="34"/>
    </row>
    <row r="14" spans="1:4" x14ac:dyDescent="0.25">
      <c r="A14" s="31"/>
      <c r="B14" s="32"/>
      <c r="C14" s="33"/>
      <c r="D14" s="34"/>
    </row>
    <row r="15" spans="1:4" x14ac:dyDescent="0.25">
      <c r="A15" s="31"/>
      <c r="B15" s="32"/>
      <c r="C15" s="33"/>
      <c r="D15" s="34"/>
    </row>
    <row r="16" spans="1:4" x14ac:dyDescent="0.25">
      <c r="A16" s="31"/>
      <c r="B16" s="32"/>
      <c r="C16" s="33"/>
      <c r="D16" s="34"/>
    </row>
    <row r="17" spans="1:4" x14ac:dyDescent="0.25">
      <c r="A17" s="31"/>
      <c r="B17" s="32"/>
      <c r="C17" s="33"/>
      <c r="D17" s="34"/>
    </row>
    <row r="18" spans="1:4" x14ac:dyDescent="0.25">
      <c r="A18" s="31"/>
      <c r="B18" s="32"/>
      <c r="C18" s="33"/>
      <c r="D18" s="34"/>
    </row>
    <row r="19" spans="1:4" x14ac:dyDescent="0.25">
      <c r="A19" s="31"/>
      <c r="B19" s="32"/>
      <c r="C19" s="33"/>
      <c r="D19" s="34"/>
    </row>
    <row r="20" spans="1:4" x14ac:dyDescent="0.25">
      <c r="A20" s="31"/>
      <c r="B20" s="32"/>
      <c r="C20" s="33"/>
      <c r="D20" s="34"/>
    </row>
    <row r="21" spans="1:4" x14ac:dyDescent="0.25">
      <c r="A21" s="31"/>
      <c r="B21" s="32"/>
      <c r="C21" s="33"/>
      <c r="D21" s="34"/>
    </row>
    <row r="22" spans="1:4" x14ac:dyDescent="0.25">
      <c r="A22" s="31"/>
      <c r="B22" s="32"/>
      <c r="C22" s="33"/>
      <c r="D22" s="34"/>
    </row>
    <row r="23" spans="1:4" x14ac:dyDescent="0.25">
      <c r="A23" s="31"/>
      <c r="B23" s="32"/>
      <c r="C23" s="33"/>
      <c r="D23" s="34"/>
    </row>
    <row r="24" spans="1:4" x14ac:dyDescent="0.25">
      <c r="A24" s="31"/>
      <c r="B24" s="32"/>
      <c r="C24" s="33"/>
      <c r="D24" s="34"/>
    </row>
    <row r="25" spans="1:4" x14ac:dyDescent="0.25">
      <c r="A25" s="31"/>
      <c r="B25" s="32"/>
      <c r="C25" s="33"/>
      <c r="D25" s="34"/>
    </row>
    <row r="26" spans="1:4" x14ac:dyDescent="0.25">
      <c r="A26" s="31"/>
      <c r="B26" s="32"/>
      <c r="C26" s="33"/>
      <c r="D26" s="34"/>
    </row>
    <row r="27" spans="1:4" x14ac:dyDescent="0.25">
      <c r="A27" s="31"/>
      <c r="B27" s="32"/>
      <c r="C27" s="33"/>
      <c r="D27" s="34"/>
    </row>
    <row r="28" spans="1:4" x14ac:dyDescent="0.25">
      <c r="A28" s="31"/>
      <c r="B28" s="32"/>
      <c r="C28" s="33"/>
      <c r="D28" s="34"/>
    </row>
    <row r="29" spans="1:4" x14ac:dyDescent="0.25">
      <c r="A29" s="31"/>
      <c r="B29" s="32"/>
      <c r="C29" s="33"/>
      <c r="D29" s="34"/>
    </row>
    <row r="30" spans="1:4" x14ac:dyDescent="0.25">
      <c r="A30" s="31"/>
      <c r="B30" s="32"/>
      <c r="C30" s="33"/>
      <c r="D30" s="34"/>
    </row>
    <row r="31" spans="1:4" x14ac:dyDescent="0.25">
      <c r="A31" s="31"/>
      <c r="B31" s="32"/>
      <c r="C31" s="33"/>
      <c r="D31" s="34"/>
    </row>
    <row r="32" spans="1:4" x14ac:dyDescent="0.25">
      <c r="A32" s="31"/>
      <c r="B32" s="32"/>
      <c r="C32" s="33"/>
      <c r="D32" s="34"/>
    </row>
    <row r="33" spans="1:4" x14ac:dyDescent="0.25">
      <c r="A33" s="31"/>
      <c r="B33" s="32"/>
      <c r="C33" s="33"/>
      <c r="D33" s="34"/>
    </row>
    <row r="34" spans="1:4" x14ac:dyDescent="0.25">
      <c r="A34" s="31"/>
      <c r="B34" s="32"/>
      <c r="C34" s="33"/>
      <c r="D34" s="34"/>
    </row>
    <row r="35" spans="1:4" x14ac:dyDescent="0.25">
      <c r="A35" s="31"/>
      <c r="B35" s="32"/>
      <c r="C35" s="33"/>
      <c r="D35" s="34"/>
    </row>
    <row r="36" spans="1:4" x14ac:dyDescent="0.25">
      <c r="A36" s="31"/>
      <c r="B36" s="32"/>
      <c r="C36" s="33"/>
      <c r="D36" s="34"/>
    </row>
    <row r="37" spans="1:4" x14ac:dyDescent="0.25">
      <c r="A37" s="31"/>
      <c r="B37" s="32"/>
      <c r="C37" s="33"/>
      <c r="D37" s="34"/>
    </row>
    <row r="38" spans="1:4" x14ac:dyDescent="0.25">
      <c r="A38" s="31"/>
      <c r="B38" s="32"/>
      <c r="C38" s="33"/>
      <c r="D38" s="34"/>
    </row>
    <row r="39" spans="1:4" x14ac:dyDescent="0.25">
      <c r="A39" s="31"/>
      <c r="B39" s="32"/>
      <c r="C39" s="33"/>
      <c r="D39" s="34"/>
    </row>
    <row r="40" spans="1:4" x14ac:dyDescent="0.25">
      <c r="A40" s="31"/>
      <c r="B40" s="32"/>
      <c r="C40" s="33"/>
      <c r="D40" s="34"/>
    </row>
    <row r="41" spans="1:4" x14ac:dyDescent="0.25">
      <c r="A41" s="31"/>
      <c r="B41" s="32"/>
      <c r="C41" s="33"/>
      <c r="D41" s="34"/>
    </row>
    <row r="42" spans="1:4" x14ac:dyDescent="0.25">
      <c r="A42" s="31"/>
      <c r="B42" s="32"/>
      <c r="C42" s="33"/>
      <c r="D42" s="34"/>
    </row>
    <row r="43" spans="1:4" x14ac:dyDescent="0.25">
      <c r="A43" s="31"/>
      <c r="B43" s="32"/>
      <c r="C43" s="33"/>
      <c r="D43" s="34"/>
    </row>
    <row r="44" spans="1:4" x14ac:dyDescent="0.25">
      <c r="A44" s="31"/>
      <c r="B44" s="32"/>
      <c r="C44" s="33"/>
      <c r="D44" s="34"/>
    </row>
    <row r="45" spans="1:4" x14ac:dyDescent="0.25">
      <c r="A45" s="31"/>
      <c r="B45" s="32"/>
      <c r="C45" s="33"/>
      <c r="D45" s="34"/>
    </row>
    <row r="46" spans="1:4" x14ac:dyDescent="0.25">
      <c r="A46" s="31"/>
      <c r="B46" s="32"/>
      <c r="C46" s="33"/>
      <c r="D46" s="34"/>
    </row>
    <row r="47" spans="1:4" x14ac:dyDescent="0.25">
      <c r="A47" s="31"/>
      <c r="B47" s="32"/>
      <c r="C47" s="33"/>
      <c r="D47" s="34"/>
    </row>
    <row r="48" spans="1:4" x14ac:dyDescent="0.25">
      <c r="A48" s="31"/>
      <c r="B48" s="32"/>
      <c r="C48" s="33"/>
      <c r="D48" s="34"/>
    </row>
    <row r="49" spans="1:4" x14ac:dyDescent="0.25">
      <c r="A49" s="31"/>
      <c r="B49" s="32"/>
      <c r="C49" s="33"/>
      <c r="D49" s="34"/>
    </row>
    <row r="50" spans="1:4" x14ac:dyDescent="0.25">
      <c r="A50" s="31"/>
      <c r="B50" s="32"/>
      <c r="C50" s="33"/>
      <c r="D50" s="34"/>
    </row>
    <row r="51" spans="1:4" x14ac:dyDescent="0.25">
      <c r="A51" s="31"/>
      <c r="B51" s="32"/>
      <c r="C51" s="33"/>
      <c r="D51" s="34"/>
    </row>
    <row r="52" spans="1:4" x14ac:dyDescent="0.25">
      <c r="A52" s="31"/>
      <c r="B52" s="32"/>
      <c r="C52" s="33"/>
      <c r="D52" s="34"/>
    </row>
    <row r="53" spans="1:4" x14ac:dyDescent="0.25">
      <c r="A53" s="31"/>
      <c r="B53" s="32"/>
      <c r="C53" s="33"/>
      <c r="D53" s="34"/>
    </row>
    <row r="54" spans="1:4" x14ac:dyDescent="0.25">
      <c r="A54" s="31"/>
      <c r="B54" s="32"/>
      <c r="C54" s="33"/>
      <c r="D54" s="34"/>
    </row>
    <row r="55" spans="1:4" x14ac:dyDescent="0.25">
      <c r="A55" s="31"/>
      <c r="B55" s="32"/>
      <c r="C55" s="33"/>
      <c r="D55" s="34"/>
    </row>
    <row r="56" spans="1:4" x14ac:dyDescent="0.25">
      <c r="A56" s="31"/>
      <c r="B56" s="32"/>
      <c r="C56" s="33"/>
      <c r="D56" s="34"/>
    </row>
    <row r="57" spans="1:4" x14ac:dyDescent="0.25">
      <c r="A57" s="31"/>
      <c r="B57" s="32"/>
      <c r="C57" s="33"/>
      <c r="D57" s="34"/>
    </row>
    <row r="58" spans="1:4" x14ac:dyDescent="0.25">
      <c r="A58" s="31"/>
      <c r="B58" s="32"/>
      <c r="C58" s="33"/>
      <c r="D58" s="34"/>
    </row>
    <row r="59" spans="1:4" x14ac:dyDescent="0.25">
      <c r="A59" s="31"/>
      <c r="B59" s="32"/>
      <c r="C59" s="33"/>
      <c r="D59" s="34"/>
    </row>
    <row r="60" spans="1:4" x14ac:dyDescent="0.25">
      <c r="A60" s="31"/>
      <c r="B60" s="32"/>
      <c r="C60" s="33"/>
      <c r="D60" s="34"/>
    </row>
    <row r="61" spans="1:4" x14ac:dyDescent="0.25">
      <c r="A61" s="31"/>
      <c r="B61" s="32"/>
      <c r="C61" s="33"/>
      <c r="D61" s="34"/>
    </row>
    <row r="62" spans="1:4" x14ac:dyDescent="0.25">
      <c r="A62" s="31"/>
      <c r="B62" s="32"/>
      <c r="C62" s="33"/>
      <c r="D62" s="34"/>
    </row>
    <row r="63" spans="1:4" x14ac:dyDescent="0.25">
      <c r="A63" s="31"/>
      <c r="B63" s="32"/>
      <c r="C63" s="33"/>
      <c r="D63" s="34"/>
    </row>
    <row r="64" spans="1:4" x14ac:dyDescent="0.25">
      <c r="A64" s="31"/>
      <c r="B64" s="32"/>
      <c r="C64" s="33"/>
      <c r="D64" s="34"/>
    </row>
    <row r="65" spans="1:4" x14ac:dyDescent="0.25">
      <c r="A65" s="31"/>
      <c r="B65" s="32"/>
      <c r="C65" s="33"/>
      <c r="D65" s="34"/>
    </row>
    <row r="66" spans="1:4" x14ac:dyDescent="0.25">
      <c r="A66" s="31"/>
      <c r="B66" s="32"/>
      <c r="C66" s="33"/>
      <c r="D66" s="34"/>
    </row>
    <row r="67" spans="1:4" x14ac:dyDescent="0.25">
      <c r="A67" s="31"/>
      <c r="B67" s="32"/>
      <c r="C67" s="33"/>
      <c r="D67" s="34"/>
    </row>
    <row r="68" spans="1:4" x14ac:dyDescent="0.25">
      <c r="A68" s="31"/>
      <c r="B68" s="32"/>
      <c r="C68" s="33"/>
      <c r="D68" s="34"/>
    </row>
    <row r="69" spans="1:4" x14ac:dyDescent="0.25">
      <c r="A69" s="31"/>
      <c r="B69" s="32"/>
      <c r="C69" s="33"/>
      <c r="D69" s="34"/>
    </row>
    <row r="70" spans="1:4" x14ac:dyDescent="0.25">
      <c r="A70" s="31"/>
      <c r="B70" s="32"/>
      <c r="C70" s="33"/>
      <c r="D70" s="34"/>
    </row>
    <row r="71" spans="1:4" x14ac:dyDescent="0.25">
      <c r="A71" s="31"/>
      <c r="B71" s="32"/>
      <c r="C71" s="33"/>
      <c r="D71" s="34"/>
    </row>
    <row r="72" spans="1:4" x14ac:dyDescent="0.25">
      <c r="A72" s="31"/>
      <c r="B72" s="32"/>
      <c r="C72" s="33"/>
      <c r="D72" s="34"/>
    </row>
    <row r="73" spans="1:4" x14ac:dyDescent="0.25">
      <c r="A73" s="31"/>
      <c r="B73" s="32"/>
      <c r="C73" s="33"/>
      <c r="D73" s="34"/>
    </row>
    <row r="74" spans="1:4" x14ac:dyDescent="0.25">
      <c r="A74" s="31"/>
      <c r="B74" s="32"/>
      <c r="C74" s="33"/>
      <c r="D74" s="34"/>
    </row>
    <row r="75" spans="1:4" x14ac:dyDescent="0.25">
      <c r="A75" s="31"/>
      <c r="B75" s="32"/>
      <c r="C75" s="33"/>
      <c r="D75" s="34"/>
    </row>
    <row r="76" spans="1:4" x14ac:dyDescent="0.25">
      <c r="A76" s="31"/>
      <c r="B76" s="32"/>
      <c r="C76" s="33"/>
      <c r="D76" s="34"/>
    </row>
    <row r="77" spans="1:4" x14ac:dyDescent="0.25">
      <c r="A77" s="31"/>
      <c r="B77" s="32"/>
      <c r="C77" s="33"/>
      <c r="D77" s="34"/>
    </row>
    <row r="78" spans="1:4" x14ac:dyDescent="0.25">
      <c r="A78" s="31"/>
      <c r="B78" s="32"/>
      <c r="C78" s="33"/>
      <c r="D78" s="34"/>
    </row>
    <row r="79" spans="1:4" x14ac:dyDescent="0.25">
      <c r="A79" s="31"/>
      <c r="B79" s="32"/>
      <c r="C79" s="33"/>
      <c r="D79" s="34"/>
    </row>
    <row r="80" spans="1:4" x14ac:dyDescent="0.25">
      <c r="A80" s="31"/>
      <c r="B80" s="32"/>
      <c r="C80" s="33"/>
      <c r="D80" s="34"/>
    </row>
    <row r="81" spans="1:4" x14ac:dyDescent="0.25">
      <c r="A81" s="31"/>
      <c r="B81" s="32"/>
      <c r="C81" s="33"/>
      <c r="D81" s="34"/>
    </row>
    <row r="82" spans="1:4" x14ac:dyDescent="0.25">
      <c r="A82" s="31"/>
      <c r="B82" s="32"/>
      <c r="C82" s="33"/>
      <c r="D82" s="34"/>
    </row>
    <row r="83" spans="1:4" x14ac:dyDescent="0.25">
      <c r="A83" s="31"/>
      <c r="B83" s="32"/>
      <c r="C83" s="33"/>
      <c r="D83" s="34"/>
    </row>
    <row r="84" spans="1:4" x14ac:dyDescent="0.25">
      <c r="A84" s="31"/>
      <c r="B84" s="32"/>
      <c r="C84" s="33"/>
      <c r="D84" s="34"/>
    </row>
    <row r="85" spans="1:4" x14ac:dyDescent="0.25">
      <c r="A85" s="31"/>
      <c r="B85" s="32"/>
      <c r="C85" s="33"/>
      <c r="D85" s="34"/>
    </row>
    <row r="86" spans="1:4" x14ac:dyDescent="0.25">
      <c r="A86" s="31"/>
      <c r="B86" s="32"/>
      <c r="C86" s="33"/>
      <c r="D86" s="34"/>
    </row>
    <row r="87" spans="1:4" x14ac:dyDescent="0.25">
      <c r="A87" s="31"/>
      <c r="B87" s="32"/>
      <c r="C87" s="33"/>
      <c r="D87" s="34"/>
    </row>
    <row r="88" spans="1:4" x14ac:dyDescent="0.25">
      <c r="A88" s="31"/>
      <c r="B88" s="32"/>
      <c r="C88" s="33"/>
      <c r="D88" s="34"/>
    </row>
    <row r="89" spans="1:4" x14ac:dyDescent="0.25">
      <c r="A89" s="31"/>
      <c r="B89" s="32"/>
      <c r="C89" s="33"/>
      <c r="D89" s="34"/>
    </row>
    <row r="90" spans="1:4" x14ac:dyDescent="0.25">
      <c r="A90" s="31"/>
      <c r="B90" s="32"/>
      <c r="C90" s="33"/>
      <c r="D90" s="34"/>
    </row>
    <row r="91" spans="1:4" x14ac:dyDescent="0.25">
      <c r="A91" s="31"/>
      <c r="B91" s="32"/>
      <c r="C91" s="33"/>
      <c r="D91" s="34"/>
    </row>
    <row r="92" spans="1:4" x14ac:dyDescent="0.25">
      <c r="A92" s="31"/>
      <c r="B92" s="32"/>
      <c r="C92" s="33"/>
      <c r="D92" s="34"/>
    </row>
    <row r="93" spans="1:4" x14ac:dyDescent="0.25">
      <c r="A93" s="31"/>
      <c r="B93" s="32"/>
      <c r="C93" s="33"/>
      <c r="D93" s="34"/>
    </row>
    <row r="94" spans="1:4" x14ac:dyDescent="0.25">
      <c r="A94" s="31"/>
      <c r="B94" s="32"/>
      <c r="C94" s="33"/>
      <c r="D94" s="34"/>
    </row>
    <row r="95" spans="1:4" x14ac:dyDescent="0.25">
      <c r="A95" s="31"/>
      <c r="B95" s="32"/>
      <c r="C95" s="33"/>
      <c r="D95" s="34"/>
    </row>
    <row r="96" spans="1:4" x14ac:dyDescent="0.25">
      <c r="A96" s="31"/>
      <c r="B96" s="32"/>
      <c r="C96" s="33"/>
      <c r="D96" s="34"/>
    </row>
    <row r="97" spans="1:4" x14ac:dyDescent="0.25">
      <c r="A97" s="31"/>
      <c r="B97" s="32"/>
      <c r="C97" s="33"/>
      <c r="D97" s="34"/>
    </row>
    <row r="98" spans="1:4" x14ac:dyDescent="0.25">
      <c r="A98" s="31"/>
      <c r="B98" s="32"/>
      <c r="C98" s="33"/>
      <c r="D98" s="34"/>
    </row>
    <row r="99" spans="1:4" x14ac:dyDescent="0.25">
      <c r="A99" s="31"/>
      <c r="B99" s="32"/>
      <c r="C99" s="33"/>
      <c r="D99" s="34"/>
    </row>
    <row r="100" spans="1:4" x14ac:dyDescent="0.25">
      <c r="A100" s="31"/>
      <c r="B100" s="32"/>
      <c r="C100" s="33"/>
      <c r="D100" s="34"/>
    </row>
    <row r="101" spans="1:4" x14ac:dyDescent="0.25">
      <c r="A101" s="31"/>
      <c r="B101" s="32"/>
      <c r="C101" s="33"/>
      <c r="D101" s="34"/>
    </row>
  </sheetData>
  <sheetProtection sheet="1" objects="1" scenarios="1"/>
  <mergeCells count="1">
    <mergeCell ref="A1:D1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11271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GENERAL</vt:lpstr>
      <vt:lpstr>Fiche matériaux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REBIERE Simon</dc:creator>
  <dc:description/>
  <cp:lastModifiedBy>Simon R.</cp:lastModifiedBy>
  <cp:revision>51</cp:revision>
  <dcterms:created xsi:type="dcterms:W3CDTF">2022-12-06T10:55:39Z</dcterms:created>
  <dcterms:modified xsi:type="dcterms:W3CDTF">2025-08-04T18:12:25Z</dcterms:modified>
  <dc:language>fr-FR</dc:language>
</cp:coreProperties>
</file>